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600" windowHeight="8028" tabRatio="631" activeTab="5"/>
  </bookViews>
  <sheets>
    <sheet name="OverAll" sheetId="13" r:id="rId1"/>
    <sheet name="ITL" sheetId="1" r:id="rId2"/>
    <sheet name="ByHandSale" sheetId="12" r:id="rId3"/>
    <sheet name="Products" sheetId="5" r:id="rId4"/>
    <sheet name="Label" sheetId="6" r:id="rId5"/>
    <sheet name="ShipRocket" sheetId="11" r:id="rId6"/>
    <sheet name="OrdersByState" sheetId="10" r:id="rId7"/>
    <sheet name="Invoice" sheetId="7" r:id="rId8"/>
    <sheet name="YearlySummary" sheetId="14" r:id="rId9"/>
    <sheet name="P&amp;L" sheetId="15" r:id="rId10"/>
  </sheets>
  <calcPr calcId="145621"/>
</workbook>
</file>

<file path=xl/calcChain.xml><?xml version="1.0" encoding="utf-8"?>
<calcChain xmlns="http://schemas.openxmlformats.org/spreadsheetml/2006/main">
  <c r="I7" i="11" l="1"/>
  <c r="Q2859" i="11" l="1"/>
  <c r="Q2860" i="11"/>
  <c r="Q2861" i="11"/>
  <c r="Q2862" i="11"/>
  <c r="Q2863" i="11"/>
  <c r="Q2864" i="11"/>
  <c r="Q2865" i="11"/>
  <c r="Q2866" i="11"/>
  <c r="Q2867" i="11"/>
  <c r="Q2868" i="11"/>
  <c r="Q2869" i="11"/>
  <c r="Q2870" i="11"/>
  <c r="Q2871" i="11"/>
  <c r="Q2872" i="11"/>
  <c r="Q2873" i="11"/>
  <c r="Q2874" i="11"/>
  <c r="Q2875" i="11"/>
  <c r="Q2876" i="11"/>
  <c r="Q2877" i="11"/>
  <c r="Q2878" i="11"/>
  <c r="Q2879" i="11"/>
  <c r="Q2880" i="11"/>
  <c r="Q2881" i="11"/>
  <c r="Q2882" i="11"/>
  <c r="Q2883" i="11"/>
  <c r="Q2884" i="11"/>
  <c r="Q2885" i="11"/>
  <c r="Q2886" i="11"/>
  <c r="Q2887" i="11"/>
  <c r="Q2888" i="11"/>
  <c r="Q2889" i="11"/>
  <c r="Q2890" i="11"/>
  <c r="Q2891" i="11"/>
  <c r="Q2892" i="11"/>
  <c r="Q2893" i="11"/>
  <c r="Q2894" i="11"/>
  <c r="Q2895" i="11"/>
  <c r="Q2896" i="11"/>
  <c r="Q2897" i="11"/>
  <c r="Q2898" i="11"/>
  <c r="Q2899" i="11"/>
  <c r="Q2900" i="11"/>
  <c r="Q2901" i="11"/>
  <c r="Q2902" i="11"/>
  <c r="Q2903" i="11"/>
  <c r="Q2904" i="11"/>
  <c r="Q2905" i="11"/>
  <c r="Q2906" i="11"/>
  <c r="Q2907" i="11"/>
  <c r="Q2908" i="11"/>
  <c r="Q2909" i="11"/>
  <c r="Q2910" i="11"/>
  <c r="Q2911" i="11"/>
  <c r="Q2912" i="11"/>
  <c r="Q2913" i="11"/>
  <c r="Q2914" i="11"/>
  <c r="Q2915" i="11"/>
  <c r="Q2916" i="11"/>
  <c r="Q2917" i="11"/>
  <c r="Q2918" i="11"/>
  <c r="Q2919" i="11"/>
  <c r="Q2920" i="11"/>
  <c r="Q2921" i="11"/>
  <c r="Q2922" i="11"/>
  <c r="Q2923" i="11"/>
  <c r="Q2924" i="11"/>
  <c r="Q2925" i="11"/>
  <c r="Q2926" i="11"/>
  <c r="Q2927" i="11"/>
  <c r="Q2928" i="11"/>
  <c r="Q2929" i="11"/>
  <c r="Q2930" i="11"/>
  <c r="Q2931" i="11"/>
  <c r="Q2932" i="11"/>
  <c r="Q2933" i="11"/>
  <c r="Q2934" i="11"/>
  <c r="Q2935" i="11"/>
  <c r="Q2936" i="11"/>
  <c r="Q2937" i="11"/>
  <c r="Q2938" i="11"/>
  <c r="Q2939" i="11"/>
  <c r="Q2940" i="11"/>
  <c r="Q2941" i="11"/>
  <c r="Q2942" i="11"/>
  <c r="Q2943" i="11"/>
  <c r="Q2944" i="11"/>
  <c r="Q2945" i="11"/>
  <c r="Q2946" i="11"/>
  <c r="Q2947" i="11"/>
  <c r="Q2948" i="11"/>
  <c r="Q2949" i="11"/>
  <c r="Q2950" i="11"/>
  <c r="Q2951" i="11"/>
  <c r="Q2952" i="11"/>
  <c r="Q2953" i="11"/>
  <c r="Q2954" i="11"/>
  <c r="Q2955" i="11"/>
  <c r="Q2956" i="11"/>
  <c r="Q2957" i="11"/>
  <c r="Q2958" i="11"/>
  <c r="Q2959" i="11"/>
  <c r="Q2960" i="11"/>
  <c r="Q2961" i="11"/>
  <c r="Q2962" i="11"/>
  <c r="Q2963" i="11"/>
  <c r="Q2964" i="11"/>
  <c r="Q2965" i="11"/>
  <c r="Q2966" i="11"/>
  <c r="Q2967" i="11"/>
  <c r="Q2968" i="11"/>
  <c r="Q2969" i="11"/>
  <c r="Q2970" i="11"/>
  <c r="Q2971" i="11"/>
  <c r="Q2972" i="11"/>
  <c r="Q2973" i="11"/>
  <c r="Q2974" i="11"/>
  <c r="Q2975" i="11"/>
  <c r="Q2976" i="11"/>
  <c r="Q2977" i="11"/>
  <c r="Q2978" i="11"/>
  <c r="Q2979" i="11"/>
  <c r="Q2980" i="11"/>
  <c r="Q2981" i="11"/>
  <c r="Q2982" i="11"/>
  <c r="Q2983" i="11"/>
  <c r="Q2984" i="11"/>
  <c r="Q2985" i="11"/>
  <c r="Q2986" i="11"/>
  <c r="Q2987" i="11"/>
  <c r="Q2988" i="11"/>
  <c r="Q2989" i="11"/>
  <c r="Q2990" i="11"/>
  <c r="Q2991" i="11"/>
  <c r="Q2992" i="11"/>
  <c r="Q2993" i="11"/>
  <c r="Q2994" i="11"/>
  <c r="Q2995" i="11"/>
  <c r="Q2996" i="11"/>
  <c r="Q2997" i="11"/>
  <c r="Q2998" i="11"/>
  <c r="Q2999" i="11"/>
  <c r="Q3000" i="11"/>
  <c r="Q3001" i="11"/>
  <c r="Q3002" i="11"/>
  <c r="Q3003" i="11"/>
  <c r="Q3004" i="11"/>
  <c r="Q3005" i="11"/>
  <c r="Q3006" i="11"/>
  <c r="Q3007" i="11"/>
  <c r="Q3008" i="11"/>
  <c r="Q3009" i="11"/>
  <c r="Q3010" i="11"/>
  <c r="Q3011" i="11"/>
  <c r="Q3012" i="11"/>
  <c r="Q3013" i="11"/>
  <c r="Q3014" i="11"/>
  <c r="Q3015" i="11"/>
  <c r="Q3016" i="11"/>
  <c r="Q3017" i="11"/>
  <c r="Q3018" i="11"/>
  <c r="Q3019" i="11"/>
  <c r="Q3020" i="11"/>
  <c r="Q3021" i="11"/>
  <c r="Q3022" i="11"/>
  <c r="Q3023" i="11"/>
  <c r="Q3024" i="11"/>
  <c r="Q3025" i="11"/>
  <c r="Q3026" i="11"/>
  <c r="Q3027" i="11"/>
  <c r="Q3028" i="11"/>
  <c r="Q3029" i="11"/>
  <c r="Q3030" i="11"/>
  <c r="Q3031" i="11"/>
  <c r="Q3032" i="11"/>
  <c r="Q3033" i="11"/>
  <c r="Q3034" i="11"/>
  <c r="Q3035" i="11"/>
  <c r="Q3036" i="11"/>
  <c r="Q3037" i="11"/>
  <c r="Q3038" i="11"/>
  <c r="Q3039" i="11"/>
  <c r="Q3040" i="11"/>
  <c r="Q3041" i="11"/>
  <c r="Q3042" i="11"/>
  <c r="Q3043" i="11"/>
  <c r="Q3044" i="11"/>
  <c r="Q3045" i="11"/>
  <c r="Q3046" i="11"/>
  <c r="Q3047" i="11"/>
  <c r="Q3048" i="11"/>
  <c r="Q3049" i="11"/>
  <c r="Q3050" i="11"/>
  <c r="Q3051" i="11"/>
  <c r="Q3052" i="11"/>
  <c r="Q3053" i="11"/>
  <c r="Q3054" i="11"/>
  <c r="Q3055" i="11"/>
  <c r="Q3056" i="11"/>
  <c r="Q3057" i="11"/>
  <c r="Q3058" i="11"/>
  <c r="Q3059" i="11"/>
  <c r="Q3060" i="11"/>
  <c r="Q3061" i="11"/>
  <c r="Q3062" i="11"/>
  <c r="Q3063" i="11"/>
  <c r="Q3064" i="11"/>
  <c r="Q3065" i="11"/>
  <c r="Q3066" i="11"/>
  <c r="Q3067" i="11"/>
  <c r="Q3068" i="11"/>
  <c r="Q3069" i="11"/>
  <c r="Q3070" i="11"/>
  <c r="Q3071" i="11"/>
  <c r="Q3072" i="11"/>
  <c r="Q3073" i="11"/>
  <c r="Q3074" i="11"/>
  <c r="Q3075" i="11"/>
  <c r="Q3076" i="11"/>
  <c r="Q3077" i="11"/>
  <c r="Q3078" i="11"/>
  <c r="Q3079" i="11"/>
  <c r="Q3080" i="11"/>
  <c r="Q3081" i="11"/>
  <c r="Q3082" i="11"/>
  <c r="Q3083" i="11"/>
  <c r="Q3084" i="11"/>
  <c r="Q3085" i="11"/>
  <c r="Q3086" i="11"/>
  <c r="Q3087" i="11"/>
  <c r="Q3088" i="11"/>
  <c r="Q3089" i="11"/>
  <c r="Q3090" i="11"/>
  <c r="Q3091" i="11"/>
  <c r="Q3092" i="11"/>
  <c r="Q3093" i="11"/>
  <c r="Q3094" i="11"/>
  <c r="Q3095" i="11"/>
  <c r="Q3096" i="11"/>
  <c r="Q3097" i="11"/>
  <c r="Q3098" i="11"/>
  <c r="Q3099" i="11"/>
  <c r="Q3100" i="11"/>
  <c r="Q3101" i="11"/>
  <c r="Q3102" i="11"/>
  <c r="Q3103" i="11"/>
  <c r="Q3104" i="11"/>
  <c r="Q3105" i="11"/>
  <c r="Q3106" i="11"/>
  <c r="Q3107" i="11"/>
  <c r="Q3108" i="11"/>
  <c r="Q3109" i="11"/>
  <c r="Q3110" i="11"/>
  <c r="Q3111" i="11"/>
  <c r="Q3112" i="11"/>
  <c r="Q3113" i="11"/>
  <c r="Q3114" i="11"/>
  <c r="Q3115" i="11"/>
  <c r="Q3116" i="11"/>
  <c r="Q3117" i="11"/>
  <c r="Q3118" i="11"/>
  <c r="Q3119" i="11"/>
  <c r="Q3120" i="11"/>
  <c r="Q3121" i="11"/>
  <c r="Q3122" i="11"/>
  <c r="Q3123" i="11"/>
  <c r="Q3124" i="11"/>
  <c r="Q3125" i="11"/>
  <c r="Q3126" i="11"/>
  <c r="Q3127" i="11"/>
  <c r="Q3128" i="11"/>
  <c r="Q3129" i="11"/>
  <c r="Q3130" i="11"/>
  <c r="O3131" i="11"/>
  <c r="Q3131" i="11" s="1"/>
  <c r="Q3132" i="11"/>
  <c r="Q3133" i="11"/>
  <c r="Q3134" i="11"/>
  <c r="Q3135" i="11"/>
  <c r="Q3136" i="11"/>
  <c r="Q3137" i="11"/>
  <c r="Q3138" i="11"/>
  <c r="Q3139" i="11"/>
  <c r="Q3140" i="11"/>
  <c r="Q3141" i="11"/>
  <c r="Q3142" i="11"/>
  <c r="Q3143" i="11"/>
  <c r="Q3144" i="11"/>
  <c r="Q3145" i="11"/>
  <c r="Q3146" i="11"/>
  <c r="Q3147" i="11"/>
  <c r="Q3148" i="11"/>
  <c r="Q3149" i="11"/>
  <c r="Q3150" i="11"/>
  <c r="Q3151" i="11"/>
  <c r="Q3152" i="11"/>
  <c r="Q3153" i="11"/>
  <c r="Q3154" i="11"/>
  <c r="Q3155" i="11"/>
  <c r="Q3156" i="11"/>
  <c r="Q3157" i="11"/>
  <c r="Q3158" i="11"/>
  <c r="Q3159" i="11"/>
  <c r="Q3160" i="11"/>
  <c r="Q3161" i="11"/>
  <c r="Q3162" i="11"/>
  <c r="Q3163" i="11"/>
  <c r="Q3164" i="11"/>
  <c r="Q3165" i="11"/>
  <c r="Q3166" i="11"/>
  <c r="O3167" i="11"/>
  <c r="Q3167" i="11" s="1"/>
  <c r="Q3168" i="11"/>
  <c r="Q3169" i="11"/>
  <c r="Q3170" i="11"/>
  <c r="Q3171" i="11"/>
  <c r="Q3172" i="11"/>
  <c r="Q3173" i="11"/>
  <c r="Q3174" i="11"/>
  <c r="Q3175" i="11"/>
  <c r="Q3176" i="11"/>
  <c r="Q3177" i="11"/>
  <c r="Q3178" i="11"/>
  <c r="Q3179" i="11"/>
  <c r="Q3180" i="11"/>
  <c r="Q3181" i="11"/>
  <c r="Q3182" i="11"/>
  <c r="Q3183" i="11"/>
  <c r="Q3184" i="11"/>
  <c r="Q3185" i="11"/>
  <c r="Q3186" i="11"/>
  <c r="Q3187" i="11"/>
  <c r="Q3188" i="11"/>
  <c r="Q3189" i="11"/>
  <c r="Q3190" i="11"/>
  <c r="Q3191" i="11"/>
  <c r="Q3192" i="11"/>
  <c r="Q3193" i="11"/>
  <c r="Q3194" i="11"/>
  <c r="Q3195" i="11"/>
  <c r="Q3196" i="11"/>
  <c r="Q3197" i="11"/>
  <c r="Q3198" i="11"/>
  <c r="Q3199" i="11"/>
  <c r="Q3200" i="11"/>
  <c r="Q3201" i="11"/>
  <c r="Q3202" i="11"/>
  <c r="Q3203" i="11"/>
  <c r="Q3204" i="11"/>
  <c r="Q3205" i="11"/>
  <c r="Q3206" i="11"/>
  <c r="Q3207" i="11"/>
  <c r="Q3208" i="11"/>
  <c r="O3209" i="11"/>
  <c r="Q3209" i="11"/>
  <c r="Q3210" i="11"/>
  <c r="Q3211" i="11"/>
  <c r="Q3212" i="11"/>
  <c r="Q3213" i="11"/>
  <c r="O3214" i="11"/>
  <c r="Q3214" i="11" s="1"/>
  <c r="Q3215" i="11"/>
  <c r="Q3216" i="11"/>
  <c r="Q3217" i="11"/>
  <c r="Q3218" i="11"/>
  <c r="Q3219" i="11"/>
  <c r="Q3220" i="11"/>
  <c r="Q3221" i="11"/>
  <c r="Q3222" i="11"/>
  <c r="Q3223" i="11"/>
  <c r="Q3224" i="11"/>
  <c r="Q3225" i="11"/>
  <c r="Q3226" i="11"/>
  <c r="Q3227" i="11"/>
  <c r="Q3228" i="11"/>
  <c r="Q3229" i="11"/>
  <c r="Q3230" i="11"/>
  <c r="Q3231" i="11"/>
  <c r="Q3232" i="11"/>
  <c r="Q3233" i="11"/>
  <c r="Q3234" i="11"/>
  <c r="Q3235" i="11"/>
  <c r="Q3236" i="11"/>
  <c r="Q3237" i="11"/>
  <c r="Q3238" i="11"/>
  <c r="Q3239" i="11"/>
  <c r="Q3240" i="11"/>
  <c r="Q3241" i="11"/>
  <c r="Q3242" i="11"/>
  <c r="Q3243" i="11"/>
  <c r="Q3244" i="11"/>
  <c r="Q3245" i="11"/>
  <c r="Q3246" i="11"/>
  <c r="Q3247" i="11"/>
  <c r="Q3248" i="11"/>
  <c r="Q3249" i="11"/>
  <c r="Q3250" i="11"/>
  <c r="Q3251" i="11"/>
  <c r="Q3252" i="11"/>
  <c r="Q3253" i="11"/>
  <c r="Q3254" i="11"/>
  <c r="Q3255" i="11"/>
  <c r="Q3256" i="11"/>
  <c r="Q3257" i="11"/>
  <c r="Q3258" i="11"/>
  <c r="Q3259" i="11"/>
  <c r="Q3260" i="11"/>
  <c r="Q3261" i="11"/>
  <c r="Q3262" i="11"/>
  <c r="Q3263" i="11"/>
  <c r="Q3264" i="11"/>
  <c r="Q3265" i="11"/>
  <c r="Q3266" i="11"/>
  <c r="Q3267" i="11"/>
  <c r="Q3268" i="11"/>
  <c r="Q3269" i="11"/>
  <c r="O3270" i="11"/>
  <c r="Q3270" i="11" s="1"/>
  <c r="Q3271" i="11"/>
  <c r="Q3272" i="11"/>
  <c r="Q3273" i="11"/>
  <c r="Q3274" i="11"/>
  <c r="Q3275" i="11"/>
  <c r="Q3276" i="11"/>
  <c r="Q3277" i="11"/>
  <c r="Q3278" i="11"/>
  <c r="Q3279" i="11"/>
  <c r="Q3280" i="11"/>
  <c r="Q3281" i="11"/>
  <c r="Q3282" i="11"/>
  <c r="Q3283" i="11"/>
  <c r="Q3284" i="11"/>
  <c r="Q3285" i="11"/>
  <c r="Q3286" i="11"/>
  <c r="Q3287" i="11"/>
  <c r="Q3288" i="11"/>
  <c r="Q3289" i="11"/>
  <c r="Q3290" i="11"/>
  <c r="Q3291" i="11"/>
  <c r="Q3292" i="11"/>
  <c r="Q3293" i="11"/>
  <c r="Q3294" i="11"/>
  <c r="Q3295" i="11"/>
  <c r="Q3296" i="11"/>
  <c r="Q3297" i="11"/>
  <c r="Q3298" i="11"/>
  <c r="Q3299" i="11"/>
  <c r="Q3300" i="11"/>
  <c r="Q3301" i="11"/>
  <c r="O3302" i="11"/>
  <c r="Q3302" i="11" s="1"/>
  <c r="Q3303" i="11"/>
  <c r="Q3304" i="11"/>
  <c r="Q3305" i="11"/>
  <c r="Q3306" i="11"/>
  <c r="Q3307" i="11"/>
  <c r="Q3308" i="11"/>
  <c r="Q3309" i="11"/>
  <c r="Q3310" i="11"/>
  <c r="Q3311" i="11"/>
  <c r="Q3312" i="11"/>
  <c r="Q3313" i="11"/>
  <c r="Q3314" i="11"/>
  <c r="Q3315" i="11"/>
  <c r="Q3316" i="11"/>
  <c r="Q3317" i="11"/>
  <c r="Q3318" i="11"/>
  <c r="Q3319" i="11"/>
  <c r="Q3320" i="11"/>
  <c r="Q3321" i="11"/>
  <c r="Q3322" i="11"/>
  <c r="Q3323" i="11"/>
  <c r="Q3324" i="11"/>
  <c r="Q2853" i="11"/>
  <c r="Q2854" i="11"/>
  <c r="Q2855" i="11"/>
  <c r="Q2856" i="11"/>
  <c r="Q2857" i="11"/>
  <c r="Q2858" i="11"/>
  <c r="Q2849" i="11"/>
  <c r="Q2850" i="11"/>
  <c r="Q2851" i="11"/>
  <c r="Q2852" i="11"/>
  <c r="Q2834" i="11"/>
  <c r="Q2835" i="11"/>
  <c r="Q2836" i="11"/>
  <c r="Q2837" i="11"/>
  <c r="Q2838" i="11"/>
  <c r="Q2839" i="11"/>
  <c r="Q2840" i="11"/>
  <c r="Q2841" i="11"/>
  <c r="Q2842" i="11"/>
  <c r="Q2843" i="11"/>
  <c r="Q2844" i="11"/>
  <c r="Q2845" i="11"/>
  <c r="Q2846" i="11"/>
  <c r="Q2847" i="11"/>
  <c r="Q2848" i="11"/>
  <c r="Q2809" i="11"/>
  <c r="Q2810" i="11"/>
  <c r="Q2811" i="11"/>
  <c r="Q2812" i="11"/>
  <c r="Q2813" i="11"/>
  <c r="Q2814" i="11"/>
  <c r="Q2815" i="11"/>
  <c r="Q2816" i="11"/>
  <c r="Q2817" i="11"/>
  <c r="Q2818" i="11"/>
  <c r="Q2819" i="11"/>
  <c r="Q2820" i="11"/>
  <c r="Q2821" i="11"/>
  <c r="Q2822" i="11"/>
  <c r="Q2823" i="11"/>
  <c r="Q2824" i="11"/>
  <c r="Q2825" i="11"/>
  <c r="Q2826" i="11"/>
  <c r="Q2827" i="11"/>
  <c r="Q2828" i="11"/>
  <c r="Q2829" i="11"/>
  <c r="Q2830" i="11"/>
  <c r="Q2831" i="11"/>
  <c r="Q2832" i="11"/>
  <c r="Q2833" i="11"/>
  <c r="Q2709" i="11"/>
  <c r="Q2710" i="11"/>
  <c r="Q2711" i="11"/>
  <c r="Q2712" i="11"/>
  <c r="Q2713" i="11"/>
  <c r="Q2714" i="11"/>
  <c r="Q2715" i="11"/>
  <c r="Q2716" i="11"/>
  <c r="Q2717" i="11"/>
  <c r="Q2718" i="11"/>
  <c r="Q2719" i="11"/>
  <c r="Q2720" i="11"/>
  <c r="Q2721" i="11"/>
  <c r="Q2722" i="11"/>
  <c r="Q2723" i="11"/>
  <c r="Q2724" i="11"/>
  <c r="Q2725" i="11"/>
  <c r="Q2726" i="11"/>
  <c r="Q2727" i="11"/>
  <c r="Q2728" i="11"/>
  <c r="Q2729" i="11"/>
  <c r="Q2730" i="11"/>
  <c r="Q2731" i="11"/>
  <c r="Q2732" i="11"/>
  <c r="Q2733" i="11"/>
  <c r="Q2734" i="11"/>
  <c r="Q2735" i="11"/>
  <c r="Q2736" i="11"/>
  <c r="Q2737" i="11"/>
  <c r="Q2738" i="11"/>
  <c r="Q2739" i="11"/>
  <c r="Q2740" i="11"/>
  <c r="Q2741" i="11"/>
  <c r="Q2742" i="11"/>
  <c r="Q2743" i="11"/>
  <c r="Q2744" i="11"/>
  <c r="Q2745" i="11"/>
  <c r="Q2746" i="11"/>
  <c r="Q2747" i="11"/>
  <c r="Q2748" i="11"/>
  <c r="Q2749" i="11"/>
  <c r="Q2750" i="11"/>
  <c r="Q2751" i="11"/>
  <c r="Q2752" i="11"/>
  <c r="Q2753" i="11"/>
  <c r="Q2754" i="11"/>
  <c r="Q2755" i="11"/>
  <c r="Q2756" i="11"/>
  <c r="Q2757" i="11"/>
  <c r="Q2758" i="11"/>
  <c r="Q2759" i="11"/>
  <c r="Q2760" i="11"/>
  <c r="Q2761" i="11"/>
  <c r="Q2762" i="11"/>
  <c r="Q2763" i="11"/>
  <c r="Q2764" i="11"/>
  <c r="Q2765" i="11"/>
  <c r="Q2766" i="11"/>
  <c r="Q2767" i="11"/>
  <c r="Q2768" i="11"/>
  <c r="Q2769" i="11"/>
  <c r="Q2770" i="11"/>
  <c r="Q2771" i="11"/>
  <c r="Q2772" i="11"/>
  <c r="Q2773" i="11"/>
  <c r="Q2774" i="11"/>
  <c r="Q2775" i="11"/>
  <c r="Q2776" i="11"/>
  <c r="Q2777" i="11"/>
  <c r="Q2778" i="11"/>
  <c r="Q2779" i="11"/>
  <c r="Q2780" i="11"/>
  <c r="Q2781" i="11"/>
  <c r="Q2782" i="11"/>
  <c r="Q2783" i="11"/>
  <c r="Q2784" i="11"/>
  <c r="Q2785" i="11"/>
  <c r="Q2786" i="11"/>
  <c r="Q2787" i="11"/>
  <c r="Q2788" i="11"/>
  <c r="Q2789" i="11"/>
  <c r="Q2790" i="11"/>
  <c r="Q2791" i="11"/>
  <c r="Q2792" i="11"/>
  <c r="Q2793" i="11"/>
  <c r="Q2794" i="11"/>
  <c r="Q2795" i="11"/>
  <c r="Q2796" i="11"/>
  <c r="Q2797" i="11"/>
  <c r="Q2798" i="11"/>
  <c r="Q2799" i="11"/>
  <c r="Q2800" i="11"/>
  <c r="Q2801" i="11"/>
  <c r="Q2802" i="11"/>
  <c r="Q2803" i="11"/>
  <c r="Q2804" i="11"/>
  <c r="Q2805" i="11"/>
  <c r="Q2806" i="11"/>
  <c r="Q2807" i="11"/>
  <c r="Q2808" i="11"/>
  <c r="Q2509" i="11"/>
  <c r="Q2510" i="11"/>
  <c r="Q2511" i="11"/>
  <c r="Q2512" i="11"/>
  <c r="Q2513" i="11"/>
  <c r="Q2514" i="11"/>
  <c r="Q2515" i="11"/>
  <c r="Q2516" i="11"/>
  <c r="Q2517" i="11"/>
  <c r="Q2518" i="11"/>
  <c r="Q2519" i="11"/>
  <c r="Q2520" i="11"/>
  <c r="Q2521" i="11"/>
  <c r="Q2522" i="11"/>
  <c r="Q2523" i="11"/>
  <c r="Q2524" i="11"/>
  <c r="Q2525" i="11"/>
  <c r="Q2526" i="11"/>
  <c r="Q2527" i="11"/>
  <c r="Q2528" i="11"/>
  <c r="Q2529" i="11"/>
  <c r="Q2530" i="11"/>
  <c r="Q2531" i="11"/>
  <c r="Q2532" i="11"/>
  <c r="Q2533" i="11"/>
  <c r="Q2534" i="11"/>
  <c r="Q2535" i="11"/>
  <c r="Q2536" i="11"/>
  <c r="Q2537" i="11"/>
  <c r="Q2538" i="11"/>
  <c r="Q2539" i="11"/>
  <c r="Q2540" i="11"/>
  <c r="Q2541" i="11"/>
  <c r="Q2542" i="11"/>
  <c r="Q2543" i="11"/>
  <c r="Q2544" i="11"/>
  <c r="Q2545" i="11"/>
  <c r="Q2546" i="11"/>
  <c r="Q2547" i="11"/>
  <c r="Q2548" i="11"/>
  <c r="Q2549" i="11"/>
  <c r="Q2550" i="11"/>
  <c r="Q2551" i="11"/>
  <c r="Q2552" i="11"/>
  <c r="Q2553" i="11"/>
  <c r="Q2554" i="11"/>
  <c r="Q2555" i="11"/>
  <c r="Q2556" i="11"/>
  <c r="Q2557" i="11"/>
  <c r="Q2558" i="11"/>
  <c r="Q2559" i="11"/>
  <c r="O2560" i="11"/>
  <c r="Q2560" i="11" s="1"/>
  <c r="Q2561" i="11"/>
  <c r="Q2562" i="11"/>
  <c r="Q2563" i="11"/>
  <c r="Q2564" i="11"/>
  <c r="Q2565" i="11"/>
  <c r="Q2566" i="11"/>
  <c r="Q2567" i="11"/>
  <c r="Q2568" i="11"/>
  <c r="Q2569" i="11"/>
  <c r="Q2570" i="11"/>
  <c r="Q2571" i="11"/>
  <c r="Q2572" i="11"/>
  <c r="O2573" i="11"/>
  <c r="Q2573" i="11" s="1"/>
  <c r="Q2574" i="11"/>
  <c r="Q2575" i="11"/>
  <c r="Q2576" i="11"/>
  <c r="Q2577" i="11"/>
  <c r="Q2578" i="11"/>
  <c r="Q2579" i="11"/>
  <c r="Q2580" i="11"/>
  <c r="Q2581" i="11"/>
  <c r="Q2582" i="11"/>
  <c r="Q2583" i="11"/>
  <c r="Q2584" i="11"/>
  <c r="Q2585" i="11"/>
  <c r="Q2586" i="11"/>
  <c r="Q2587" i="11"/>
  <c r="Q2588" i="11"/>
  <c r="Q2589" i="11"/>
  <c r="Q2590" i="11"/>
  <c r="Q2591" i="11"/>
  <c r="Q2592" i="11"/>
  <c r="Q2593" i="11"/>
  <c r="Q2594" i="11"/>
  <c r="Q2595" i="11"/>
  <c r="Q2596" i="11"/>
  <c r="Q2597" i="11"/>
  <c r="Q2598" i="11"/>
  <c r="Q2599" i="11"/>
  <c r="Q2600" i="11"/>
  <c r="Q2601" i="11"/>
  <c r="Q2602" i="11"/>
  <c r="Q2603" i="11"/>
  <c r="Q2604" i="11"/>
  <c r="Q2605" i="11"/>
  <c r="Q2606" i="11"/>
  <c r="Q2607" i="11"/>
  <c r="Q2608" i="11"/>
  <c r="Q2609" i="11"/>
  <c r="Q2610" i="11"/>
  <c r="Q2611" i="11"/>
  <c r="Q2612" i="11"/>
  <c r="Q2613" i="11"/>
  <c r="Q2614" i="11"/>
  <c r="Q2615" i="11"/>
  <c r="Q2616" i="11"/>
  <c r="Q2617" i="11"/>
  <c r="Q2618" i="11"/>
  <c r="Q2619" i="11"/>
  <c r="Q2620" i="11"/>
  <c r="Q2621" i="11"/>
  <c r="Q2622" i="11"/>
  <c r="Q2623" i="11"/>
  <c r="Q2624" i="11"/>
  <c r="Q2625" i="11"/>
  <c r="Q2626" i="11"/>
  <c r="Q2627" i="11"/>
  <c r="Q2628" i="11"/>
  <c r="Q2629" i="11"/>
  <c r="Q2630" i="11"/>
  <c r="Q2631" i="11"/>
  <c r="Q2632" i="11"/>
  <c r="Q2633" i="11"/>
  <c r="Q2634" i="11"/>
  <c r="Q2635" i="11"/>
  <c r="Q2636" i="11"/>
  <c r="Q2637" i="11"/>
  <c r="Q2638" i="11"/>
  <c r="Q2639" i="11"/>
  <c r="Q2640" i="11"/>
  <c r="Q2641" i="11"/>
  <c r="Q2642" i="11"/>
  <c r="Q2643" i="11"/>
  <c r="Q2644" i="11"/>
  <c r="Q2645" i="11"/>
  <c r="Q2646" i="11"/>
  <c r="Q2647" i="11"/>
  <c r="Q2648" i="11"/>
  <c r="Q2649" i="11"/>
  <c r="Q2650" i="11"/>
  <c r="Q2651" i="11"/>
  <c r="Q2652" i="11"/>
  <c r="Q2653" i="11"/>
  <c r="Q2654" i="11"/>
  <c r="Q2655" i="11"/>
  <c r="Q2656" i="11"/>
  <c r="Q2657" i="11"/>
  <c r="Q2658" i="11"/>
  <c r="Q2659" i="11"/>
  <c r="Q2660" i="11"/>
  <c r="Q2661" i="11"/>
  <c r="Q2662" i="11"/>
  <c r="Q2663" i="11"/>
  <c r="Q2664" i="11"/>
  <c r="Q2665" i="11"/>
  <c r="Q2666" i="11"/>
  <c r="Q2667" i="11"/>
  <c r="Q2668" i="11"/>
  <c r="Q2669" i="11"/>
  <c r="Q2670" i="11"/>
  <c r="Q2671" i="11"/>
  <c r="Q2672" i="11"/>
  <c r="Q2673" i="11"/>
  <c r="Q2674" i="11"/>
  <c r="Q2675" i="11"/>
  <c r="Q2676" i="11"/>
  <c r="Q2677" i="11"/>
  <c r="Q2678" i="11"/>
  <c r="Q2679" i="11"/>
  <c r="Q2680" i="11"/>
  <c r="Q2681" i="11"/>
  <c r="Q2682" i="11"/>
  <c r="Q2683" i="11"/>
  <c r="Q2684" i="11"/>
  <c r="Q2685" i="11"/>
  <c r="Q2686" i="11"/>
  <c r="Q2687" i="11"/>
  <c r="Q2688" i="11"/>
  <c r="Q2689" i="11"/>
  <c r="Q2690" i="11"/>
  <c r="Q2691" i="11"/>
  <c r="Q2692" i="11"/>
  <c r="Q2693" i="11"/>
  <c r="Q2694" i="11"/>
  <c r="Q2695" i="11"/>
  <c r="Q2696" i="11"/>
  <c r="Q2697" i="11"/>
  <c r="Q2698" i="11"/>
  <c r="Q2699" i="11"/>
  <c r="Q2700" i="11"/>
  <c r="Q2701" i="11"/>
  <c r="Q2702" i="11"/>
  <c r="Q2703" i="11"/>
  <c r="Q2704" i="11"/>
  <c r="Q2705" i="11"/>
  <c r="Q2706" i="11"/>
  <c r="Q2707" i="11"/>
  <c r="Q2708" i="11"/>
  <c r="I19" i="14" l="1"/>
  <c r="I10" i="14" l="1"/>
  <c r="E25" i="14" l="1"/>
  <c r="D25" i="14" l="1"/>
  <c r="D24" i="14" l="1"/>
  <c r="O2488" i="11" l="1"/>
  <c r="Q2488" i="11" s="1"/>
  <c r="O2471" i="11"/>
  <c r="Q2471" i="11" s="1"/>
  <c r="O2448" i="11"/>
  <c r="Q2448" i="11" s="1"/>
  <c r="O2391" i="11"/>
  <c r="Q2391" i="11" s="1"/>
  <c r="Q2384" i="11"/>
  <c r="Q2508" i="11"/>
  <c r="Q2507" i="11"/>
  <c r="Q2506" i="11"/>
  <c r="Q2505" i="11"/>
  <c r="Q2504" i="11"/>
  <c r="Q2503" i="11"/>
  <c r="Q2502" i="11"/>
  <c r="Q2501" i="11"/>
  <c r="Q2500" i="11"/>
  <c r="Q2499" i="11"/>
  <c r="Q2498" i="11"/>
  <c r="Q2497" i="11"/>
  <c r="Q2496" i="11"/>
  <c r="Q2495" i="11"/>
  <c r="Q2494" i="11"/>
  <c r="Q2493" i="11"/>
  <c r="Q2492" i="11"/>
  <c r="Q2491" i="11"/>
  <c r="Q2490" i="11"/>
  <c r="Q2489" i="11"/>
  <c r="Q2487" i="11"/>
  <c r="Q2486" i="11"/>
  <c r="Q2485" i="11"/>
  <c r="Q2484" i="11"/>
  <c r="Q2483" i="11"/>
  <c r="Q2482" i="11"/>
  <c r="Q2481" i="11"/>
  <c r="Q2480" i="11"/>
  <c r="Q2479" i="11"/>
  <c r="Q2478" i="11"/>
  <c r="Q2477" i="11"/>
  <c r="Q2476" i="11"/>
  <c r="Q2475" i="11"/>
  <c r="Q2474" i="11"/>
  <c r="Q2473" i="11"/>
  <c r="Q2472" i="11"/>
  <c r="Q2470" i="11"/>
  <c r="Q2469" i="11"/>
  <c r="Q2468" i="11"/>
  <c r="Q2467" i="11"/>
  <c r="Q2466" i="11"/>
  <c r="Q2465" i="11"/>
  <c r="Q2464" i="11"/>
  <c r="Q2463" i="11"/>
  <c r="Q2462" i="11"/>
  <c r="Q2461" i="11"/>
  <c r="Q2460" i="11"/>
  <c r="Q2459" i="11"/>
  <c r="Q2458" i="11"/>
  <c r="Q2457" i="11"/>
  <c r="Q2456" i="11"/>
  <c r="Q2455" i="11"/>
  <c r="Q2454" i="11"/>
  <c r="Q2453" i="11"/>
  <c r="Q2452" i="11"/>
  <c r="Q2451" i="11"/>
  <c r="Q2450" i="11"/>
  <c r="Q2449" i="11"/>
  <c r="Q2447" i="11"/>
  <c r="Q2446" i="11"/>
  <c r="Q2445" i="11"/>
  <c r="Q2444" i="11"/>
  <c r="Q2443" i="11"/>
  <c r="Q2442" i="11"/>
  <c r="Q2441" i="11"/>
  <c r="Q2440" i="11"/>
  <c r="Q2439" i="11"/>
  <c r="Q2438" i="11"/>
  <c r="Q2437" i="11"/>
  <c r="Q2436" i="11"/>
  <c r="Q2435" i="11"/>
  <c r="Q2434" i="11"/>
  <c r="Q2433" i="11"/>
  <c r="Q2432" i="11"/>
  <c r="Q2431" i="11"/>
  <c r="Q2430" i="11"/>
  <c r="Q2429" i="11"/>
  <c r="Q2428" i="11"/>
  <c r="Q2427" i="11"/>
  <c r="Q2426" i="11"/>
  <c r="Q2425" i="11"/>
  <c r="Q2424" i="11"/>
  <c r="Q2423" i="11"/>
  <c r="Q2422" i="11"/>
  <c r="Q2421" i="11"/>
  <c r="Q2420" i="11"/>
  <c r="Q2419" i="11"/>
  <c r="Q2418" i="11"/>
  <c r="Q2417" i="11"/>
  <c r="Q2416" i="11"/>
  <c r="Q2415" i="11"/>
  <c r="Q2414" i="11"/>
  <c r="Q2413" i="11"/>
  <c r="Q2412" i="11"/>
  <c r="Q2411" i="11"/>
  <c r="Q2410" i="11"/>
  <c r="Q2409" i="11"/>
  <c r="Q2408" i="11"/>
  <c r="Q2407" i="11"/>
  <c r="Q2406" i="11"/>
  <c r="Q2405" i="11"/>
  <c r="Q2404" i="11"/>
  <c r="Q2403" i="11"/>
  <c r="Q2402" i="11"/>
  <c r="Q2401" i="11"/>
  <c r="Q2400" i="11"/>
  <c r="Q2399" i="11"/>
  <c r="Q2398" i="11"/>
  <c r="Q2397" i="11"/>
  <c r="Q2396" i="11"/>
  <c r="Q2395" i="11"/>
  <c r="Q2394" i="11"/>
  <c r="Q2393" i="11"/>
  <c r="Q2392" i="11"/>
  <c r="Q2390" i="11"/>
  <c r="Q2389" i="11"/>
  <c r="Q2388" i="11"/>
  <c r="Q2387" i="11"/>
  <c r="Q2386" i="11"/>
  <c r="Q2385" i="11"/>
  <c r="Q2383" i="11"/>
  <c r="Q2382" i="11"/>
  <c r="Q2381" i="11"/>
  <c r="Q2380" i="11"/>
  <c r="Q2379" i="11"/>
  <c r="Q2378" i="11"/>
  <c r="Q2377" i="11"/>
  <c r="Q2376" i="11"/>
  <c r="Q2375" i="11"/>
  <c r="Q2374" i="11"/>
  <c r="Q2373" i="11"/>
  <c r="Q2372" i="11"/>
  <c r="Q2371" i="11"/>
  <c r="Q2370" i="11"/>
  <c r="Q2369" i="11"/>
  <c r="Q2368" i="11"/>
  <c r="Q2367" i="11"/>
  <c r="Q2366" i="11"/>
  <c r="Q2365" i="11"/>
  <c r="Q2364" i="11"/>
  <c r="Q2363" i="11"/>
  <c r="Q2362" i="11"/>
  <c r="Q2361" i="11"/>
  <c r="Q2360" i="11"/>
  <c r="Q2359" i="11"/>
  <c r="Q2358" i="11"/>
  <c r="Q2357" i="11"/>
  <c r="Q2356" i="11"/>
  <c r="Q2355" i="11"/>
  <c r="Q2354" i="11"/>
  <c r="Q2353" i="11"/>
  <c r="Q2352" i="11"/>
  <c r="Q2351" i="11"/>
  <c r="Q2350" i="11"/>
  <c r="Q2349" i="11"/>
  <c r="Q2348" i="11"/>
  <c r="Q2347" i="11"/>
  <c r="Q2346" i="11"/>
  <c r="Q2345" i="11"/>
  <c r="Q2344" i="11"/>
  <c r="Q2343" i="11"/>
  <c r="Q2342" i="11"/>
  <c r="Q2341" i="11"/>
  <c r="Q2340" i="11"/>
  <c r="Q2339" i="11"/>
  <c r="Q2338" i="11"/>
  <c r="Q2337" i="11"/>
  <c r="Q2336" i="11"/>
  <c r="Q2335" i="11"/>
  <c r="Q2334" i="11"/>
  <c r="Q2333" i="11"/>
  <c r="D23" i="14" l="1"/>
  <c r="D20" i="14"/>
  <c r="D22" i="14"/>
  <c r="Q2332" i="11" l="1"/>
  <c r="Q2331" i="11"/>
  <c r="Q2330" i="11"/>
  <c r="Q2328" i="11" l="1"/>
  <c r="Q2327" i="11"/>
  <c r="Q2326" i="11"/>
  <c r="Q2325" i="11"/>
  <c r="Q2324" i="11"/>
  <c r="Q2323" i="11"/>
  <c r="Q2322" i="11"/>
  <c r="Q2321" i="11"/>
  <c r="Q2320" i="11"/>
  <c r="Q2319" i="11"/>
  <c r="Q2318" i="11"/>
  <c r="Q2317" i="11"/>
  <c r="Q2316" i="11"/>
  <c r="Q2315" i="11"/>
  <c r="Q2314" i="11"/>
  <c r="Q2313" i="11"/>
  <c r="Q2312" i="11"/>
  <c r="Q2311" i="11"/>
  <c r="Q2310" i="11"/>
  <c r="Q2309" i="11"/>
  <c r="Q2308" i="11"/>
  <c r="Q2307" i="11"/>
  <c r="Q2306" i="11"/>
  <c r="Q2305" i="11"/>
  <c r="Q2304" i="11"/>
  <c r="Q2303" i="11"/>
  <c r="Q2302" i="11"/>
  <c r="Q2301" i="11"/>
  <c r="Q2300" i="11"/>
  <c r="Q2299" i="11"/>
  <c r="Q2298" i="11"/>
  <c r="Q2297" i="11"/>
  <c r="Q2296" i="11"/>
  <c r="Q2295" i="11"/>
  <c r="Q2294" i="11"/>
  <c r="Q2293" i="11"/>
  <c r="Q2292" i="11"/>
  <c r="Q2291" i="11"/>
  <c r="Q2290" i="11"/>
  <c r="Q2289" i="11"/>
  <c r="Q2288" i="11"/>
  <c r="Q2287" i="11"/>
  <c r="Q2286" i="11"/>
  <c r="Q2285" i="11"/>
  <c r="Q2284" i="11"/>
  <c r="Q2283" i="11"/>
  <c r="Q2282" i="11"/>
  <c r="Q2281" i="11"/>
  <c r="Q2279" i="11"/>
  <c r="Q2278" i="11"/>
  <c r="Q2277" i="11"/>
  <c r="Q2276" i="11"/>
  <c r="Q2275" i="11"/>
  <c r="Q2274" i="11"/>
  <c r="Q2273" i="11"/>
  <c r="Q2272" i="11"/>
  <c r="Q2271" i="11"/>
  <c r="Q2270" i="11"/>
  <c r="Q2269" i="11"/>
  <c r="Q2268" i="11"/>
  <c r="Q2267" i="11"/>
  <c r="Q2266" i="11"/>
  <c r="Q2265" i="11"/>
  <c r="Q2264" i="11"/>
  <c r="Q2263" i="11"/>
  <c r="Q2262" i="11"/>
  <c r="Q2261" i="11"/>
  <c r="Q2260" i="11"/>
  <c r="Q2259" i="11"/>
  <c r="Q2258" i="11"/>
  <c r="Q2257" i="11"/>
  <c r="Q2256" i="11"/>
  <c r="Q2255" i="11"/>
  <c r="Q2254" i="11"/>
  <c r="Q2253" i="11"/>
  <c r="Q2252" i="11"/>
  <c r="Q2251" i="11"/>
  <c r="Q2250" i="11"/>
  <c r="Q2249" i="11"/>
  <c r="Q2248" i="11"/>
  <c r="Q2247" i="11"/>
  <c r="Q2246" i="11"/>
  <c r="Q2245" i="11"/>
  <c r="Q2244" i="11"/>
  <c r="Q2243" i="11"/>
  <c r="Q2242" i="11"/>
  <c r="Q2241" i="11"/>
  <c r="Q2240" i="11"/>
  <c r="Q2239" i="11"/>
  <c r="Q2238" i="11"/>
  <c r="Q2237" i="11"/>
  <c r="Q2236" i="11"/>
  <c r="Q2235" i="11"/>
  <c r="Q2234" i="11"/>
  <c r="Q2233" i="11"/>
  <c r="Q2232" i="11"/>
  <c r="Q2231" i="11"/>
  <c r="Q2230" i="11"/>
  <c r="Q2229" i="11"/>
  <c r="Q2228" i="11"/>
  <c r="Q2227" i="11"/>
  <c r="Q2226" i="11"/>
  <c r="Q2225" i="11"/>
  <c r="Q2224" i="11"/>
  <c r="Q2223" i="11"/>
  <c r="Q2222" i="11"/>
  <c r="Q2221" i="11"/>
  <c r="Q2220" i="11"/>
  <c r="Q2219" i="11"/>
  <c r="Q2218" i="11"/>
  <c r="Q2217" i="11"/>
  <c r="Q2216" i="11"/>
  <c r="Q2215" i="11"/>
  <c r="Q2214" i="11"/>
  <c r="Q2213" i="11"/>
  <c r="Q2212" i="11"/>
  <c r="Q2211" i="11"/>
  <c r="Q2210" i="11"/>
  <c r="Q2209" i="11"/>
  <c r="Q2208" i="11"/>
  <c r="Q2207" i="11"/>
  <c r="Q2206" i="11"/>
  <c r="Q2205" i="11"/>
  <c r="Q2204" i="11"/>
  <c r="Q2203" i="11"/>
  <c r="Q2202" i="11"/>
  <c r="Q2201" i="11"/>
  <c r="Q2200" i="11"/>
  <c r="Q2199" i="11"/>
  <c r="Q2198" i="11"/>
  <c r="Q2197" i="11"/>
  <c r="Q2196" i="11"/>
  <c r="Q2195" i="11"/>
  <c r="Q2194" i="11"/>
  <c r="Q2193" i="11"/>
  <c r="Q2192" i="11"/>
  <c r="Q2191" i="11"/>
  <c r="Q2190" i="11"/>
  <c r="Q2189" i="11"/>
  <c r="Q2188" i="11"/>
  <c r="Q2187" i="11"/>
  <c r="Q2186" i="11"/>
  <c r="Q2185" i="11"/>
  <c r="Q2184" i="11"/>
  <c r="Q2183" i="11"/>
  <c r="Q2182" i="11"/>
  <c r="Q2181" i="11"/>
  <c r="Q2180" i="11"/>
  <c r="Q2179" i="11"/>
  <c r="Q2178" i="11"/>
  <c r="Q2177" i="11"/>
  <c r="Q2176" i="11"/>
  <c r="Q2175" i="11"/>
  <c r="Q2174" i="11"/>
  <c r="Q2173" i="11"/>
  <c r="Q2172" i="11"/>
  <c r="Q2171" i="11"/>
  <c r="Q2170" i="11"/>
  <c r="Q2169" i="11"/>
  <c r="Q2168" i="11"/>
  <c r="Q2167" i="11"/>
  <c r="Q2166" i="11"/>
  <c r="Q2165" i="11"/>
  <c r="Q2164" i="11"/>
  <c r="Q2163" i="11"/>
  <c r="Q2162" i="11"/>
  <c r="Q2161" i="11"/>
  <c r="Q2160" i="11"/>
  <c r="Q2159" i="11"/>
  <c r="Q2158" i="11"/>
  <c r="Q2157" i="11"/>
  <c r="Q2156" i="11"/>
  <c r="Q2155" i="11"/>
  <c r="Q2154" i="11"/>
  <c r="Q2153" i="11"/>
  <c r="Q2152" i="11"/>
  <c r="Q2151" i="11"/>
  <c r="Q2150" i="11"/>
  <c r="Q2149" i="11"/>
  <c r="Q2148" i="11"/>
  <c r="Q2147" i="11"/>
  <c r="Q2146" i="11"/>
  <c r="Q2145" i="11"/>
  <c r="Q2144" i="11"/>
  <c r="Q2143" i="11"/>
  <c r="Q2142" i="11"/>
  <c r="Q2141" i="11"/>
  <c r="Q2140" i="11"/>
  <c r="Q2139" i="11"/>
  <c r="Q2138" i="11"/>
  <c r="Q2137" i="11"/>
  <c r="Q2136" i="11"/>
  <c r="Q2135" i="11"/>
  <c r="Q2134" i="11"/>
  <c r="Q2133" i="11"/>
  <c r="Q2132" i="11"/>
  <c r="Q2131" i="11"/>
  <c r="Q2130" i="11"/>
  <c r="Q2129" i="11"/>
  <c r="Q2128" i="11"/>
  <c r="Q2127" i="11"/>
  <c r="Q2126" i="11"/>
  <c r="Q2125" i="11"/>
  <c r="Q2124" i="11"/>
  <c r="Q2123" i="11"/>
  <c r="Q2122" i="11"/>
  <c r="Q2121" i="11"/>
  <c r="Q2120" i="11"/>
  <c r="Q2119" i="11"/>
  <c r="Q2118" i="11"/>
  <c r="Q2117" i="11"/>
  <c r="Q2116" i="11"/>
  <c r="Q2115" i="11"/>
  <c r="Q2114" i="11"/>
  <c r="Q2113" i="11"/>
  <c r="Q2112" i="11"/>
  <c r="Q2111" i="11"/>
  <c r="Q2110" i="11"/>
  <c r="Q2109" i="11"/>
  <c r="Q2108" i="11"/>
  <c r="Q2107" i="11"/>
  <c r="Q2106" i="11"/>
  <c r="Q2105" i="11"/>
  <c r="Q2104" i="11"/>
  <c r="Q2103" i="11"/>
  <c r="Q2102" i="11"/>
  <c r="Q2101" i="11"/>
  <c r="Q2100" i="11"/>
  <c r="Q2099" i="11"/>
  <c r="Q2098" i="11"/>
  <c r="Q2097" i="11"/>
  <c r="Q2096" i="11"/>
  <c r="Q2095" i="11"/>
  <c r="Q2094" i="11"/>
  <c r="Q2093" i="11"/>
  <c r="Q2092" i="11"/>
  <c r="Q2091" i="11"/>
  <c r="Q2090" i="11"/>
  <c r="Q2089" i="11"/>
  <c r="Q2088" i="11"/>
  <c r="Q2087" i="11"/>
  <c r="Q2086" i="11"/>
  <c r="Q2085" i="11"/>
  <c r="Q2084" i="11"/>
  <c r="Q2083" i="11"/>
  <c r="Q2082" i="11"/>
  <c r="Q2081" i="11"/>
  <c r="Q2080" i="11"/>
  <c r="Q2079" i="11"/>
  <c r="Q2078" i="11"/>
  <c r="Q2077" i="11"/>
  <c r="Q2076" i="11"/>
  <c r="Q2075" i="11"/>
  <c r="Q2074" i="11"/>
  <c r="Q2073" i="11"/>
  <c r="Q2072" i="11"/>
  <c r="Q2071" i="11"/>
  <c r="Q2070" i="11"/>
  <c r="Q2069" i="11"/>
  <c r="Q2068" i="11"/>
  <c r="Q2067" i="11"/>
  <c r="Q2066" i="11"/>
  <c r="Q2065" i="11"/>
  <c r="Q2064" i="11"/>
  <c r="Q2063" i="11"/>
  <c r="Q2062" i="11"/>
  <c r="Q2061" i="11"/>
  <c r="Q2060" i="11"/>
  <c r="Q2059" i="11"/>
  <c r="Q2058" i="11"/>
  <c r="Q2057" i="11"/>
  <c r="Q2056" i="11"/>
  <c r="Q2055" i="11"/>
  <c r="Q2054" i="11"/>
  <c r="Q2053" i="11"/>
  <c r="Q2052" i="11"/>
  <c r="Q2051" i="11"/>
  <c r="Q2050" i="11"/>
  <c r="Q2049" i="11"/>
  <c r="Q2048" i="11"/>
  <c r="Q2047" i="11"/>
  <c r="Q2046" i="11"/>
  <c r="Q2045" i="11"/>
  <c r="Q2044" i="11"/>
  <c r="Q2043" i="11"/>
  <c r="Q2042" i="11"/>
  <c r="Q2041" i="11"/>
  <c r="Q2040" i="11"/>
  <c r="Q2039" i="11"/>
  <c r="Q2038" i="11"/>
  <c r="Q2037" i="11"/>
  <c r="Q2036" i="11"/>
  <c r="Q2035" i="11"/>
  <c r="Q2034" i="11"/>
  <c r="Q2033" i="11"/>
  <c r="Q2032" i="11"/>
  <c r="Q2031" i="11"/>
  <c r="Q2030" i="11"/>
  <c r="Q2029" i="11"/>
  <c r="Q2028" i="11"/>
  <c r="Q2027" i="11"/>
  <c r="Q2026" i="11"/>
  <c r="Q2025" i="11"/>
  <c r="Q2024" i="11"/>
  <c r="Q2023" i="11"/>
  <c r="Q2022" i="11"/>
  <c r="Q2021" i="11"/>
  <c r="Q2020" i="11"/>
  <c r="Q2019" i="11"/>
  <c r="Q2018" i="11"/>
  <c r="Q2017" i="11"/>
  <c r="Q2016" i="11"/>
  <c r="Q2015" i="11"/>
  <c r="Q2014" i="11"/>
  <c r="Q2013" i="11"/>
  <c r="Q2012" i="11"/>
  <c r="Q2011" i="11"/>
  <c r="Q2010" i="11"/>
  <c r="Q2009" i="11"/>
  <c r="Q2008" i="11"/>
  <c r="Q2007" i="11"/>
  <c r="Q2006" i="11"/>
  <c r="Q2005" i="11"/>
  <c r="Q2004" i="11"/>
  <c r="Q2003" i="11"/>
  <c r="Q2002" i="11"/>
  <c r="Q2001" i="11"/>
  <c r="Q2000" i="11"/>
  <c r="Q1999" i="11"/>
  <c r="Q1998" i="11"/>
  <c r="Q1997" i="11"/>
  <c r="Q1996" i="11"/>
  <c r="Q1995" i="11"/>
  <c r="O2280" i="11"/>
  <c r="Q2280" i="11" s="1"/>
  <c r="O2329" i="11"/>
  <c r="Q2329" i="11" s="1"/>
  <c r="Q1994" i="11" l="1"/>
  <c r="D21" i="14" l="1"/>
  <c r="C3" i="10" l="1"/>
  <c r="C36" i="10" l="1"/>
  <c r="Q1909" i="11" l="1"/>
  <c r="Q1910" i="11"/>
  <c r="Q1911" i="11"/>
  <c r="Q1912" i="11"/>
  <c r="Q1913" i="11"/>
  <c r="Q1914" i="11"/>
  <c r="Q1915" i="11"/>
  <c r="Q1916" i="11"/>
  <c r="Q1917" i="11"/>
  <c r="Q1918" i="11"/>
  <c r="Q1919" i="11"/>
  <c r="Q1920" i="11"/>
  <c r="O1921" i="11"/>
  <c r="Q1921" i="11" s="1"/>
  <c r="O1922" i="11"/>
  <c r="Q1922" i="11" s="1"/>
  <c r="Q1923" i="11"/>
  <c r="Q1924" i="11"/>
  <c r="Q1925" i="11"/>
  <c r="Q1926" i="11"/>
  <c r="Q1927" i="11"/>
  <c r="Q1928" i="11"/>
  <c r="Q1929" i="11"/>
  <c r="Q1930" i="11"/>
  <c r="Q1931" i="11"/>
  <c r="Q1932" i="11"/>
  <c r="Q1933" i="11"/>
  <c r="Q1934" i="11"/>
  <c r="Q1935" i="11"/>
  <c r="Q1936" i="11"/>
  <c r="Q1937" i="11"/>
  <c r="Q1938" i="11"/>
  <c r="Q1939" i="11"/>
  <c r="Q1940" i="11"/>
  <c r="Q1941" i="11"/>
  <c r="Q1942" i="11"/>
  <c r="Q1943" i="11"/>
  <c r="Q1944" i="11"/>
  <c r="Q1945" i="11"/>
  <c r="Q1946" i="11"/>
  <c r="Q1947" i="11"/>
  <c r="Q1948" i="11"/>
  <c r="Q1949" i="11"/>
  <c r="Q1950" i="11"/>
  <c r="Q1951" i="11"/>
  <c r="Q1952" i="11"/>
  <c r="Q1953" i="11"/>
  <c r="Q1954" i="11"/>
  <c r="Q1955" i="11"/>
  <c r="Q1956" i="11"/>
  <c r="Q1957" i="11"/>
  <c r="Q1958" i="11"/>
  <c r="Q1959" i="11"/>
  <c r="Q1960" i="11"/>
  <c r="Q1961" i="11"/>
  <c r="Q1962" i="11"/>
  <c r="Q1963" i="11"/>
  <c r="Q1964" i="11"/>
  <c r="Q1965" i="11"/>
  <c r="Q1966" i="11"/>
  <c r="Q1967" i="11"/>
  <c r="Q1968" i="11"/>
  <c r="Q1969" i="11"/>
  <c r="Q1970" i="11"/>
  <c r="Q1971" i="11"/>
  <c r="Q1972" i="11"/>
  <c r="Q1973" i="11"/>
  <c r="Q1974" i="11"/>
  <c r="Q1975" i="11"/>
  <c r="Q1976" i="11"/>
  <c r="Q1977" i="11"/>
  <c r="Q1978" i="11"/>
  <c r="Q1979" i="11"/>
  <c r="Q1980" i="11"/>
  <c r="Q1981" i="11"/>
  <c r="Q1982" i="11"/>
  <c r="Q1983" i="11"/>
  <c r="Q1984" i="11"/>
  <c r="Q1985" i="11"/>
  <c r="Q1986" i="11"/>
  <c r="Q1987" i="11"/>
  <c r="Q1988" i="11"/>
  <c r="Q1989" i="11"/>
  <c r="Q1990" i="11"/>
  <c r="Q1991" i="11"/>
  <c r="Q1992" i="11"/>
  <c r="Q1993" i="11"/>
  <c r="C33" i="10" l="1"/>
  <c r="Q1034" i="11" l="1"/>
  <c r="C4" i="11"/>
  <c r="C3" i="11"/>
  <c r="Q1908" i="11"/>
  <c r="Q1907" i="11"/>
  <c r="Q1906" i="11"/>
  <c r="Q1905" i="11"/>
  <c r="Q1904" i="11"/>
  <c r="Q1903" i="11"/>
  <c r="Q1902" i="11"/>
  <c r="Q1901" i="11"/>
  <c r="Q1900" i="11"/>
  <c r="Q1899" i="11"/>
  <c r="Q1898" i="11"/>
  <c r="Q1897" i="11"/>
  <c r="Q1896" i="11"/>
  <c r="Q1895" i="11"/>
  <c r="Q1894" i="11"/>
  <c r="Q1893" i="11"/>
  <c r="Q1892" i="11"/>
  <c r="Q1891" i="11"/>
  <c r="Q1890" i="11"/>
  <c r="Q1889" i="11"/>
  <c r="Q1888" i="11"/>
  <c r="Q1887" i="11"/>
  <c r="Q1886" i="11"/>
  <c r="Q1885" i="11"/>
  <c r="Q1884" i="11"/>
  <c r="Q1883" i="11"/>
  <c r="Q1882" i="11"/>
  <c r="Q1881" i="11"/>
  <c r="Q1880" i="11"/>
  <c r="Q1879" i="11"/>
  <c r="Q1878" i="11"/>
  <c r="Q1877" i="11"/>
  <c r="Q1876" i="11"/>
  <c r="Q1875" i="11"/>
  <c r="Q1874" i="11"/>
  <c r="Q1873" i="11"/>
  <c r="Q1872" i="11"/>
  <c r="Q1871" i="11"/>
  <c r="Q1870" i="11"/>
  <c r="Q1869" i="11"/>
  <c r="Q1868" i="11"/>
  <c r="Q1867" i="11"/>
  <c r="Q1866" i="11"/>
  <c r="Q1865" i="11"/>
  <c r="Q1864" i="11"/>
  <c r="Q1863" i="11"/>
  <c r="Q1862" i="11"/>
  <c r="Q1861" i="11"/>
  <c r="Q1860" i="11"/>
  <c r="Q1859" i="11"/>
  <c r="Q1858" i="11"/>
  <c r="L7" i="11"/>
  <c r="F30" i="14"/>
  <c r="F29" i="14"/>
  <c r="F28" i="14"/>
  <c r="F27" i="14"/>
  <c r="F26" i="14"/>
  <c r="F25" i="14"/>
  <c r="F24" i="14"/>
  <c r="F23" i="14"/>
  <c r="F22" i="14"/>
  <c r="F21" i="14"/>
  <c r="F20" i="14"/>
  <c r="F19" i="14"/>
  <c r="F16" i="14"/>
  <c r="F15" i="14"/>
  <c r="F14" i="14"/>
  <c r="F13" i="14"/>
  <c r="F12" i="14"/>
  <c r="F11" i="14"/>
  <c r="F10" i="14"/>
  <c r="F2" i="14" l="1"/>
  <c r="C14" i="13"/>
  <c r="C1" i="12"/>
  <c r="E19" i="14" l="1"/>
  <c r="I30" i="14"/>
  <c r="I29" i="14"/>
  <c r="I28" i="14"/>
  <c r="I27" i="14"/>
  <c r="I26" i="14"/>
  <c r="I25" i="14"/>
  <c r="I24" i="14"/>
  <c r="H5" i="15" s="1"/>
  <c r="I23" i="14"/>
  <c r="G5" i="15" s="1"/>
  <c r="I22" i="14"/>
  <c r="F5" i="15" s="1"/>
  <c r="I21" i="14"/>
  <c r="E5" i="15" s="1"/>
  <c r="I20" i="14"/>
  <c r="D5" i="15" s="1"/>
  <c r="C5" i="15"/>
  <c r="I16" i="14"/>
  <c r="I15" i="14"/>
  <c r="I14" i="14"/>
  <c r="I13" i="14"/>
  <c r="I12" i="14"/>
  <c r="I11" i="14"/>
  <c r="F2" i="11" l="1"/>
  <c r="Q1857" i="11" l="1"/>
  <c r="O1819" i="11"/>
  <c r="Q1819" i="11" s="1"/>
  <c r="Q1856" i="11"/>
  <c r="Q1855" i="11"/>
  <c r="Q1854" i="11"/>
  <c r="Q1853" i="11"/>
  <c r="Q1852" i="11"/>
  <c r="Q1851" i="11"/>
  <c r="Q1850" i="11"/>
  <c r="Q1849" i="11"/>
  <c r="Q1848" i="11"/>
  <c r="Q1847" i="11"/>
  <c r="Q1846" i="11"/>
  <c r="Q1845" i="11"/>
  <c r="Q1844" i="11"/>
  <c r="Q1843" i="11"/>
  <c r="Q1842" i="11"/>
  <c r="Q1841" i="11"/>
  <c r="Q1840" i="11"/>
  <c r="Q1839" i="11"/>
  <c r="Q1838" i="11"/>
  <c r="Q1837" i="11"/>
  <c r="Q1836" i="11"/>
  <c r="Q1835" i="11"/>
  <c r="Q1834" i="11"/>
  <c r="Q1833" i="11"/>
  <c r="Q1832" i="11"/>
  <c r="Q1831" i="11"/>
  <c r="Q1830" i="11"/>
  <c r="Q1829" i="11"/>
  <c r="Q1828" i="11"/>
  <c r="Q1827" i="11"/>
  <c r="Q1826" i="11"/>
  <c r="Q1825" i="11"/>
  <c r="Q1824" i="11"/>
  <c r="Q1823" i="11"/>
  <c r="Q1822" i="11"/>
  <c r="Q1821" i="11"/>
  <c r="Q1820" i="11"/>
  <c r="Q1818" i="11"/>
  <c r="Q1817" i="11"/>
  <c r="Q1816" i="11"/>
  <c r="Q1815" i="11"/>
  <c r="Q1814" i="11"/>
  <c r="Q1813" i="11"/>
  <c r="Q1812" i="11"/>
  <c r="Q1811" i="11"/>
  <c r="Q1810" i="11"/>
  <c r="Q1809" i="11"/>
  <c r="Q1808" i="11"/>
  <c r="Q1807" i="11"/>
  <c r="Q1806" i="11"/>
  <c r="Q1805" i="11"/>
  <c r="Q1804" i="11"/>
  <c r="Q1803" i="11"/>
  <c r="Q1802" i="11"/>
  <c r="Q1801" i="11"/>
  <c r="Q1800" i="11"/>
  <c r="Q1799" i="11"/>
  <c r="Q1798" i="11"/>
  <c r="Q1797" i="11"/>
  <c r="Q1796" i="11"/>
  <c r="Q1795" i="11"/>
  <c r="Q1794" i="11"/>
  <c r="Q1793" i="11"/>
  <c r="Q1792" i="11"/>
  <c r="Q1791" i="11"/>
  <c r="Q1790" i="11"/>
  <c r="Q1789" i="11"/>
  <c r="Q1788" i="11"/>
  <c r="Q1787" i="11"/>
  <c r="Q1786" i="11"/>
  <c r="Q1785" i="11"/>
  <c r="Q1784" i="11"/>
  <c r="Q1783" i="11"/>
  <c r="Q1782" i="11"/>
  <c r="Q1781" i="11"/>
  <c r="Q1780" i="11"/>
  <c r="Q1779" i="11"/>
  <c r="Q1778" i="11"/>
  <c r="Q1777" i="11"/>
  <c r="Q1776" i="11"/>
  <c r="Q1775" i="11"/>
  <c r="Q1774" i="11"/>
  <c r="Q1773" i="11"/>
  <c r="Q1772" i="11"/>
  <c r="Q1771" i="11"/>
  <c r="Q1770" i="11"/>
  <c r="Q1769" i="11"/>
  <c r="Q1768" i="11"/>
  <c r="Q1767" i="11"/>
  <c r="Q1766" i="11"/>
  <c r="Q1765" i="11"/>
  <c r="Q1764" i="11"/>
  <c r="Q1763" i="11" l="1"/>
  <c r="Q1762" i="11"/>
  <c r="Q1761" i="11"/>
  <c r="Q1760" i="11"/>
  <c r="Q1759" i="11"/>
  <c r="Q1758" i="11"/>
  <c r="Q1757" i="11"/>
  <c r="Q1756" i="11"/>
  <c r="Q1755" i="11"/>
  <c r="Q1754" i="11"/>
  <c r="Q1753" i="11"/>
  <c r="Q1752" i="11"/>
  <c r="Q1751" i="11"/>
  <c r="Q1750" i="11"/>
  <c r="Q1749" i="11"/>
  <c r="Q1748" i="11"/>
  <c r="Q1747" i="11"/>
  <c r="Q1746" i="11"/>
  <c r="Q1745" i="11"/>
  <c r="Q1744" i="11"/>
  <c r="Q1743" i="11"/>
  <c r="Q1742" i="11"/>
  <c r="Q1741" i="11"/>
  <c r="G22" i="14" l="1"/>
  <c r="F24" i="10"/>
  <c r="Q1740" i="11"/>
  <c r="Q1739" i="11"/>
  <c r="Q1738" i="11"/>
  <c r="Q1737" i="11"/>
  <c r="Q1736" i="11"/>
  <c r="Q1735" i="11"/>
  <c r="Q1734" i="11"/>
  <c r="Q1733" i="11"/>
  <c r="F3" i="15" l="1"/>
  <c r="Q1732" i="11"/>
  <c r="Q1731" i="11"/>
  <c r="Q1730" i="11"/>
  <c r="Q1729" i="11"/>
  <c r="Q1728" i="11"/>
  <c r="Q1727" i="11"/>
  <c r="Q1726" i="11"/>
  <c r="Q1725" i="11"/>
  <c r="Q1724" i="11"/>
  <c r="Q1723" i="11"/>
  <c r="Q1722" i="11"/>
  <c r="Q1721" i="11"/>
  <c r="Q1720" i="11"/>
  <c r="Q1719" i="11" l="1"/>
  <c r="Q1718" i="11"/>
  <c r="Q1717" i="11"/>
  <c r="Q1716" i="11"/>
  <c r="Q1715" i="11"/>
  <c r="O1714" i="11"/>
  <c r="Q1714" i="11" s="1"/>
  <c r="Q1713" i="11" l="1"/>
  <c r="Q1712" i="11"/>
  <c r="Q1710" i="11"/>
  <c r="Q1709" i="11"/>
  <c r="Q1708" i="11"/>
  <c r="Q1707" i="11"/>
  <c r="Q1706" i="11"/>
  <c r="Q1705" i="11"/>
  <c r="Q1704" i="11"/>
  <c r="Q1702" i="11"/>
  <c r="Q1701" i="11"/>
  <c r="Q1700" i="11"/>
  <c r="Q1699" i="11"/>
  <c r="Q1698" i="11"/>
  <c r="Q1697" i="11"/>
  <c r="Q1696" i="11"/>
  <c r="Q1695" i="11"/>
  <c r="Q1694" i="11"/>
  <c r="Q1693" i="11"/>
  <c r="Q1692" i="11"/>
  <c r="Q1691" i="11"/>
  <c r="Q1690" i="11"/>
  <c r="Q1689" i="11"/>
  <c r="Q1688" i="11"/>
  <c r="Q1687" i="11"/>
  <c r="Q1686" i="11"/>
  <c r="Q1685" i="11"/>
  <c r="Q1684" i="11"/>
  <c r="Q1683" i="11"/>
  <c r="Q1682" i="11"/>
  <c r="Q1681" i="11"/>
  <c r="Q1680" i="11"/>
  <c r="Q1679" i="11"/>
  <c r="Q1678" i="11"/>
  <c r="Q1677" i="11"/>
  <c r="Q1676" i="11"/>
  <c r="Q1675" i="11"/>
  <c r="Q1674" i="11"/>
  <c r="Q1673" i="11"/>
  <c r="Q1672" i="11"/>
  <c r="Q1671" i="11"/>
  <c r="Q1670" i="11"/>
  <c r="Q1669" i="11"/>
  <c r="Q1668" i="11"/>
  <c r="Q1667" i="11"/>
  <c r="Q1666" i="11"/>
  <c r="Q1665" i="11"/>
  <c r="Q1664" i="11"/>
  <c r="Q1663" i="11"/>
  <c r="Q1662" i="11"/>
  <c r="Q1661" i="11"/>
  <c r="Q1660" i="11"/>
  <c r="Q1659" i="11"/>
  <c r="Q1658" i="11"/>
  <c r="Q1657" i="11"/>
  <c r="Q1656" i="11"/>
  <c r="Q1655" i="11"/>
  <c r="Q1654" i="11"/>
  <c r="Q1653" i="11"/>
  <c r="Q1652" i="11"/>
  <c r="Q1651" i="11"/>
  <c r="Q1650" i="11"/>
  <c r="Q1649" i="11"/>
  <c r="Q1648" i="11"/>
  <c r="Q1647" i="11"/>
  <c r="Q1646" i="11"/>
  <c r="Q1645" i="11"/>
  <c r="Q1644" i="11"/>
  <c r="Q1643" i="11"/>
  <c r="Q1642" i="11"/>
  <c r="Q1641" i="11"/>
  <c r="Q1640" i="11"/>
  <c r="Q1639" i="11"/>
  <c r="Q1638" i="11"/>
  <c r="Q1637" i="11"/>
  <c r="Q1636" i="11"/>
  <c r="Q1635" i="11"/>
  <c r="Q1634" i="11"/>
  <c r="Q1633" i="11"/>
  <c r="Q1632" i="11"/>
  <c r="Q1631" i="11"/>
  <c r="Q1630" i="11"/>
  <c r="Q1629" i="11"/>
  <c r="Q1628" i="11"/>
  <c r="Q1627" i="11"/>
  <c r="Q1626" i="11"/>
  <c r="Q1625" i="11"/>
  <c r="Q1624" i="11"/>
  <c r="Q1623" i="11"/>
  <c r="Q1622" i="11"/>
  <c r="Q1621" i="11"/>
  <c r="Q1620" i="11"/>
  <c r="Q1619" i="11"/>
  <c r="Q1618" i="11"/>
  <c r="Q1617" i="11"/>
  <c r="Q1616" i="11"/>
  <c r="Q1615" i="11"/>
  <c r="Q1614" i="11"/>
  <c r="Q1613" i="11"/>
  <c r="Q1612" i="11"/>
  <c r="Q1611" i="11"/>
  <c r="Q1610" i="11"/>
  <c r="Q1609" i="11"/>
  <c r="Q1608" i="11"/>
  <c r="Q1607" i="11"/>
  <c r="Q1606" i="11"/>
  <c r="Q1605" i="11"/>
  <c r="Q1604" i="11"/>
  <c r="Q1603" i="11"/>
  <c r="Q1602" i="11"/>
  <c r="Q1601" i="11"/>
  <c r="Q1600" i="11"/>
  <c r="Q1599" i="11"/>
  <c r="Q1598" i="11"/>
  <c r="Q1597" i="11"/>
  <c r="Q1596" i="11"/>
  <c r="Q1595" i="11"/>
  <c r="Q1594" i="11"/>
  <c r="Q1593" i="11"/>
  <c r="Q1592" i="11"/>
  <c r="Q1591" i="11"/>
  <c r="Q1590" i="11"/>
  <c r="Q1589" i="11"/>
  <c r="Q1588" i="11"/>
  <c r="Q1587" i="11"/>
  <c r="Q1586" i="11"/>
  <c r="Q1585" i="11"/>
  <c r="Q1584" i="11"/>
  <c r="Q1583" i="11"/>
  <c r="Q1582" i="11"/>
  <c r="Q1581" i="11"/>
  <c r="Q1580" i="11"/>
  <c r="Q1579" i="11"/>
  <c r="Q1578" i="11"/>
  <c r="Q1577" i="11"/>
  <c r="Q1576" i="11"/>
  <c r="Q1575" i="11"/>
  <c r="Q1574" i="11"/>
  <c r="Q1573" i="11"/>
  <c r="Q1572" i="11"/>
  <c r="Q1571" i="11"/>
  <c r="Q1570" i="11"/>
  <c r="Q1569" i="11"/>
  <c r="Q1568" i="11"/>
  <c r="Q1567" i="11"/>
  <c r="Q1566" i="11"/>
  <c r="Q1565" i="11"/>
  <c r="Q1564" i="11"/>
  <c r="Q1563" i="11"/>
  <c r="Q1562" i="11"/>
  <c r="O1703" i="11"/>
  <c r="Q1703" i="11" s="1"/>
  <c r="O1711" i="11"/>
  <c r="Q1711" i="11" s="1"/>
  <c r="Q1561" i="11" l="1"/>
  <c r="Q1560" i="11" l="1"/>
  <c r="G3" i="10" l="1"/>
  <c r="Q1558" i="11" l="1"/>
  <c r="Q1559" i="11"/>
  <c r="Q1557" i="11"/>
  <c r="Q1556" i="11"/>
  <c r="Q1555" i="11"/>
  <c r="Q1554" i="11"/>
  <c r="Q1553" i="11"/>
  <c r="Q1552" i="11"/>
  <c r="Q1551" i="11"/>
  <c r="Q1550" i="11"/>
  <c r="Q1549" i="11"/>
  <c r="Q1548" i="11"/>
  <c r="Q1547" i="11"/>
  <c r="Q1546" i="11"/>
  <c r="Q1545" i="11"/>
  <c r="Q1544" i="11"/>
  <c r="Q1543" i="11"/>
  <c r="Q1542" i="11"/>
  <c r="Q1541" i="11"/>
  <c r="O1525" i="11" l="1"/>
  <c r="Q1540" i="11"/>
  <c r="Q1539" i="11"/>
  <c r="Q1538" i="11"/>
  <c r="Q1537" i="11"/>
  <c r="Q1536" i="11"/>
  <c r="Q1535" i="11"/>
  <c r="Q1534" i="11"/>
  <c r="Q1533" i="11"/>
  <c r="Q1532" i="11"/>
  <c r="Q1531" i="11"/>
  <c r="Q1530" i="11"/>
  <c r="Q1529" i="11"/>
  <c r="Q1528" i="11"/>
  <c r="Q1527" i="11"/>
  <c r="Q1526" i="11"/>
  <c r="Q1525" i="11"/>
  <c r="Q1524" i="11"/>
  <c r="Q1523" i="11"/>
  <c r="Q1522" i="11"/>
  <c r="Q1521" i="11"/>
  <c r="Q1520" i="11"/>
  <c r="Q1519" i="11"/>
  <c r="Q1518" i="11"/>
  <c r="Q1517" i="11"/>
  <c r="Q1516" i="11"/>
  <c r="Q1515" i="11"/>
  <c r="Q1514" i="11"/>
  <c r="Q1513" i="11"/>
  <c r="Q1512" i="11"/>
  <c r="Q1511" i="11"/>
  <c r="Q1510" i="11"/>
  <c r="Q1509" i="11"/>
  <c r="Q1508" i="11"/>
  <c r="Q1507" i="11"/>
  <c r="Q1506" i="11"/>
  <c r="Q1505" i="11"/>
  <c r="Q1504" i="11"/>
  <c r="Q1503" i="11"/>
  <c r="Q1502" i="11"/>
  <c r="Q1501" i="11"/>
  <c r="Q1500" i="11"/>
  <c r="Q1499" i="11"/>
  <c r="Q1498" i="11"/>
  <c r="Q1497" i="11"/>
  <c r="Q1496" i="11"/>
  <c r="Q1495" i="11"/>
  <c r="Q1494" i="11"/>
  <c r="Q1493" i="11"/>
  <c r="Q1492" i="11"/>
  <c r="Q1491" i="11"/>
  <c r="Q1490" i="11"/>
  <c r="Q1489" i="11"/>
  <c r="Q1488" i="11"/>
  <c r="Q1487" i="11"/>
  <c r="Q1486" i="11"/>
  <c r="Q1485" i="11"/>
  <c r="Q1484" i="11"/>
  <c r="Q1483" i="11"/>
  <c r="Q1482" i="11"/>
  <c r="Q1481" i="11"/>
  <c r="Q1480" i="11"/>
  <c r="Q1479" i="11"/>
  <c r="Q1478" i="11"/>
  <c r="Q1477" i="11"/>
  <c r="Q1476" i="11"/>
  <c r="Q1475" i="11"/>
  <c r="Q1474" i="11"/>
  <c r="Q1473" i="11"/>
  <c r="Q1472" i="11"/>
  <c r="Q1471" i="11"/>
  <c r="Q1470" i="11"/>
  <c r="Q1469" i="11"/>
  <c r="Q1468" i="11"/>
  <c r="Q1467" i="11"/>
  <c r="Q1466" i="11"/>
  <c r="Q1465" i="11"/>
  <c r="Q1464" i="11"/>
  <c r="Q1463" i="11"/>
  <c r="Q1462" i="11"/>
  <c r="Q1461" i="11"/>
  <c r="Q1460" i="11"/>
  <c r="Q1459" i="11"/>
  <c r="Q1458" i="11"/>
  <c r="Q1457" i="11"/>
  <c r="Q1456" i="11"/>
  <c r="Q1455" i="11"/>
  <c r="Q1454" i="11"/>
  <c r="Q1453" i="11"/>
  <c r="Q1452" i="11"/>
  <c r="Q1451" i="11"/>
  <c r="Q1450" i="11"/>
  <c r="Q1449" i="11"/>
  <c r="Q1448" i="11"/>
  <c r="Q1447" i="11"/>
  <c r="Q1446" i="11"/>
  <c r="Q1445" i="11"/>
  <c r="Q1444" i="11"/>
  <c r="Q1443" i="11"/>
  <c r="Q1442" i="11"/>
  <c r="Q1441" i="11"/>
  <c r="Q1440" i="11"/>
  <c r="Q1439" i="11"/>
  <c r="Q1438" i="11"/>
  <c r="Q1437" i="11"/>
  <c r="Q1436" i="11"/>
  <c r="Q1435" i="11"/>
  <c r="Q1434" i="11"/>
  <c r="Q1433" i="11"/>
  <c r="Q1432" i="11"/>
  <c r="Q1431" i="11"/>
  <c r="Q1430" i="11"/>
  <c r="I2" i="14" l="1"/>
  <c r="Q1428" i="11"/>
  <c r="Q1427" i="11"/>
  <c r="Q1426" i="11"/>
  <c r="O1429" i="11"/>
  <c r="Q1429" i="11" s="1"/>
  <c r="Q1425" i="11"/>
  <c r="Q1424" i="11"/>
  <c r="Q1423" i="11"/>
  <c r="Q1422" i="11"/>
  <c r="Q1421" i="11"/>
  <c r="Q1420" i="11"/>
  <c r="Q1419" i="11"/>
  <c r="Q1418" i="11"/>
  <c r="Q1417" i="11"/>
  <c r="Q1416" i="11"/>
  <c r="Q1415" i="11"/>
  <c r="Q1414" i="11"/>
  <c r="Q1413" i="11"/>
  <c r="Q1412" i="11"/>
  <c r="Q1411" i="11"/>
  <c r="Q1410" i="11"/>
  <c r="Q1409" i="11"/>
  <c r="Q1408" i="11"/>
  <c r="Q1407" i="11"/>
  <c r="Q1406" i="11"/>
  <c r="Q1405" i="11"/>
  <c r="Q1404" i="11"/>
  <c r="Q1403" i="11"/>
  <c r="Q1402" i="11"/>
  <c r="Q1401" i="11"/>
  <c r="Q1400" i="11"/>
  <c r="Q1399" i="11"/>
  <c r="Q1398" i="11"/>
  <c r="Q1397" i="11"/>
  <c r="Q1396" i="11"/>
  <c r="Q1395" i="11"/>
  <c r="Q1394" i="11"/>
  <c r="Q1393" i="11"/>
  <c r="Q1392" i="11"/>
  <c r="Q1391" i="11"/>
  <c r="Q1390" i="11"/>
  <c r="Q1389" i="11"/>
  <c r="Q1388" i="11"/>
  <c r="Q1387" i="11"/>
  <c r="Q1386" i="11"/>
  <c r="Q1385" i="11"/>
  <c r="Q1384" i="11"/>
  <c r="Q1383" i="11"/>
  <c r="Q1382" i="11"/>
  <c r="Q1381" i="11"/>
  <c r="Q1380" i="11"/>
  <c r="Q1379" i="11"/>
  <c r="Q1378" i="11"/>
  <c r="Q1377" i="11"/>
  <c r="Q1376" i="11"/>
  <c r="Q1375" i="11"/>
  <c r="Q1374" i="11"/>
  <c r="Q1373" i="11"/>
  <c r="Q1372" i="11"/>
  <c r="Q1371" i="11"/>
  <c r="Q1370" i="11"/>
  <c r="Q1369" i="11"/>
  <c r="Q1368" i="11"/>
  <c r="Q1367" i="11"/>
  <c r="Q1366" i="11"/>
  <c r="Q1365" i="11"/>
  <c r="Q1364" i="11"/>
  <c r="Q1363" i="11"/>
  <c r="Q1362" i="11"/>
  <c r="Q1361" i="11"/>
  <c r="Q1360" i="11"/>
  <c r="Q1359" i="11"/>
  <c r="Q1358" i="11"/>
  <c r="Q1357" i="11"/>
  <c r="Q1356" i="11"/>
  <c r="Q1355" i="11"/>
  <c r="Q1354" i="11"/>
  <c r="Q1353" i="11"/>
  <c r="Q1352" i="11"/>
  <c r="Q1351" i="11"/>
  <c r="Q1350" i="11"/>
  <c r="Q1349" i="11"/>
  <c r="Q1348" i="11"/>
  <c r="Q1347" i="11"/>
  <c r="Q1346" i="11"/>
  <c r="Q1345" i="11"/>
  <c r="Q1344" i="11"/>
  <c r="Q1343" i="11"/>
  <c r="Q1342" i="11"/>
  <c r="Q1341" i="11"/>
  <c r="Q1340" i="11"/>
  <c r="Q1339" i="11"/>
  <c r="Q1338" i="11"/>
  <c r="Q1337" i="11"/>
  <c r="Q1336" i="11"/>
  <c r="Q1335" i="11"/>
  <c r="Q1334" i="11"/>
  <c r="Q1333" i="11"/>
  <c r="Q1332" i="11"/>
  <c r="Q1331" i="11"/>
  <c r="Q1330" i="11"/>
  <c r="Q1329" i="11"/>
  <c r="Q1328" i="11"/>
  <c r="Q1327" i="11"/>
  <c r="Q1326" i="11"/>
  <c r="Q1325" i="11"/>
  <c r="Q1324" i="11"/>
  <c r="Q1323" i="11"/>
  <c r="Q1322" i="11"/>
  <c r="Q1321" i="11"/>
  <c r="Q1320" i="11"/>
  <c r="Q1319" i="11"/>
  <c r="Q1318" i="11"/>
  <c r="Q1317" i="11"/>
  <c r="Q1316" i="11"/>
  <c r="Q1315" i="11"/>
  <c r="Q1314" i="11"/>
  <c r="Q1313" i="11"/>
  <c r="Q1312" i="11"/>
  <c r="Q1311" i="11"/>
  <c r="Q1310" i="11"/>
  <c r="Q1309" i="11"/>
  <c r="Q1308" i="11"/>
  <c r="Q1307" i="11"/>
  <c r="Q1306" i="11"/>
  <c r="Q1305" i="11"/>
  <c r="Q1304" i="11"/>
  <c r="Q1302" i="11"/>
  <c r="Q1301" i="11"/>
  <c r="Q1300" i="11"/>
  <c r="Q1299" i="11"/>
  <c r="Q1298" i="11"/>
  <c r="Q1297" i="11"/>
  <c r="Q1296" i="11"/>
  <c r="Q1295" i="11"/>
  <c r="Q1294" i="11"/>
  <c r="Q1293" i="11"/>
  <c r="Q1292" i="11"/>
  <c r="Q1291" i="11"/>
  <c r="Q1290" i="11"/>
  <c r="Q1289" i="11"/>
  <c r="Q1288" i="11"/>
  <c r="Q1287" i="11"/>
  <c r="Q1286" i="11"/>
  <c r="Q1285" i="11"/>
  <c r="Q1284" i="11"/>
  <c r="Q1283" i="11"/>
  <c r="Q1282" i="11"/>
  <c r="Q1281" i="11"/>
  <c r="Q1280" i="11"/>
  <c r="Q1279" i="11"/>
  <c r="Q1278" i="11"/>
  <c r="Q1277" i="11"/>
  <c r="Q1276" i="11"/>
  <c r="Q1275" i="11"/>
  <c r="Q1274" i="11"/>
  <c r="Q1273" i="11"/>
  <c r="Q1272" i="11"/>
  <c r="Q1271" i="11" l="1"/>
  <c r="O1303" i="11" l="1"/>
  <c r="Q1303" i="11" s="1"/>
  <c r="L24" i="12" l="1"/>
  <c r="Q1263" i="11" l="1"/>
  <c r="Q1267" i="11"/>
  <c r="Q1270" i="11"/>
  <c r="Q1269" i="11"/>
  <c r="Q1268" i="11"/>
  <c r="Q1266" i="11"/>
  <c r="Q1265" i="11"/>
  <c r="Q1264" i="11"/>
  <c r="Q1262" i="11"/>
  <c r="Q1261" i="11"/>
  <c r="Q1260" i="11"/>
  <c r="Q1259" i="11"/>
  <c r="Q1258" i="11"/>
  <c r="Q1257" i="11"/>
  <c r="H34" i="10" l="1"/>
  <c r="G34" i="10"/>
  <c r="F34" i="10"/>
  <c r="C34" i="10"/>
  <c r="E34" i="10" s="1"/>
  <c r="I34" i="10" l="1"/>
  <c r="Q1256" i="11"/>
  <c r="Q1255" i="11"/>
  <c r="Q1254" i="11"/>
  <c r="Q1253" i="11"/>
  <c r="Q1252" i="11"/>
  <c r="Q1251" i="11"/>
  <c r="Q1250" i="11"/>
  <c r="Q1249" i="11"/>
  <c r="Q1248" i="11"/>
  <c r="Q1247" i="11"/>
  <c r="H31" i="10"/>
  <c r="G31" i="10"/>
  <c r="F31" i="10"/>
  <c r="H35" i="10"/>
  <c r="G35" i="10"/>
  <c r="F35" i="10"/>
  <c r="H33" i="10"/>
  <c r="G33" i="10"/>
  <c r="F33" i="10"/>
  <c r="H32" i="10"/>
  <c r="G32" i="10"/>
  <c r="F32" i="10"/>
  <c r="H29" i="10"/>
  <c r="G29" i="10"/>
  <c r="F29" i="10"/>
  <c r="H28" i="10"/>
  <c r="G28" i="10"/>
  <c r="F28" i="10"/>
  <c r="H27" i="10"/>
  <c r="G27" i="10"/>
  <c r="F27" i="10"/>
  <c r="H25" i="10"/>
  <c r="G25" i="10"/>
  <c r="F25" i="10"/>
  <c r="H30" i="10"/>
  <c r="G30" i="10"/>
  <c r="F30" i="10"/>
  <c r="H26" i="10"/>
  <c r="G26" i="10"/>
  <c r="F26" i="10"/>
  <c r="H24" i="10"/>
  <c r="G24" i="10"/>
  <c r="H23" i="10"/>
  <c r="G23" i="10"/>
  <c r="F23" i="10"/>
  <c r="H22" i="10"/>
  <c r="G22" i="10"/>
  <c r="F22" i="10"/>
  <c r="H20" i="10"/>
  <c r="G20" i="10"/>
  <c r="F20" i="10"/>
  <c r="H19" i="10"/>
  <c r="G19" i="10"/>
  <c r="F19" i="10"/>
  <c r="H21" i="10"/>
  <c r="G21" i="10"/>
  <c r="F21" i="10"/>
  <c r="H17" i="10"/>
  <c r="G17" i="10"/>
  <c r="F17" i="10"/>
  <c r="H16" i="10"/>
  <c r="G16" i="10"/>
  <c r="F16" i="10"/>
  <c r="H18" i="10"/>
  <c r="G18" i="10"/>
  <c r="F18" i="10"/>
  <c r="H14" i="10"/>
  <c r="G14" i="10"/>
  <c r="F14" i="10"/>
  <c r="H15" i="10"/>
  <c r="G15" i="10"/>
  <c r="F15" i="10"/>
  <c r="H9" i="10"/>
  <c r="G9" i="10"/>
  <c r="F9" i="10"/>
  <c r="H10" i="10"/>
  <c r="G10" i="10"/>
  <c r="F10" i="10"/>
  <c r="H13" i="10"/>
  <c r="G13" i="10"/>
  <c r="F13" i="10"/>
  <c r="H12" i="10" l="1"/>
  <c r="G12" i="10"/>
  <c r="F12" i="10"/>
  <c r="H11" i="10"/>
  <c r="G11" i="10"/>
  <c r="F11" i="10"/>
  <c r="H8" i="10"/>
  <c r="G8" i="10"/>
  <c r="F8" i="10"/>
  <c r="H7" i="10"/>
  <c r="G7" i="10"/>
  <c r="F7" i="10"/>
  <c r="H6" i="10"/>
  <c r="G6" i="10"/>
  <c r="F6" i="10"/>
  <c r="H4" i="10"/>
  <c r="G4" i="10"/>
  <c r="F4" i="10"/>
  <c r="H5" i="10"/>
  <c r="G5" i="10"/>
  <c r="F5" i="10"/>
  <c r="H3" i="10"/>
  <c r="F3" i="10"/>
  <c r="Q1246" i="11"/>
  <c r="Q1245" i="11"/>
  <c r="Q1244" i="11"/>
  <c r="Q1243" i="11"/>
  <c r="Q1242" i="11"/>
  <c r="Q1241" i="11"/>
  <c r="Q1240" i="11"/>
  <c r="Q1239" i="11"/>
  <c r="Q1238" i="11"/>
  <c r="Q1237" i="11"/>
  <c r="Q1236" i="11"/>
  <c r="Q1235" i="11"/>
  <c r="Q1234" i="11"/>
  <c r="Q1233" i="11"/>
  <c r="Q1232" i="11"/>
  <c r="Q1231" i="11"/>
  <c r="Q1230" i="11"/>
  <c r="Q1229" i="11"/>
  <c r="Q1228" i="11"/>
  <c r="Q1227" i="11"/>
  <c r="Q1226" i="11"/>
  <c r="Q1225" i="11"/>
  <c r="Q1224" i="11"/>
  <c r="Q1223" i="11"/>
  <c r="Q1222" i="11"/>
  <c r="Q1221" i="11"/>
  <c r="Q1220" i="11"/>
  <c r="Q1219" i="11"/>
  <c r="Q1218" i="11"/>
  <c r="Q1217" i="11"/>
  <c r="Q1216" i="11"/>
  <c r="Q1215" i="11"/>
  <c r="Q1214" i="11"/>
  <c r="Q1213" i="11"/>
  <c r="Q1212" i="11"/>
  <c r="Q1211" i="11"/>
  <c r="Q1210" i="11"/>
  <c r="Q1209" i="11"/>
  <c r="Q1208" i="11"/>
  <c r="Q1207" i="11"/>
  <c r="Q1206" i="11"/>
  <c r="Q1205" i="11"/>
  <c r="Q1204" i="11"/>
  <c r="Q1203" i="11"/>
  <c r="Q1202" i="11"/>
  <c r="Q1201" i="11"/>
  <c r="Q1200" i="11"/>
  <c r="Q1199" i="11"/>
  <c r="Q1198" i="11"/>
  <c r="Q1197" i="11"/>
  <c r="Q1196" i="11"/>
  <c r="Q1195" i="11"/>
  <c r="Q1194" i="11"/>
  <c r="Q1193" i="11"/>
  <c r="Q1192" i="11"/>
  <c r="Q1191" i="11"/>
  <c r="Q1190" i="11"/>
  <c r="Q1189" i="11"/>
  <c r="Q1188" i="11"/>
  <c r="Q1187" i="11"/>
  <c r="Q1186" i="11"/>
  <c r="Q1185" i="11"/>
  <c r="Q1184" i="11"/>
  <c r="Q1183" i="11"/>
  <c r="Q1182" i="11"/>
  <c r="Q1181" i="11"/>
  <c r="Q1180" i="11"/>
  <c r="Q1179" i="11"/>
  <c r="Q1178" i="11"/>
  <c r="Q1177" i="11"/>
  <c r="Q1176" i="11"/>
  <c r="Q1175" i="11"/>
  <c r="Q1174" i="11"/>
  <c r="Q1172" i="11"/>
  <c r="Q1171" i="11"/>
  <c r="Q1170" i="11"/>
  <c r="Q1169" i="11"/>
  <c r="Q1168" i="11"/>
  <c r="Q1167" i="11"/>
  <c r="Q1166" i="11"/>
  <c r="Q1165" i="11"/>
  <c r="Q1164" i="11"/>
  <c r="Q1163" i="11"/>
  <c r="Q1162" i="11"/>
  <c r="Q1161" i="11"/>
  <c r="Q1160" i="11"/>
  <c r="Q1159" i="11"/>
  <c r="Q1158" i="11"/>
  <c r="Q1157" i="11"/>
  <c r="Q1156" i="11"/>
  <c r="Q1155" i="11"/>
  <c r="Q1154" i="11"/>
  <c r="Q1153" i="11"/>
  <c r="Q1152" i="11"/>
  <c r="Q1151" i="11"/>
  <c r="Q1150" i="11"/>
  <c r="Q1149" i="11"/>
  <c r="Q1148" i="11"/>
  <c r="Q1147" i="11"/>
  <c r="Q1146" i="11"/>
  <c r="Q1145" i="11"/>
  <c r="Q1144" i="11"/>
  <c r="Q1143" i="11"/>
  <c r="Q1142" i="11"/>
  <c r="Q1141" i="11"/>
  <c r="Q1140" i="11"/>
  <c r="Q1139" i="11"/>
  <c r="Q1138" i="11"/>
  <c r="Q1137" i="11"/>
  <c r="Q1136" i="11"/>
  <c r="Q1135" i="11"/>
  <c r="Q1134" i="11"/>
  <c r="Q1133" i="11"/>
  <c r="Q1132" i="11"/>
  <c r="Q1131" i="11"/>
  <c r="Q1130" i="11"/>
  <c r="Q1129" i="11"/>
  <c r="Q1128" i="11"/>
  <c r="Q1127" i="11"/>
  <c r="Q1126" i="11"/>
  <c r="Q1125" i="11"/>
  <c r="Q1124" i="11"/>
  <c r="Q1123" i="11"/>
  <c r="Q1122" i="11"/>
  <c r="Q1121" i="11"/>
  <c r="Q1120" i="11"/>
  <c r="Q1119" i="11"/>
  <c r="Q1118" i="11"/>
  <c r="Q1117" i="11"/>
  <c r="Q1116" i="11"/>
  <c r="Q1115" i="11"/>
  <c r="Q1114" i="11"/>
  <c r="Q1113" i="11"/>
  <c r="Q1112" i="11"/>
  <c r="Q1111" i="11"/>
  <c r="Q1110" i="11"/>
  <c r="Q1109" i="11"/>
  <c r="Q1108" i="11"/>
  <c r="Q1107" i="11"/>
  <c r="Q1106" i="11"/>
  <c r="Q1105" i="11"/>
  <c r="Q1104" i="11"/>
  <c r="Q1103" i="11"/>
  <c r="Q1102" i="11"/>
  <c r="Q1101" i="11"/>
  <c r="Q1100" i="11"/>
  <c r="Q1099" i="11"/>
  <c r="Q1098" i="11"/>
  <c r="Q1097" i="11"/>
  <c r="Q1096" i="11"/>
  <c r="Q1095" i="11"/>
  <c r="Q1094" i="11"/>
  <c r="Q1093" i="11"/>
  <c r="Q1092" i="11"/>
  <c r="Q1091" i="11"/>
  <c r="Q1090" i="11"/>
  <c r="Q1089" i="11"/>
  <c r="Q1088" i="11"/>
  <c r="Q1087" i="11"/>
  <c r="Q1086" i="11"/>
  <c r="Q1085" i="11"/>
  <c r="Q1084" i="11"/>
  <c r="Q1083" i="11"/>
  <c r="Q1082" i="11"/>
  <c r="Q1081" i="11"/>
  <c r="Q1080" i="11"/>
  <c r="Q1079" i="11"/>
  <c r="Q1078" i="11"/>
  <c r="Q1077" i="11"/>
  <c r="Q1076" i="11"/>
  <c r="Q1075" i="11"/>
  <c r="Q1074" i="11"/>
  <c r="Q1073" i="11"/>
  <c r="Q1072" i="11"/>
  <c r="Q1071" i="11"/>
  <c r="Q1070" i="11"/>
  <c r="Q1069" i="11"/>
  <c r="Q1068" i="11"/>
  <c r="Q1067" i="11"/>
  <c r="O1173" i="11"/>
  <c r="Q1173" i="11" l="1"/>
  <c r="H27" i="14"/>
  <c r="H30" i="14"/>
  <c r="H26" i="14"/>
  <c r="H29" i="14"/>
  <c r="H25" i="14"/>
  <c r="H28" i="14"/>
  <c r="G1" i="10"/>
  <c r="H1" i="10"/>
  <c r="F1" i="10"/>
  <c r="D20" i="15"/>
  <c r="C1" i="11" l="1"/>
  <c r="Q1066" i="11" l="1"/>
  <c r="Q1065" i="11"/>
  <c r="Q1064" i="11"/>
  <c r="Q1063" i="11"/>
  <c r="Q1062" i="11"/>
  <c r="Q1061" i="11"/>
  <c r="Q1060" i="11"/>
  <c r="Q1059" i="11"/>
  <c r="Q1058" i="11"/>
  <c r="Q1057" i="11"/>
  <c r="Q1056" i="11"/>
  <c r="Q1055" i="11"/>
  <c r="Q1054" i="11"/>
  <c r="Q1053" i="11"/>
  <c r="Q1052" i="11"/>
  <c r="Q1051" i="11"/>
  <c r="Q1050" i="11"/>
  <c r="Q1049" i="11"/>
  <c r="Q1048" i="11"/>
  <c r="Q1047" i="11"/>
  <c r="Q1046" i="11"/>
  <c r="Q1045" i="11"/>
  <c r="Q1044" i="11"/>
  <c r="Q1043" i="11"/>
  <c r="Q1042" i="11"/>
  <c r="Q1041" i="11"/>
  <c r="Q1040" i="11"/>
  <c r="Q1039" i="11"/>
  <c r="Q1038" i="11"/>
  <c r="Q1037" i="11"/>
  <c r="Q1036" i="11"/>
  <c r="Q1035" i="11"/>
  <c r="G30" i="14" l="1"/>
  <c r="J30" i="14" s="1"/>
  <c r="G29" i="14"/>
  <c r="J29" i="14" s="1"/>
  <c r="G28" i="14"/>
  <c r="J28" i="14" s="1"/>
  <c r="G27" i="14"/>
  <c r="J27" i="14" s="1"/>
  <c r="G26" i="14"/>
  <c r="J26" i="14" s="1"/>
  <c r="G25" i="14"/>
  <c r="J25" i="14" s="1"/>
  <c r="G24" i="14"/>
  <c r="H3" i="15" s="1"/>
  <c r="E24" i="14"/>
  <c r="G23" i="14"/>
  <c r="G3" i="15" s="1"/>
  <c r="G21" i="14"/>
  <c r="E3" i="15" l="1"/>
  <c r="Q1033" i="11"/>
  <c r="Q1032" i="11"/>
  <c r="Q1031" i="11"/>
  <c r="Q1030" i="11"/>
  <c r="Q1029" i="11"/>
  <c r="Q1028" i="11"/>
  <c r="Q1027" i="11"/>
  <c r="Q1026" i="11"/>
  <c r="Q1025" i="11"/>
  <c r="Q1024" i="11"/>
  <c r="Q1023" i="11"/>
  <c r="Q1022" i="11"/>
  <c r="Q1021" i="11"/>
  <c r="Q1020" i="11"/>
  <c r="Q1019" i="11"/>
  <c r="Q1018" i="11"/>
  <c r="Q1017" i="11"/>
  <c r="Q1016" i="11"/>
  <c r="Q1015" i="11"/>
  <c r="Q1014" i="11"/>
  <c r="Q1013" i="11"/>
  <c r="Q1012" i="11"/>
  <c r="Q1011" i="11"/>
  <c r="Q1010" i="11"/>
  <c r="Q1009" i="11"/>
  <c r="Q1008" i="11"/>
  <c r="Q1007" i="11"/>
  <c r="Q1006" i="11"/>
  <c r="Q1005" i="11"/>
  <c r="L57" i="7" l="1"/>
  <c r="C12" i="10" l="1"/>
  <c r="I12" i="10" s="1"/>
  <c r="Q1004" i="11" l="1"/>
  <c r="Q1003" i="11"/>
  <c r="Q1002" i="11"/>
  <c r="Q1001" i="11"/>
  <c r="Q1000" i="11"/>
  <c r="Q999" i="11"/>
  <c r="Q998" i="11"/>
  <c r="Q997" i="11"/>
  <c r="Q996" i="11"/>
  <c r="Q995" i="11"/>
  <c r="Q994" i="11"/>
  <c r="Q993" i="11"/>
  <c r="Q992" i="11"/>
  <c r="Q991" i="11"/>
  <c r="Q990" i="11"/>
  <c r="Q989" i="11"/>
  <c r="Q988" i="11"/>
  <c r="Q987" i="11"/>
  <c r="Q986" i="11"/>
  <c r="Q985" i="11"/>
  <c r="Q984" i="11"/>
  <c r="Q983" i="11"/>
  <c r="Q982" i="11"/>
  <c r="Q981" i="11"/>
  <c r="Q980" i="11"/>
  <c r="Q979" i="11"/>
  <c r="Q978" i="11"/>
  <c r="Q977" i="11"/>
  <c r="Q976" i="11"/>
  <c r="Q975" i="11"/>
  <c r="Q974" i="11"/>
  <c r="Q973" i="11"/>
  <c r="Q972" i="11"/>
  <c r="Q971" i="11"/>
  <c r="Q970" i="11"/>
  <c r="Q969" i="11"/>
  <c r="Q968" i="11"/>
  <c r="Q967" i="11"/>
  <c r="Q966" i="11"/>
  <c r="Q965" i="11"/>
  <c r="Q964" i="11"/>
  <c r="Q963" i="11"/>
  <c r="Q962" i="11"/>
  <c r="Q961" i="11"/>
  <c r="Q960" i="11"/>
  <c r="Q959" i="11"/>
  <c r="Q958" i="11"/>
  <c r="Q957" i="11"/>
  <c r="F3" i="14" l="1"/>
  <c r="L29" i="7" l="1"/>
  <c r="Q956" i="11" l="1"/>
  <c r="Q955" i="11"/>
  <c r="Q954" i="11"/>
  <c r="Q953" i="11"/>
  <c r="Q952" i="11" l="1"/>
  <c r="Q951" i="11"/>
  <c r="Q950" i="11"/>
  <c r="Q949" i="11"/>
  <c r="Q948" i="11"/>
  <c r="Q947" i="11"/>
  <c r="Q946" i="11"/>
  <c r="Q945" i="11"/>
  <c r="Q944" i="11" l="1"/>
  <c r="Q943" i="11"/>
  <c r="G19" i="14" l="1"/>
  <c r="G20" i="14"/>
  <c r="Q942" i="11"/>
  <c r="Q941" i="11"/>
  <c r="Q940" i="11"/>
  <c r="Q939" i="11"/>
  <c r="Q938" i="11"/>
  <c r="Q937" i="11"/>
  <c r="Q936" i="11"/>
  <c r="Q935" i="11"/>
  <c r="Q934" i="11"/>
  <c r="Q933" i="11"/>
  <c r="Q932" i="11"/>
  <c r="Q931" i="11"/>
  <c r="Q930" i="11"/>
  <c r="Q929" i="11"/>
  <c r="Q928" i="11"/>
  <c r="Q927" i="11"/>
  <c r="Q926" i="11"/>
  <c r="Q925" i="11"/>
  <c r="Q924" i="11"/>
  <c r="Q923" i="11"/>
  <c r="Q922" i="11"/>
  <c r="Q921" i="11"/>
  <c r="Q920" i="11"/>
  <c r="Q919" i="11"/>
  <c r="Q918" i="11"/>
  <c r="Q917" i="11"/>
  <c r="Q916" i="11"/>
  <c r="Q915" i="11"/>
  <c r="Q914" i="11"/>
  <c r="Q913" i="11"/>
  <c r="Q912" i="11"/>
  <c r="Q911" i="11"/>
  <c r="Q910" i="11"/>
  <c r="Q909" i="11"/>
  <c r="Q908" i="11"/>
  <c r="Q907" i="11"/>
  <c r="Q906" i="11"/>
  <c r="Q905" i="11"/>
  <c r="Q904" i="11"/>
  <c r="Q903" i="11"/>
  <c r="Q902" i="11"/>
  <c r="Q901" i="11"/>
  <c r="Q900" i="11"/>
  <c r="C20" i="15"/>
  <c r="C19" i="15"/>
  <c r="G10" i="14"/>
  <c r="G11" i="14"/>
  <c r="G12" i="14"/>
  <c r="G13" i="14"/>
  <c r="G14" i="14"/>
  <c r="G15" i="14"/>
  <c r="G16" i="14"/>
  <c r="D3" i="15" l="1"/>
  <c r="C3" i="15"/>
  <c r="G2" i="14"/>
  <c r="E30" i="14"/>
  <c r="E29" i="14"/>
  <c r="E28" i="14"/>
  <c r="E27" i="14"/>
  <c r="E26" i="14"/>
  <c r="E23" i="14"/>
  <c r="E22" i="14"/>
  <c r="E21" i="14"/>
  <c r="E20" i="14"/>
  <c r="Q899" i="11" l="1"/>
  <c r="Q898" i="11"/>
  <c r="Q897" i="11"/>
  <c r="Q896" i="11"/>
  <c r="Q895" i="11"/>
  <c r="Q894" i="11"/>
  <c r="Q893" i="11"/>
  <c r="Q892" i="11"/>
  <c r="Q891" i="11"/>
  <c r="Q890" i="11"/>
  <c r="Q889" i="11"/>
  <c r="Q888" i="11"/>
  <c r="Q887" i="11"/>
  <c r="Q886" i="11"/>
  <c r="Q885" i="11"/>
  <c r="Q884" i="11"/>
  <c r="Q883" i="11"/>
  <c r="D10" i="14" l="1"/>
  <c r="D5" i="14"/>
  <c r="Q882" i="11" l="1"/>
  <c r="Q881" i="11"/>
  <c r="Q880" i="11"/>
  <c r="Q879" i="11"/>
  <c r="Q878" i="11"/>
  <c r="F5" i="11" l="1"/>
  <c r="E16" i="14"/>
  <c r="E15" i="14"/>
  <c r="E14" i="14"/>
  <c r="E13" i="14"/>
  <c r="E12" i="14"/>
  <c r="E11" i="14"/>
  <c r="E10" i="14"/>
  <c r="F6" i="11"/>
  <c r="F1" i="11"/>
  <c r="D19" i="14"/>
  <c r="D16" i="14"/>
  <c r="D15" i="14"/>
  <c r="D14" i="14"/>
  <c r="D13" i="14"/>
  <c r="D12" i="14"/>
  <c r="D11" i="14"/>
  <c r="D9" i="14"/>
  <c r="D8" i="14"/>
  <c r="D7" i="14"/>
  <c r="D6" i="14"/>
  <c r="D26" i="10"/>
  <c r="D2" i="14" l="1"/>
  <c r="E2" i="14"/>
  <c r="Q877" i="11"/>
  <c r="Q876" i="11"/>
  <c r="Q875" i="11"/>
  <c r="Q874" i="11"/>
  <c r="Q873" i="11"/>
  <c r="Q872" i="11"/>
  <c r="Q871" i="11"/>
  <c r="Q870" i="11"/>
  <c r="Q869" i="11"/>
  <c r="Q868" i="11"/>
  <c r="Q867" i="11"/>
  <c r="Q866" i="11"/>
  <c r="Q865" i="11"/>
  <c r="Q864" i="11"/>
  <c r="Q863" i="11"/>
  <c r="Q862" i="11"/>
  <c r="Q861" i="11"/>
  <c r="Q860" i="11"/>
  <c r="Q859" i="11"/>
  <c r="Q858" i="11"/>
  <c r="Q857" i="11"/>
  <c r="Q856" i="11"/>
  <c r="Q855" i="11"/>
  <c r="Q854" i="11"/>
  <c r="Q853" i="11"/>
  <c r="Q852" i="11"/>
  <c r="Q851" i="11"/>
  <c r="Q850" i="11"/>
  <c r="Q849" i="11"/>
  <c r="Q848" i="11"/>
  <c r="Q847" i="11"/>
  <c r="Q846" i="11"/>
  <c r="Q845" i="11"/>
  <c r="Q844" i="11"/>
  <c r="Q843" i="11"/>
  <c r="Q842" i="11"/>
  <c r="Q841" i="11"/>
  <c r="Q840" i="11"/>
  <c r="Q839" i="11"/>
  <c r="Q838" i="11"/>
  <c r="Q837" i="11"/>
  <c r="Q836" i="11"/>
  <c r="Q835" i="11"/>
  <c r="Q834" i="11"/>
  <c r="Q833" i="11"/>
  <c r="Q832" i="11"/>
  <c r="Q831" i="11"/>
  <c r="Q830" i="11"/>
  <c r="Q829" i="11"/>
  <c r="Q828" i="11"/>
  <c r="Q827" i="11"/>
  <c r="Q826" i="11"/>
  <c r="Q825" i="11"/>
  <c r="Q824" i="11"/>
  <c r="Q823" i="11"/>
  <c r="Q822" i="11"/>
  <c r="Q821" i="11"/>
  <c r="Q820" i="11"/>
  <c r="Q819" i="11"/>
  <c r="Q818" i="11"/>
  <c r="Q817" i="11"/>
  <c r="Q816" i="11"/>
  <c r="Q815" i="11"/>
  <c r="Q814" i="11"/>
  <c r="Q813" i="11"/>
  <c r="Q812" i="11"/>
  <c r="Q811" i="11"/>
  <c r="Q810" i="11"/>
  <c r="Q809" i="11"/>
  <c r="Q808" i="11"/>
  <c r="Q807" i="11"/>
  <c r="Q806" i="11"/>
  <c r="Q805" i="11"/>
  <c r="Q804" i="11"/>
  <c r="Q803" i="11"/>
  <c r="Q802" i="11"/>
  <c r="Q801" i="11"/>
  <c r="Q800" i="11"/>
  <c r="Q799" i="11"/>
  <c r="Q798" i="11"/>
  <c r="Q797" i="11"/>
  <c r="Q796" i="11"/>
  <c r="Q795" i="11"/>
  <c r="Q794" i="11"/>
  <c r="Q793" i="11"/>
  <c r="C35" i="10" l="1"/>
  <c r="E35" i="10" l="1"/>
  <c r="I35" i="10"/>
  <c r="Q792" i="11"/>
  <c r="Q791" i="11"/>
  <c r="Q790" i="11"/>
  <c r="Q789" i="11"/>
  <c r="Q639" i="11" l="1"/>
  <c r="Q638" i="11"/>
  <c r="Q637" i="11"/>
  <c r="Q636" i="11"/>
  <c r="Q635" i="11"/>
  <c r="Q634" i="11"/>
  <c r="Q633" i="11"/>
  <c r="Q632" i="11"/>
  <c r="Q631" i="11"/>
  <c r="Q630" i="11"/>
  <c r="Q629" i="11"/>
  <c r="Q628" i="11"/>
  <c r="Q627" i="11"/>
  <c r="Q626" i="11"/>
  <c r="Q625" i="11"/>
  <c r="Q624" i="11"/>
  <c r="Q623" i="11"/>
  <c r="Q622" i="11"/>
  <c r="Q621" i="11"/>
  <c r="Q620" i="11"/>
  <c r="Q619" i="11"/>
  <c r="Q618" i="11"/>
  <c r="Q617" i="11"/>
  <c r="Q616" i="11"/>
  <c r="Q615" i="11"/>
  <c r="Q614" i="11"/>
  <c r="Q613" i="11"/>
  <c r="Q612" i="11"/>
  <c r="Q611" i="11"/>
  <c r="Q610" i="11"/>
  <c r="Q609" i="11"/>
  <c r="Q608" i="11"/>
  <c r="Q607" i="11"/>
  <c r="Q606" i="11"/>
  <c r="Q605" i="11"/>
  <c r="Q604" i="11"/>
  <c r="Q603" i="11"/>
  <c r="Q602" i="11"/>
  <c r="Q601" i="11"/>
  <c r="Q600" i="11"/>
  <c r="Q599" i="11"/>
  <c r="Q598" i="11"/>
  <c r="Q597" i="11"/>
  <c r="Q596" i="11"/>
  <c r="Q595" i="11"/>
  <c r="Q594" i="11"/>
  <c r="Q593" i="11"/>
  <c r="Q592" i="11"/>
  <c r="Q591" i="11"/>
  <c r="Q590" i="11"/>
  <c r="Q589" i="11"/>
  <c r="Q588" i="11"/>
  <c r="Q587" i="11"/>
  <c r="Q586" i="11"/>
  <c r="Q585" i="11"/>
  <c r="Q584" i="11"/>
  <c r="Q583" i="11"/>
  <c r="Q582" i="11"/>
  <c r="Q581" i="11"/>
  <c r="Q580" i="11"/>
  <c r="Q579" i="11"/>
  <c r="Q578" i="11"/>
  <c r="Q577" i="11"/>
  <c r="Q576" i="11"/>
  <c r="Q575" i="11"/>
  <c r="Q574" i="11"/>
  <c r="Q573" i="11"/>
  <c r="Q572" i="11"/>
  <c r="Q571" i="11"/>
  <c r="Q570" i="11"/>
  <c r="Q569" i="11"/>
  <c r="Q568" i="11"/>
  <c r="Q567" i="11"/>
  <c r="Q566" i="11"/>
  <c r="Q565" i="11"/>
  <c r="Q564" i="11"/>
  <c r="Q563" i="11"/>
  <c r="Q562" i="11"/>
  <c r="Q561" i="11"/>
  <c r="Q560" i="11"/>
  <c r="Q559" i="11"/>
  <c r="Q558" i="11"/>
  <c r="Q557" i="11"/>
  <c r="Q556" i="11"/>
  <c r="Q555" i="11"/>
  <c r="Q554" i="11"/>
  <c r="Q553" i="11"/>
  <c r="Q552" i="11"/>
  <c r="Q551" i="11"/>
  <c r="Q550" i="11"/>
  <c r="Q549" i="11"/>
  <c r="Q548" i="11"/>
  <c r="Q547" i="11"/>
  <c r="Q546" i="11"/>
  <c r="Q545" i="11"/>
  <c r="Q544" i="11"/>
  <c r="Q543" i="11"/>
  <c r="Q542" i="11"/>
  <c r="Q541" i="11"/>
  <c r="Q540" i="11"/>
  <c r="Q539" i="11"/>
  <c r="Q538" i="11"/>
  <c r="Q537" i="11"/>
  <c r="Q536" i="11"/>
  <c r="Q535" i="11"/>
  <c r="Q534" i="11"/>
  <c r="Q533" i="11"/>
  <c r="Q532" i="11"/>
  <c r="Q531" i="11"/>
  <c r="Q530" i="11"/>
  <c r="Q529" i="11"/>
  <c r="Q528" i="11"/>
  <c r="Q527" i="11"/>
  <c r="Q526" i="11"/>
  <c r="Q525" i="11"/>
  <c r="Q524" i="11"/>
  <c r="Q523" i="11"/>
  <c r="Q522" i="11"/>
  <c r="Q521" i="11"/>
  <c r="Q520" i="11"/>
  <c r="Q519" i="11"/>
  <c r="Q518" i="11"/>
  <c r="Q517" i="11"/>
  <c r="Q516" i="11"/>
  <c r="Q515" i="11"/>
  <c r="Q514" i="11"/>
  <c r="Q513" i="11"/>
  <c r="Q512" i="11"/>
  <c r="Q511" i="11"/>
  <c r="Q510" i="11"/>
  <c r="Q509" i="11"/>
  <c r="Q508" i="11"/>
  <c r="Q507" i="11"/>
  <c r="Q506" i="11"/>
  <c r="Q505" i="11"/>
  <c r="Q504" i="11"/>
  <c r="Q503" i="11"/>
  <c r="Q502" i="11"/>
  <c r="Q501" i="11"/>
  <c r="Q500" i="11"/>
  <c r="Q499" i="11"/>
  <c r="Q498" i="11"/>
  <c r="Q497" i="11"/>
  <c r="Q496" i="11"/>
  <c r="Q495" i="11"/>
  <c r="Q494" i="11"/>
  <c r="Q493" i="11"/>
  <c r="Q492" i="11"/>
  <c r="Q491" i="11"/>
  <c r="Q490" i="11"/>
  <c r="Q489" i="11"/>
  <c r="Q488" i="11"/>
  <c r="Q487" i="11"/>
  <c r="Q486" i="11"/>
  <c r="Q485" i="11"/>
  <c r="Q484" i="11"/>
  <c r="Q483" i="11"/>
  <c r="Q482" i="11"/>
  <c r="Q481" i="11"/>
  <c r="Q480" i="11"/>
  <c r="Q479" i="11"/>
  <c r="Q478" i="11"/>
  <c r="Q477" i="11"/>
  <c r="Q476" i="11"/>
  <c r="Q475" i="11"/>
  <c r="Q474" i="11"/>
  <c r="Q473" i="11"/>
  <c r="Q472" i="11"/>
  <c r="Q471" i="11"/>
  <c r="Q470" i="11"/>
  <c r="Q469" i="11"/>
  <c r="Q468" i="11"/>
  <c r="Q467" i="11"/>
  <c r="Q466" i="11"/>
  <c r="Q465" i="11"/>
  <c r="Q464" i="11"/>
  <c r="Q463" i="11"/>
  <c r="Q462" i="11"/>
  <c r="Q461" i="11"/>
  <c r="Q460" i="11"/>
  <c r="Q459" i="11"/>
  <c r="Q458" i="11"/>
  <c r="Q457" i="11"/>
  <c r="Q456" i="11"/>
  <c r="Q455" i="11"/>
  <c r="Q454" i="11"/>
  <c r="Q453" i="11"/>
  <c r="Q452" i="11"/>
  <c r="Q451" i="11"/>
  <c r="Q450" i="11"/>
  <c r="Q449" i="11"/>
  <c r="Q448" i="11"/>
  <c r="Q447" i="11"/>
  <c r="Q446" i="11"/>
  <c r="Q445" i="11"/>
  <c r="Q444" i="11"/>
  <c r="Q443" i="11"/>
  <c r="Q442" i="11"/>
  <c r="Q441" i="11"/>
  <c r="Q440" i="11"/>
  <c r="Q439" i="11"/>
  <c r="Q438" i="11"/>
  <c r="Q437" i="11"/>
  <c r="Q436" i="11"/>
  <c r="Q435" i="11"/>
  <c r="Q434" i="11"/>
  <c r="Q433" i="11"/>
  <c r="Q432" i="11"/>
  <c r="Q431" i="11"/>
  <c r="Q430" i="11"/>
  <c r="Q429" i="11"/>
  <c r="Q428" i="11"/>
  <c r="Q427" i="11"/>
  <c r="Q426" i="11"/>
  <c r="Q425" i="11"/>
  <c r="Q424" i="11"/>
  <c r="Q423" i="11"/>
  <c r="Q422" i="11"/>
  <c r="Q421" i="11"/>
  <c r="Q420" i="11"/>
  <c r="Q419" i="11"/>
  <c r="Q418" i="11"/>
  <c r="Q417" i="11"/>
  <c r="Q416" i="11"/>
  <c r="Q415" i="11"/>
  <c r="Q414" i="11"/>
  <c r="Q413" i="11"/>
  <c r="Q412" i="11"/>
  <c r="Q411" i="11"/>
  <c r="Q410" i="11"/>
  <c r="Q409" i="11"/>
  <c r="Q408" i="11"/>
  <c r="Q407" i="11"/>
  <c r="Q406" i="11"/>
  <c r="Q405" i="11"/>
  <c r="Q404" i="11"/>
  <c r="Q403" i="11"/>
  <c r="Q402" i="11"/>
  <c r="Q401" i="11"/>
  <c r="Q400" i="11"/>
  <c r="Q399" i="11"/>
  <c r="Q398" i="11"/>
  <c r="Q397" i="11"/>
  <c r="Q396" i="11"/>
  <c r="Q395" i="11"/>
  <c r="Q394" i="11"/>
  <c r="Q393" i="11"/>
  <c r="Q392" i="11"/>
  <c r="Q391" i="11"/>
  <c r="Q390" i="11"/>
  <c r="Q389" i="11"/>
  <c r="Q388" i="11"/>
  <c r="Q387" i="11"/>
  <c r="Q386" i="11"/>
  <c r="Q385" i="11"/>
  <c r="Q384" i="11"/>
  <c r="Q383" i="11"/>
  <c r="Q382" i="11"/>
  <c r="Q381" i="11"/>
  <c r="Q380" i="11"/>
  <c r="Q379" i="11"/>
  <c r="Q378" i="11"/>
  <c r="Q377" i="11"/>
  <c r="Q376" i="11"/>
  <c r="Q375" i="11"/>
  <c r="Q374" i="11"/>
  <c r="Q373" i="11"/>
  <c r="Q372" i="11"/>
  <c r="Q371" i="11"/>
  <c r="Q370" i="11"/>
  <c r="Q369" i="11"/>
  <c r="Q368" i="11"/>
  <c r="Q367" i="11"/>
  <c r="Q366" i="11"/>
  <c r="Q365" i="11"/>
  <c r="Q364" i="11"/>
  <c r="Q363" i="11"/>
  <c r="Q362" i="11"/>
  <c r="Q361" i="11"/>
  <c r="Q360" i="11"/>
  <c r="Q359" i="11"/>
  <c r="Q358" i="11"/>
  <c r="Q357" i="11"/>
  <c r="Q356" i="11"/>
  <c r="Q355" i="11"/>
  <c r="Q354" i="11"/>
  <c r="Q353" i="11"/>
  <c r="Q352" i="11"/>
  <c r="Q351" i="11"/>
  <c r="Q350" i="11"/>
  <c r="Q349" i="11"/>
  <c r="Q348" i="11"/>
  <c r="Q347" i="11"/>
  <c r="Q346" i="11"/>
  <c r="Q345" i="11"/>
  <c r="Q344" i="11"/>
  <c r="Q343" i="11"/>
  <c r="Q342" i="11"/>
  <c r="Q341" i="11"/>
  <c r="Q340" i="11"/>
  <c r="Q339" i="11"/>
  <c r="Q338" i="11"/>
  <c r="Q337" i="11"/>
  <c r="Q336" i="11"/>
  <c r="Q335" i="11"/>
  <c r="Q334" i="11"/>
  <c r="Q333" i="11"/>
  <c r="Q332" i="11"/>
  <c r="Q331" i="11"/>
  <c r="Q330" i="11"/>
  <c r="Q329" i="11"/>
  <c r="Q328" i="11"/>
  <c r="Q327" i="11"/>
  <c r="Q326" i="11"/>
  <c r="Q325" i="11"/>
  <c r="Q324" i="11"/>
  <c r="Q323" i="11"/>
  <c r="Q322" i="11"/>
  <c r="Q321" i="11"/>
  <c r="Q320" i="11"/>
  <c r="Q319" i="11"/>
  <c r="Q318" i="11"/>
  <c r="Q317" i="11"/>
  <c r="Q316" i="11"/>
  <c r="Q315" i="11"/>
  <c r="Q314" i="11"/>
  <c r="Q313" i="11"/>
  <c r="Q312" i="11"/>
  <c r="Q311" i="11"/>
  <c r="Q310" i="11"/>
  <c r="Q309" i="11"/>
  <c r="Q308" i="11"/>
  <c r="Q307" i="11"/>
  <c r="Q306" i="11"/>
  <c r="Q305" i="1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9" i="11"/>
  <c r="Q288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Q268" i="11"/>
  <c r="Q267" i="11"/>
  <c r="Q266" i="11"/>
  <c r="Q265" i="1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787" i="11"/>
  <c r="Q786" i="11"/>
  <c r="Q785" i="11"/>
  <c r="Q784" i="11"/>
  <c r="Q783" i="11"/>
  <c r="Q782" i="11"/>
  <c r="Q781" i="11"/>
  <c r="Q780" i="11"/>
  <c r="Q779" i="11"/>
  <c r="Q778" i="11"/>
  <c r="Q777" i="11"/>
  <c r="Q776" i="11"/>
  <c r="Q775" i="11"/>
  <c r="Q774" i="11"/>
  <c r="Q773" i="11"/>
  <c r="Q772" i="11"/>
  <c r="Q771" i="11"/>
  <c r="Q770" i="11"/>
  <c r="Q769" i="11"/>
  <c r="Q768" i="11"/>
  <c r="Q767" i="11"/>
  <c r="Q766" i="11"/>
  <c r="Q765" i="11"/>
  <c r="Q764" i="11"/>
  <c r="Q763" i="11"/>
  <c r="Q762" i="11"/>
  <c r="Q761" i="11"/>
  <c r="Q760" i="11"/>
  <c r="Q759" i="11"/>
  <c r="Q758" i="11"/>
  <c r="Q757" i="11"/>
  <c r="Q756" i="11"/>
  <c r="Q755" i="11"/>
  <c r="Q754" i="11"/>
  <c r="Q753" i="11"/>
  <c r="Q752" i="11"/>
  <c r="Q751" i="11"/>
  <c r="Q750" i="11"/>
  <c r="Q749" i="11"/>
  <c r="Q748" i="11"/>
  <c r="Q747" i="11"/>
  <c r="Q746" i="11"/>
  <c r="Q745" i="11"/>
  <c r="Q744" i="11"/>
  <c r="Q743" i="11"/>
  <c r="Q742" i="11"/>
  <c r="Q741" i="11"/>
  <c r="Q740" i="11"/>
  <c r="Q739" i="11"/>
  <c r="Q738" i="11"/>
  <c r="Q737" i="11"/>
  <c r="Q736" i="11"/>
  <c r="Q735" i="11"/>
  <c r="Q734" i="11"/>
  <c r="Q733" i="11"/>
  <c r="Q732" i="11"/>
  <c r="Q731" i="11"/>
  <c r="Q730" i="11"/>
  <c r="Q729" i="11"/>
  <c r="Q728" i="11"/>
  <c r="Q727" i="11"/>
  <c r="Q726" i="11"/>
  <c r="Q725" i="11"/>
  <c r="Q724" i="11"/>
  <c r="Q723" i="11"/>
  <c r="Q722" i="11"/>
  <c r="Q721" i="11"/>
  <c r="Q720" i="11"/>
  <c r="Q719" i="11"/>
  <c r="Q718" i="11"/>
  <c r="Q717" i="11"/>
  <c r="Q716" i="11"/>
  <c r="Q715" i="11"/>
  <c r="Q714" i="11"/>
  <c r="Q713" i="11"/>
  <c r="Q712" i="11"/>
  <c r="Q711" i="11"/>
  <c r="Q710" i="11"/>
  <c r="Q709" i="11"/>
  <c r="Q708" i="11"/>
  <c r="Q707" i="11"/>
  <c r="Q706" i="11"/>
  <c r="Q705" i="11"/>
  <c r="Q704" i="11"/>
  <c r="Q703" i="11"/>
  <c r="Q702" i="11"/>
  <c r="Q701" i="11"/>
  <c r="Q700" i="11"/>
  <c r="Q699" i="11"/>
  <c r="Q698" i="11"/>
  <c r="Q697" i="11"/>
  <c r="Q696" i="11"/>
  <c r="Q695" i="11"/>
  <c r="Q694" i="11"/>
  <c r="Q693" i="11"/>
  <c r="Q692" i="11"/>
  <c r="Q691" i="11"/>
  <c r="Q690" i="11"/>
  <c r="Q689" i="11"/>
  <c r="Q688" i="11"/>
  <c r="Q687" i="11"/>
  <c r="Q686" i="11"/>
  <c r="Q685" i="11"/>
  <c r="Q684" i="11"/>
  <c r="Q683" i="11"/>
  <c r="Q682" i="11"/>
  <c r="Q681" i="11"/>
  <c r="Q680" i="11"/>
  <c r="Q679" i="11"/>
  <c r="Q678" i="11"/>
  <c r="Q677" i="11"/>
  <c r="Q676" i="11"/>
  <c r="Q675" i="11"/>
  <c r="Q674" i="11"/>
  <c r="Q673" i="11"/>
  <c r="Q672" i="11"/>
  <c r="Q671" i="11"/>
  <c r="Q670" i="11"/>
  <c r="Q669" i="11"/>
  <c r="Q668" i="11"/>
  <c r="Q667" i="11"/>
  <c r="Q666" i="11"/>
  <c r="Q665" i="11"/>
  <c r="Q664" i="11"/>
  <c r="Q663" i="11"/>
  <c r="Q662" i="11"/>
  <c r="Q661" i="11"/>
  <c r="Q660" i="11"/>
  <c r="Q659" i="11"/>
  <c r="Q658" i="11"/>
  <c r="Q657" i="11"/>
  <c r="Q656" i="11"/>
  <c r="Q655" i="11"/>
  <c r="Q654" i="11"/>
  <c r="Q653" i="11"/>
  <c r="Q652" i="11"/>
  <c r="Q651" i="11"/>
  <c r="Q650" i="11"/>
  <c r="Q649" i="11"/>
  <c r="Q648" i="11"/>
  <c r="Q647" i="11"/>
  <c r="Q646" i="11"/>
  <c r="Q645" i="11"/>
  <c r="Q644" i="11"/>
  <c r="Q643" i="11"/>
  <c r="Q642" i="11"/>
  <c r="Q641" i="11"/>
  <c r="Q640" i="11"/>
  <c r="Q788" i="11"/>
  <c r="F46" i="5"/>
  <c r="F45" i="5"/>
  <c r="F44" i="5"/>
  <c r="F43" i="5"/>
  <c r="F42" i="5"/>
  <c r="F41" i="5"/>
  <c r="F40" i="5"/>
  <c r="C29" i="10" l="1"/>
  <c r="E29" i="10" l="1"/>
  <c r="I29" i="10"/>
  <c r="F39" i="5"/>
  <c r="F38" i="5"/>
  <c r="F37" i="5" l="1"/>
  <c r="F36" i="5" l="1"/>
  <c r="L21" i="12" l="1"/>
  <c r="C7" i="11"/>
  <c r="F4" i="11"/>
  <c r="F35" i="5" l="1"/>
  <c r="C32" i="10" l="1"/>
  <c r="I32" i="10" s="1"/>
  <c r="F34" i="5" l="1"/>
  <c r="F33" i="5" l="1"/>
  <c r="F32" i="5"/>
  <c r="D27" i="10" l="1"/>
  <c r="C27" i="10"/>
  <c r="I27" i="10" s="1"/>
  <c r="D31" i="10"/>
  <c r="C31" i="10"/>
  <c r="I31" i="10" s="1"/>
  <c r="D28" i="10"/>
  <c r="C28" i="10"/>
  <c r="I28" i="10" s="1"/>
  <c r="P6" i="11"/>
  <c r="E27" i="10" l="1"/>
  <c r="E28" i="10"/>
  <c r="E31" i="10"/>
  <c r="M6" i="11" l="1"/>
  <c r="F31" i="5" l="1"/>
  <c r="F30" i="5"/>
  <c r="F29" i="5" l="1"/>
  <c r="C17" i="10"/>
  <c r="I17" i="10" s="1"/>
  <c r="F28" i="5" l="1"/>
  <c r="E33" i="10" l="1"/>
  <c r="I33" i="10"/>
  <c r="C30" i="10"/>
  <c r="I30" i="10" s="1"/>
  <c r="C25" i="10"/>
  <c r="I25" i="10" s="1"/>
  <c r="C24" i="10"/>
  <c r="I24" i="10" s="1"/>
  <c r="C19" i="10"/>
  <c r="I19" i="10" s="1"/>
  <c r="I3" i="10" l="1"/>
  <c r="F27" i="5"/>
  <c r="D4" i="10" l="1"/>
  <c r="C21" i="10"/>
  <c r="I21" i="10" s="1"/>
  <c r="D21" i="10"/>
  <c r="E21" i="10" l="1"/>
  <c r="D30" i="10"/>
  <c r="E30" i="10" s="1"/>
  <c r="D25" i="10"/>
  <c r="E25" i="10" s="1"/>
  <c r="D19" i="10"/>
  <c r="E19" i="10" s="1"/>
  <c r="D24" i="10"/>
  <c r="E24" i="10" s="1"/>
  <c r="D22" i="10"/>
  <c r="D8" i="10"/>
  <c r="D23" i="10"/>
  <c r="D18" i="10"/>
  <c r="D17" i="10"/>
  <c r="E17" i="10" s="1"/>
  <c r="D16" i="10"/>
  <c r="D14" i="10"/>
  <c r="D13" i="10"/>
  <c r="D20" i="10"/>
  <c r="D11" i="10"/>
  <c r="D10" i="10"/>
  <c r="D9" i="10"/>
  <c r="D15" i="10"/>
  <c r="D12" i="10"/>
  <c r="E12" i="10" s="1"/>
  <c r="D5" i="10"/>
  <c r="D6" i="10"/>
  <c r="D7" i="10"/>
  <c r="D3" i="10"/>
  <c r="C22" i="10"/>
  <c r="E22" i="10" l="1"/>
  <c r="I22" i="10"/>
  <c r="E3" i="10"/>
  <c r="D2" i="10"/>
  <c r="C5" i="10"/>
  <c r="C23" i="10"/>
  <c r="C20" i="10"/>
  <c r="C16" i="10"/>
  <c r="C18" i="10"/>
  <c r="C9" i="10"/>
  <c r="C15" i="10"/>
  <c r="C14" i="10"/>
  <c r="C26" i="10"/>
  <c r="C11" i="10"/>
  <c r="C4" i="10"/>
  <c r="C10" i="10"/>
  <c r="C8" i="10"/>
  <c r="C13" i="10"/>
  <c r="C6" i="10"/>
  <c r="C7" i="10"/>
  <c r="I5" i="10" l="1"/>
  <c r="C2" i="10"/>
  <c r="I1" i="10" s="1"/>
  <c r="E14" i="10"/>
  <c r="I14" i="10"/>
  <c r="E15" i="10"/>
  <c r="I15" i="10"/>
  <c r="E13" i="10"/>
  <c r="I13" i="10"/>
  <c r="E9" i="10"/>
  <c r="I9" i="10"/>
  <c r="E23" i="10"/>
  <c r="I23" i="10"/>
  <c r="E10" i="10"/>
  <c r="I10" i="10"/>
  <c r="E16" i="10"/>
  <c r="I16" i="10"/>
  <c r="E20" i="10"/>
  <c r="I20" i="10"/>
  <c r="E26" i="10"/>
  <c r="I26" i="10"/>
  <c r="E18" i="10"/>
  <c r="I18" i="10"/>
  <c r="E8" i="10"/>
  <c r="I8" i="10"/>
  <c r="E7" i="10"/>
  <c r="I7" i="10"/>
  <c r="E11" i="10"/>
  <c r="I11" i="10"/>
  <c r="E6" i="10"/>
  <c r="I6" i="10"/>
  <c r="E4" i="10"/>
  <c r="I4" i="10"/>
  <c r="E5" i="10"/>
  <c r="E2" i="10" l="1"/>
  <c r="F24" i="5" l="1"/>
  <c r="F23" i="5"/>
  <c r="F22" i="5"/>
  <c r="F26" i="5"/>
  <c r="F25" i="5"/>
  <c r="O80" i="11" l="1"/>
  <c r="Q80" i="11" s="1"/>
  <c r="F21" i="5" l="1"/>
  <c r="F19" i="5" l="1"/>
  <c r="F20" i="5"/>
  <c r="AD4" i="1" l="1"/>
  <c r="V13" i="12"/>
  <c r="M6" i="13" l="1"/>
  <c r="M8" i="13" s="1"/>
  <c r="E2" i="5"/>
  <c r="F6" i="13" s="1"/>
  <c r="E2" i="1"/>
  <c r="E5" i="13"/>
  <c r="D6" i="13"/>
  <c r="C2" i="12"/>
  <c r="D16" i="13" s="1"/>
  <c r="AD8" i="1" l="1"/>
  <c r="C5" i="13" l="1"/>
  <c r="H5" i="13" s="1"/>
  <c r="C16" i="13"/>
  <c r="S91" i="1" l="1"/>
  <c r="O31" i="11" l="1"/>
  <c r="H19" i="14" l="1"/>
  <c r="J19" i="14" s="1"/>
  <c r="H24" i="14"/>
  <c r="H23" i="14"/>
  <c r="H22" i="14"/>
  <c r="H16" i="14"/>
  <c r="J16" i="14" s="1"/>
  <c r="H21" i="14"/>
  <c r="J21" i="14" s="1"/>
  <c r="H20" i="14"/>
  <c r="J20" i="14" s="1"/>
  <c r="H15" i="14"/>
  <c r="J15" i="14" s="1"/>
  <c r="Q31" i="11"/>
  <c r="H14" i="14"/>
  <c r="J14" i="14" s="1"/>
  <c r="H10" i="14"/>
  <c r="J10" i="14" s="1"/>
  <c r="H11" i="14"/>
  <c r="J11" i="14" s="1"/>
  <c r="H13" i="14"/>
  <c r="J13" i="14" s="1"/>
  <c r="H12" i="14"/>
  <c r="J12" i="14" s="1"/>
  <c r="C5" i="11"/>
  <c r="E4" i="13" s="1"/>
  <c r="O6" i="11"/>
  <c r="C2" i="11"/>
  <c r="C15" i="13" s="1"/>
  <c r="F18" i="5"/>
  <c r="F17" i="5"/>
  <c r="F16" i="5"/>
  <c r="J24" i="14" l="1"/>
  <c r="H4" i="15"/>
  <c r="H6" i="15" s="1"/>
  <c r="J23" i="14"/>
  <c r="G4" i="15"/>
  <c r="G6" i="15" s="1"/>
  <c r="F4" i="15"/>
  <c r="F6" i="15" s="1"/>
  <c r="J22" i="14"/>
  <c r="E4" i="15"/>
  <c r="D4" i="15"/>
  <c r="C4" i="15"/>
  <c r="H2" i="14"/>
  <c r="J2" i="14" s="1"/>
  <c r="C6" i="11"/>
  <c r="Q6" i="11"/>
  <c r="D15" i="13"/>
  <c r="C4" i="13"/>
  <c r="AD10" i="1"/>
  <c r="D6" i="15" l="1"/>
  <c r="D15" i="15" s="1"/>
  <c r="D22" i="15" s="1"/>
  <c r="C6" i="15"/>
  <c r="C15" i="15" s="1"/>
  <c r="C22" i="15" s="1"/>
  <c r="E6" i="15"/>
  <c r="E15" i="15" s="1"/>
  <c r="E22" i="15" s="1"/>
  <c r="H4" i="13"/>
  <c r="AD12" i="1"/>
  <c r="AA14" i="1"/>
  <c r="S90" i="1"/>
  <c r="A22" i="15" l="1"/>
  <c r="F15" i="5"/>
  <c r="W94" i="1"/>
  <c r="W97" i="1" l="1"/>
  <c r="W101" i="1" l="1"/>
  <c r="W100" i="1" l="1"/>
  <c r="W92" i="1"/>
  <c r="W99" i="1"/>
  <c r="U88" i="1" l="1"/>
  <c r="W98" i="1"/>
  <c r="W95" i="1"/>
  <c r="W90" i="1" l="1"/>
  <c r="W96" i="1"/>
  <c r="W85" i="1" l="1"/>
  <c r="W89" i="1" l="1"/>
  <c r="W87" i="1" l="1"/>
  <c r="F14" i="5" l="1"/>
  <c r="F13" i="5"/>
  <c r="F12" i="5"/>
  <c r="W91" i="1"/>
  <c r="U79" i="1" l="1"/>
  <c r="W86" i="1"/>
  <c r="W79" i="1" l="1"/>
  <c r="E3" i="13"/>
  <c r="E6" i="13" s="1"/>
  <c r="W69" i="1"/>
  <c r="W73" i="1" l="1"/>
  <c r="W78" i="1"/>
  <c r="W75" i="1" l="1"/>
  <c r="W61" i="1"/>
  <c r="W77" i="1" l="1"/>
  <c r="W83" i="1"/>
  <c r="W72" i="1" l="1"/>
  <c r="W65" i="1" l="1"/>
  <c r="W70" i="1" l="1"/>
  <c r="W82" i="1" l="1"/>
  <c r="W80" i="1" l="1"/>
  <c r="W74" i="1" l="1"/>
  <c r="W81" i="1" l="1"/>
  <c r="W71" i="1" l="1"/>
  <c r="F8" i="5" l="1"/>
  <c r="F11" i="5"/>
  <c r="F10" i="5"/>
  <c r="W67" i="1"/>
  <c r="W63" i="1"/>
  <c r="C17" i="13" l="1"/>
  <c r="F9" i="5" l="1"/>
  <c r="AA8" i="1"/>
  <c r="AA3" i="1"/>
  <c r="AA13" i="1"/>
  <c r="L1" i="1"/>
  <c r="N1" i="1"/>
  <c r="W30" i="1" l="1"/>
  <c r="W45" i="1"/>
  <c r="W49" i="1"/>
  <c r="W48" i="1"/>
  <c r="W51" i="1"/>
  <c r="W53" i="1"/>
  <c r="W57" i="1"/>
  <c r="W56" i="1"/>
  <c r="W55" i="1"/>
  <c r="W54" i="1"/>
  <c r="W59" i="1"/>
  <c r="AD9" i="1"/>
  <c r="C2" i="1"/>
  <c r="C1" i="1"/>
  <c r="C3" i="13" s="1"/>
  <c r="C6" i="13" l="1"/>
  <c r="H6" i="13" s="1"/>
  <c r="H3" i="13"/>
  <c r="D14" i="13"/>
  <c r="D17" i="13" s="1"/>
  <c r="L2" i="1"/>
  <c r="W58" i="1"/>
  <c r="W47" i="1" l="1"/>
  <c r="W35" i="1" l="1"/>
  <c r="W44" i="1"/>
  <c r="W42" i="1"/>
  <c r="F7" i="5" l="1"/>
  <c r="F6" i="5"/>
  <c r="F5" i="5"/>
  <c r="F4" i="5"/>
  <c r="W39" i="1"/>
  <c r="F2" i="5" l="1"/>
  <c r="AD5" i="1"/>
  <c r="AD13" i="1"/>
  <c r="W37" i="1" l="1"/>
  <c r="W33" i="1" l="1"/>
  <c r="W43" i="1"/>
  <c r="W40" i="1"/>
  <c r="W38" i="1"/>
  <c r="W32" i="1" l="1"/>
  <c r="W14" i="1" l="1"/>
  <c r="W12" i="1" l="1"/>
  <c r="AA4" i="1" l="1"/>
  <c r="AA10" i="1" s="1"/>
  <c r="W16" i="1"/>
  <c r="W31" i="1"/>
  <c r="W28" i="1"/>
  <c r="W27" i="1"/>
  <c r="W26" i="1"/>
  <c r="E1" i="1" l="1"/>
  <c r="W22" i="1"/>
  <c r="W19" i="1"/>
  <c r="W18" i="1"/>
  <c r="W24" i="1" l="1"/>
  <c r="W9" i="1"/>
  <c r="W8" i="1"/>
  <c r="W6" i="1"/>
  <c r="W5" i="1"/>
  <c r="AD3" i="1" l="1"/>
  <c r="J1" i="5" l="1"/>
  <c r="C21" i="13" s="1"/>
  <c r="C24" i="13" s="1"/>
</calcChain>
</file>

<file path=xl/comments1.xml><?xml version="1.0" encoding="utf-8"?>
<comments xmlns="http://schemas.openxmlformats.org/spreadsheetml/2006/main">
  <authors>
    <author>Shanu</author>
  </authors>
  <commentList>
    <comment ref="E49" authorId="0">
      <text>
        <r>
          <rPr>
            <b/>
            <sz val="9"/>
            <color indexed="81"/>
            <rFont val="Tahoma"/>
            <charset val="1"/>
          </rPr>
          <t>Shanu:</t>
        </r>
        <r>
          <rPr>
            <sz val="9"/>
            <color indexed="81"/>
            <rFont val="Tahoma"/>
            <charset val="1"/>
          </rPr>
          <t xml:space="preserve">
Product damaged, returned by customer 
returned received on 7-6-2023
replacement sent on 8-6-2023</t>
        </r>
      </text>
    </comment>
    <comment ref="E90" authorId="0">
      <text>
        <r>
          <rPr>
            <b/>
            <sz val="9"/>
            <color indexed="81"/>
            <rFont val="Tahoma"/>
            <charset val="1"/>
          </rPr>
          <t>Shanu:</t>
        </r>
        <r>
          <rPr>
            <sz val="9"/>
            <color indexed="81"/>
            <rFont val="Tahoma"/>
            <charset val="1"/>
          </rPr>
          <t xml:space="preserve">
Airpod stolen in transit</t>
        </r>
      </text>
    </comment>
    <comment ref="E91" authorId="0">
      <text>
        <r>
          <rPr>
            <b/>
            <sz val="9"/>
            <color indexed="81"/>
            <rFont val="Tahoma"/>
            <charset val="1"/>
          </rPr>
          <t>Shanu:</t>
        </r>
        <r>
          <rPr>
            <sz val="9"/>
            <color indexed="81"/>
            <rFont val="Tahoma"/>
            <charset val="1"/>
          </rPr>
          <t xml:space="preserve">
Airpod stolen
in transit</t>
        </r>
      </text>
    </comment>
    <comment ref="E100" authorId="0">
      <text>
        <r>
          <rPr>
            <b/>
            <sz val="9"/>
            <color indexed="81"/>
            <rFont val="Tahoma"/>
            <charset val="1"/>
          </rPr>
          <t>Shanu:</t>
        </r>
        <r>
          <rPr>
            <sz val="9"/>
            <color indexed="81"/>
            <rFont val="Tahoma"/>
            <charset val="1"/>
          </rPr>
          <t xml:space="preserve">
Item stolen(watch + extra strap)
Money refunded on 22-june-2023</t>
        </r>
      </text>
    </comment>
  </commentList>
</comments>
</file>

<file path=xl/comments2.xml><?xml version="1.0" encoding="utf-8"?>
<comments xmlns="http://schemas.openxmlformats.org/spreadsheetml/2006/main">
  <authors>
    <author>Shanu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Shanu: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Shantanu</author>
    <author>SHANTANU</author>
  </authors>
  <commentList>
    <comment ref="L301" authorId="0">
      <text>
        <r>
          <rPr>
            <b/>
            <sz val="9"/>
            <color indexed="81"/>
            <rFont val="Tahoma"/>
            <family val="2"/>
          </rPr>
          <t>Shantanu:</t>
        </r>
        <r>
          <rPr>
            <sz val="9"/>
            <color indexed="81"/>
            <rFont val="Tahoma"/>
            <family val="2"/>
          </rPr>
          <t xml:space="preserve">
Paid in 12/dec remittance
</t>
        </r>
      </text>
    </comment>
    <comment ref="O372" authorId="0">
      <text>
        <r>
          <rPr>
            <b/>
            <sz val="9"/>
            <color indexed="81"/>
            <rFont val="Tahoma"/>
            <charset val="1"/>
          </rPr>
          <t>Shantanu:</t>
        </r>
        <r>
          <rPr>
            <sz val="9"/>
            <color indexed="81"/>
            <rFont val="Tahoma"/>
            <charset val="1"/>
          </rPr>
          <t xml:space="preserve">
RTO of amandeep singh sent back to Siddharth Awasthi ….he wanted ANC</t>
        </r>
      </text>
    </comment>
    <comment ref="D377" authorId="1">
      <text>
        <r>
          <rPr>
            <b/>
            <sz val="9"/>
            <color indexed="81"/>
            <rFont val="Tahoma"/>
            <charset val="1"/>
          </rPr>
          <t>SHANTANU:</t>
        </r>
        <r>
          <rPr>
            <sz val="9"/>
            <color indexed="81"/>
            <rFont val="Tahoma"/>
            <charset val="1"/>
          </rPr>
          <t xml:space="preserve">
Product returned
Money returned</t>
        </r>
      </text>
    </comment>
    <comment ref="R377" authorId="1">
      <text>
        <r>
          <rPr>
            <b/>
            <sz val="9"/>
            <color indexed="81"/>
            <rFont val="Tahoma"/>
            <charset val="1"/>
          </rPr>
          <t>SHANTANU: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SHANTANU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SHANTANU:</t>
        </r>
        <r>
          <rPr>
            <sz val="9"/>
            <color indexed="81"/>
            <rFont val="Tahoma"/>
            <family val="2"/>
          </rPr>
          <t xml:space="preserve">
Printer paper
Envelopes
Tape
Glue</t>
        </r>
      </text>
    </comment>
  </commentList>
</comments>
</file>

<file path=xl/sharedStrings.xml><?xml version="1.0" encoding="utf-8"?>
<sst xmlns="http://schemas.openxmlformats.org/spreadsheetml/2006/main" count="24049" uniqueCount="5226">
  <si>
    <t>Amarjeet</t>
  </si>
  <si>
    <t>Bahadurgarh</t>
  </si>
  <si>
    <t>Haryana</t>
  </si>
  <si>
    <t>Piyush</t>
  </si>
  <si>
    <t>Delhi</t>
  </si>
  <si>
    <t>C.K. Shah</t>
  </si>
  <si>
    <t>Kerela</t>
  </si>
  <si>
    <t>Jeet Om</t>
  </si>
  <si>
    <t>Bhubneshwar City</t>
  </si>
  <si>
    <t>Vivek Navrang</t>
  </si>
  <si>
    <t>Bilaspur city</t>
  </si>
  <si>
    <t>Rajasthan</t>
  </si>
  <si>
    <t>Amaan Rajput</t>
  </si>
  <si>
    <t>Nehru gali,  Gandhi nagar</t>
  </si>
  <si>
    <t>SL</t>
  </si>
  <si>
    <t>Order Date</t>
  </si>
  <si>
    <t>Name</t>
  </si>
  <si>
    <t>City</t>
  </si>
  <si>
    <t>State</t>
  </si>
  <si>
    <t>Pin</t>
  </si>
  <si>
    <t>Shubhankar</t>
  </si>
  <si>
    <t>Noida</t>
  </si>
  <si>
    <t>UP</t>
  </si>
  <si>
    <t>MOP</t>
  </si>
  <si>
    <t>COD</t>
  </si>
  <si>
    <t>Amount</t>
  </si>
  <si>
    <t>Phone</t>
  </si>
  <si>
    <t>Mohit Rajput</t>
  </si>
  <si>
    <t>Pali City</t>
  </si>
  <si>
    <t>Ashish Yadav</t>
  </si>
  <si>
    <t>Item</t>
  </si>
  <si>
    <t>Airpod pro 2</t>
  </si>
  <si>
    <t>Cost Price</t>
  </si>
  <si>
    <t>Sahil Khan</t>
  </si>
  <si>
    <t>Jaipur</t>
  </si>
  <si>
    <t>Sandeep Charan</t>
  </si>
  <si>
    <t>Yes</t>
  </si>
  <si>
    <t>Addrerss 2</t>
  </si>
  <si>
    <t>Address 1</t>
  </si>
  <si>
    <t xml:space="preserve">JVS Tower H-50 </t>
  </si>
  <si>
    <t>Sector 63</t>
  </si>
  <si>
    <t xml:space="preserve">Tikri Border </t>
  </si>
  <si>
    <t>near wine shop</t>
  </si>
  <si>
    <t>Punjab khore , House No: 39</t>
  </si>
  <si>
    <t>Nearby Lalit Telecom</t>
  </si>
  <si>
    <t>Mungeli Naka, Nehru Chowk</t>
  </si>
  <si>
    <t xml:space="preserve"> Near HDFC Bank</t>
  </si>
  <si>
    <t xml:space="preserve">Balasore Somnath Nagar </t>
  </si>
  <si>
    <t xml:space="preserve">Harish kirana store </t>
  </si>
  <si>
    <t xml:space="preserve"> House no - 245/A , Rajpura Gurmandi</t>
  </si>
  <si>
    <t>Near Pal Chowk</t>
  </si>
  <si>
    <t>Balunkesar Temple</t>
  </si>
  <si>
    <t xml:space="preserve">Balakati pratap sasan </t>
  </si>
  <si>
    <t xml:space="preserve">Chaksu </t>
  </si>
  <si>
    <t xml:space="preserve">Sarkari hospital ka khurra </t>
  </si>
  <si>
    <t>58-70, Block AB, Rail Nagar</t>
  </si>
  <si>
    <t>Shiv Shakti Nagar, Brijlalpura</t>
  </si>
  <si>
    <t xml:space="preserve">161/56 Joga Bai Extension </t>
  </si>
  <si>
    <t>Gafoor Nagar road , Jamia nagar Okhla</t>
  </si>
  <si>
    <t xml:space="preserve"> Pappanpadi road, near Cari bite, Hamara Plastic company</t>
  </si>
  <si>
    <t>Poopani Road</t>
  </si>
  <si>
    <t>Koovappady</t>
  </si>
  <si>
    <t>Ajay Kumar</t>
  </si>
  <si>
    <t>v.p.o mohna teh-ballabgarh</t>
  </si>
  <si>
    <t xml:space="preserve">Near SBI bank </t>
  </si>
  <si>
    <t>Faridabad</t>
  </si>
  <si>
    <t>Sagar Kumar</t>
  </si>
  <si>
    <t>IX/6600,   2nd floor</t>
  </si>
  <si>
    <t>Abhimanyu Kumar</t>
  </si>
  <si>
    <t>Kangar Mohalla Tughalakabad village</t>
  </si>
  <si>
    <t xml:space="preserve">House No - 292 </t>
  </si>
  <si>
    <t>Chattisgarh</t>
  </si>
  <si>
    <t>Product</t>
  </si>
  <si>
    <t>Qty</t>
  </si>
  <si>
    <t>Air pod pro 2</t>
  </si>
  <si>
    <t>Total</t>
  </si>
  <si>
    <t>Freight</t>
  </si>
  <si>
    <t>Purchase Dt</t>
  </si>
  <si>
    <t>Dispatched.Date</t>
  </si>
  <si>
    <t>Status</t>
  </si>
  <si>
    <t>Ret./Del.Date</t>
  </si>
  <si>
    <t>Chetan Khankriyal</t>
  </si>
  <si>
    <t xml:space="preserve">47/B  Pocket B </t>
  </si>
  <si>
    <t>Mayur vihar phase - 2</t>
  </si>
  <si>
    <t>New Delhi</t>
  </si>
  <si>
    <t>Rahul Rajput</t>
  </si>
  <si>
    <t>House No - 741 Indra Colony</t>
  </si>
  <si>
    <t>Sector - 17</t>
  </si>
  <si>
    <t>Panchkula</t>
  </si>
  <si>
    <t>Kartik</t>
  </si>
  <si>
    <t>Mohali</t>
  </si>
  <si>
    <t xml:space="preserve">Near Gurudwara </t>
  </si>
  <si>
    <t xml:space="preserve">Village -Raipur </t>
  </si>
  <si>
    <t>Punjab</t>
  </si>
  <si>
    <t>Delivered</t>
  </si>
  <si>
    <t>Abhishek Saini</t>
  </si>
  <si>
    <t>Plot no  321</t>
  </si>
  <si>
    <t>Ethica furniture industrial area phase 2</t>
  </si>
  <si>
    <t xml:space="preserve">Chandigrah </t>
  </si>
  <si>
    <t>Atanu Maji</t>
  </si>
  <si>
    <t>metaspace technology Pvt.Ltd , Landmark: HDFC BANK</t>
  </si>
  <si>
    <t>B-2 sector-4 My Classroom building</t>
  </si>
  <si>
    <t>Dikshant Jakhar</t>
  </si>
  <si>
    <t>House no - F 42 , Fire station</t>
  </si>
  <si>
    <t>Railway road , sector 5</t>
  </si>
  <si>
    <t>Gurugram</t>
  </si>
  <si>
    <t>Ankit Kumar</t>
  </si>
  <si>
    <t xml:space="preserve">20/39 U Block </t>
  </si>
  <si>
    <t>DLF Phase - 3 Sector 24</t>
  </si>
  <si>
    <t>B-21, Pratap Vihar</t>
  </si>
  <si>
    <t>Near Choudary sweet</t>
  </si>
  <si>
    <t xml:space="preserve">Ghaziabad </t>
  </si>
  <si>
    <t xml:space="preserve">Amit </t>
  </si>
  <si>
    <t>Plot no 80 Ganga Vihar paprawat village</t>
  </si>
  <si>
    <t>Najafgarh, near Pillia jhod</t>
  </si>
  <si>
    <t>RTO</t>
  </si>
  <si>
    <t>Shivam Singh</t>
  </si>
  <si>
    <t>Tikri border, Ap footwear 1257,</t>
  </si>
  <si>
    <t>Harsh Chaudhary</t>
  </si>
  <si>
    <t>D-16 west vinod nagar</t>
  </si>
  <si>
    <t>Express Service</t>
  </si>
  <si>
    <t>Note: No open delivery allowed</t>
  </si>
  <si>
    <t>Buyer Detail :</t>
  </si>
  <si>
    <t>Nitin Kumar</t>
  </si>
  <si>
    <t>Air Pod pro 2    Qty - 1</t>
  </si>
  <si>
    <t>Last Order No : 210226</t>
  </si>
  <si>
    <t>Remarks</t>
  </si>
  <si>
    <t>Profit</t>
  </si>
  <si>
    <t>Delivery charge</t>
  </si>
  <si>
    <t>Tushar Tomar</t>
  </si>
  <si>
    <t>Rahul bey</t>
  </si>
  <si>
    <t>Lancy Leo Rai</t>
  </si>
  <si>
    <t>21C,Army welfare society,</t>
  </si>
  <si>
    <t>Sector 44A,</t>
  </si>
  <si>
    <t xml:space="preserve">chandigarh </t>
  </si>
  <si>
    <t>Phuloni post office</t>
  </si>
  <si>
    <t>House no:21 ,Phuloni karbi anglong</t>
  </si>
  <si>
    <t>Near Krishna Residency , Tilse Studio Shop</t>
  </si>
  <si>
    <t xml:space="preserve"> Opposite NBU Gate No 1-2    NH-31</t>
  </si>
  <si>
    <t xml:space="preserve">Siliguri </t>
  </si>
  <si>
    <t>Bahadurgarh red cross road mangal bazar</t>
  </si>
  <si>
    <t>Total Purchase</t>
  </si>
  <si>
    <t>Total Sale</t>
  </si>
  <si>
    <t>Repeat order</t>
  </si>
  <si>
    <t>By Hand</t>
  </si>
  <si>
    <t>RTO Loss</t>
  </si>
  <si>
    <t>Total Cost</t>
  </si>
  <si>
    <t>Freight cost</t>
  </si>
  <si>
    <t>Gross Profit</t>
  </si>
  <si>
    <t>Delivery Charge</t>
  </si>
  <si>
    <t>Package Loss</t>
  </si>
  <si>
    <t>Net Profit/Loss</t>
  </si>
  <si>
    <t>collede student</t>
  </si>
  <si>
    <t>College student</t>
  </si>
  <si>
    <t>Shahid sthal delivered</t>
  </si>
  <si>
    <t>Soheab Khan</t>
  </si>
  <si>
    <t>House No 102 Dungarpur badi Masjid</t>
  </si>
  <si>
    <t>Paid 100 Rs</t>
  </si>
  <si>
    <t>Rahul Gupta</t>
  </si>
  <si>
    <t>A-127 Riddhima PG Skit College Jagatpura</t>
  </si>
  <si>
    <t>Sun Ahirwar</t>
  </si>
  <si>
    <t>A/1, New ACC Colony,  Madhav Nagar</t>
  </si>
  <si>
    <t>KATNI</t>
  </si>
  <si>
    <t xml:space="preserve">NEAR NEELAM GUPTA HOSPITAL </t>
  </si>
  <si>
    <t>To,</t>
  </si>
  <si>
    <t>Billing Address</t>
  </si>
  <si>
    <t>Invoice Detail</t>
  </si>
  <si>
    <t>Order No</t>
  </si>
  <si>
    <t>Shipped By</t>
  </si>
  <si>
    <t>AWB No</t>
  </si>
  <si>
    <t>Payment method</t>
  </si>
  <si>
    <t xml:space="preserve">Total Amount : </t>
  </si>
  <si>
    <t>Sr.No</t>
  </si>
  <si>
    <t>Product Name</t>
  </si>
  <si>
    <t>Unit price</t>
  </si>
  <si>
    <t>Unit Discount</t>
  </si>
  <si>
    <t>Taxable Value</t>
  </si>
  <si>
    <t>CGST</t>
  </si>
  <si>
    <t>SGST</t>
  </si>
  <si>
    <t>IGST</t>
  </si>
  <si>
    <t>AirPods Pro 2</t>
  </si>
  <si>
    <t>Sub Total</t>
  </si>
  <si>
    <t>Shipping</t>
  </si>
  <si>
    <t>Discount applied</t>
  </si>
  <si>
    <t>Gift wrap charge</t>
  </si>
  <si>
    <t>Total Taxes</t>
  </si>
  <si>
    <t>Invoice Date</t>
  </si>
  <si>
    <t xml:space="preserve">Total  </t>
  </si>
  <si>
    <t>INVOICE</t>
  </si>
  <si>
    <t>Karol Bag</t>
  </si>
  <si>
    <t>Computer generated invoice</t>
  </si>
  <si>
    <t>Mukesh</t>
  </si>
  <si>
    <t>Ankit</t>
  </si>
  <si>
    <t>Rohit Soni</t>
  </si>
  <si>
    <t>SG Sonu</t>
  </si>
  <si>
    <t>B28 Najafgarh,</t>
  </si>
  <si>
    <t>Near by sai baba mandir, Near by Indrapark</t>
  </si>
  <si>
    <t>Purana Thana block road Retpura</t>
  </si>
  <si>
    <t>Ambah</t>
  </si>
  <si>
    <t>MP</t>
  </si>
  <si>
    <t>Shivam Shrivastava</t>
  </si>
  <si>
    <t>Jhajjar</t>
  </si>
  <si>
    <t xml:space="preserve">Near Shiv mandir </t>
  </si>
  <si>
    <t>Village - Dubaldhan</t>
  </si>
  <si>
    <t>Old Police Station</t>
  </si>
  <si>
    <t>Jodhpur</t>
  </si>
  <si>
    <t>House No:140 Soyla road Village ChadraRakh</t>
  </si>
  <si>
    <t xml:space="preserve">Islampur </t>
  </si>
  <si>
    <t>Near Kali Mandir</t>
  </si>
  <si>
    <t>Nalanda</t>
  </si>
  <si>
    <t>Bihar</t>
  </si>
  <si>
    <t>30 street no 2</t>
  </si>
  <si>
    <t>Red rose public school North east delhi</t>
  </si>
  <si>
    <t>Palwal     *******Wants Bill with Amt Rs.26000</t>
  </si>
  <si>
    <t>Anusuya Saha</t>
  </si>
  <si>
    <t>A-1103, Aditya Urban Casa, Sector - 78</t>
  </si>
  <si>
    <t>G.B. Nagar</t>
  </si>
  <si>
    <t>Paid FULL</t>
  </si>
  <si>
    <t>Shahdra</t>
  </si>
  <si>
    <t>Vivek Solanki</t>
  </si>
  <si>
    <t>Near hanuman mandir</t>
  </si>
  <si>
    <t>73 Bajnaroad Khawasa</t>
  </si>
  <si>
    <t>Khawasa</t>
  </si>
  <si>
    <t>Sonara Ka Baas , near Petrol Pump</t>
  </si>
  <si>
    <t>Booking Amount</t>
  </si>
  <si>
    <t xml:space="preserve">Manpreet Sohal </t>
  </si>
  <si>
    <t>Near SVN public school model town samrala road</t>
  </si>
  <si>
    <t>7401300084, 7508924989</t>
  </si>
  <si>
    <t>Khanna</t>
  </si>
  <si>
    <t>Aejaz Shakil Qureshi</t>
  </si>
  <si>
    <t>126 A/2  Turbhe sector 20</t>
  </si>
  <si>
    <t>Mumbai</t>
  </si>
  <si>
    <t>Maharashtra</t>
  </si>
  <si>
    <t xml:space="preserve"> Turbhe Navi Mumbai , near turbhe railway station</t>
  </si>
  <si>
    <t>cia staff link model town, Ward No-2, opp cia staff</t>
  </si>
  <si>
    <t xml:space="preserve">Saikumar </t>
  </si>
  <si>
    <t>Modhalamma temple</t>
  </si>
  <si>
    <t>Vishakapatnam</t>
  </si>
  <si>
    <t xml:space="preserve">opposite Swatantra Nagar madhuruwada ,Sachivalayam
</t>
  </si>
  <si>
    <t>Qty 2</t>
  </si>
  <si>
    <t>Sumit jhinjhore</t>
  </si>
  <si>
    <t>Itarsi m.p</t>
  </si>
  <si>
    <t>Itarsi</t>
  </si>
  <si>
    <t>House No 178 R1 city mall ke pass Aslam manji ke pass</t>
  </si>
  <si>
    <t>Paramvir Singh</t>
  </si>
  <si>
    <t>Kharak kalan,Bhiwani</t>
  </si>
  <si>
    <t>Singtam bazar east Sikkim</t>
  </si>
  <si>
    <t>Singtam</t>
  </si>
  <si>
    <t>Near Rangpo stand , Singtam</t>
  </si>
  <si>
    <t>Sikkim</t>
  </si>
  <si>
    <t>Md Raj</t>
  </si>
  <si>
    <t>6 167 Gopalapatnam main road</t>
  </si>
  <si>
    <t>Gopalapatnam , Simhachalam</t>
  </si>
  <si>
    <t>Visakhapatnam</t>
  </si>
  <si>
    <t>Jatin sharma</t>
  </si>
  <si>
    <t>rampur road , near jain dharmshala</t>
  </si>
  <si>
    <t>Pataudi city </t>
  </si>
  <si>
    <t>833-Pana Rajyan</t>
  </si>
  <si>
    <t>Bhiwani</t>
  </si>
  <si>
    <t>Vpo Haily Mandi Todapur ward no. 1</t>
  </si>
  <si>
    <t>Total Remittance:</t>
  </si>
  <si>
    <t>Paid Full</t>
  </si>
  <si>
    <t>Paid 100</t>
  </si>
  <si>
    <t>Remittance(ITL)</t>
  </si>
  <si>
    <t xml:space="preserve">Office no. 268, Agarwal City plaza, </t>
  </si>
  <si>
    <t xml:space="preserve"> New Delhi</t>
  </si>
  <si>
    <t>M2k complex (near  Bittu tikki wala) Rohini sec-03,</t>
  </si>
  <si>
    <t>Dr.Hargovind khurana hostel , room no 1</t>
  </si>
  <si>
    <t>Nearby  sardar Vallabh Bhai Patel University Agriculture and technology</t>
  </si>
  <si>
    <t>Meerut</t>
  </si>
  <si>
    <t>DEEPAK GANESH MANOHAR</t>
  </si>
  <si>
    <t xml:space="preserve">House no. : RX-16 B/8 </t>
  </si>
  <si>
    <t>Ganpati mandir bajajnagar</t>
  </si>
  <si>
    <t>AURANGABAD</t>
  </si>
  <si>
    <t>Source</t>
  </si>
  <si>
    <t>Insta</t>
  </si>
  <si>
    <t>WhatsApp</t>
  </si>
  <si>
    <t>Ad Cost(FB)</t>
  </si>
  <si>
    <t>Ad Cost(Insta)</t>
  </si>
  <si>
    <t>Total Purchase :</t>
  </si>
  <si>
    <t>Prepaid</t>
  </si>
  <si>
    <t>Sanjeev sen</t>
  </si>
  <si>
    <t>Kola samuel</t>
  </si>
  <si>
    <t>Vijayawada</t>
  </si>
  <si>
    <t xml:space="preserve"> opposit jet appartments , Vijayawada 10 Red circle </t>
  </si>
  <si>
    <t>Tayyab</t>
  </si>
  <si>
    <t>1120  Jama Masjid</t>
  </si>
  <si>
    <t>Near  Rajdhani foot wear</t>
  </si>
  <si>
    <t xml:space="preserve"> LAVKESH SHUKLA</t>
  </si>
  <si>
    <t>Near LANDMARK-JK ROAD</t>
  </si>
  <si>
    <t>BHOPAL</t>
  </si>
  <si>
    <t>Bharat yadav</t>
  </si>
  <si>
    <t xml:space="preserve">35-9-31, main road new Girupuram , </t>
  </si>
  <si>
    <t>ESTEEM RESIDENCY BASEMENT, INRAPURI ESTEEM HOMES</t>
  </si>
  <si>
    <t>'7401300084, 7508924989</t>
  </si>
  <si>
    <t>Watch Ultra</t>
  </si>
  <si>
    <t>Vinay Pandit</t>
  </si>
  <si>
    <t>D 44 Shastri Chowk near BSNL office</t>
  </si>
  <si>
    <t>Shastri Chowk</t>
  </si>
  <si>
    <t>Gorakhpur</t>
  </si>
  <si>
    <t xml:space="preserve">Mohammed Sayeed ahmed </t>
  </si>
  <si>
    <t>Siddiq kiranam, iqbal chicken center</t>
  </si>
  <si>
    <t>Warangal</t>
  </si>
  <si>
    <t>Telangana</t>
  </si>
  <si>
    <t>om Sarkar</t>
  </si>
  <si>
    <t>House no -7</t>
  </si>
  <si>
    <t>Near aziz nagar masjid</t>
  </si>
  <si>
    <t>Toheed Gadi</t>
  </si>
  <si>
    <t>House no - 330</t>
  </si>
  <si>
    <t>Near  Tata motors Rabakavi</t>
  </si>
  <si>
    <t>Rabakavi</t>
  </si>
  <si>
    <t>16-11-350/2 Roshanabad chintal</t>
  </si>
  <si>
    <t>Gulshan Vishwakarma</t>
  </si>
  <si>
    <t>House number 31</t>
  </si>
  <si>
    <t>primary school, nearby - dehair maigna bazaar</t>
  </si>
  <si>
    <t>Azamgarh</t>
  </si>
  <si>
    <t>HOUSE NUMBER - 2/3-200</t>
  </si>
  <si>
    <t xml:space="preserve">Near Gadala. Air port road </t>
  </si>
  <si>
    <t>Rajahmundry</t>
  </si>
  <si>
    <t>Total Deliveries</t>
  </si>
  <si>
    <t>Total RTO</t>
  </si>
  <si>
    <t>Harsha</t>
  </si>
  <si>
    <t xml:space="preserve"> HOOVINA HADAGALLI , Nearby thungbadra school</t>
  </si>
  <si>
    <t>House no -  441A/25/1 , Shivaprasad nilaya,Sogi cross ,</t>
  </si>
  <si>
    <t>HOOVINA HADAGALLI</t>
  </si>
  <si>
    <t>Net Profit</t>
  </si>
  <si>
    <t>Bijoy Debnath</t>
  </si>
  <si>
    <t>RCB BAR AND CAFE</t>
  </si>
  <si>
    <t>MG ROAD, church street road, Sobha 1 mall</t>
  </si>
  <si>
    <t>Bangalore</t>
  </si>
  <si>
    <t>Karthik</t>
  </si>
  <si>
    <t>Aabhas Kumar Jha</t>
  </si>
  <si>
    <t xml:space="preserve">602, tower 11 ,  Common wealth games village (khelgaon) </t>
  </si>
  <si>
    <t xml:space="preserve"> behind Akshardham temple</t>
  </si>
  <si>
    <t>In Transit</t>
  </si>
  <si>
    <t>Total Orders</t>
  </si>
  <si>
    <t>Jilsad Sayyed</t>
  </si>
  <si>
    <t>House No 21 Tigaon, Faridpur Sector 78</t>
  </si>
  <si>
    <t>Gsss Faridpur Faridabad</t>
  </si>
  <si>
    <t>Krishna Kumar</t>
  </si>
  <si>
    <t>House No 3 GVD LAYOUT SUBRAMANIYAPURAM</t>
  </si>
  <si>
    <t>RS PURAM near CHINMAYA SCHOOL</t>
  </si>
  <si>
    <t>Coimbatore</t>
  </si>
  <si>
    <t>Tamilnadu</t>
  </si>
  <si>
    <t>Gopesh Gupta</t>
  </si>
  <si>
    <t>118/40 Shiv Marg, Agarwal Farm</t>
  </si>
  <si>
    <t>Mansarover Jaipur</t>
  </si>
  <si>
    <t>Orders in ITL</t>
  </si>
  <si>
    <t>watch</t>
  </si>
  <si>
    <t>Invested amount</t>
  </si>
  <si>
    <t>Aditya Guha</t>
  </si>
  <si>
    <t>9/2666 Kailash Nagar Street no. 17</t>
  </si>
  <si>
    <t>Near Aggarwal Dharamshala</t>
  </si>
  <si>
    <t>NISHAN SINGH</t>
  </si>
  <si>
    <t>Vedic Yadav</t>
  </si>
  <si>
    <t>CMP Gate, opposite Renault showroom</t>
  </si>
  <si>
    <t>3/3 KV Staff Qtrs, KV No. 2, Eklinggarh Military Cantt</t>
  </si>
  <si>
    <t>Udaipur</t>
  </si>
  <si>
    <t>HIMALAYAN RIVERS AND CAMPS</t>
  </si>
  <si>
    <t>near  BHANU BRIGDE,  green tax</t>
  </si>
  <si>
    <t>MANALI</t>
  </si>
  <si>
    <t>Abdul Karim</t>
  </si>
  <si>
    <t>House Number - 11A</t>
  </si>
  <si>
    <t>Nearby  upgrade high school Jampur</t>
  </si>
  <si>
    <t xml:space="preserve">Barharwa </t>
  </si>
  <si>
    <t>Jharkhand</t>
  </si>
  <si>
    <t>Vedhamshbode</t>
  </si>
  <si>
    <t>3-83 Laxmi priya nagar</t>
  </si>
  <si>
    <t>Mubharakh nagar</t>
  </si>
  <si>
    <t>Nizamabad</t>
  </si>
  <si>
    <t>Paid 200 Rs Balance 3000</t>
  </si>
  <si>
    <t>Combo(1200+1800)</t>
  </si>
  <si>
    <t>Watch Ultra Rs 1899</t>
  </si>
  <si>
    <t>Combo(Rs200)</t>
  </si>
  <si>
    <t>Hetsingh rathod</t>
  </si>
  <si>
    <t>House no -269</t>
  </si>
  <si>
    <t>Nearby Raja Kheda bypass , my library</t>
  </si>
  <si>
    <t>Dholpur</t>
  </si>
  <si>
    <t xml:space="preserve">om Sarkar </t>
  </si>
  <si>
    <t>Guwahati</t>
  </si>
  <si>
    <t>Assam</t>
  </si>
  <si>
    <t>Watch Ultra Rs 1900</t>
  </si>
  <si>
    <t xml:space="preserve">Kishan Vaghela </t>
  </si>
  <si>
    <t xml:space="preserve"> ANANT work space 2</t>
  </si>
  <si>
    <t xml:space="preserve">nearby  kotecha chowk </t>
  </si>
  <si>
    <t>Rajkot</t>
  </si>
  <si>
    <t>Amar Patil</t>
  </si>
  <si>
    <t>cake stores , doctor colony</t>
  </si>
  <si>
    <t>near  bus stand</t>
  </si>
  <si>
    <t>gadhinglaj</t>
  </si>
  <si>
    <t>Aman sharma</t>
  </si>
  <si>
    <t>113 village kansal</t>
  </si>
  <si>
    <t>sukna lake back side , sas nagar Mohali</t>
  </si>
  <si>
    <t>SAM MASSEY</t>
  </si>
  <si>
    <t xml:space="preserve">DELHI </t>
  </si>
  <si>
    <t xml:space="preserve">House No - 136,GALI NO-2 MUKHIYA JI MARG </t>
  </si>
  <si>
    <t>NEAR VISHAL MEGA MART,KHICHRIPUR VILLAGE East Delhi</t>
  </si>
  <si>
    <t xml:space="preserve">Kuldeep Jangid </t>
  </si>
  <si>
    <t>Ganeshwar dham</t>
  </si>
  <si>
    <t>Balaji stand (Ganeshwar) , gaon Aagri</t>
  </si>
  <si>
    <t xml:space="preserve">Neem ka thana </t>
  </si>
  <si>
    <t>Deepak poonia</t>
  </si>
  <si>
    <t>Ward no.1 VPO MALKHERA, sarpanch house malkhera,</t>
  </si>
  <si>
    <t xml:space="preserve"> Near Shai Ram chowk, Near bus stand</t>
  </si>
  <si>
    <t>Bhadra</t>
  </si>
  <si>
    <t>Logistics</t>
  </si>
  <si>
    <t>delhi</t>
  </si>
  <si>
    <t>Remittance Paid</t>
  </si>
  <si>
    <t>Paid</t>
  </si>
  <si>
    <t>Not received (package Lost)</t>
  </si>
  <si>
    <t>Airpods</t>
  </si>
  <si>
    <t>Watch</t>
  </si>
  <si>
    <t>Returned 100Rs</t>
  </si>
  <si>
    <r>
      <t xml:space="preserve">Rahul sharma </t>
    </r>
    <r>
      <rPr>
        <sz val="16"/>
        <color rgb="FFFFC000"/>
        <rFont val="Calibri"/>
        <family val="2"/>
        <scheme val="minor"/>
      </rPr>
      <t>*******</t>
    </r>
  </si>
  <si>
    <t>Rahul Sharma</t>
  </si>
  <si>
    <t>Replacement order</t>
  </si>
  <si>
    <t xml:space="preserve">Supriyo mondal </t>
  </si>
  <si>
    <t>Chowhati nataji kishorchokro culb</t>
  </si>
  <si>
    <t>near Chowhati nath para</t>
  </si>
  <si>
    <t>Kolkata</t>
  </si>
  <si>
    <t xml:space="preserve">Alok Rathour </t>
  </si>
  <si>
    <t>Room no.228</t>
  </si>
  <si>
    <t xml:space="preserve">Raman House  ,  Rama University </t>
  </si>
  <si>
    <t>Kanpur</t>
  </si>
  <si>
    <t>Paid 200 Rs</t>
  </si>
  <si>
    <t>Gaya</t>
  </si>
  <si>
    <t>middle school kodihra</t>
  </si>
  <si>
    <t>Post bihata thana khizersarai</t>
  </si>
  <si>
    <t>Naval Singh</t>
  </si>
  <si>
    <t xml:space="preserve">House number - 3 </t>
  </si>
  <si>
    <t>Vivek vihar shree cement Ltd</t>
  </si>
  <si>
    <t xml:space="preserve"> Beawar</t>
  </si>
  <si>
    <t>MD imran</t>
  </si>
  <si>
    <t>House no 234 , chuhrpur road</t>
  </si>
  <si>
    <t>Near GMT school haibowal</t>
  </si>
  <si>
    <t xml:space="preserve"> LUDHIANA</t>
  </si>
  <si>
    <t>A- 16 Sunder vihar ram nagar sodala jaipur</t>
  </si>
  <si>
    <t>Near chandrabhan hospital</t>
  </si>
  <si>
    <t xml:space="preserve">Harshal Sandip Mutthe </t>
  </si>
  <si>
    <t xml:space="preserve">House No - 21,Mutthe Lay Out Shastri Nagar Near Old kothalkar hospital </t>
  </si>
  <si>
    <t>NEAR Durga Mata Mandir</t>
  </si>
  <si>
    <t>Buldana</t>
  </si>
  <si>
    <t>Ronit Pradhan</t>
  </si>
  <si>
    <t>House no.- 50A gali no.- 4A</t>
  </si>
  <si>
    <t>Nearby landmark- punjab national ATM , Najafgarh</t>
  </si>
  <si>
    <t xml:space="preserve"> Delhi</t>
  </si>
  <si>
    <t>Dimapur Padumpukhuri yamha bike sorom</t>
  </si>
  <si>
    <t>Dimapur</t>
  </si>
  <si>
    <t>Nagaland</t>
  </si>
  <si>
    <t>Yaseen Khadake</t>
  </si>
  <si>
    <t>Solapur naka darga road Bijapur</t>
  </si>
  <si>
    <t>Bijapur</t>
  </si>
  <si>
    <t>Karnataka</t>
  </si>
  <si>
    <t>Abhinay sharma</t>
  </si>
  <si>
    <t>Wz 330A first floor left portion</t>
  </si>
  <si>
    <t>Naraina village , Near savtri communication</t>
  </si>
  <si>
    <t>New delhi</t>
  </si>
  <si>
    <t xml:space="preserve">Arif khan </t>
  </si>
  <si>
    <t>House Number 253</t>
  </si>
  <si>
    <t>Sector 89 , Near Tyagi cyber café</t>
  </si>
  <si>
    <t>faridabad</t>
  </si>
  <si>
    <t>Vuyyuru prem</t>
  </si>
  <si>
    <t>Shubanjali Jublee apartments , hanamkonda</t>
  </si>
  <si>
    <t xml:space="preserve"> Warangal</t>
  </si>
  <si>
    <t xml:space="preserve">Ayush Negi </t>
  </si>
  <si>
    <t>Negi Koch house ,  ISBT Shimla zoo road</t>
  </si>
  <si>
    <t>Tutikandi rirka gaon</t>
  </si>
  <si>
    <t>Simla</t>
  </si>
  <si>
    <t>HP</t>
  </si>
  <si>
    <t>Omprakash</t>
  </si>
  <si>
    <t xml:space="preserve">Imanual mission school </t>
  </si>
  <si>
    <t>Barmer</t>
  </si>
  <si>
    <t>ITL</t>
  </si>
  <si>
    <t>Madho Ganj Haat</t>
  </si>
  <si>
    <t xml:space="preserve">Near Indra bhavan , Opposite SBI ATM </t>
  </si>
  <si>
    <t xml:space="preserve">Bhind </t>
  </si>
  <si>
    <t>Watch + Strap (Rs2550)</t>
  </si>
  <si>
    <t>M/s Khetaram Jakhar, Vivek vihar colony, Ram nagar</t>
  </si>
  <si>
    <t>Bavani nagar road no2</t>
  </si>
  <si>
    <t>Jaybur Khan</t>
  </si>
  <si>
    <t>Kali Masjid mutton shop</t>
  </si>
  <si>
    <t>nandan cold store near madhav kirana store</t>
  </si>
  <si>
    <t>Bisauli to daphtori road</t>
  </si>
  <si>
    <t>bisauli</t>
  </si>
  <si>
    <t>Anoop friend (prepaid 200)</t>
  </si>
  <si>
    <t>Watch 2000</t>
  </si>
  <si>
    <t>Strap</t>
  </si>
  <si>
    <t>Combo Bill 3200</t>
  </si>
  <si>
    <t>Dhruvin dobariya</t>
  </si>
  <si>
    <t>House No - 1  Khodalchhaya Row-House Bhojalram Chowk</t>
  </si>
  <si>
    <t>mota varaccha</t>
  </si>
  <si>
    <t>surat</t>
  </si>
  <si>
    <t>Gujarat</t>
  </si>
  <si>
    <t>Arun shrivastava (Sonu) *</t>
  </si>
  <si>
    <t>Himanshu Aasodia *</t>
  </si>
  <si>
    <t>Amit  *</t>
  </si>
  <si>
    <t>Ishaan</t>
  </si>
  <si>
    <t>Salem</t>
  </si>
  <si>
    <t>Priyank Jaiswal</t>
  </si>
  <si>
    <t xml:space="preserve">hyderabad </t>
  </si>
  <si>
    <t>Ansh sharma</t>
  </si>
  <si>
    <t xml:space="preserve">Morena </t>
  </si>
  <si>
    <t>Bhanu Prakash</t>
  </si>
  <si>
    <t xml:space="preserve">Tirupati </t>
  </si>
  <si>
    <t>Andrapradesh</t>
  </si>
  <si>
    <t>Nehal Ansari</t>
  </si>
  <si>
    <t>Sitapur</t>
  </si>
  <si>
    <t>Anoop Narwat</t>
  </si>
  <si>
    <t>ARPIT NEGI</t>
  </si>
  <si>
    <t>KOTDWARA</t>
  </si>
  <si>
    <t>By Hand deliverey</t>
  </si>
  <si>
    <t>RTO Loss Amt</t>
  </si>
  <si>
    <t>Gurveer singh</t>
  </si>
  <si>
    <t>Amritsar</t>
  </si>
  <si>
    <t>Mohnish Sharma</t>
  </si>
  <si>
    <t xml:space="preserve">faridabad </t>
  </si>
  <si>
    <t>Shanu Friend</t>
  </si>
  <si>
    <t>THROUGH SHIPROCKET</t>
  </si>
  <si>
    <t>Prajwal Gowda</t>
  </si>
  <si>
    <t>mysore</t>
  </si>
  <si>
    <t>SUMIT YADAV</t>
  </si>
  <si>
    <t xml:space="preserve">Mohd Salman </t>
  </si>
  <si>
    <t>Hapur</t>
  </si>
  <si>
    <t>Combo (Rs3200)</t>
  </si>
  <si>
    <t>Watch (Rs1900)</t>
  </si>
  <si>
    <t xml:space="preserve">Sarvesh harmalkar </t>
  </si>
  <si>
    <t xml:space="preserve">Chirag Kataria </t>
  </si>
  <si>
    <t>lakshay yadav</t>
  </si>
  <si>
    <t xml:space="preserve">Bangalore </t>
  </si>
  <si>
    <t xml:space="preserve">Gurugram </t>
  </si>
  <si>
    <t>Saurabh Katoch</t>
  </si>
  <si>
    <t xml:space="preserve">Faridabad </t>
  </si>
  <si>
    <t>Rishaab Bidawatka</t>
  </si>
  <si>
    <t>Thane</t>
  </si>
  <si>
    <t xml:space="preserve">Aditya </t>
  </si>
  <si>
    <t>Greater Noida</t>
  </si>
  <si>
    <t>Asad Munshi</t>
  </si>
  <si>
    <t>Refund claim</t>
  </si>
  <si>
    <t>Rohit Bharti</t>
  </si>
  <si>
    <t>Mapusa city</t>
  </si>
  <si>
    <t>Saurabh Birje</t>
  </si>
  <si>
    <t xml:space="preserve">Ratnagiri </t>
  </si>
  <si>
    <t>Sachal Tyagi</t>
  </si>
  <si>
    <t>Combo</t>
  </si>
  <si>
    <t>khem sharma</t>
  </si>
  <si>
    <t>Gagandeep singh</t>
  </si>
  <si>
    <t>Madhan</t>
  </si>
  <si>
    <t xml:space="preserve">Gowrish Salanki M </t>
  </si>
  <si>
    <t xml:space="preserve">Tumkur </t>
  </si>
  <si>
    <t xml:space="preserve">Yash </t>
  </si>
  <si>
    <t xml:space="preserve">Mohan M </t>
  </si>
  <si>
    <t xml:space="preserve">Davangere </t>
  </si>
  <si>
    <t>ANIL</t>
  </si>
  <si>
    <t>Joshua Daniel Vemuri</t>
  </si>
  <si>
    <t>SECUNDERABAD</t>
  </si>
  <si>
    <t>Ayushman sahu</t>
  </si>
  <si>
    <t>Palak goswami (Anoop order)</t>
  </si>
  <si>
    <t xml:space="preserve"> Chirag Redij</t>
  </si>
  <si>
    <t>Navi mumbai</t>
  </si>
  <si>
    <t xml:space="preserve">SHIVAM </t>
  </si>
  <si>
    <t>Harpreet singh</t>
  </si>
  <si>
    <t>Phagwara</t>
  </si>
  <si>
    <t>prepaid</t>
  </si>
  <si>
    <t xml:space="preserve">KUNAL Sawhney </t>
  </si>
  <si>
    <t xml:space="preserve">Meerut cantt </t>
  </si>
  <si>
    <t>Daksh kashyap</t>
  </si>
  <si>
    <t xml:space="preserve">Delhi </t>
  </si>
  <si>
    <t>Niha Bodozik</t>
  </si>
  <si>
    <t>Date</t>
  </si>
  <si>
    <t>Address</t>
  </si>
  <si>
    <t>Address2</t>
  </si>
  <si>
    <t>pin</t>
  </si>
  <si>
    <t>phone</t>
  </si>
  <si>
    <t>Ad Charge</t>
  </si>
  <si>
    <t>--Remittance--</t>
  </si>
  <si>
    <t>ShipRocket</t>
  </si>
  <si>
    <t>---Total---</t>
  </si>
  <si>
    <t>Deliveries</t>
  </si>
  <si>
    <t>Item Cost</t>
  </si>
  <si>
    <t>Cost</t>
  </si>
  <si>
    <t>Net profit</t>
  </si>
  <si>
    <t>Sale</t>
  </si>
  <si>
    <t>Ad cost</t>
  </si>
  <si>
    <t>Mahendra Patel</t>
  </si>
  <si>
    <t>Chhatarpur</t>
  </si>
  <si>
    <t>Vicky kumar</t>
  </si>
  <si>
    <t>Rishu Mehta</t>
  </si>
  <si>
    <t>Shashank Jangra</t>
  </si>
  <si>
    <t>Shantanu Satish Kamble</t>
  </si>
  <si>
    <t>Pune</t>
  </si>
  <si>
    <t xml:space="preserve">Kunwar pal Singh </t>
  </si>
  <si>
    <t xml:space="preserve">Sonipat </t>
  </si>
  <si>
    <t>Prashant Babulal Pardeshi</t>
  </si>
  <si>
    <t>Dhule</t>
  </si>
  <si>
    <t>Babandeep singh</t>
  </si>
  <si>
    <t>kesrisinghpur</t>
  </si>
  <si>
    <t>Harpreet singh (repeat Order)</t>
  </si>
  <si>
    <t>Bharath T N</t>
  </si>
  <si>
    <t xml:space="preserve">Hyderabad </t>
  </si>
  <si>
    <t xml:space="preserve">morinda </t>
  </si>
  <si>
    <t>Shah khan</t>
  </si>
  <si>
    <t xml:space="preserve">SHAHID </t>
  </si>
  <si>
    <t xml:space="preserve">Mumbai </t>
  </si>
  <si>
    <t>Tejvir Singh</t>
  </si>
  <si>
    <t>Manan Sadaria</t>
  </si>
  <si>
    <t>Sheikh Aalamgir</t>
  </si>
  <si>
    <t xml:space="preserve">hooghly </t>
  </si>
  <si>
    <t>Goutam Kapoor</t>
  </si>
  <si>
    <t>ludhiana</t>
  </si>
  <si>
    <t>Keshav masan</t>
  </si>
  <si>
    <t>Bikaner</t>
  </si>
  <si>
    <t xml:space="preserve">Jatin sharma </t>
  </si>
  <si>
    <t>Vrushab Rikkula</t>
  </si>
  <si>
    <t>Anshul Chahar</t>
  </si>
  <si>
    <t>Abhay</t>
  </si>
  <si>
    <t>Nerchowk</t>
  </si>
  <si>
    <t>AMAN KARN</t>
  </si>
  <si>
    <t>LALRU MANDI</t>
  </si>
  <si>
    <t>Vans Morwal</t>
  </si>
  <si>
    <t xml:space="preserve">jindal city </t>
  </si>
  <si>
    <t>Ganesh Sarjerao Jadhav</t>
  </si>
  <si>
    <t xml:space="preserve">Satara </t>
  </si>
  <si>
    <t>Naganagari Bhanu</t>
  </si>
  <si>
    <t>Ved Prakash</t>
  </si>
  <si>
    <t>Watch With 2 starp billing Rs2100</t>
  </si>
  <si>
    <t>Abishek Mohanraam</t>
  </si>
  <si>
    <t xml:space="preserve">mumbai </t>
  </si>
  <si>
    <t>Tridev Brahma</t>
  </si>
  <si>
    <t>Kokrajhar</t>
  </si>
  <si>
    <t>Rajesh kumar</t>
  </si>
  <si>
    <t>srinagar (j&amp;k)</t>
  </si>
  <si>
    <t>J&amp;K</t>
  </si>
  <si>
    <t>Kartik namdev</t>
  </si>
  <si>
    <t xml:space="preserve">Vidisha </t>
  </si>
  <si>
    <t>kurnool</t>
  </si>
  <si>
    <t>Andhrapradesh</t>
  </si>
  <si>
    <t>RONAK BAJRANGI</t>
  </si>
  <si>
    <t>Shaiksha</t>
  </si>
  <si>
    <r>
      <t xml:space="preserve">Ayushman sahu </t>
    </r>
    <r>
      <rPr>
        <sz val="16"/>
        <color rgb="FFFF0000"/>
        <rFont val="Calibri"/>
        <family val="2"/>
        <scheme val="minor"/>
      </rPr>
      <t>(Replacement)</t>
    </r>
  </si>
  <si>
    <t>Rishu Mehta (Repeat Order)</t>
  </si>
  <si>
    <t>Ankit dethe</t>
  </si>
  <si>
    <t xml:space="preserve">Gagandeep singh </t>
  </si>
  <si>
    <t xml:space="preserve">Tehseem Ahmad </t>
  </si>
  <si>
    <t xml:space="preserve">Bijnor </t>
  </si>
  <si>
    <t>Gowrish Salanki M (repeat customer)</t>
  </si>
  <si>
    <t>Goutam Kapoor (repeat order)</t>
  </si>
  <si>
    <t>Roopansh tiwari</t>
  </si>
  <si>
    <t>Amit Panghal</t>
  </si>
  <si>
    <t xml:space="preserve">Bhiwani </t>
  </si>
  <si>
    <t>Dharmendra singh</t>
  </si>
  <si>
    <t>Rupnagar</t>
  </si>
  <si>
    <t xml:space="preserve">Ayush Kumar </t>
  </si>
  <si>
    <t xml:space="preserve">Jhumri Telaiya </t>
  </si>
  <si>
    <t>SPARSH KUMAR</t>
  </si>
  <si>
    <t>Ludhiana</t>
  </si>
  <si>
    <t xml:space="preserve">Amar balaso patil </t>
  </si>
  <si>
    <t xml:space="preserve">sangli </t>
  </si>
  <si>
    <t xml:space="preserve">Ajay Dodiya </t>
  </si>
  <si>
    <t xml:space="preserve">Dewas </t>
  </si>
  <si>
    <t>Aditya kujur</t>
  </si>
  <si>
    <t>Nilesh Raj</t>
  </si>
  <si>
    <t>𝙶𝚞𝚛𝚐𝚊𝚘𝚗</t>
  </si>
  <si>
    <t xml:space="preserve">Aryaman Upadhyay </t>
  </si>
  <si>
    <t>Ghaziabad</t>
  </si>
  <si>
    <t>Ashish</t>
  </si>
  <si>
    <t>Charkhi dadri</t>
  </si>
  <si>
    <t>Nemil Sanghvi</t>
  </si>
  <si>
    <t xml:space="preserve">Ahmedabad </t>
  </si>
  <si>
    <t>Watch black</t>
  </si>
  <si>
    <t>Prepaid 2000</t>
  </si>
  <si>
    <t>Sukhvinder Kumar</t>
  </si>
  <si>
    <t xml:space="preserve">Fatehabad </t>
  </si>
  <si>
    <t xml:space="preserve">Shubham Raghuvanshi </t>
  </si>
  <si>
    <t>Dewas</t>
  </si>
  <si>
    <t>Ranjith bhoi</t>
  </si>
  <si>
    <t xml:space="preserve"> Vijender singh</t>
  </si>
  <si>
    <t xml:space="preserve">Harshil prajapati </t>
  </si>
  <si>
    <t>Arshad Ansari</t>
  </si>
  <si>
    <t xml:space="preserve">Kalyan </t>
  </si>
  <si>
    <t>Navdeep Sharma</t>
  </si>
  <si>
    <t>Meraj Alam</t>
  </si>
  <si>
    <t>kateya</t>
  </si>
  <si>
    <t>Nikul Lavantra</t>
  </si>
  <si>
    <t>Total Purchases</t>
  </si>
  <si>
    <t>Basir Uddin s/o Hadiul Hoda</t>
  </si>
  <si>
    <t>Birbhum</t>
  </si>
  <si>
    <t>Aditya Sharma</t>
  </si>
  <si>
    <t>jaipur</t>
  </si>
  <si>
    <t xml:space="preserve">Navlesh Kumar </t>
  </si>
  <si>
    <t xml:space="preserve">Sana </t>
  </si>
  <si>
    <t>Shimla</t>
  </si>
  <si>
    <t>Sriram Nadella</t>
  </si>
  <si>
    <t xml:space="preserve">thane </t>
  </si>
  <si>
    <t>Shakeeb khan</t>
  </si>
  <si>
    <t xml:space="preserve">Aurangabad </t>
  </si>
  <si>
    <t xml:space="preserve">Ajay Yadav </t>
  </si>
  <si>
    <t xml:space="preserve">Jaipur </t>
  </si>
  <si>
    <t>Gurpreet Singh</t>
  </si>
  <si>
    <t xml:space="preserve">Hoshiarpur </t>
  </si>
  <si>
    <t xml:space="preserve">Sailesh </t>
  </si>
  <si>
    <t>Munaf malik</t>
  </si>
  <si>
    <t>Amar balaso patil (Repeat)</t>
  </si>
  <si>
    <t>Hemant Gutt</t>
  </si>
  <si>
    <t>Yash Nischal Bhavsar</t>
  </si>
  <si>
    <t xml:space="preserve">Jalgaon </t>
  </si>
  <si>
    <t xml:space="preserve">Sanket Rathod </t>
  </si>
  <si>
    <t xml:space="preserve">Nanded </t>
  </si>
  <si>
    <t>Mustaqeem ghazi</t>
  </si>
  <si>
    <t xml:space="preserve">saharsa </t>
  </si>
  <si>
    <t>Guy from Govindpuram</t>
  </si>
  <si>
    <t>Navdeep Sharma (Repeat)</t>
  </si>
  <si>
    <t xml:space="preserve">Ravi </t>
  </si>
  <si>
    <t>King Raaj</t>
  </si>
  <si>
    <t>Falakata</t>
  </si>
  <si>
    <t>West Bengal</t>
  </si>
  <si>
    <t>MANISH CHANDRA BAURI</t>
  </si>
  <si>
    <t xml:space="preserve">DHANBAD </t>
  </si>
  <si>
    <t xml:space="preserve">Raja Ghosh </t>
  </si>
  <si>
    <t>Nadia</t>
  </si>
  <si>
    <t>Deep Sarkar</t>
  </si>
  <si>
    <t>Watch 1900</t>
  </si>
  <si>
    <t>Darjeeling</t>
  </si>
  <si>
    <t xml:space="preserve">Manav Sharma </t>
  </si>
  <si>
    <t>Raja Ghosh (2nd order)</t>
  </si>
  <si>
    <t>Ansh Sharma (3rd order)</t>
  </si>
  <si>
    <t>Ansh Sharma (2nd order)</t>
  </si>
  <si>
    <t>Ansh Sharma (4th order)</t>
  </si>
  <si>
    <t>Tejvir Singh  for Gagandeep Singh</t>
  </si>
  <si>
    <t>Parul Chaudhary</t>
  </si>
  <si>
    <t>Watch Bill 1800</t>
  </si>
  <si>
    <t xml:space="preserve">Vishal </t>
  </si>
  <si>
    <t>Ansh Sharma (5th order-watch)</t>
  </si>
  <si>
    <t>Narwana</t>
  </si>
  <si>
    <t>Sharv Kadu</t>
  </si>
  <si>
    <t xml:space="preserve">uran </t>
  </si>
  <si>
    <t xml:space="preserve">Mustkeem Mansoori </t>
  </si>
  <si>
    <t>SRTC6612857388</t>
  </si>
  <si>
    <t>Sukhwinder Bhullar</t>
  </si>
  <si>
    <t>Ferozepur</t>
  </si>
  <si>
    <t xml:space="preserve">Namith Krishna </t>
  </si>
  <si>
    <t>Varun Tanwar</t>
  </si>
  <si>
    <t xml:space="preserve">Sonu Singh </t>
  </si>
  <si>
    <t xml:space="preserve">Bhopal </t>
  </si>
  <si>
    <t>Mohammad shah</t>
  </si>
  <si>
    <t xml:space="preserve">Mumbai
</t>
  </si>
  <si>
    <t>Jeevan</t>
  </si>
  <si>
    <t>Madikeri</t>
  </si>
  <si>
    <t xml:space="preserve">Akash rathod R
</t>
  </si>
  <si>
    <t>Ramanagar</t>
  </si>
  <si>
    <t>Prajwal Toogadali</t>
  </si>
  <si>
    <t xml:space="preserve">Paras sidhu </t>
  </si>
  <si>
    <t>Dharwad</t>
  </si>
  <si>
    <t>Ellnabad</t>
  </si>
  <si>
    <t>Sachin rawat</t>
  </si>
  <si>
    <t xml:space="preserve">Harsh Chaudhary </t>
  </si>
  <si>
    <t>By hand</t>
  </si>
  <si>
    <t>Rakesh yadav</t>
  </si>
  <si>
    <t>Ladwa</t>
  </si>
  <si>
    <t>Narnaul</t>
  </si>
  <si>
    <t>Mohit</t>
  </si>
  <si>
    <t>Saurabh Soni</t>
  </si>
  <si>
    <t>Orai</t>
  </si>
  <si>
    <t>Rohit kohli</t>
  </si>
  <si>
    <t>Bairad</t>
  </si>
  <si>
    <t>Raj Singh</t>
  </si>
  <si>
    <t>Policeman</t>
  </si>
  <si>
    <t>Sachin rawat (2nd order)</t>
  </si>
  <si>
    <t>college mate</t>
  </si>
  <si>
    <t>Shomnat</t>
  </si>
  <si>
    <t>jabalpur</t>
  </si>
  <si>
    <t>Gaurav saini</t>
  </si>
  <si>
    <t xml:space="preserve">Yamunanagar </t>
  </si>
  <si>
    <t>Ayush Kushwaha</t>
  </si>
  <si>
    <t>Nagpur</t>
  </si>
  <si>
    <t>ARPIT BAGHELE</t>
  </si>
  <si>
    <t xml:space="preserve">balaghat </t>
  </si>
  <si>
    <t xml:space="preserve">Digvijay Singh </t>
  </si>
  <si>
    <t xml:space="preserve">Apoorv Pandey </t>
  </si>
  <si>
    <t xml:space="preserve">Nainital </t>
  </si>
  <si>
    <t xml:space="preserve"> Vishal Malik</t>
  </si>
  <si>
    <t>Kurushetra</t>
  </si>
  <si>
    <t>Niranjan Patel M</t>
  </si>
  <si>
    <t>Mahendra pratap singh</t>
  </si>
  <si>
    <t>Satyam Das</t>
  </si>
  <si>
    <t xml:space="preserve">Lucknow </t>
  </si>
  <si>
    <t>Biswajit Behera</t>
  </si>
  <si>
    <t>Shiva Pal</t>
  </si>
  <si>
    <t>Vishal Reddy</t>
  </si>
  <si>
    <t>Satya Prakash</t>
  </si>
  <si>
    <t>Adnan Ahmad</t>
  </si>
  <si>
    <t>Dheeraj Sharma</t>
  </si>
  <si>
    <t>KRTC2383821230</t>
  </si>
  <si>
    <t>Ayush Tripathi</t>
  </si>
  <si>
    <t>Ansh Huria</t>
  </si>
  <si>
    <t>Ashwani Singh</t>
  </si>
  <si>
    <t>Arun Gupta</t>
  </si>
  <si>
    <t>Shamim Zayn</t>
  </si>
  <si>
    <t>Priyanshu Kumar</t>
  </si>
  <si>
    <t>Benson Benny</t>
  </si>
  <si>
    <t>Saurabh Kapoor</t>
  </si>
  <si>
    <t>Siddharth Parija</t>
  </si>
  <si>
    <t>Chhotu Raj</t>
  </si>
  <si>
    <t>Vijay Dhangar</t>
  </si>
  <si>
    <t>COD 1899</t>
  </si>
  <si>
    <t>COD 1799</t>
  </si>
  <si>
    <t>Mohd faisal Shaikh</t>
  </si>
  <si>
    <t>Mohd Maaz</t>
  </si>
  <si>
    <t>Yash Pandey</t>
  </si>
  <si>
    <t>Aditya Vikram Sharma</t>
  </si>
  <si>
    <t>Ishan Agarwal</t>
  </si>
  <si>
    <t>Girish A R</t>
  </si>
  <si>
    <t>Banavath Nikhil</t>
  </si>
  <si>
    <t>Harsh Harsh</t>
  </si>
  <si>
    <t>COD 1699</t>
  </si>
  <si>
    <t>Harsh Mudliyar</t>
  </si>
  <si>
    <t>Suraj Yadav</t>
  </si>
  <si>
    <t>Niraj Kumbhar</t>
  </si>
  <si>
    <t>Sarfaraz Mulla</t>
  </si>
  <si>
    <t>Manish Kukna</t>
  </si>
  <si>
    <t>Sahil Rajak</t>
  </si>
  <si>
    <t>Ammy Bisht</t>
  </si>
  <si>
    <t>Aditya Upadhyay</t>
  </si>
  <si>
    <t>Harsh Gohil</t>
  </si>
  <si>
    <t>Manish Saini</t>
  </si>
  <si>
    <t>Yash Thakur</t>
  </si>
  <si>
    <t>COD 1599</t>
  </si>
  <si>
    <t>Ganjam</t>
  </si>
  <si>
    <t>Odisha</t>
  </si>
  <si>
    <t xml:space="preserve">Kanpur </t>
  </si>
  <si>
    <t>Hyderabad</t>
  </si>
  <si>
    <t>Khorda</t>
  </si>
  <si>
    <t>Deoria</t>
  </si>
  <si>
    <t>Allahabad</t>
  </si>
  <si>
    <t>Indore</t>
  </si>
  <si>
    <t>Goalpara</t>
  </si>
  <si>
    <t>Banglore</t>
  </si>
  <si>
    <t>Gurgaon</t>
  </si>
  <si>
    <t>Bahraich</t>
  </si>
  <si>
    <t>NOIDA</t>
  </si>
  <si>
    <t>Dehradun</t>
  </si>
  <si>
    <t>Uttarakhand</t>
  </si>
  <si>
    <t>Mahabub Nagar</t>
  </si>
  <si>
    <t>Varanasi</t>
  </si>
  <si>
    <t>South Dinajpur</t>
  </si>
  <si>
    <t>Sangli</t>
  </si>
  <si>
    <t>Jaqipur</t>
  </si>
  <si>
    <t>Lucknow</t>
  </si>
  <si>
    <t>Sandeep Jaiswal</t>
  </si>
  <si>
    <t>Santosh Gupta</t>
  </si>
  <si>
    <t>Rahul Srivastava</t>
  </si>
  <si>
    <t>Maharajganj</t>
  </si>
  <si>
    <t>Kevin Dsouza</t>
  </si>
  <si>
    <t>Goa</t>
  </si>
  <si>
    <t>Total orders</t>
  </si>
  <si>
    <t>Shiprocket</t>
  </si>
  <si>
    <t>karanataka</t>
  </si>
  <si>
    <t>sameer choudhary</t>
  </si>
  <si>
    <t>Kangra</t>
  </si>
  <si>
    <t>Hanmant Patil</t>
  </si>
  <si>
    <t>Haridas Thavle</t>
  </si>
  <si>
    <t>Nitish Rao</t>
  </si>
  <si>
    <t>Gwalior</t>
  </si>
  <si>
    <t>Yogesh Indulkar</t>
  </si>
  <si>
    <t>Ansari Raza</t>
  </si>
  <si>
    <t>Huzef Khan</t>
  </si>
  <si>
    <t>Aditya Raghuvanshi</t>
  </si>
  <si>
    <t>Insaf Mushi</t>
  </si>
  <si>
    <t>Mohit Kumar</t>
  </si>
  <si>
    <t>Dev Jaiswal</t>
  </si>
  <si>
    <t>Ankit Sagar</t>
  </si>
  <si>
    <t>Solapur</t>
  </si>
  <si>
    <t>COD 4098</t>
  </si>
  <si>
    <t>AVINASH GENGJE</t>
  </si>
  <si>
    <t>Raigarh</t>
  </si>
  <si>
    <t>Hemant Gupta</t>
  </si>
  <si>
    <t>Jayula S Sarnaik</t>
  </si>
  <si>
    <t>Hemkant Mahajan</t>
  </si>
  <si>
    <t>ujjwal seth</t>
  </si>
  <si>
    <t>MADHUSUDAN SHARMA</t>
  </si>
  <si>
    <t>Shubham Chaudante</t>
  </si>
  <si>
    <t>Latur</t>
  </si>
  <si>
    <t>Shaurya Mahajan</t>
  </si>
  <si>
    <t>Prithvi Poojari</t>
  </si>
  <si>
    <t>Aarav Singhania</t>
  </si>
  <si>
    <t>Gautam Jain</t>
  </si>
  <si>
    <t>Maninder Singh Randhawa</t>
  </si>
  <si>
    <t>Bundi</t>
  </si>
  <si>
    <t>Rahul Dahiya</t>
  </si>
  <si>
    <t>Mohammed Asif Khan</t>
  </si>
  <si>
    <t>Munbai</t>
  </si>
  <si>
    <t>Sumit PANDEY</t>
  </si>
  <si>
    <t>Valsad</t>
  </si>
  <si>
    <t>Yatharth Verma</t>
  </si>
  <si>
    <t>Sehore</t>
  </si>
  <si>
    <t>Raman Raman</t>
  </si>
  <si>
    <t>Vaibhav Verma</t>
  </si>
  <si>
    <t>Kheri</t>
  </si>
  <si>
    <t>Rakesh Kumar Rai</t>
  </si>
  <si>
    <t>SRTC3125826921</t>
  </si>
  <si>
    <t>Om Developer</t>
  </si>
  <si>
    <t>Kapil Khatri</t>
  </si>
  <si>
    <t>Patna</t>
  </si>
  <si>
    <t>Aman Kashyap</t>
  </si>
  <si>
    <t>Aditya Verma</t>
  </si>
  <si>
    <t>Firozpur</t>
  </si>
  <si>
    <r>
      <t>Ashu (</t>
    </r>
    <r>
      <rPr>
        <sz val="16"/>
        <rFont val="Calibri"/>
        <family val="2"/>
        <scheme val="minor"/>
      </rPr>
      <t>Shanu Friend)</t>
    </r>
  </si>
  <si>
    <t xml:space="preserve">Udit tyagi </t>
  </si>
  <si>
    <r>
      <t xml:space="preserve">College student </t>
    </r>
    <r>
      <rPr>
        <sz val="16"/>
        <color rgb="FFFF0000"/>
        <rFont val="Calibri"/>
        <family val="2"/>
        <scheme val="minor"/>
      </rPr>
      <t xml:space="preserve"> </t>
    </r>
  </si>
  <si>
    <t xml:space="preserve">College student </t>
  </si>
  <si>
    <t xml:space="preserve">Vasu </t>
  </si>
  <si>
    <t xml:space="preserve">Yash sharma </t>
  </si>
  <si>
    <t>Ansh Mishra</t>
  </si>
  <si>
    <t>harsh kumar</t>
  </si>
  <si>
    <t>Jai Gupta</t>
  </si>
  <si>
    <t>Vinay Krishna</t>
  </si>
  <si>
    <t>COD 1499</t>
  </si>
  <si>
    <t>Animesh Haldar</t>
  </si>
  <si>
    <t>Anish Suvarna</t>
  </si>
  <si>
    <t>Shashidhar HS</t>
  </si>
  <si>
    <t>Gurman Singh</t>
  </si>
  <si>
    <t>Devan Anil</t>
  </si>
  <si>
    <t>Rachit Singh</t>
  </si>
  <si>
    <t>Manas Jain</t>
  </si>
  <si>
    <t>Harith Laxman A G</t>
  </si>
  <si>
    <t>Harsh Jain</t>
  </si>
  <si>
    <t>Suman Basumatary</t>
  </si>
  <si>
    <t>Faris Ashraf</t>
  </si>
  <si>
    <t>Noaman Salikh</t>
  </si>
  <si>
    <t>COD1699</t>
  </si>
  <si>
    <t>Mansi Pandey</t>
  </si>
  <si>
    <t>Ariful Laskar</t>
  </si>
  <si>
    <t>Anup Shirke</t>
  </si>
  <si>
    <t>Nawaz Shaik</t>
  </si>
  <si>
    <t>G bharath</t>
  </si>
  <si>
    <t>Madanant Puranik</t>
  </si>
  <si>
    <t>Chittoor</t>
  </si>
  <si>
    <t>Kanchipuram</t>
  </si>
  <si>
    <t>Budgam</t>
  </si>
  <si>
    <t>Kottayam</t>
  </si>
  <si>
    <t>Chennai</t>
  </si>
  <si>
    <t>Agra</t>
  </si>
  <si>
    <t>Bathinda</t>
  </si>
  <si>
    <t>Laltlansanga Varte</t>
  </si>
  <si>
    <t>Aizawl</t>
  </si>
  <si>
    <t xml:space="preserve">Mizoram </t>
  </si>
  <si>
    <t>Abhay Paul</t>
  </si>
  <si>
    <t>SRTC8226928585</t>
  </si>
  <si>
    <t>harsh khatri</t>
  </si>
  <si>
    <t>Satheesh Esakki</t>
  </si>
  <si>
    <t>Faizan Shaikh</t>
  </si>
  <si>
    <t>Mahasamund</t>
  </si>
  <si>
    <t>North Goa</t>
  </si>
  <si>
    <t>Mizoram</t>
  </si>
  <si>
    <t>PP 3298</t>
  </si>
  <si>
    <t>COD 1399</t>
  </si>
  <si>
    <t>Earnings</t>
  </si>
  <si>
    <t>Naro Kichu</t>
  </si>
  <si>
    <t>Sujith Girish</t>
  </si>
  <si>
    <t>Ashique Rahman</t>
  </si>
  <si>
    <t>Bhumit Sharma</t>
  </si>
  <si>
    <t>Shivam kumar Jajodia</t>
  </si>
  <si>
    <t>Udupi</t>
  </si>
  <si>
    <t>Jammu</t>
  </si>
  <si>
    <t>Kamrup</t>
  </si>
  <si>
    <t>Harshavardan Kathiresan</t>
  </si>
  <si>
    <t>COD1799</t>
  </si>
  <si>
    <t>PP1699</t>
  </si>
  <si>
    <t>PP 1799</t>
  </si>
  <si>
    <t>Sushil patil</t>
  </si>
  <si>
    <t>KRTC0731182774</t>
  </si>
  <si>
    <t>Yash Raj Santosh</t>
  </si>
  <si>
    <t>Gopalganj</t>
  </si>
  <si>
    <t>Bidar</t>
  </si>
  <si>
    <t>Trisha Sinha</t>
  </si>
  <si>
    <t>Ranchi</t>
  </si>
  <si>
    <t>Nimanyu Seh</t>
  </si>
  <si>
    <t>COD899</t>
  </si>
  <si>
    <t>COD 1299</t>
  </si>
  <si>
    <t>Amandeep Singh</t>
  </si>
  <si>
    <t>Udham Singh Nagar</t>
  </si>
  <si>
    <t>Avijit Sen</t>
  </si>
  <si>
    <t>Bardhaman</t>
  </si>
  <si>
    <t>Nohan C Anil</t>
  </si>
  <si>
    <t>Ernakulam</t>
  </si>
  <si>
    <t>Siddharth Singh</t>
  </si>
  <si>
    <t>PP1399</t>
  </si>
  <si>
    <t>Howrah</t>
  </si>
  <si>
    <t>Krisha Soni</t>
  </si>
  <si>
    <t>Dori Anar</t>
  </si>
  <si>
    <t>Pratham Ramrakhiya</t>
  </si>
  <si>
    <t>Gandhi Nagar</t>
  </si>
  <si>
    <t>Bikram Singh</t>
  </si>
  <si>
    <t>COD 1199</t>
  </si>
  <si>
    <t>Sumit Junior</t>
  </si>
  <si>
    <t>Bilaspur</t>
  </si>
  <si>
    <t>Agnik Chatterjee</t>
  </si>
  <si>
    <t>South 24 Parganas</t>
  </si>
  <si>
    <t>S Pranav</t>
  </si>
  <si>
    <t>Tiruvallur</t>
  </si>
  <si>
    <t>Yuvraj Jadhav</t>
  </si>
  <si>
    <t>Jalgaon</t>
  </si>
  <si>
    <t>Shaik Mahammad Khasim</t>
  </si>
  <si>
    <t>Guntur</t>
  </si>
  <si>
    <t>Ratan Yumnam</t>
  </si>
  <si>
    <t>Himanshu Vakil</t>
  </si>
  <si>
    <t>Ansh Guleria</t>
  </si>
  <si>
    <t>Gunik Bathla</t>
  </si>
  <si>
    <t>Devanshu Mhatre</t>
  </si>
  <si>
    <t>Zach subba</t>
  </si>
  <si>
    <t>Darjiling</t>
  </si>
  <si>
    <t>Aditya Ghildiyal</t>
  </si>
  <si>
    <t>SRTC9069839080</t>
  </si>
  <si>
    <t>Pauri Garhwal</t>
  </si>
  <si>
    <t>Akshat Mohanty</t>
  </si>
  <si>
    <t>Abhi Nav</t>
  </si>
  <si>
    <t>Rakshit Singh</t>
  </si>
  <si>
    <t>Maruti Ranjan Jethy</t>
  </si>
  <si>
    <t>Kaushik Nath</t>
  </si>
  <si>
    <t>Yash Lad</t>
  </si>
  <si>
    <t>JAYANT RAINA</t>
  </si>
  <si>
    <t>Sunabeda</t>
  </si>
  <si>
    <t>Chamba</t>
  </si>
  <si>
    <t>Yuktha reddy</t>
  </si>
  <si>
    <t>Varun Kumar</t>
  </si>
  <si>
    <t>Abhay Thakur</t>
  </si>
  <si>
    <t>Suvansh Malik</t>
  </si>
  <si>
    <t>Hemeshwar</t>
  </si>
  <si>
    <t>Ahmedabad</t>
  </si>
  <si>
    <t xml:space="preserve">Tiruvallur </t>
  </si>
  <si>
    <t>PP 1399</t>
  </si>
  <si>
    <t>ajay kumar</t>
  </si>
  <si>
    <t>nurpur</t>
  </si>
  <si>
    <t>Sushrut Kukade</t>
  </si>
  <si>
    <t>Bhandara</t>
  </si>
  <si>
    <t>Arman Bansal</t>
  </si>
  <si>
    <t xml:space="preserve">Sambalpur </t>
  </si>
  <si>
    <t>Trivandrum</t>
  </si>
  <si>
    <t xml:space="preserve">Chennai </t>
  </si>
  <si>
    <t>Vedant aggarwal</t>
  </si>
  <si>
    <t>Devendra Vaishnav</t>
  </si>
  <si>
    <t xml:space="preserve">Jaamnagar </t>
  </si>
  <si>
    <t xml:space="preserve">Ayush sharma </t>
  </si>
  <si>
    <t xml:space="preserve">Shimla </t>
  </si>
  <si>
    <t>Surat</t>
  </si>
  <si>
    <t>Amravati</t>
  </si>
  <si>
    <t>Joshia</t>
  </si>
  <si>
    <t>Ganesh Jack</t>
  </si>
  <si>
    <t>Yogabalaji R</t>
  </si>
  <si>
    <t>Muzakir Bhat</t>
  </si>
  <si>
    <t>Sarvesh Sable</t>
  </si>
  <si>
    <t>Yash Raj Vatsh</t>
  </si>
  <si>
    <t>Manoj Bathula</t>
  </si>
  <si>
    <t>Zishan Yohan Louis</t>
  </si>
  <si>
    <t>Sou rav</t>
  </si>
  <si>
    <t>Bhubaneswar</t>
  </si>
  <si>
    <t>Chirag shetty</t>
  </si>
  <si>
    <t>Koushik Chakraborty</t>
  </si>
  <si>
    <t>Alden Fernandes</t>
  </si>
  <si>
    <t>South Goa</t>
  </si>
  <si>
    <t>Disha Chauhan</t>
  </si>
  <si>
    <t>Sonitpur</t>
  </si>
  <si>
    <t>BHASKAR DEEPTA BARUAH</t>
  </si>
  <si>
    <t>Abdul Raqeeb</t>
  </si>
  <si>
    <t>Shashank Shekhar Mishra</t>
  </si>
  <si>
    <t>Kota</t>
  </si>
  <si>
    <t>Navneet</t>
  </si>
  <si>
    <t>Aligarh</t>
  </si>
  <si>
    <t>rishi punamia</t>
  </si>
  <si>
    <t>Harsh chaudhary</t>
  </si>
  <si>
    <t>Astitva Dwivedi</t>
  </si>
  <si>
    <t>Faizabad</t>
  </si>
  <si>
    <t>Akshit Sharma</t>
  </si>
  <si>
    <t>Ayush Jain</t>
  </si>
  <si>
    <t>Guna</t>
  </si>
  <si>
    <t>Sahiljot Singh</t>
  </si>
  <si>
    <t>Ambala</t>
  </si>
  <si>
    <t>Abhiram Pavithran</t>
  </si>
  <si>
    <t>Robin Bhambhu</t>
  </si>
  <si>
    <t>Pranay Sharma</t>
  </si>
  <si>
    <t>Sawai Madhopur</t>
  </si>
  <si>
    <t>Abhishek Sahasrabudhe</t>
  </si>
  <si>
    <t>Chiten Longkumer</t>
  </si>
  <si>
    <t>Krishna Sharma</t>
  </si>
  <si>
    <t>Delhi East</t>
  </si>
  <si>
    <t>Delhi South</t>
  </si>
  <si>
    <t>Delhi South West</t>
  </si>
  <si>
    <t>Delhi North West</t>
  </si>
  <si>
    <t>Delhi West</t>
  </si>
  <si>
    <t>Delhi Central</t>
  </si>
  <si>
    <t>Delhi North</t>
  </si>
  <si>
    <t>Himanshu Gujjar</t>
  </si>
  <si>
    <t>Aryan Barhate</t>
  </si>
  <si>
    <t>Sachin Solath</t>
  </si>
  <si>
    <t>Hisar</t>
  </si>
  <si>
    <t>Neerav Tiwari</t>
  </si>
  <si>
    <t>vihaan bhindra</t>
  </si>
  <si>
    <t>Mehrulla Mulla</t>
  </si>
  <si>
    <t>Sakil Ahmed</t>
  </si>
  <si>
    <t>Dhubri</t>
  </si>
  <si>
    <t>Swaroop Mistry</t>
  </si>
  <si>
    <t>Deepansh Seth</t>
  </si>
  <si>
    <t>Nidhish kulkarni</t>
  </si>
  <si>
    <t>Srivathsa</t>
  </si>
  <si>
    <t>Vishakhapatnam</t>
  </si>
  <si>
    <t>Prithu Sharma</t>
  </si>
  <si>
    <t>Ashu (Shanu Friend)</t>
  </si>
  <si>
    <t>Neeraj Kumhar</t>
  </si>
  <si>
    <t>Charan Sagar</t>
  </si>
  <si>
    <t>K.V.Rangareddy</t>
  </si>
  <si>
    <t>Uplakshya x0</t>
  </si>
  <si>
    <t>Hazaribag</t>
  </si>
  <si>
    <t>Hasan shethwala</t>
  </si>
  <si>
    <t>Aakash Nishad</t>
  </si>
  <si>
    <t>Kishore</t>
  </si>
  <si>
    <t>Vikash grewal</t>
  </si>
  <si>
    <t>Green Earbuds</t>
  </si>
  <si>
    <t>State summary</t>
  </si>
  <si>
    <t>Arunachal Pradesh</t>
  </si>
  <si>
    <t>Manipur</t>
  </si>
  <si>
    <t>Meghalaya</t>
  </si>
  <si>
    <t>Sameer Ansari</t>
  </si>
  <si>
    <t>Amit Kumar Parihar</t>
  </si>
  <si>
    <t>Bharatpur</t>
  </si>
  <si>
    <t>Bardoli</t>
  </si>
  <si>
    <t>Deepak Singh</t>
  </si>
  <si>
    <t xml:space="preserve">Dadra nagar and Haveli </t>
  </si>
  <si>
    <t>Siddharth Awasthi</t>
  </si>
  <si>
    <t>Hussain</t>
  </si>
  <si>
    <t>Sultanpur</t>
  </si>
  <si>
    <t>Gyan Singh</t>
  </si>
  <si>
    <t>Yadnyaja Darawade</t>
  </si>
  <si>
    <t>B Tarun Kumar</t>
  </si>
  <si>
    <t>Rajas Manapure</t>
  </si>
  <si>
    <t>Shashwat Singh</t>
  </si>
  <si>
    <t>Basti</t>
  </si>
  <si>
    <t>Divyanshu Singh</t>
  </si>
  <si>
    <t>Bhoopal Kulkarni</t>
  </si>
  <si>
    <t>Yash Yash</t>
  </si>
  <si>
    <t>Reyansh Sharma</t>
  </si>
  <si>
    <t>Darsh Surti</t>
  </si>
  <si>
    <t>Vikram Ujede</t>
  </si>
  <si>
    <t>Pragdeesh</t>
  </si>
  <si>
    <t>PP 1400</t>
  </si>
  <si>
    <t>Sabur Mustafa</t>
  </si>
  <si>
    <t>Bagpat</t>
  </si>
  <si>
    <t>Kausshal Ravikumaar</t>
  </si>
  <si>
    <t>Jitendra Sen</t>
  </si>
  <si>
    <t>MADDILI NAMITH PHANI YADAV</t>
  </si>
  <si>
    <t>Kurnool</t>
  </si>
  <si>
    <t>Naresh kumar yogi</t>
  </si>
  <si>
    <t>Shivakarthikeyan Bg</t>
  </si>
  <si>
    <t>Rishu Ka</t>
  </si>
  <si>
    <t>Aryan tushir</t>
  </si>
  <si>
    <t>Sonipat</t>
  </si>
  <si>
    <t>Bhargav Raj</t>
  </si>
  <si>
    <t>Tushar Goswami</t>
  </si>
  <si>
    <t>Cachar</t>
  </si>
  <si>
    <t>Siddharth Dutta</t>
  </si>
  <si>
    <t>Udit Dagar</t>
  </si>
  <si>
    <t>PRIYANSHU SINGH PARIHAR</t>
  </si>
  <si>
    <t>Jabalpur</t>
  </si>
  <si>
    <t>Anant kayarkar</t>
  </si>
  <si>
    <t>ROHAN MISTRY</t>
  </si>
  <si>
    <t xml:space="preserve">Umbergaon </t>
  </si>
  <si>
    <t xml:space="preserve">Nitish kumar </t>
  </si>
  <si>
    <t>Zion D'Souza</t>
  </si>
  <si>
    <t>Kunal Talan</t>
  </si>
  <si>
    <t>Ved patel</t>
  </si>
  <si>
    <t>Ahemdabad</t>
  </si>
  <si>
    <t>Anuj Sharma</t>
  </si>
  <si>
    <t>Tushar Reddy</t>
  </si>
  <si>
    <t>Kapurthala</t>
  </si>
  <si>
    <t>Ratanampal Singh Jammu</t>
  </si>
  <si>
    <t>Rohit Singh Tanwar</t>
  </si>
  <si>
    <t>Vishavjot Singh</t>
  </si>
  <si>
    <t>Muktsar</t>
  </si>
  <si>
    <t>Daksh Sachdeva</t>
  </si>
  <si>
    <t>Kesavarapu Avinash</t>
  </si>
  <si>
    <t>HANEEN ALI CP</t>
  </si>
  <si>
    <t>Binay Singh</t>
  </si>
  <si>
    <t>Jeeva Mr</t>
  </si>
  <si>
    <t>Triruvaluar</t>
  </si>
  <si>
    <t>Shubham Rana</t>
  </si>
  <si>
    <t>Uday Meher</t>
  </si>
  <si>
    <t>East Godawari</t>
  </si>
  <si>
    <t>Anuj Payelkar</t>
  </si>
  <si>
    <t>Ronit Kumar</t>
  </si>
  <si>
    <t>RANCHI</t>
  </si>
  <si>
    <t>Sumit Rathore</t>
  </si>
  <si>
    <t>Arman sekh</t>
  </si>
  <si>
    <t>Karbi anglong</t>
  </si>
  <si>
    <t>Sarkimo teron</t>
  </si>
  <si>
    <t>Prem Chiplunkar</t>
  </si>
  <si>
    <t>Shaurya Rana</t>
  </si>
  <si>
    <t>Subham Nayak</t>
  </si>
  <si>
    <t xml:space="preserve">Berhampur </t>
  </si>
  <si>
    <t>Adithyan P Pratheesh</t>
  </si>
  <si>
    <t>Ramnagar</t>
  </si>
  <si>
    <t>Gagan Jain</t>
  </si>
  <si>
    <t xml:space="preserve">Bhavesh Lala </t>
  </si>
  <si>
    <t>Aryan Bhandari</t>
  </si>
  <si>
    <t>Abhimanyu Singh</t>
  </si>
  <si>
    <t>Pali</t>
  </si>
  <si>
    <t>Joel Fernandes</t>
  </si>
  <si>
    <t>Rajpurohit Mehul</t>
  </si>
  <si>
    <t xml:space="preserve">vyara </t>
  </si>
  <si>
    <t>Ashad Imam</t>
  </si>
  <si>
    <t>Pulkit Jain</t>
  </si>
  <si>
    <t xml:space="preserve">Bhilwara </t>
  </si>
  <si>
    <t>Pratham Yadav</t>
  </si>
  <si>
    <t xml:space="preserve">Deepak </t>
  </si>
  <si>
    <t>Mahavir Sariyam</t>
  </si>
  <si>
    <t>West Godawari</t>
  </si>
  <si>
    <t>Madhan M</t>
  </si>
  <si>
    <t>Ajay Kashyap</t>
  </si>
  <si>
    <t>Patiala</t>
  </si>
  <si>
    <t>Arsh Mangela</t>
  </si>
  <si>
    <t>Daman</t>
  </si>
  <si>
    <t>Daman and Diu</t>
  </si>
  <si>
    <t>Sachin Gowda</t>
  </si>
  <si>
    <t>shashank vandadi</t>
  </si>
  <si>
    <t>Danyal Wasti</t>
  </si>
  <si>
    <t>Shaik Mansoor</t>
  </si>
  <si>
    <t>Ananthapur</t>
  </si>
  <si>
    <t xml:space="preserve">Siddharth Murali </t>
  </si>
  <si>
    <t>Rohit Meena</t>
  </si>
  <si>
    <t>Abhishek Nag</t>
  </si>
  <si>
    <t>Tanishq Vijayvergiya</t>
  </si>
  <si>
    <t>Parveen Raj</t>
  </si>
  <si>
    <t>Preet Ikhar</t>
  </si>
  <si>
    <t>Dinesh Abrol</t>
  </si>
  <si>
    <t>Parth Kandoria</t>
  </si>
  <si>
    <t>Anuj Kumar</t>
  </si>
  <si>
    <t>Apoorv paul</t>
  </si>
  <si>
    <t>COD1399</t>
  </si>
  <si>
    <t>Krishna bhat</t>
  </si>
  <si>
    <t>VIVEK KUMAR YADAV</t>
  </si>
  <si>
    <t>Samastipur</t>
  </si>
  <si>
    <t>Aashish Dhiman</t>
  </si>
  <si>
    <t>Panipat</t>
  </si>
  <si>
    <t>Shivam singh Baghel</t>
  </si>
  <si>
    <t>Rewa</t>
  </si>
  <si>
    <t>Jayendra shekhawat</t>
  </si>
  <si>
    <t>Ambuj Sharma</t>
  </si>
  <si>
    <t>Aryan Yadav</t>
  </si>
  <si>
    <t>Amit Sinha</t>
  </si>
  <si>
    <t>Araav Khanna</t>
  </si>
  <si>
    <t>Aman dinkar</t>
  </si>
  <si>
    <t>East Nimar</t>
  </si>
  <si>
    <t>Orders Prepaid</t>
  </si>
  <si>
    <t>Amount Received</t>
  </si>
  <si>
    <t>3 airpods</t>
  </si>
  <si>
    <t>Daksh (shanu friend)</t>
  </si>
  <si>
    <t>Shree Charan</t>
  </si>
  <si>
    <t>Suryansh Yadav</t>
  </si>
  <si>
    <t>Arsh Umrao</t>
  </si>
  <si>
    <t>Fatehpur</t>
  </si>
  <si>
    <t>HARSHIT BISHT</t>
  </si>
  <si>
    <t>MORADABAD</t>
  </si>
  <si>
    <t>Tarannum Khan</t>
  </si>
  <si>
    <t>Harsh Yadav</t>
  </si>
  <si>
    <t>Suryansh Shrivastava</t>
  </si>
  <si>
    <t>Pushkar Sahu</t>
  </si>
  <si>
    <t>Kanker</t>
  </si>
  <si>
    <t>Prince raj</t>
  </si>
  <si>
    <t>Alen Vincent Joseph</t>
  </si>
  <si>
    <t>Wayanad</t>
  </si>
  <si>
    <t>Rohit Patekar</t>
  </si>
  <si>
    <t>Blue DA Rs160</t>
  </si>
  <si>
    <t>Blue DS Rs101.5</t>
  </si>
  <si>
    <t>Blue DS Rs143</t>
  </si>
  <si>
    <t>Blue DS Rs91</t>
  </si>
  <si>
    <t>Ecart L 126</t>
  </si>
  <si>
    <t>Mridul Sharma</t>
  </si>
  <si>
    <t>Vadodara</t>
  </si>
  <si>
    <t>Arav singh Singh</t>
  </si>
  <si>
    <t>COD1199</t>
  </si>
  <si>
    <t>Ajay kumar Yadav</t>
  </si>
  <si>
    <t>Arman Khan</t>
  </si>
  <si>
    <t>Mohammad Rizwan</t>
  </si>
  <si>
    <t>Chirag Bera</t>
  </si>
  <si>
    <t>West Midnapur</t>
  </si>
  <si>
    <t>Amrit Raj</t>
  </si>
  <si>
    <t>Koushik Sk</t>
  </si>
  <si>
    <t>Banglore rural</t>
  </si>
  <si>
    <t>Murtuza Khan</t>
  </si>
  <si>
    <t>Sakthi Guhan</t>
  </si>
  <si>
    <t>Sangareddy</t>
  </si>
  <si>
    <t>Krishna Sahani</t>
  </si>
  <si>
    <t>Amazon surface Rs 96</t>
  </si>
  <si>
    <t>KRTC8938499554</t>
  </si>
  <si>
    <t>Kailash Seth</t>
  </si>
  <si>
    <t>Giridh</t>
  </si>
  <si>
    <t>Kesava Reddy Poreddy</t>
  </si>
  <si>
    <t>YASH PRANAB</t>
  </si>
  <si>
    <t>BOKARO</t>
  </si>
  <si>
    <t>Sharun Siva</t>
  </si>
  <si>
    <t>Raunak Singh</t>
  </si>
  <si>
    <t>Vyom Bhargava</t>
  </si>
  <si>
    <t>Ketan VASHISHTHA</t>
  </si>
  <si>
    <t>Patel Yuvraj</t>
  </si>
  <si>
    <t>Dader Nagar Haveli</t>
  </si>
  <si>
    <t>Mayank Kainth</t>
  </si>
  <si>
    <t>Bhatinda</t>
  </si>
  <si>
    <t>Krishna Dixit</t>
  </si>
  <si>
    <t>Shaurya Duggal</t>
  </si>
  <si>
    <t>Mandeep Singh</t>
  </si>
  <si>
    <t>Karnal</t>
  </si>
  <si>
    <t>Sanjeev Kumar</t>
  </si>
  <si>
    <t xml:space="preserve">Ashutosh Kumar </t>
  </si>
  <si>
    <t>Ecart LS Rs86</t>
  </si>
  <si>
    <t>Anirudh Singh</t>
  </si>
  <si>
    <t>Ansh Narula</t>
  </si>
  <si>
    <t>Atharva Raskar</t>
  </si>
  <si>
    <t>Aaditya Raj</t>
  </si>
  <si>
    <t>Rohtas</t>
  </si>
  <si>
    <t xml:space="preserve"> Pushkar Bihani</t>
  </si>
  <si>
    <t>Prince varandani</t>
  </si>
  <si>
    <t>Ajmer</t>
  </si>
  <si>
    <t>Prabhu Kumar</t>
  </si>
  <si>
    <t>Krtin Kansal</t>
  </si>
  <si>
    <t>Sushant paswan</t>
  </si>
  <si>
    <t>Rohan Vijay</t>
  </si>
  <si>
    <t>Lakshya Singhal</t>
  </si>
  <si>
    <t>Karan singh Singh rathore</t>
  </si>
  <si>
    <t>Soumyadeep Chakraborty</t>
  </si>
  <si>
    <t>24 pargana</t>
  </si>
  <si>
    <t xml:space="preserve"> Vinay Poptani</t>
  </si>
  <si>
    <t>Gagan Deep</t>
  </si>
  <si>
    <t>Mohd Sami</t>
  </si>
  <si>
    <t>Shreyansh Jain</t>
  </si>
  <si>
    <t>Roktim Teron</t>
  </si>
  <si>
    <t>Dibrugarh</t>
  </si>
  <si>
    <t>Urav Nimish Mehta</t>
  </si>
  <si>
    <t xml:space="preserve">Surat </t>
  </si>
  <si>
    <t>Suraj kamat</t>
  </si>
  <si>
    <t>Madhubani</t>
  </si>
  <si>
    <t>Ankur Gogoi</t>
  </si>
  <si>
    <t>Sibsagar</t>
  </si>
  <si>
    <t>krtc6361708110</t>
  </si>
  <si>
    <t>Sathwik Myla</t>
  </si>
  <si>
    <t>Farzan War</t>
  </si>
  <si>
    <t>Baramula</t>
  </si>
  <si>
    <t>Manav Sakariya</t>
  </si>
  <si>
    <t>Jamnagar</t>
  </si>
  <si>
    <t xml:space="preserve">Rahul Thakuria </t>
  </si>
  <si>
    <t>shavik austa</t>
  </si>
  <si>
    <t>Sameer Singh</t>
  </si>
  <si>
    <t xml:space="preserve">Ludhiana </t>
  </si>
  <si>
    <t xml:space="preserve">Shanty lalka </t>
  </si>
  <si>
    <t xml:space="preserve">Khanna </t>
  </si>
  <si>
    <t>Divyansh dwivedi</t>
  </si>
  <si>
    <t>Nikhil Solomon</t>
  </si>
  <si>
    <t>Ritik Dhiman</t>
  </si>
  <si>
    <t>Shiva Kumar</t>
  </si>
  <si>
    <t>Hrishikesh Biswas</t>
  </si>
  <si>
    <t>Darrang</t>
  </si>
  <si>
    <t>SRTC9204974492</t>
  </si>
  <si>
    <t>Syed Furqan</t>
  </si>
  <si>
    <t>Aaryan Bhardwaj</t>
  </si>
  <si>
    <t>Raju Seth</t>
  </si>
  <si>
    <t>Katni</t>
  </si>
  <si>
    <t>Raahath Shaik</t>
  </si>
  <si>
    <t>Trichrapalli</t>
  </si>
  <si>
    <t>dikshant verma</t>
  </si>
  <si>
    <t>Siddharth Dave</t>
  </si>
  <si>
    <t xml:space="preserve">Laby Gregory Eldho </t>
  </si>
  <si>
    <t>Barbil</t>
  </si>
  <si>
    <t>COD1299</t>
  </si>
  <si>
    <t>Product returned Money Returned</t>
  </si>
  <si>
    <t>Silicon Covers</t>
  </si>
  <si>
    <t>Karthik ram</t>
  </si>
  <si>
    <t>SRTC0881874877</t>
  </si>
  <si>
    <t>Rupesh Kumar</t>
  </si>
  <si>
    <t>Rohtak</t>
  </si>
  <si>
    <t>Jay golwala</t>
  </si>
  <si>
    <t>PP1499</t>
  </si>
  <si>
    <t xml:space="preserve">Pune </t>
  </si>
  <si>
    <t>Mujahid Pasha</t>
  </si>
  <si>
    <t>Hassan</t>
  </si>
  <si>
    <t>Abhishekh PP</t>
  </si>
  <si>
    <t>Kozhikode</t>
  </si>
  <si>
    <t>Himanshu Meghwal</t>
  </si>
  <si>
    <t>Anuj kushwaha</t>
  </si>
  <si>
    <t>Karan bhatt</t>
  </si>
  <si>
    <t>Ankit kumar</t>
  </si>
  <si>
    <t>Rakesh Mallik</t>
  </si>
  <si>
    <t>Kannuj</t>
  </si>
  <si>
    <t>Digvijay Shinde</t>
  </si>
  <si>
    <t>Akshay</t>
  </si>
  <si>
    <t xml:space="preserve">Harsh mandavi </t>
  </si>
  <si>
    <t>Vishal Chaudhary</t>
  </si>
  <si>
    <t xml:space="preserve">Aditya Raj </t>
  </si>
  <si>
    <t>Laksh jain</t>
  </si>
  <si>
    <t>Sanjok Rai</t>
  </si>
  <si>
    <t>South Sikkim</t>
  </si>
  <si>
    <t>Bhopal</t>
  </si>
  <si>
    <t>Aditya Poddar</t>
  </si>
  <si>
    <t>Trivallur</t>
  </si>
  <si>
    <t>Ecart Rs110.33</t>
  </si>
  <si>
    <t>Sarvesh Shahane</t>
  </si>
  <si>
    <t>Ayush Khatate</t>
  </si>
  <si>
    <t>KRTC5240554645</t>
  </si>
  <si>
    <t>SRTC5309014263</t>
  </si>
  <si>
    <t>Ecart Rs90</t>
  </si>
  <si>
    <t>Xbee Rs132</t>
  </si>
  <si>
    <t>IMRAN ALI</t>
  </si>
  <si>
    <t>Shaik Sameer</t>
  </si>
  <si>
    <t>DARBHANGA</t>
  </si>
  <si>
    <t>Nellore</t>
  </si>
  <si>
    <t>REORDER</t>
  </si>
  <si>
    <t>Pranit Modak</t>
  </si>
  <si>
    <t>Tauheed ahmed</t>
  </si>
  <si>
    <t xml:space="preserve"> Pratyaksh Kakoti</t>
  </si>
  <si>
    <t>Muskan Dara</t>
  </si>
  <si>
    <t>COD1448</t>
  </si>
  <si>
    <t>Sourav Sarki</t>
  </si>
  <si>
    <t>Jalpaigudi</t>
  </si>
  <si>
    <t>Devender Singh Bhandari</t>
  </si>
  <si>
    <t xml:space="preserve">Dehradun </t>
  </si>
  <si>
    <t>Mohd Raza Saifi</t>
  </si>
  <si>
    <t xml:space="preserve">Yashwant </t>
  </si>
  <si>
    <t>Chiranjib Das</t>
  </si>
  <si>
    <t>Donkamukam ,Karbi Anglong</t>
  </si>
  <si>
    <t>Ecart Rs.110</t>
  </si>
  <si>
    <t>Bharath JP</t>
  </si>
  <si>
    <t>Aniket Vishwakarma</t>
  </si>
  <si>
    <t>COD1548</t>
  </si>
  <si>
    <t>Shubham Saini</t>
  </si>
  <si>
    <t>Sparsh Tyagi</t>
  </si>
  <si>
    <t>Sahil Raza</t>
  </si>
  <si>
    <t xml:space="preserve"> Adil zamal</t>
  </si>
  <si>
    <t>Siwan</t>
  </si>
  <si>
    <t>KRTC1098553914</t>
  </si>
  <si>
    <t>Yash Achpal</t>
  </si>
  <si>
    <t>Anubhav Sharma</t>
  </si>
  <si>
    <t>Bareilli</t>
  </si>
  <si>
    <t xml:space="preserve"> Ashok</t>
  </si>
  <si>
    <t xml:space="preserve">Panchkula </t>
  </si>
  <si>
    <t>Deva Prasanna</t>
  </si>
  <si>
    <t>Singhan yadav</t>
  </si>
  <si>
    <t>Gonda</t>
  </si>
  <si>
    <t>Revaant Kharbanda</t>
  </si>
  <si>
    <t>Allen David</t>
  </si>
  <si>
    <t>Shekhar Nayak</t>
  </si>
  <si>
    <t>Vikrant Kuntal</t>
  </si>
  <si>
    <t>Abhishek Bahirat</t>
  </si>
  <si>
    <t>pune</t>
  </si>
  <si>
    <t>Jatin Raj</t>
  </si>
  <si>
    <t xml:space="preserve">Sahid ali </t>
  </si>
  <si>
    <t>Maahir Bhatia</t>
  </si>
  <si>
    <t>Saurabh Kumar</t>
  </si>
  <si>
    <t>Yogesh Singh</t>
  </si>
  <si>
    <t>Pearl Bafna</t>
  </si>
  <si>
    <t>COD2698</t>
  </si>
  <si>
    <t>Himanshu Paswan</t>
  </si>
  <si>
    <t>Pramod seeram</t>
  </si>
  <si>
    <t>MANIPAL</t>
  </si>
  <si>
    <t xml:space="preserve">Abhishek pal </t>
  </si>
  <si>
    <t>pp1399</t>
  </si>
  <si>
    <t xml:space="preserve">Delhi North West </t>
  </si>
  <si>
    <t xml:space="preserve"> Rishabh Sharma</t>
  </si>
  <si>
    <t>Anag Saraswat</t>
  </si>
  <si>
    <t>Devrajyadav yadav</t>
  </si>
  <si>
    <t>mumbai</t>
  </si>
  <si>
    <t>Rahul Kumar</t>
  </si>
  <si>
    <t>Maaz Momin</t>
  </si>
  <si>
    <t xml:space="preserve">Vedansh Kotak </t>
  </si>
  <si>
    <t>Yeshwanth thelukuntla</t>
  </si>
  <si>
    <t>Hareesh hirnaik</t>
  </si>
  <si>
    <t>Ashish singh</t>
  </si>
  <si>
    <t>Mohan Anand</t>
  </si>
  <si>
    <t xml:space="preserve">Bhoma Chaudhary </t>
  </si>
  <si>
    <t>tridib Das</t>
  </si>
  <si>
    <t>West Tripura</t>
  </si>
  <si>
    <t>Tirpura</t>
  </si>
  <si>
    <t xml:space="preserve">Dikshith Poojary </t>
  </si>
  <si>
    <t>banglore</t>
  </si>
  <si>
    <t>Shri Vitho</t>
  </si>
  <si>
    <t>Kohima</t>
  </si>
  <si>
    <t>Hirdesh Roy</t>
  </si>
  <si>
    <t xml:space="preserve">Shubham jamdare </t>
  </si>
  <si>
    <t>Aditya parth</t>
  </si>
  <si>
    <t>Kaushik Karan</t>
  </si>
  <si>
    <t>Ketan kate</t>
  </si>
  <si>
    <t>Satara</t>
  </si>
  <si>
    <t>COD 1648</t>
  </si>
  <si>
    <t xml:space="preserve">Akshat singh </t>
  </si>
  <si>
    <t>Aman bisht</t>
  </si>
  <si>
    <t>Harish vashisht</t>
  </si>
  <si>
    <t>Syed Faisal</t>
  </si>
  <si>
    <t>Medak</t>
  </si>
  <si>
    <t>Savant samuel Sangaveera</t>
  </si>
  <si>
    <t>Lovkesh Mahato</t>
  </si>
  <si>
    <t>Delhi north west</t>
  </si>
  <si>
    <t>Mihir Gupta</t>
  </si>
  <si>
    <t>Supaul</t>
  </si>
  <si>
    <t>Mohammed yusuf khan</t>
  </si>
  <si>
    <t>Pushpendra thakkar</t>
  </si>
  <si>
    <t>Avneesh tejyan</t>
  </si>
  <si>
    <t>Haridwar</t>
  </si>
  <si>
    <t>Prithvi Kashyap</t>
  </si>
  <si>
    <t>Nishant Gaharwar</t>
  </si>
  <si>
    <t>Dhruv Kashyap</t>
  </si>
  <si>
    <t>Yaksh Anand</t>
  </si>
  <si>
    <t>Ayush Singh</t>
  </si>
  <si>
    <t xml:space="preserve">NARESH LOUNGANI </t>
  </si>
  <si>
    <t>Uzair Dabir</t>
  </si>
  <si>
    <t>COD 1448</t>
  </si>
  <si>
    <t>Shantanu Verma</t>
  </si>
  <si>
    <t>COD 2598</t>
  </si>
  <si>
    <t xml:space="preserve">Seerish </t>
  </si>
  <si>
    <t>Mysore</t>
  </si>
  <si>
    <t>Rishabh Arora</t>
  </si>
  <si>
    <t>COD1499</t>
  </si>
  <si>
    <t>Ansh Kaushik</t>
  </si>
  <si>
    <t>M. Amruth Naik</t>
  </si>
  <si>
    <t>Ritvik Kaka (Type C)</t>
  </si>
  <si>
    <t>Saurabh Rai</t>
  </si>
  <si>
    <t>Rushikesh Patmase</t>
  </si>
  <si>
    <t>Type C</t>
  </si>
  <si>
    <t>Ritvick Kadam</t>
  </si>
  <si>
    <t xml:space="preserve">Huzaif yousuf </t>
  </si>
  <si>
    <t>Kunzer</t>
  </si>
  <si>
    <t xml:space="preserve"> Vedansh Tiwari</t>
  </si>
  <si>
    <t>Sirsa</t>
  </si>
  <si>
    <t>Aaditya Garg</t>
  </si>
  <si>
    <t>Vellore</t>
  </si>
  <si>
    <t xml:space="preserve"> Vansh Jain</t>
  </si>
  <si>
    <t>Saksham Rana</t>
  </si>
  <si>
    <t>Kunal Anand</t>
  </si>
  <si>
    <t>Manas Aggarwal</t>
  </si>
  <si>
    <t xml:space="preserve">Arpan Nag </t>
  </si>
  <si>
    <t xml:space="preserve">Burdwan </t>
  </si>
  <si>
    <t>Karan Raj</t>
  </si>
  <si>
    <t>Akshat Maheshwari</t>
  </si>
  <si>
    <t>COD1348</t>
  </si>
  <si>
    <t>COD2598</t>
  </si>
  <si>
    <t>Hemanth Jain</t>
  </si>
  <si>
    <t>Javvaji sai</t>
  </si>
  <si>
    <t xml:space="preserve">kadapa </t>
  </si>
  <si>
    <t xml:space="preserve">Tanmay Jaiswal </t>
  </si>
  <si>
    <t>Parth Chavan</t>
  </si>
  <si>
    <t>Mahesh Sajjan</t>
  </si>
  <si>
    <t>Yadgir</t>
  </si>
  <si>
    <t>Rakesh Nehra</t>
  </si>
  <si>
    <t>KUSH PATEL</t>
  </si>
  <si>
    <t>Premnadh Kovuru</t>
  </si>
  <si>
    <t>Jairaj Narzary</t>
  </si>
  <si>
    <t>Niraj Saini</t>
  </si>
  <si>
    <t>Divyansh singh</t>
  </si>
  <si>
    <t>Bareilly</t>
  </si>
  <si>
    <t>Shiva shankar Mamidi</t>
  </si>
  <si>
    <t>Adilabad</t>
  </si>
  <si>
    <t>Pro 2 + case</t>
  </si>
  <si>
    <t>Shabaz Khan</t>
  </si>
  <si>
    <t>Kolar</t>
  </si>
  <si>
    <t>Abhinaycharan Vadapalli</t>
  </si>
  <si>
    <t>Rup Das</t>
  </si>
  <si>
    <t>Koltata</t>
  </si>
  <si>
    <t>khush vora</t>
  </si>
  <si>
    <t>Ari Guha</t>
  </si>
  <si>
    <t>North 24 Parganas</t>
  </si>
  <si>
    <t>Surya Pratap Singh</t>
  </si>
  <si>
    <t>Muzaffarnagar</t>
  </si>
  <si>
    <t>Yuvraj Singh Thakur</t>
  </si>
  <si>
    <t>Ramana Peddireddy</t>
  </si>
  <si>
    <t>Pro 2 + Case + express</t>
  </si>
  <si>
    <t>Shashank Pandey</t>
  </si>
  <si>
    <t>HYDERABAD</t>
  </si>
  <si>
    <t>Shlok Das</t>
  </si>
  <si>
    <t xml:space="preserve">Sarvesh Thakur </t>
  </si>
  <si>
    <t>Shahadra</t>
  </si>
  <si>
    <t>Rishi Singh</t>
  </si>
  <si>
    <t>Manav Pahilwani</t>
  </si>
  <si>
    <t>Gaushik SG</t>
  </si>
  <si>
    <t>Devashish Sahu</t>
  </si>
  <si>
    <t>Durg</t>
  </si>
  <si>
    <t>Diyansh Gandhi</t>
  </si>
  <si>
    <t>Anant kesarwani</t>
  </si>
  <si>
    <t xml:space="preserve">Noida </t>
  </si>
  <si>
    <t>Nitish Kumar</t>
  </si>
  <si>
    <t>Aantariksha Diwas</t>
  </si>
  <si>
    <t>Kanpur Nagar</t>
  </si>
  <si>
    <t>Apsal Sajju</t>
  </si>
  <si>
    <t>Erode</t>
  </si>
  <si>
    <t xml:space="preserve">Vikash kumar </t>
  </si>
  <si>
    <t>Kushal sahu</t>
  </si>
  <si>
    <t>Sanskar Krishnani</t>
  </si>
  <si>
    <t>Mukesh Bassi</t>
  </si>
  <si>
    <t>Sangrur</t>
  </si>
  <si>
    <t>Md Shahnawaz Mallick</t>
  </si>
  <si>
    <t>Dhanbad</t>
  </si>
  <si>
    <t xml:space="preserve">Janareddy </t>
  </si>
  <si>
    <t>Devansh Rastogi</t>
  </si>
  <si>
    <t xml:space="preserve">COD2798 </t>
  </si>
  <si>
    <t>Sumit Kumar</t>
  </si>
  <si>
    <t xml:space="preserve">Arav </t>
  </si>
  <si>
    <t>Tushar Dhindale</t>
  </si>
  <si>
    <t>Atman Panigrahi</t>
  </si>
  <si>
    <t>Debanghs Rabidas</t>
  </si>
  <si>
    <t>Aamir Khan</t>
  </si>
  <si>
    <t>Rashmi Sahu</t>
  </si>
  <si>
    <t>Amit Pradhan</t>
  </si>
  <si>
    <t>Angul</t>
  </si>
  <si>
    <t>Naman Kundu</t>
  </si>
  <si>
    <t>Mohammed Raffiq</t>
  </si>
  <si>
    <t>Vidyanagar</t>
  </si>
  <si>
    <t xml:space="preserve"> Hitesh Dhoka</t>
  </si>
  <si>
    <t>Baramati</t>
  </si>
  <si>
    <t>Sheshasena reddy</t>
  </si>
  <si>
    <t>Divy Shah</t>
  </si>
  <si>
    <t>Parth Meshram</t>
  </si>
  <si>
    <t>Raipur</t>
  </si>
  <si>
    <t xml:space="preserve">S Savant Samuel </t>
  </si>
  <si>
    <t xml:space="preserve">Godavarikhani </t>
  </si>
  <si>
    <t>Replacement</t>
  </si>
  <si>
    <t>Manav Chaudhary</t>
  </si>
  <si>
    <t>Aadil Theba</t>
  </si>
  <si>
    <t xml:space="preserve">Sameer khan </t>
  </si>
  <si>
    <t>Vaibhav Parmar</t>
  </si>
  <si>
    <t>Surajvaishnav Dharmarajan</t>
  </si>
  <si>
    <t>Monarch Maisuriya</t>
  </si>
  <si>
    <t>Jitendar</t>
  </si>
  <si>
    <t>Harsh singh</t>
  </si>
  <si>
    <t>Mahesana</t>
  </si>
  <si>
    <t>Sarthak modi (wit bill 26999)</t>
  </si>
  <si>
    <t>Nikhil Dogra</t>
  </si>
  <si>
    <t>Samba Jammu</t>
  </si>
  <si>
    <t>PP1400</t>
  </si>
  <si>
    <t>Kunzang dorje</t>
  </si>
  <si>
    <t>Manali</t>
  </si>
  <si>
    <t>Kaushik Das</t>
  </si>
  <si>
    <t>Tushar Dongre</t>
  </si>
  <si>
    <t>Ahammed jaseem</t>
  </si>
  <si>
    <t>Shanu Bhima</t>
  </si>
  <si>
    <t>Ankush Sarkar</t>
  </si>
  <si>
    <t xml:space="preserve">Teja  kondari </t>
  </si>
  <si>
    <t xml:space="preserve"> BAREMDOR NSOHLANG </t>
  </si>
  <si>
    <t xml:space="preserve">Shillong </t>
  </si>
  <si>
    <t>Mohd.Ajhan</t>
  </si>
  <si>
    <t xml:space="preserve">Prince verma </t>
  </si>
  <si>
    <t>Samarth dogra</t>
  </si>
  <si>
    <t>Abinash Gogoi</t>
  </si>
  <si>
    <t>Akhilesh Mahajan</t>
  </si>
  <si>
    <t>Rahul kumar</t>
  </si>
  <si>
    <t>Begusarai</t>
  </si>
  <si>
    <t>Sambhram Shetty</t>
  </si>
  <si>
    <t>Manglore</t>
  </si>
  <si>
    <t>Naitik Shah</t>
  </si>
  <si>
    <t>Mewanshan Binan</t>
  </si>
  <si>
    <t>East Khasi Hills</t>
  </si>
  <si>
    <t>Kullu</t>
  </si>
  <si>
    <t>Pintoo Biswas</t>
  </si>
  <si>
    <t xml:space="preserve"> Aditya Dod</t>
  </si>
  <si>
    <t>Solan</t>
  </si>
  <si>
    <t>Dipanshu chaudhary</t>
  </si>
  <si>
    <t>Abhishek Ashok</t>
  </si>
  <si>
    <t>Yashwanth Dito</t>
  </si>
  <si>
    <t>Chitradurga</t>
  </si>
  <si>
    <t>Rahul Prabhu</t>
  </si>
  <si>
    <t>Sarthik</t>
  </si>
  <si>
    <t>Ganesh Suvvari</t>
  </si>
  <si>
    <t>Srikakulam</t>
  </si>
  <si>
    <t>Sandeep Kumar</t>
  </si>
  <si>
    <t>Hoshiarpur</t>
  </si>
  <si>
    <t>SHRIANSH VIJAY</t>
  </si>
  <si>
    <t>Ayush kumar singh</t>
  </si>
  <si>
    <t>Kartikeya Sonwal</t>
  </si>
  <si>
    <t>NISHAL MUHAMMED N</t>
  </si>
  <si>
    <t>ERNAKULAM</t>
  </si>
  <si>
    <t>Saraswath Ram</t>
  </si>
  <si>
    <t xml:space="preserve">Sujal garg </t>
  </si>
  <si>
    <t>ALEN RUFUS P</t>
  </si>
  <si>
    <t>Lakshay Beniwal</t>
  </si>
  <si>
    <t>Ravi Kumawat</t>
  </si>
  <si>
    <t>Vansh Dhingra</t>
  </si>
  <si>
    <t>Jerwin Issac</t>
  </si>
  <si>
    <t>Tiruchirappalli</t>
  </si>
  <si>
    <t>Aribam Nicky sharma</t>
  </si>
  <si>
    <t>Gauhati</t>
  </si>
  <si>
    <t>VAISHNAV AS</t>
  </si>
  <si>
    <t xml:space="preserve">Thiruvananthapuram </t>
  </si>
  <si>
    <t>Sam Jerry</t>
  </si>
  <si>
    <t>chennai</t>
  </si>
  <si>
    <t>Bhotik Chordia</t>
  </si>
  <si>
    <t xml:space="preserve">Divyansh singh </t>
  </si>
  <si>
    <t>COD1598</t>
  </si>
  <si>
    <t>Amaad siddique</t>
  </si>
  <si>
    <t>Siddharth saini</t>
  </si>
  <si>
    <t xml:space="preserve"> Iqbal Hussain </t>
  </si>
  <si>
    <t>Harsh Gupta</t>
  </si>
  <si>
    <t>Hamirpur</t>
  </si>
  <si>
    <t>PP1648</t>
  </si>
  <si>
    <t>Tanish Redij</t>
  </si>
  <si>
    <t>Ratnagiri</t>
  </si>
  <si>
    <t>Manas Varude</t>
  </si>
  <si>
    <t>Vedant shinde</t>
  </si>
  <si>
    <t>Devesh Gupta</t>
  </si>
  <si>
    <t>Vignesh Murugan</t>
  </si>
  <si>
    <t>Theni</t>
  </si>
  <si>
    <t>Yash Srivastava</t>
  </si>
  <si>
    <t>Devan Narayan</t>
  </si>
  <si>
    <t>Kshitij Meshram</t>
  </si>
  <si>
    <t>Jharsuguda</t>
  </si>
  <si>
    <t xml:space="preserve"> SAI GOWSHIK</t>
  </si>
  <si>
    <t>Abhay Singh</t>
  </si>
  <si>
    <t>wrong rto</t>
  </si>
  <si>
    <t>Arbaz Khan</t>
  </si>
  <si>
    <t>Karthik Balu</t>
  </si>
  <si>
    <t xml:space="preserve">Syed Arafat Ahmed </t>
  </si>
  <si>
    <t>Vaishnavi</t>
  </si>
  <si>
    <t>Imtinungchet Aier</t>
  </si>
  <si>
    <t>Pro 2</t>
  </si>
  <si>
    <t>Pro 2 Type C Qty 2</t>
  </si>
  <si>
    <t>Pro 2 Qty 2</t>
  </si>
  <si>
    <t>Pro 2 Type C</t>
  </si>
  <si>
    <t>Pro 2 + Case</t>
  </si>
  <si>
    <t>Zepod</t>
  </si>
  <si>
    <t>Devam Patel</t>
  </si>
  <si>
    <t>Pronavesh chettri</t>
  </si>
  <si>
    <t>Gangtok</t>
  </si>
  <si>
    <t>Roushan Kumar</t>
  </si>
  <si>
    <t xml:space="preserve">Mohamed nabil </t>
  </si>
  <si>
    <t>Karaikal</t>
  </si>
  <si>
    <t>Pondichery</t>
  </si>
  <si>
    <t>Aans Zahoor</t>
  </si>
  <si>
    <t>Anantnag</t>
  </si>
  <si>
    <t>Udbhav Asthana</t>
  </si>
  <si>
    <t>H C Girish</t>
  </si>
  <si>
    <t>Rishab Durgani</t>
  </si>
  <si>
    <t>Krishna suri</t>
  </si>
  <si>
    <t>Aashish arya</t>
  </si>
  <si>
    <t>Vyas dharmik</t>
  </si>
  <si>
    <t>Rakshit Raman</t>
  </si>
  <si>
    <t>Balveer Singh Rawat</t>
  </si>
  <si>
    <t xml:space="preserve">Ajmer </t>
  </si>
  <si>
    <t>Harsh Karangutar</t>
  </si>
  <si>
    <t xml:space="preserve">Rohan yadav </t>
  </si>
  <si>
    <t xml:space="preserve">Preetham Raj </t>
  </si>
  <si>
    <t>PRASHANT SATNAMI</t>
  </si>
  <si>
    <t>DHARAMAGADH</t>
  </si>
  <si>
    <t>Harsh vardhan</t>
  </si>
  <si>
    <t>Saharsa</t>
  </si>
  <si>
    <t>Bellary</t>
  </si>
  <si>
    <t>Aman Patel</t>
  </si>
  <si>
    <t>Satna</t>
  </si>
  <si>
    <t>Yashpal Singh</t>
  </si>
  <si>
    <t>Adnan Ahmed</t>
  </si>
  <si>
    <t>Chinshyam Tunglut</t>
  </si>
  <si>
    <t>Amardeep Singh</t>
  </si>
  <si>
    <t>Hadi Hasan</t>
  </si>
  <si>
    <t>Banti Matlapudi</t>
  </si>
  <si>
    <t>West Midnapore</t>
  </si>
  <si>
    <t>Sreelal Ramachandran</t>
  </si>
  <si>
    <t>Aditya Gupta</t>
  </si>
  <si>
    <t>Anthriksh Baadkar</t>
  </si>
  <si>
    <t>Uttara Kannada</t>
  </si>
  <si>
    <t>Uday Das</t>
  </si>
  <si>
    <t>Sarvesh Goyal</t>
  </si>
  <si>
    <t>Tinsukia</t>
  </si>
  <si>
    <t>Rohini</t>
  </si>
  <si>
    <t>ASHU RAJ</t>
  </si>
  <si>
    <t>PATNA</t>
  </si>
  <si>
    <t>Bilal Khan</t>
  </si>
  <si>
    <t>Epicharala Mohan</t>
  </si>
  <si>
    <t>Krishna</t>
  </si>
  <si>
    <t>Meet Devda</t>
  </si>
  <si>
    <t>Swethw Sweety</t>
  </si>
  <si>
    <t>Arnav Sharma</t>
  </si>
  <si>
    <t>YAJUR GAULI</t>
  </si>
  <si>
    <t>Varsha Singhvi</t>
  </si>
  <si>
    <t>Nikhil Singh</t>
  </si>
  <si>
    <t>Krishnagiri</t>
  </si>
  <si>
    <t>Suhas (with 1399 bill)</t>
  </si>
  <si>
    <t>Pratyush Derolia</t>
  </si>
  <si>
    <t>Nainital</t>
  </si>
  <si>
    <t>ayush kumar</t>
  </si>
  <si>
    <t>Kendujhar</t>
  </si>
  <si>
    <t xml:space="preserve"> Aditya Gupta</t>
  </si>
  <si>
    <t>Souradip Shil</t>
  </si>
  <si>
    <t>Harsh Vardhan Samal</t>
  </si>
  <si>
    <t>BERHAMPUR</t>
  </si>
  <si>
    <t>Chda Chawnglul</t>
  </si>
  <si>
    <t>Lucky Roy</t>
  </si>
  <si>
    <t>kOTA</t>
  </si>
  <si>
    <t>Daoga Allan Basumatari</t>
  </si>
  <si>
    <t>Ganesh</t>
  </si>
  <si>
    <t>Chenai</t>
  </si>
  <si>
    <t>Samir Bharwad</t>
  </si>
  <si>
    <t>Pramod Krishna</t>
  </si>
  <si>
    <t>Virender Singh</t>
  </si>
  <si>
    <t>Kritarth O Sinha</t>
  </si>
  <si>
    <t>Rangpo</t>
  </si>
  <si>
    <t>Sam Runda</t>
  </si>
  <si>
    <t>Nishant Saxena</t>
  </si>
  <si>
    <t>Parth Gori</t>
  </si>
  <si>
    <t>Bhavya Jain</t>
  </si>
  <si>
    <t>Vairava Moorthi</t>
  </si>
  <si>
    <t>Madurai</t>
  </si>
  <si>
    <t xml:space="preserve">Ankurjit Deori </t>
  </si>
  <si>
    <t>Vikas Goyal</t>
  </si>
  <si>
    <t>Etawah</t>
  </si>
  <si>
    <t>COD Rs.1299</t>
  </si>
  <si>
    <t>From</t>
  </si>
  <si>
    <t>ZenPod</t>
  </si>
  <si>
    <t>Prithvi palace Pocket E</t>
  </si>
  <si>
    <t>Ambedkar Road</t>
  </si>
  <si>
    <t>near Reliance Digital</t>
  </si>
  <si>
    <t>Sunder petrol pump</t>
  </si>
  <si>
    <t>Ghaziabad 201001</t>
  </si>
  <si>
    <t>Ph:9528746267</t>
  </si>
  <si>
    <t xml:space="preserve">Order No : 2304-C </t>
  </si>
  <si>
    <t>Nikhil gupta</t>
  </si>
  <si>
    <t>Bala Krishna</t>
  </si>
  <si>
    <t>Syed Yaseen</t>
  </si>
  <si>
    <t>Mohammed Kashif</t>
  </si>
  <si>
    <t>Ashish Kumar</t>
  </si>
  <si>
    <t xml:space="preserve">pedong </t>
  </si>
  <si>
    <t>Ayman Rasul</t>
  </si>
  <si>
    <t>Vivin Jain</t>
  </si>
  <si>
    <t>SAHIL GOGAWALE</t>
  </si>
  <si>
    <t xml:space="preserve">Gaurav Ahuja </t>
  </si>
  <si>
    <t>Kartik Saxena</t>
  </si>
  <si>
    <t>Eepicharla VAMSi</t>
  </si>
  <si>
    <t>Mohammed Razi</t>
  </si>
  <si>
    <t>Mohit Masavarapu</t>
  </si>
  <si>
    <t>Prince Dhillon</t>
  </si>
  <si>
    <t>Ganganagar</t>
  </si>
  <si>
    <t>Maithilan</t>
  </si>
  <si>
    <t>Hoisher Tamang</t>
  </si>
  <si>
    <t>Viswanadh Darapureddy</t>
  </si>
  <si>
    <t>West Godavari</t>
  </si>
  <si>
    <t>Akash Gupta</t>
  </si>
  <si>
    <t xml:space="preserve">Aman Aggarwal </t>
  </si>
  <si>
    <t>Hiren kuber</t>
  </si>
  <si>
    <t xml:space="preserve">Shubham sahu </t>
  </si>
  <si>
    <t>Belgaum</t>
  </si>
  <si>
    <t>Shourya Sethi (Type C)</t>
  </si>
  <si>
    <t>Abhijeet Baviskar</t>
  </si>
  <si>
    <t>Prateesh Sobhan</t>
  </si>
  <si>
    <t xml:space="preserve">AKSHAY P </t>
  </si>
  <si>
    <t>PALAKKAD</t>
  </si>
  <si>
    <t>Pro 2 Type C + case</t>
  </si>
  <si>
    <t>Rup Das (Replacement)</t>
  </si>
  <si>
    <t>Aman Sharma</t>
  </si>
  <si>
    <t>Orders</t>
  </si>
  <si>
    <t>Year</t>
  </si>
  <si>
    <t>January</t>
  </si>
  <si>
    <t>Feburary</t>
  </si>
  <si>
    <t>=SUMPRODUCT((MONTH(date_range)=month_value)*(MONTH(date_range)=month_value))</t>
  </si>
  <si>
    <t>March</t>
  </si>
  <si>
    <t>April</t>
  </si>
  <si>
    <t>May</t>
  </si>
  <si>
    <t>June</t>
  </si>
  <si>
    <t>July</t>
  </si>
  <si>
    <t>August</t>
  </si>
  <si>
    <t>Septempber</t>
  </si>
  <si>
    <t>October</t>
  </si>
  <si>
    <t>November</t>
  </si>
  <si>
    <t>December</t>
  </si>
  <si>
    <t>=SUMPRODUCT((MONTH(date_range)=month_value)*(Year(date_range)=year_value))</t>
  </si>
  <si>
    <t>Orders Shipped</t>
  </si>
  <si>
    <t>=SUMPRODUCT((MONTH(ShipRocket!$F$9:F877)=1)*(YEAR(ShipRocket!$F$9:F877)=2023))</t>
  </si>
  <si>
    <t>I16665014</t>
  </si>
  <si>
    <t>Disposed Off</t>
  </si>
  <si>
    <t xml:space="preserve">Shiroz Shiekh </t>
  </si>
  <si>
    <t xml:space="preserve">Sarnath </t>
  </si>
  <si>
    <t>Aditya Pal</t>
  </si>
  <si>
    <t>Shivani Sharma</t>
  </si>
  <si>
    <t xml:space="preserve">Srinagar </t>
  </si>
  <si>
    <t xml:space="preserve">Jayanthi Murari </t>
  </si>
  <si>
    <t>Amaravathi</t>
  </si>
  <si>
    <t>Yashvi Rai</t>
  </si>
  <si>
    <t>Samar Kumar</t>
  </si>
  <si>
    <t>Godda</t>
  </si>
  <si>
    <t>Samanth Reddy</t>
  </si>
  <si>
    <t>NAIDUPET</t>
  </si>
  <si>
    <t>Gurshan singh</t>
  </si>
  <si>
    <t>kotakpura</t>
  </si>
  <si>
    <t>Walunir Molier</t>
  </si>
  <si>
    <t xml:space="preserve">Rohan Raj </t>
  </si>
  <si>
    <t xml:space="preserve">phagawara </t>
  </si>
  <si>
    <t>Mudhavat aravind</t>
  </si>
  <si>
    <t xml:space="preserve">Vivek raju </t>
  </si>
  <si>
    <t>Nihal Shetty</t>
  </si>
  <si>
    <t>Jugraj singh</t>
  </si>
  <si>
    <t>Uttakarsh Singh</t>
  </si>
  <si>
    <t>Tarn Taran</t>
  </si>
  <si>
    <t>Dakshina Kannada</t>
  </si>
  <si>
    <t>Shyam kp</t>
  </si>
  <si>
    <t>Siddesh m</t>
  </si>
  <si>
    <t>Davangere</t>
  </si>
  <si>
    <t>Bruce Mangangcha</t>
  </si>
  <si>
    <t>Vedant muzumdar</t>
  </si>
  <si>
    <t xml:space="preserve">Udit chopra </t>
  </si>
  <si>
    <t>Gautam Buddha Nagar</t>
  </si>
  <si>
    <t>Sahil Baleja</t>
  </si>
  <si>
    <t>Suyog hardikar</t>
  </si>
  <si>
    <t xml:space="preserve">Virar </t>
  </si>
  <si>
    <t>Bharath manoj</t>
  </si>
  <si>
    <t>Mohit Singh</t>
  </si>
  <si>
    <t>JATIN SHARMA</t>
  </si>
  <si>
    <t>NAVSARI</t>
  </si>
  <si>
    <t>Robinson Douglas</t>
  </si>
  <si>
    <t>Saransh Bhambhu</t>
  </si>
  <si>
    <t>Varun nikam</t>
  </si>
  <si>
    <t xml:space="preserve">Nipani </t>
  </si>
  <si>
    <t>Joy Mathews</t>
  </si>
  <si>
    <t xml:space="preserve">Neha Enterprises </t>
  </si>
  <si>
    <t>Sanket Bharadwaj</t>
  </si>
  <si>
    <t xml:space="preserve">BHUBANESWAR </t>
  </si>
  <si>
    <t>Minhad Muhammed K</t>
  </si>
  <si>
    <t>Malappuram</t>
  </si>
  <si>
    <t>Riddhi Poddar</t>
  </si>
  <si>
    <t>Manendragarh</t>
  </si>
  <si>
    <t>Kinley namgyal bhutia</t>
  </si>
  <si>
    <t>Ravangla</t>
  </si>
  <si>
    <t xml:space="preserve">Aryan Biswas </t>
  </si>
  <si>
    <t>Tanuj Sharma</t>
  </si>
  <si>
    <t>Hariom goswami</t>
  </si>
  <si>
    <t xml:space="preserve">R saketh </t>
  </si>
  <si>
    <t>Varun negi</t>
  </si>
  <si>
    <t>Vitolu Achumi</t>
  </si>
  <si>
    <t>Rushi Kadam</t>
  </si>
  <si>
    <t>Sovon Dora</t>
  </si>
  <si>
    <t>Koraput</t>
  </si>
  <si>
    <t>Daksh Reddy</t>
  </si>
  <si>
    <t>Piyush Harichandan</t>
  </si>
  <si>
    <t>Kapil prajapati</t>
  </si>
  <si>
    <t>Saharanpur</t>
  </si>
  <si>
    <t>Om Kamble</t>
  </si>
  <si>
    <t>Aqib Ali</t>
  </si>
  <si>
    <t>Kasganj</t>
  </si>
  <si>
    <t>Suraj Verma</t>
  </si>
  <si>
    <t>Mandi</t>
  </si>
  <si>
    <t>Ashutosh patro</t>
  </si>
  <si>
    <t>Akshat Mishra</t>
  </si>
  <si>
    <t>Ashutosh Mohanty</t>
  </si>
  <si>
    <t>Malay Padshah</t>
  </si>
  <si>
    <t>Garvit Nandwana</t>
  </si>
  <si>
    <t>Saday Dewan</t>
  </si>
  <si>
    <t>Prince Malik</t>
  </si>
  <si>
    <t>Priyanshu Patel</t>
  </si>
  <si>
    <t>Kanaihya Kumar</t>
  </si>
  <si>
    <t>Vaishali</t>
  </si>
  <si>
    <t>Mohil Hindocha</t>
  </si>
  <si>
    <t>Porbandar</t>
  </si>
  <si>
    <t>Siddhant Laddha</t>
  </si>
  <si>
    <t>Nikhil Raj</t>
  </si>
  <si>
    <t>Suryapet</t>
  </si>
  <si>
    <t>Kawaljeet chauhan</t>
  </si>
  <si>
    <t>Total Revenue</t>
  </si>
  <si>
    <t>**Gross Profit</t>
  </si>
  <si>
    <t>Variable costs</t>
  </si>
  <si>
    <t>Marketing</t>
  </si>
  <si>
    <t>Packaging</t>
  </si>
  <si>
    <t>Early COD</t>
  </si>
  <si>
    <t>Fixed Cost</t>
  </si>
  <si>
    <t>Electricity</t>
  </si>
  <si>
    <t>**Contribution Margin</t>
  </si>
  <si>
    <t>WhatsApp Charges</t>
  </si>
  <si>
    <t>Shopify plan</t>
  </si>
  <si>
    <t>Realist COD form</t>
  </si>
  <si>
    <t>**EBITDA</t>
  </si>
  <si>
    <t>Depreciation</t>
  </si>
  <si>
    <t>Profit Before Tax</t>
  </si>
  <si>
    <t>Profit After Tax</t>
  </si>
  <si>
    <t>SUMPRODUCT((MONTH($A$2:$A$7)=D2)*($B$2:$B$7))</t>
  </si>
  <si>
    <t>Sale Amount</t>
  </si>
  <si>
    <t>Zaid Ansari(refunded)</t>
  </si>
  <si>
    <t>Processed</t>
  </si>
  <si>
    <t>Sarvesh Goyal(Reorder)</t>
  </si>
  <si>
    <t xml:space="preserve">Niraj mukhia </t>
  </si>
  <si>
    <t>Kaushal Patel</t>
  </si>
  <si>
    <t>Jawahar Nath</t>
  </si>
  <si>
    <t>Dindigul</t>
  </si>
  <si>
    <t>Harshit Varshney</t>
  </si>
  <si>
    <t>Saptarshi Pal</t>
  </si>
  <si>
    <t>Agambir Singh</t>
  </si>
  <si>
    <t>Fathima Sheerin . R</t>
  </si>
  <si>
    <t>Tirunelveli</t>
  </si>
  <si>
    <t>Ganesh Tidke</t>
  </si>
  <si>
    <t>Krishna Saxena</t>
  </si>
  <si>
    <t>Sreerag Sarin</t>
  </si>
  <si>
    <t>trivandrum</t>
  </si>
  <si>
    <t>Ali Asgar</t>
  </si>
  <si>
    <t>Pro 2 Type C + Case</t>
  </si>
  <si>
    <t>Hemant Chandak</t>
  </si>
  <si>
    <t>Shreesha N R</t>
  </si>
  <si>
    <t>Varun Kadam</t>
  </si>
  <si>
    <t>Zen charger</t>
  </si>
  <si>
    <t>Monu Kumar</t>
  </si>
  <si>
    <t>Bhojpur</t>
  </si>
  <si>
    <t>Abdulla Shefi</t>
  </si>
  <si>
    <t>PP1548</t>
  </si>
  <si>
    <t>Tuhin Phukan</t>
  </si>
  <si>
    <t>Sivasagar</t>
  </si>
  <si>
    <t>Aryan Anil</t>
  </si>
  <si>
    <t>Md.Ameer</t>
  </si>
  <si>
    <t xml:space="preserve">Mahabubabad </t>
  </si>
  <si>
    <t>Indraneel Paul</t>
  </si>
  <si>
    <t>samba</t>
  </si>
  <si>
    <t>Nikhil Dogra(reorder)</t>
  </si>
  <si>
    <t xml:space="preserve">James joel </t>
  </si>
  <si>
    <t xml:space="preserve">vinayak yadav </t>
  </si>
  <si>
    <t xml:space="preserve"> Aaron Pereira </t>
  </si>
  <si>
    <t>Kirat singh chawla</t>
  </si>
  <si>
    <t xml:space="preserve">Ishan pyne </t>
  </si>
  <si>
    <t xml:space="preserve">Lohith </t>
  </si>
  <si>
    <t xml:space="preserve">Manendragarh </t>
  </si>
  <si>
    <t>Leaven Rumao</t>
  </si>
  <si>
    <t>Mukesh Kumar</t>
  </si>
  <si>
    <t>Azif Zayn</t>
  </si>
  <si>
    <t xml:space="preserve">Ernakulam </t>
  </si>
  <si>
    <t>Aditya Singh</t>
  </si>
  <si>
    <t>Ritik pawar</t>
  </si>
  <si>
    <t>Kaivalya Jogalekar</t>
  </si>
  <si>
    <t xml:space="preserve"> Abhiranjan Kumar</t>
  </si>
  <si>
    <t>Dhruv vyas</t>
  </si>
  <si>
    <t>Ghaziabad 201003</t>
  </si>
  <si>
    <t>sahil debnath</t>
  </si>
  <si>
    <t>Cuttack</t>
  </si>
  <si>
    <t>Shyam Mudaliar</t>
  </si>
  <si>
    <t>Shreeraj Nikam</t>
  </si>
  <si>
    <t>Nashik</t>
  </si>
  <si>
    <t>Aayush warang</t>
  </si>
  <si>
    <t>Aryan Trar</t>
  </si>
  <si>
    <t>Tanmay kumar Sahoo</t>
  </si>
  <si>
    <t>Gondia</t>
  </si>
  <si>
    <t>Kunal Verma</t>
  </si>
  <si>
    <t>Nayanjit tandan</t>
  </si>
  <si>
    <t>bilha</t>
  </si>
  <si>
    <t xml:space="preserve">Snow Rajwadi </t>
  </si>
  <si>
    <t>Vara prasad  Musinipally</t>
  </si>
  <si>
    <t>parkal</t>
  </si>
  <si>
    <t>yash kumar</t>
  </si>
  <si>
    <t xml:space="preserve">Kurukshetra </t>
  </si>
  <si>
    <t xml:space="preserve">Adityan Gupta </t>
  </si>
  <si>
    <t xml:space="preserve">Rahul soni </t>
  </si>
  <si>
    <t xml:space="preserve">Jhalawar </t>
  </si>
  <si>
    <t>Anish anish</t>
  </si>
  <si>
    <t>Muhafiz sayyad</t>
  </si>
  <si>
    <t>Nalanagula Sailesh (Type C)</t>
  </si>
  <si>
    <t xml:space="preserve">VISAKHAPATNAM </t>
  </si>
  <si>
    <t xml:space="preserve">Rupesh bhardwaj </t>
  </si>
  <si>
    <t>Deep Vora</t>
  </si>
  <si>
    <t>ASRAR SYED QURESHI</t>
  </si>
  <si>
    <t xml:space="preserve">BUDGAM </t>
  </si>
  <si>
    <t>Devansh gautam</t>
  </si>
  <si>
    <t>Yogiraj Sharda Wahane</t>
  </si>
  <si>
    <t>Rushikesh shetye</t>
  </si>
  <si>
    <t>Priyangshu Roy</t>
  </si>
  <si>
    <t>Ankurjit Deori (Replace)</t>
  </si>
  <si>
    <t>Wani Mudasir</t>
  </si>
  <si>
    <t>Srinagar</t>
  </si>
  <si>
    <t>COD2847</t>
  </si>
  <si>
    <t>Pro 2 Qt2 + case+express</t>
  </si>
  <si>
    <t>Ishaan Dewan</t>
  </si>
  <si>
    <t>Nissan Thakkar</t>
  </si>
  <si>
    <t>Md Mamun Ansar</t>
  </si>
  <si>
    <t xml:space="preserve"> Ritik Jain </t>
  </si>
  <si>
    <t>Manoj sahu</t>
  </si>
  <si>
    <t>Kamanpal Singh jhand</t>
  </si>
  <si>
    <t>Aditya Vikram</t>
  </si>
  <si>
    <t>COD2947</t>
  </si>
  <si>
    <t>Nithin Reddy</t>
  </si>
  <si>
    <t>Dr. Rahul Pandhare</t>
  </si>
  <si>
    <t xml:space="preserve"> loni Rahata Ahmed Nager</t>
  </si>
  <si>
    <t>Vedant Bhoir</t>
  </si>
  <si>
    <t>Lakshya Gandhi</t>
  </si>
  <si>
    <t>D-407,moti residency,sikroad, rajnagar extension</t>
  </si>
  <si>
    <t>Reliable institute</t>
  </si>
  <si>
    <t>Ph: 9389876197</t>
  </si>
  <si>
    <t>#2579</t>
  </si>
  <si>
    <t>Aqib Ali (Replace)</t>
  </si>
  <si>
    <t>Sameer Nagpal</t>
  </si>
  <si>
    <t>Mrinmoy Sarmah</t>
  </si>
  <si>
    <t>Rohit Yadav</t>
  </si>
  <si>
    <t>Siker</t>
  </si>
  <si>
    <t>Tenzin Wangchu dukpa</t>
  </si>
  <si>
    <t>Lohith</t>
  </si>
  <si>
    <t>221 Mariam nagar, christ residence hall</t>
  </si>
  <si>
    <t>Christ University</t>
  </si>
  <si>
    <t>Ph: 9345594745</t>
  </si>
  <si>
    <t>Pro 2 ANC</t>
  </si>
  <si>
    <t>Rep008</t>
  </si>
  <si>
    <t>Shubham Raghav</t>
  </si>
  <si>
    <t>FARIDABAD</t>
  </si>
  <si>
    <t>Mallika Rani Boruah</t>
  </si>
  <si>
    <t>Golaghat</t>
  </si>
  <si>
    <t>Harshdeep Jaiswal</t>
  </si>
  <si>
    <t>Om Shukla</t>
  </si>
  <si>
    <t>Vishal saini</t>
  </si>
  <si>
    <t>Rasil K R</t>
  </si>
  <si>
    <t>Uddhav Nagori</t>
  </si>
  <si>
    <t>Pro2+case+express</t>
  </si>
  <si>
    <t>Graham Libert</t>
  </si>
  <si>
    <t>Suyog Patil</t>
  </si>
  <si>
    <t xml:space="preserve">Zafar Shaikh </t>
  </si>
  <si>
    <t>Om hansora</t>
  </si>
  <si>
    <t xml:space="preserve"> Parth Lal </t>
  </si>
  <si>
    <t>Subham Sahu (reorder)</t>
  </si>
  <si>
    <t xml:space="preserve">Thakur rajkumar singh </t>
  </si>
  <si>
    <t>COD1899</t>
  </si>
  <si>
    <t>Pro MAX</t>
  </si>
  <si>
    <t>Aarosh R Hejmady</t>
  </si>
  <si>
    <t>Syed Sahil Aman</t>
  </si>
  <si>
    <t>Pondicherry</t>
  </si>
  <si>
    <t xml:space="preserve">Mahendragarh </t>
  </si>
  <si>
    <t>Shitij Sahoo</t>
  </si>
  <si>
    <t>Sarungbam Dinakanta Singh</t>
  </si>
  <si>
    <t>Imphal West</t>
  </si>
  <si>
    <t>Atharva Deshpande</t>
  </si>
  <si>
    <t>Ankit Tanwa</t>
  </si>
  <si>
    <t xml:space="preserve"> Vivek Mohta</t>
  </si>
  <si>
    <t xml:space="preserve"> Bhubaneswar</t>
  </si>
  <si>
    <t>Manas Ranjan Nayak</t>
  </si>
  <si>
    <t>Sundergarh</t>
  </si>
  <si>
    <t>Shubham Khairnar</t>
  </si>
  <si>
    <t>Udaysai Chitti</t>
  </si>
  <si>
    <t>Rishab Jaiswal</t>
  </si>
  <si>
    <t>Vishal Jaiswar</t>
  </si>
  <si>
    <t>SOURAV BENARJEE</t>
  </si>
  <si>
    <t>BHADRAK</t>
  </si>
  <si>
    <t>SANJEEV BHATT</t>
  </si>
  <si>
    <t xml:space="preserve">Karthik Manoj </t>
  </si>
  <si>
    <t>Navtej Singh</t>
  </si>
  <si>
    <t xml:space="preserve">Shivam shukla </t>
  </si>
  <si>
    <t>Harsh Kaushik</t>
  </si>
  <si>
    <t>Mihir Survashe</t>
  </si>
  <si>
    <t>Tushar Sharma</t>
  </si>
  <si>
    <t xml:space="preserve">Tusha Yadav </t>
  </si>
  <si>
    <t>Shaurya Singh</t>
  </si>
  <si>
    <t>Viyom Verma</t>
  </si>
  <si>
    <t>Gross</t>
  </si>
  <si>
    <t>Lakshya Agarwal</t>
  </si>
  <si>
    <t xml:space="preserve">Abhinav </t>
  </si>
  <si>
    <t>Silmla</t>
  </si>
  <si>
    <t>PP350</t>
  </si>
  <si>
    <t>Airpod cable</t>
  </si>
  <si>
    <t>Abhishek Kumar</t>
  </si>
  <si>
    <t>Vaibhav Sharma</t>
  </si>
  <si>
    <t>Chandigarh</t>
  </si>
  <si>
    <t>COD1099</t>
  </si>
  <si>
    <t>tinsukia</t>
  </si>
  <si>
    <t>Anish Kumar</t>
  </si>
  <si>
    <t>Vani Jayan</t>
  </si>
  <si>
    <t>Vidit Jain</t>
  </si>
  <si>
    <t>Type C + Express</t>
  </si>
  <si>
    <t>Pingaksh Pareek</t>
  </si>
  <si>
    <t xml:space="preserve"> SHIVAM GUPTA</t>
  </si>
  <si>
    <t xml:space="preserve">MODINAGAR </t>
  </si>
  <si>
    <t xml:space="preserve"> Rohit Ravindra kadam</t>
  </si>
  <si>
    <t xml:space="preserve">Anjuna </t>
  </si>
  <si>
    <t>Pro 2-Qty-2+case</t>
  </si>
  <si>
    <t>Ashwani singh</t>
  </si>
  <si>
    <t xml:space="preserve">Jitendra singh </t>
  </si>
  <si>
    <t>Dabolim</t>
  </si>
  <si>
    <t>Ibaad Naqvi</t>
  </si>
  <si>
    <t>thane</t>
  </si>
  <si>
    <t>Mishal Venu</t>
  </si>
  <si>
    <t>Thiruvananthapuram</t>
  </si>
  <si>
    <t>Shubham Nain</t>
  </si>
  <si>
    <t>Vinayak khare</t>
  </si>
  <si>
    <t>Pro 2+case+express</t>
  </si>
  <si>
    <t>rithusathyajith Sathyajith</t>
  </si>
  <si>
    <t>Krishna Kishore</t>
  </si>
  <si>
    <t>Gaurav</t>
  </si>
  <si>
    <t xml:space="preserve">Muzaffarpur </t>
  </si>
  <si>
    <t>Lourde Ricky</t>
  </si>
  <si>
    <t>Naman ghansela</t>
  </si>
  <si>
    <t xml:space="preserve">Aayush lekhwani </t>
  </si>
  <si>
    <t>Nithim sriram</t>
  </si>
  <si>
    <t>Sarthak Aggarwal</t>
  </si>
  <si>
    <t>Atharva deshpande</t>
  </si>
  <si>
    <t xml:space="preserve"> Ritesh kumar</t>
  </si>
  <si>
    <t>Amber khangan</t>
  </si>
  <si>
    <t>Saiel borkar</t>
  </si>
  <si>
    <t>Rajat sharma</t>
  </si>
  <si>
    <t xml:space="preserve">Sidharth pandita </t>
  </si>
  <si>
    <t>Gourav das</t>
  </si>
  <si>
    <t>Thanjavur</t>
  </si>
  <si>
    <t>Moradabad</t>
  </si>
  <si>
    <t>Chittorgarh</t>
  </si>
  <si>
    <t>Nitish Kumar Kumar</t>
  </si>
  <si>
    <t xml:space="preserve">FAISAL ISRAR ALI QURESHI </t>
  </si>
  <si>
    <t>Arun Kumar</t>
  </si>
  <si>
    <t>Harsh Chandel</t>
  </si>
  <si>
    <t>Harsh Rohra</t>
  </si>
  <si>
    <t>Bilaspur(CGH)</t>
  </si>
  <si>
    <t>Shailesh sharma</t>
  </si>
  <si>
    <t>Tony Chera</t>
  </si>
  <si>
    <t>Papum Pare</t>
  </si>
  <si>
    <t>Kunal G Patel</t>
  </si>
  <si>
    <t>Vansh Mavani</t>
  </si>
  <si>
    <t>Thameem mohammed</t>
  </si>
  <si>
    <t xml:space="preserve">Calicut </t>
  </si>
  <si>
    <t xml:space="preserve">Sam Jerry </t>
  </si>
  <si>
    <t>Pawitar Singh</t>
  </si>
  <si>
    <t>Mufaiz Waza</t>
  </si>
  <si>
    <t>Doda</t>
  </si>
  <si>
    <t>Vishal Maan</t>
  </si>
  <si>
    <t>ShaikAdil</t>
  </si>
  <si>
    <t>uvs abhiram</t>
  </si>
  <si>
    <t>MAX White</t>
  </si>
  <si>
    <t>MAX Black</t>
  </si>
  <si>
    <t xml:space="preserve">Monu </t>
  </si>
  <si>
    <t>Tadam Debom</t>
  </si>
  <si>
    <t>Faheem Shaikh</t>
  </si>
  <si>
    <t xml:space="preserve">samadhan </t>
  </si>
  <si>
    <t>Ahmed Nagar</t>
  </si>
  <si>
    <t>Sarthak bhati</t>
  </si>
  <si>
    <t>MAX blue/ Black</t>
  </si>
  <si>
    <t>Max White</t>
  </si>
  <si>
    <t xml:space="preserve">Abhimanyu Deshmukh </t>
  </si>
  <si>
    <t>Sovon Sanjeet(replace)</t>
  </si>
  <si>
    <t>Vighnesh Tandel</t>
  </si>
  <si>
    <t>Mihir Rishi</t>
  </si>
  <si>
    <t>Ajay Rangnath Handibag</t>
  </si>
  <si>
    <t>Rizwan Bari</t>
  </si>
  <si>
    <t>Pulwama</t>
  </si>
  <si>
    <t>Karthik C L N</t>
  </si>
  <si>
    <t>Divesh Mote</t>
  </si>
  <si>
    <t>Ashish Baria</t>
  </si>
  <si>
    <t>Rahul Salavi</t>
  </si>
  <si>
    <t>Kolhapur</t>
  </si>
  <si>
    <t>Hearssh Baldota</t>
  </si>
  <si>
    <t>COD1999</t>
  </si>
  <si>
    <t>Max White +Express</t>
  </si>
  <si>
    <t>Roshan Sah</t>
  </si>
  <si>
    <t>East Delhi</t>
  </si>
  <si>
    <t>Kushal Mahajan</t>
  </si>
  <si>
    <t>Saurabh Dhutre</t>
  </si>
  <si>
    <t>Usman  Muhammad Bello</t>
  </si>
  <si>
    <t xml:space="preserve">Bhubaneswar </t>
  </si>
  <si>
    <t xml:space="preserve"> AYAN SHAIKH</t>
  </si>
  <si>
    <t xml:space="preserve">kalyan </t>
  </si>
  <si>
    <t>Prince Tiwary</t>
  </si>
  <si>
    <t xml:space="preserve">Asansol </t>
  </si>
  <si>
    <t xml:space="preserve">owais tamboli </t>
  </si>
  <si>
    <t xml:space="preserve">Avinash chaudhari </t>
  </si>
  <si>
    <t>Rahul Jaiswal</t>
  </si>
  <si>
    <t>Yuvraj  dev parmar</t>
  </si>
  <si>
    <t xml:space="preserve">Arpit Mudgal </t>
  </si>
  <si>
    <t>Uday Sharma</t>
  </si>
  <si>
    <t>Harikrishna cherukat</t>
  </si>
  <si>
    <t>MAX Black Express</t>
  </si>
  <si>
    <t>Ajay</t>
  </si>
  <si>
    <t>Bidadi</t>
  </si>
  <si>
    <t>Kumar Madhuprit</t>
  </si>
  <si>
    <t>Harshit Gupta</t>
  </si>
  <si>
    <t>Ankit sharma</t>
  </si>
  <si>
    <t>Pranav Malhotra</t>
  </si>
  <si>
    <t>Max Black</t>
  </si>
  <si>
    <t>Airpod Cable</t>
  </si>
  <si>
    <t xml:space="preserve"> Bilal Serkhel </t>
  </si>
  <si>
    <t>NAWAZ SHAIKH</t>
  </si>
  <si>
    <t>Ankleshwar</t>
  </si>
  <si>
    <t>Rohit Ravindra kadam- Reorder</t>
  </si>
  <si>
    <t xml:space="preserve">Kushagra sahai </t>
  </si>
  <si>
    <t>jhansi</t>
  </si>
  <si>
    <t>Atul Ahlawat</t>
  </si>
  <si>
    <t>Nisso Tanung</t>
  </si>
  <si>
    <t>Athulkrishna gopakumar</t>
  </si>
  <si>
    <t>Lt. Arjun bhanari</t>
  </si>
  <si>
    <t xml:space="preserve">dehradun </t>
  </si>
  <si>
    <t>Nawab Aly</t>
  </si>
  <si>
    <t>Ananth Krishna</t>
  </si>
  <si>
    <t>Gursewak singh Singh</t>
  </si>
  <si>
    <t xml:space="preserve">Vishal saini </t>
  </si>
  <si>
    <t>Kurukshetra</t>
  </si>
  <si>
    <t xml:space="preserve">Manav Varde </t>
  </si>
  <si>
    <t>Pratik Jha</t>
  </si>
  <si>
    <t>noida</t>
  </si>
  <si>
    <t>Max black</t>
  </si>
  <si>
    <t>Prateek Sabale</t>
  </si>
  <si>
    <t>Ansh Rajput</t>
  </si>
  <si>
    <t>Praveen Chandran</t>
  </si>
  <si>
    <t>Mathrusri Nagar</t>
  </si>
  <si>
    <t>Rashid Khan</t>
  </si>
  <si>
    <t>Sirmaur</t>
  </si>
  <si>
    <t>ASUNTA Pereira</t>
  </si>
  <si>
    <t>Mufaddal Dilwara</t>
  </si>
  <si>
    <t>Upamanyu Dixit</t>
  </si>
  <si>
    <t>Victor Kom</t>
  </si>
  <si>
    <t>Sagar Gouda</t>
  </si>
  <si>
    <t>Hinjilicut</t>
  </si>
  <si>
    <t>Rishi Raj</t>
  </si>
  <si>
    <t xml:space="preserve">Yashraj </t>
  </si>
  <si>
    <t>Pranav Ramkumar</t>
  </si>
  <si>
    <t xml:space="preserve">Dipanjan Haldar </t>
  </si>
  <si>
    <t>Kalyani</t>
  </si>
  <si>
    <t>Giddarbaha,Muktsar</t>
  </si>
  <si>
    <t xml:space="preserve">Rishab Goyal </t>
  </si>
  <si>
    <t xml:space="preserve">Piyush Choudhary </t>
  </si>
  <si>
    <t>Gingu mimi</t>
  </si>
  <si>
    <t>Roing</t>
  </si>
  <si>
    <t>Zaki mohd</t>
  </si>
  <si>
    <t xml:space="preserve">Saharanpur </t>
  </si>
  <si>
    <t xml:space="preserve">Dishant vyas </t>
  </si>
  <si>
    <t>Musaid choudhary</t>
  </si>
  <si>
    <t xml:space="preserve">Aditya  </t>
  </si>
  <si>
    <t>BELAGAVI</t>
  </si>
  <si>
    <t>Jagroop Singh</t>
  </si>
  <si>
    <t>COD2596</t>
  </si>
  <si>
    <t>2POds+2Case</t>
  </si>
  <si>
    <t>vedant  janardan machhi</t>
  </si>
  <si>
    <t>dahanu</t>
  </si>
  <si>
    <t xml:space="preserve">Om Gaikwad </t>
  </si>
  <si>
    <t>Shivam Kumar</t>
  </si>
  <si>
    <t>Akash Samajdar</t>
  </si>
  <si>
    <t>Sarhali kalan Amritsar</t>
  </si>
  <si>
    <t>Prakash Sen</t>
  </si>
  <si>
    <t xml:space="preserve">Guwahati </t>
  </si>
  <si>
    <t xml:space="preserve"> MESSI DAS</t>
  </si>
  <si>
    <t>CHARAMPA BHADRAK</t>
  </si>
  <si>
    <t>kavish shah</t>
  </si>
  <si>
    <t>gandhinagar</t>
  </si>
  <si>
    <t>Jadua Murphew</t>
  </si>
  <si>
    <t>Abhishek Dhar</t>
  </si>
  <si>
    <t xml:space="preserve">Sattam Chanda </t>
  </si>
  <si>
    <t>Itanagar</t>
  </si>
  <si>
    <t>Nitin Pathak</t>
  </si>
  <si>
    <t>Cost of Goods sold(COGS)</t>
  </si>
  <si>
    <t>Tushar Dongre (reorder)</t>
  </si>
  <si>
    <t xml:space="preserve">Parth Lahoti </t>
  </si>
  <si>
    <t xml:space="preserve">Ahmednagar </t>
  </si>
  <si>
    <t>Vishnu Modanwal</t>
  </si>
  <si>
    <t>varanasi</t>
  </si>
  <si>
    <t>Manthan Keswani</t>
  </si>
  <si>
    <t>Aman Dhote</t>
  </si>
  <si>
    <t>Ritik Thakur</t>
  </si>
  <si>
    <t xml:space="preserve">Hamirpur </t>
  </si>
  <si>
    <t>Anubhab Sil</t>
  </si>
  <si>
    <t>Dhruv Sharma</t>
  </si>
  <si>
    <t>Kunga Tamong</t>
  </si>
  <si>
    <t>Namchi</t>
  </si>
  <si>
    <t>Dhruv Thakker</t>
  </si>
  <si>
    <t>Thanmayi Shetty</t>
  </si>
  <si>
    <t>Anamika soni</t>
  </si>
  <si>
    <t>Gumla</t>
  </si>
  <si>
    <t>Akash Ghadge</t>
  </si>
  <si>
    <t>Pratik Gaikwad</t>
  </si>
  <si>
    <t>Kartik Gupta</t>
  </si>
  <si>
    <t>Manoj Meruva</t>
  </si>
  <si>
    <t>Raj Verma</t>
  </si>
  <si>
    <t>Jhansi</t>
  </si>
  <si>
    <t>Anshveer singh Ansh</t>
  </si>
  <si>
    <t>Pawan Naval</t>
  </si>
  <si>
    <t>Aaryan Attarde</t>
  </si>
  <si>
    <t>PP1999</t>
  </si>
  <si>
    <t>Max white</t>
  </si>
  <si>
    <t>Thameemh Mohammad Reorder</t>
  </si>
  <si>
    <t>Humza Wasim</t>
  </si>
  <si>
    <t>Nihal Shetty - reorder</t>
  </si>
  <si>
    <t>Taj Rayeen</t>
  </si>
  <si>
    <t>Sahil Mohanty</t>
  </si>
  <si>
    <t xml:space="preserve">Uday khanna </t>
  </si>
  <si>
    <t>Bhairav soni</t>
  </si>
  <si>
    <t>deesa</t>
  </si>
  <si>
    <t xml:space="preserve">ANSHAB KHAN </t>
  </si>
  <si>
    <t>Fida Rasul Baig</t>
  </si>
  <si>
    <t xml:space="preserve">Bidarshan Ck </t>
  </si>
  <si>
    <t xml:space="preserve">Agartala </t>
  </si>
  <si>
    <t>Aahad Khan</t>
  </si>
  <si>
    <t xml:space="preserve">Ruturaj Adinath Patil </t>
  </si>
  <si>
    <t xml:space="preserve">Kolhapur </t>
  </si>
  <si>
    <t>Raj kumar byadwal</t>
  </si>
  <si>
    <t>Muhammad Ameer</t>
  </si>
  <si>
    <t>Arpit chaurasia</t>
  </si>
  <si>
    <t>Raj Aryan</t>
  </si>
  <si>
    <t>Jhujhunu</t>
  </si>
  <si>
    <t>ayaan Bhujel</t>
  </si>
  <si>
    <t>Siliguri</t>
  </si>
  <si>
    <t>Shubhnit Gupta</t>
  </si>
  <si>
    <t>Kunal Chawla</t>
  </si>
  <si>
    <t>SIDDHARTH KUMAR</t>
  </si>
  <si>
    <t>ISLAMPUR</t>
  </si>
  <si>
    <t>saikishan Vinay</t>
  </si>
  <si>
    <t>Mahender suthar</t>
  </si>
  <si>
    <t>Pendela Revanth</t>
  </si>
  <si>
    <t>Damanpreet Singh</t>
  </si>
  <si>
    <t>Manav Mehta</t>
  </si>
  <si>
    <t xml:space="preserve">Shaswat dubey </t>
  </si>
  <si>
    <t xml:space="preserve">Bhilai </t>
  </si>
  <si>
    <t>Aftab khan</t>
  </si>
  <si>
    <t xml:space="preserve">Kunigal </t>
  </si>
  <si>
    <t>Pankaj sharma</t>
  </si>
  <si>
    <t>Vanadeep Sengupta</t>
  </si>
  <si>
    <t>JP Mohapatra</t>
  </si>
  <si>
    <t>Jajapur</t>
  </si>
  <si>
    <t>Sahil Harpale</t>
  </si>
  <si>
    <t>COD2298</t>
  </si>
  <si>
    <t>Prasad Thakkar</t>
  </si>
  <si>
    <t>SHARDUL Sadavarti</t>
  </si>
  <si>
    <t>As Ekansh</t>
  </si>
  <si>
    <t>Aatif Ansari</t>
  </si>
  <si>
    <t>Kartik Dayma</t>
  </si>
  <si>
    <t xml:space="preserve"> HARISH RAMESH</t>
  </si>
  <si>
    <t xml:space="preserve">Furqan </t>
  </si>
  <si>
    <t>Tapan Vitwekar</t>
  </si>
  <si>
    <t>Elhan ahmed</t>
  </si>
  <si>
    <t>RTO %</t>
  </si>
  <si>
    <t>Nivas Yadav</t>
  </si>
  <si>
    <t xml:space="preserve">Visakhapatnam </t>
  </si>
  <si>
    <t xml:space="preserve"> Pranay Siwach</t>
  </si>
  <si>
    <t>Ashik Vijayan</t>
  </si>
  <si>
    <t>Ayush Verma</t>
  </si>
  <si>
    <t xml:space="preserve">Abhinabh Rajput </t>
  </si>
  <si>
    <t>Navi Mumbai</t>
  </si>
  <si>
    <t>Dhananjay Patil</t>
  </si>
  <si>
    <t>Fiza Shaikh</t>
  </si>
  <si>
    <t>Ch. Abhisheak Sai gopal</t>
  </si>
  <si>
    <t>D.Adarsh kumar</t>
  </si>
  <si>
    <t>Deepanshu Kalaramna</t>
  </si>
  <si>
    <t>Jind</t>
  </si>
  <si>
    <t>In-Process</t>
  </si>
  <si>
    <t>Prateek duhan</t>
  </si>
  <si>
    <t xml:space="preserve">Rohtak </t>
  </si>
  <si>
    <t>Samarth hemant kale</t>
  </si>
  <si>
    <t>Adithya Muralitharan</t>
  </si>
  <si>
    <t xml:space="preserve">Bengaluru </t>
  </si>
  <si>
    <t>Tanveer Khan</t>
  </si>
  <si>
    <t>Ajay Reddy</t>
  </si>
  <si>
    <t>Varghese George</t>
  </si>
  <si>
    <t>Port Blair</t>
  </si>
  <si>
    <t>Andaman</t>
  </si>
  <si>
    <t>Vishnu Shankar ujegar</t>
  </si>
  <si>
    <t xml:space="preserve">bhoom </t>
  </si>
  <si>
    <t>SHANTANU Gautam</t>
  </si>
  <si>
    <t>Ujwal Bhatera</t>
  </si>
  <si>
    <t xml:space="preserve">Coimbatore </t>
  </si>
  <si>
    <t>Nishant Lachotra</t>
  </si>
  <si>
    <t>Jalandhar</t>
  </si>
  <si>
    <t xml:space="preserve">Gopinath Balamurugan </t>
  </si>
  <si>
    <t>Harshit Lakra</t>
  </si>
  <si>
    <t>Bijapur(KAR)</t>
  </si>
  <si>
    <t>MD Sadiq</t>
  </si>
  <si>
    <t>Buldhana</t>
  </si>
  <si>
    <t>Gopal Sanjay Pawar</t>
  </si>
  <si>
    <t>Khushi Parmar</t>
  </si>
  <si>
    <t xml:space="preserve">Ayush mann </t>
  </si>
  <si>
    <t>Anurak Karmakar</t>
  </si>
  <si>
    <t>Mohammad Arbaz</t>
  </si>
  <si>
    <t>West Garo Hills</t>
  </si>
  <si>
    <t>Vikram</t>
  </si>
  <si>
    <t>pratap vihar</t>
  </si>
  <si>
    <t>Pro 2 +max+ case</t>
  </si>
  <si>
    <t>Pranjul Chawla</t>
  </si>
  <si>
    <t>Daman thabah</t>
  </si>
  <si>
    <t xml:space="preserve">shillong </t>
  </si>
  <si>
    <t xml:space="preserve"> Harshwardhan Singh rathore</t>
  </si>
  <si>
    <t>Mandsaur</t>
  </si>
  <si>
    <t>Kedar shinde</t>
  </si>
  <si>
    <t>KUMAR DIVYANSH</t>
  </si>
  <si>
    <t>Pradeep Murali</t>
  </si>
  <si>
    <t>Vishwas Vishu</t>
  </si>
  <si>
    <t>Yash Puri</t>
  </si>
  <si>
    <t>Pritam Singh</t>
  </si>
  <si>
    <t xml:space="preserve">Shriram  </t>
  </si>
  <si>
    <t>Vijeet singh</t>
  </si>
  <si>
    <t xml:space="preserve">Sayed bashir </t>
  </si>
  <si>
    <t>Tejeshwar</t>
  </si>
  <si>
    <t>Vignesh . V</t>
  </si>
  <si>
    <t>Jinesh Patel</t>
  </si>
  <si>
    <t>Madhav Sharma</t>
  </si>
  <si>
    <t>Dev Akshat</t>
  </si>
  <si>
    <t>Aryan Sayed</t>
  </si>
  <si>
    <t xml:space="preserve">Sainik Ghosh </t>
  </si>
  <si>
    <t xml:space="preserve">Tejas Kothalkar </t>
  </si>
  <si>
    <t xml:space="preserve">New Mumbai </t>
  </si>
  <si>
    <t>Shiv patel</t>
  </si>
  <si>
    <t>vapi</t>
  </si>
  <si>
    <t>Aditya Devre</t>
  </si>
  <si>
    <t>Bharuch</t>
  </si>
  <si>
    <t>Vardaan Gill</t>
  </si>
  <si>
    <t>Shayan Fahimi</t>
  </si>
  <si>
    <t xml:space="preserve">Raushab kumpawat </t>
  </si>
  <si>
    <t xml:space="preserve">Rahul salavi </t>
  </si>
  <si>
    <t>2pro+2 case</t>
  </si>
  <si>
    <t>Sambalpur</t>
  </si>
  <si>
    <t xml:space="preserve"> Yugank Singh Baghel</t>
  </si>
  <si>
    <t>Sidhi</t>
  </si>
  <si>
    <t>Atharva Kewda</t>
  </si>
  <si>
    <t xml:space="preserve">Mandsaur </t>
  </si>
  <si>
    <t>Divya Gupta</t>
  </si>
  <si>
    <t>Ayush mann</t>
  </si>
  <si>
    <t>Lavanya Mathuria</t>
  </si>
  <si>
    <t>Akshay Kale</t>
  </si>
  <si>
    <t>Shivaram Ch</t>
  </si>
  <si>
    <t>Misbah Khan</t>
  </si>
  <si>
    <t>Vivek Purushotham</t>
  </si>
  <si>
    <t>Devansh Soni</t>
  </si>
  <si>
    <t>Gangaram Virkar</t>
  </si>
  <si>
    <t xml:space="preserve">Gowei Shankar </t>
  </si>
  <si>
    <t>Jeff Jason</t>
  </si>
  <si>
    <t>PARAM CHOKSI</t>
  </si>
  <si>
    <t>Kheda</t>
  </si>
  <si>
    <t xml:space="preserve">Avision koirala </t>
  </si>
  <si>
    <t xml:space="preserve"> Eknoor Singh</t>
  </si>
  <si>
    <t xml:space="preserve"> Mohd Zaid</t>
  </si>
  <si>
    <t xml:space="preserve">Kiyaan Ahmed </t>
  </si>
  <si>
    <t>TINSUKIA</t>
  </si>
  <si>
    <t>Vivan kashyap</t>
  </si>
  <si>
    <t>Aditya Shrivastava</t>
  </si>
  <si>
    <t>VenkateswaraRao Naraharisetti</t>
  </si>
  <si>
    <t>Virat Jain</t>
  </si>
  <si>
    <t>Akash R</t>
  </si>
  <si>
    <t>amoori</t>
  </si>
  <si>
    <t>Kartik negi</t>
  </si>
  <si>
    <t>Aman Bhattacharya</t>
  </si>
  <si>
    <t>Akshay Patil</t>
  </si>
  <si>
    <t>Khateeb Khan</t>
  </si>
  <si>
    <t>Mukul Johar</t>
  </si>
  <si>
    <t>Haardik Khatuwala</t>
  </si>
  <si>
    <t>DHIRAJ MALI</t>
  </si>
  <si>
    <t>Aadarsh Singh</t>
  </si>
  <si>
    <t>SAI DHEERAJ</t>
  </si>
  <si>
    <t xml:space="preserve">Max Black </t>
  </si>
  <si>
    <t>Hemesh Rag</t>
  </si>
  <si>
    <t>Gowri Shankar</t>
  </si>
  <si>
    <t>COD2198</t>
  </si>
  <si>
    <t>White max+zencase</t>
  </si>
  <si>
    <t>Ayush Banerjee</t>
  </si>
  <si>
    <t>Kaustubh More</t>
  </si>
  <si>
    <t>Piyush Kumar</t>
  </si>
  <si>
    <t xml:space="preserve">Khatima </t>
  </si>
  <si>
    <t xml:space="preserve">Aryan Singh </t>
  </si>
  <si>
    <t xml:space="preserve">LUCKNOW </t>
  </si>
  <si>
    <t>Dk Agarwal</t>
  </si>
  <si>
    <t>Jainam Parmar</t>
  </si>
  <si>
    <t>Parasjot Singh</t>
  </si>
  <si>
    <t>DEVANAND MISHRA</t>
  </si>
  <si>
    <t>SIRSA</t>
  </si>
  <si>
    <t>Mishal M</t>
  </si>
  <si>
    <t>Kottakkal</t>
  </si>
  <si>
    <t>Mayukh Pradhan</t>
  </si>
  <si>
    <t xml:space="preserve">Darjeeling </t>
  </si>
  <si>
    <t>Swapnil Kamble</t>
  </si>
  <si>
    <t>Shihab un Saqib</t>
  </si>
  <si>
    <t>Darshan Baingani</t>
  </si>
  <si>
    <t>Ashmeet Sahni</t>
  </si>
  <si>
    <t>Swaraj Kumar</t>
  </si>
  <si>
    <t xml:space="preserve">Patna </t>
  </si>
  <si>
    <t>Dev dev Dev</t>
  </si>
  <si>
    <t>East Godavari</t>
  </si>
  <si>
    <t>Aditya Soni</t>
  </si>
  <si>
    <t>Bilaspur (HP)</t>
  </si>
  <si>
    <t>ax replace wit pod</t>
  </si>
  <si>
    <t>Garshanker</t>
  </si>
  <si>
    <t>Arijit Paul</t>
  </si>
  <si>
    <t>Sahil potdar</t>
  </si>
  <si>
    <t>Holi Offer Free case</t>
  </si>
  <si>
    <t>Mohd Junaid Ali</t>
  </si>
  <si>
    <t>Mogili Sai Kiran Reddy</t>
  </si>
  <si>
    <t>Partha HC</t>
  </si>
  <si>
    <t>K.V.Rangareddy,</t>
  </si>
  <si>
    <t xml:space="preserve"> Manoj vishwakarma</t>
  </si>
  <si>
    <t>Sahil MANSURI</t>
  </si>
  <si>
    <t>Rajgarh</t>
  </si>
  <si>
    <t>Ayaan Malik</t>
  </si>
  <si>
    <t>Pratiksh Jangra</t>
  </si>
  <si>
    <t>Mayank Jishtu</t>
  </si>
  <si>
    <t>Muzaffarpur</t>
  </si>
  <si>
    <t>Rushabh Kanuga</t>
  </si>
  <si>
    <t>Deep bendale</t>
  </si>
  <si>
    <t xml:space="preserve">P. Suhas Reddy </t>
  </si>
  <si>
    <t>Vishesh Sharma</t>
  </si>
  <si>
    <t>North Tripura</t>
  </si>
  <si>
    <t>Ashmit Singh</t>
  </si>
  <si>
    <t xml:space="preserve">Kushmeet suri </t>
  </si>
  <si>
    <t>Hamza Shariff</t>
  </si>
  <si>
    <t xml:space="preserve"> Shivam Chauhan</t>
  </si>
  <si>
    <t>C.Lalremruatpuia</t>
  </si>
  <si>
    <t>Jaintia hills</t>
  </si>
  <si>
    <t>Saniya Ahuja</t>
  </si>
  <si>
    <t>nagpur</t>
  </si>
  <si>
    <t>Ajmera bhanu</t>
  </si>
  <si>
    <t xml:space="preserve"> Parth Chhapolia </t>
  </si>
  <si>
    <t>Himanshu Sharma</t>
  </si>
  <si>
    <t>Ritik Jain</t>
  </si>
  <si>
    <t>Bosara Vineet</t>
  </si>
  <si>
    <t>Dinkar Kishu</t>
  </si>
  <si>
    <t>Aaqib Khan</t>
  </si>
  <si>
    <t>Ritik Nalwa</t>
  </si>
  <si>
    <t>NABEEL KHAN</t>
  </si>
  <si>
    <t>Yash Todankar</t>
  </si>
  <si>
    <t>Krish Nayyar</t>
  </si>
  <si>
    <t>Satyam Singh</t>
  </si>
  <si>
    <t>2pro2+2 case</t>
  </si>
  <si>
    <t>Manoj Meruva-reorder</t>
  </si>
  <si>
    <t>Yuvansh Sharma</t>
  </si>
  <si>
    <t>Pradeep Rawat</t>
  </si>
  <si>
    <t>Shakurpur</t>
  </si>
  <si>
    <t>Jenil Rupareliya</t>
  </si>
  <si>
    <t>Rishabh Gupta</t>
  </si>
  <si>
    <t>Max Wite</t>
  </si>
  <si>
    <t>Mihir Khole</t>
  </si>
  <si>
    <t>Rakshit Pariyar</t>
  </si>
  <si>
    <t>East Sikkim</t>
  </si>
  <si>
    <t>Tanish Gupta</t>
  </si>
  <si>
    <t>Dausa</t>
  </si>
  <si>
    <t>Vishnu Harish</t>
  </si>
  <si>
    <t>Chandan narayana swmy</t>
  </si>
  <si>
    <t>Sparsh Agarwal</t>
  </si>
  <si>
    <t>Divy Gajwani</t>
  </si>
  <si>
    <t>Manas saxena</t>
  </si>
  <si>
    <t>Shakya Ghosha</t>
  </si>
  <si>
    <t>Dishant Hazarika</t>
  </si>
  <si>
    <t>Karthik M</t>
  </si>
  <si>
    <t>Dev Kumar</t>
  </si>
  <si>
    <t>Nishant luthra</t>
  </si>
  <si>
    <t>JAID SHAIKH</t>
  </si>
  <si>
    <t>Osmanabad</t>
  </si>
  <si>
    <t>PP2498</t>
  </si>
  <si>
    <t>Ahmad Kamil</t>
  </si>
  <si>
    <t>Ayush Rai</t>
  </si>
  <si>
    <t xml:space="preserve"> piyush rai</t>
  </si>
  <si>
    <t xml:space="preserve">jamshedpur </t>
  </si>
  <si>
    <t>kartik attri</t>
  </si>
  <si>
    <t>Babu kumar Kumar</t>
  </si>
  <si>
    <t>East Singhbhum</t>
  </si>
  <si>
    <t>Manish Mahara</t>
  </si>
  <si>
    <t>Buddhadev Msjee</t>
  </si>
  <si>
    <t>Alexander Joseph</t>
  </si>
  <si>
    <t>Black</t>
  </si>
  <si>
    <t>Joel k</t>
  </si>
  <si>
    <t>Samriddhi sahu</t>
  </si>
  <si>
    <t>Asim khan</t>
  </si>
  <si>
    <t>anas khan</t>
  </si>
  <si>
    <t>mathura</t>
  </si>
  <si>
    <t>Aayush Jat</t>
  </si>
  <si>
    <t>Gurshant singh</t>
  </si>
  <si>
    <t>COD3198</t>
  </si>
  <si>
    <t>Anurag Upadhyay</t>
  </si>
  <si>
    <t>Aayush Lekhwani</t>
  </si>
  <si>
    <t>Abhijeet Rathod</t>
  </si>
  <si>
    <t>Tirukkumaran Sokkar raj</t>
  </si>
  <si>
    <t xml:space="preserve">Neelesh soni </t>
  </si>
  <si>
    <t>Jitendra Singh</t>
  </si>
  <si>
    <t>Porsa</t>
  </si>
  <si>
    <t>Pro2+MaxBlack+case</t>
  </si>
  <si>
    <t>Vinay Kumar</t>
  </si>
  <si>
    <t>Faizan Bari</t>
  </si>
  <si>
    <t>COD1498</t>
  </si>
  <si>
    <t>Pro2+ Two case</t>
  </si>
  <si>
    <t>Aman Chauhan</t>
  </si>
  <si>
    <t>lohit Lohit</t>
  </si>
  <si>
    <t>BENNET BASIL</t>
  </si>
  <si>
    <t>Phsixteen Last Legend</t>
  </si>
  <si>
    <t>Dhanush .U</t>
  </si>
  <si>
    <t>Devansh Yadav</t>
  </si>
  <si>
    <t>SRIJAN MUKHERJEE</t>
  </si>
  <si>
    <t xml:space="preserve">KOLKATA </t>
  </si>
  <si>
    <t>Shivam Rajput</t>
  </si>
  <si>
    <t>Farrukhabad</t>
  </si>
  <si>
    <t>PP2798</t>
  </si>
  <si>
    <t>2Pro2+2 case</t>
  </si>
  <si>
    <t>Joel Mahendran</t>
  </si>
  <si>
    <t>Pritam Mane</t>
  </si>
  <si>
    <t>Shaik Ismail</t>
  </si>
  <si>
    <t>RIKI SINGH BRAHMA</t>
  </si>
  <si>
    <t>COD2098</t>
  </si>
  <si>
    <t>Hoshangabad</t>
  </si>
  <si>
    <t>Sanchit Mittal</t>
  </si>
  <si>
    <t>2Pro2 Discount</t>
  </si>
  <si>
    <t>2pro2+Discont</t>
  </si>
  <si>
    <t>Type C+ Holi Offer</t>
  </si>
  <si>
    <t xml:space="preserve">Parth Chhapolia </t>
  </si>
  <si>
    <t>Pro2+Case+extra cable-test before shipping</t>
  </si>
  <si>
    <t>VIVEK ARYA</t>
  </si>
  <si>
    <t>Mayank Langiwar</t>
  </si>
  <si>
    <t>Parth gwalani</t>
  </si>
  <si>
    <t>Sandesh Tayade</t>
  </si>
  <si>
    <t>Bhavesh Prajapati</t>
  </si>
  <si>
    <t>Type C holi offer</t>
  </si>
  <si>
    <t xml:space="preserve">Jashpal khania </t>
  </si>
  <si>
    <t xml:space="preserve">Manoj Meruva </t>
  </si>
  <si>
    <t>Shraiyash Pandey</t>
  </si>
  <si>
    <t>Syed Aman</t>
  </si>
  <si>
    <t>Gulbarga</t>
  </si>
  <si>
    <t>Vardaan Thakur</t>
  </si>
  <si>
    <t>Suriya Sagar</t>
  </si>
  <si>
    <t>Shreyash Singh</t>
  </si>
  <si>
    <t>Abhi Shek R</t>
  </si>
  <si>
    <t>Tushar Rawat</t>
  </si>
  <si>
    <t>Jasper Ghatani</t>
  </si>
  <si>
    <t>Vishal Das</t>
  </si>
  <si>
    <t>DAKSH SHRIVASTAVA</t>
  </si>
  <si>
    <t>Firozabad</t>
  </si>
  <si>
    <t>Ayush Rajpurohit</t>
  </si>
  <si>
    <t>Holi Offer</t>
  </si>
  <si>
    <t>Swarom Padalkar</t>
  </si>
  <si>
    <t>Saurav Mandal</t>
  </si>
  <si>
    <t xml:space="preserve"> G VINOD KUMAR</t>
  </si>
  <si>
    <t>bangalore</t>
  </si>
  <si>
    <t>Allen Sam</t>
  </si>
  <si>
    <t>Shaik Zuneeth</t>
  </si>
  <si>
    <t>Dhruva Chakravarthy</t>
  </si>
  <si>
    <t xml:space="preserve">Mayank singh -influencer </t>
  </si>
  <si>
    <t>Harshil PM</t>
  </si>
  <si>
    <t>Type C + case</t>
  </si>
  <si>
    <t>Piyush Devnani</t>
  </si>
  <si>
    <t xml:space="preserve">Rahul Solanki </t>
  </si>
  <si>
    <t xml:space="preserve">Akshat Raj </t>
  </si>
  <si>
    <t>Pranav P</t>
  </si>
  <si>
    <t>Type C + Case</t>
  </si>
  <si>
    <t>Armaan Mohsin</t>
  </si>
  <si>
    <t>Harshit thakkar</t>
  </si>
  <si>
    <t>pro 2</t>
  </si>
  <si>
    <t>Watch+express</t>
  </si>
  <si>
    <t>Type C+Watch Charger+case</t>
  </si>
  <si>
    <t>Dava norbu</t>
  </si>
  <si>
    <t>Prateek Rao Yaduvanshi</t>
  </si>
  <si>
    <t>Max Black Express</t>
  </si>
  <si>
    <t>Pauline Kharelpa</t>
  </si>
  <si>
    <t>Max White Express</t>
  </si>
  <si>
    <t>Alok sahoo</t>
  </si>
  <si>
    <t>Uday J jaypal</t>
  </si>
  <si>
    <t>pro2 express</t>
  </si>
  <si>
    <t>RAGHAV AGGARWAL</t>
  </si>
  <si>
    <t>Samarth Singh Chauhan</t>
  </si>
  <si>
    <t>Mehfuza Ansari</t>
  </si>
  <si>
    <t>ZenWatch</t>
  </si>
  <si>
    <t>Weight  Freez</t>
  </si>
  <si>
    <t>Zenpod Pro 2</t>
  </si>
  <si>
    <t>SKU</t>
  </si>
  <si>
    <t>Chandradev Singh</t>
  </si>
  <si>
    <t>wangshu hang</t>
  </si>
  <si>
    <t>Sumanjit Boro</t>
  </si>
  <si>
    <t>Linatoli Chishi</t>
  </si>
  <si>
    <t>Murtaza Fayaz</t>
  </si>
  <si>
    <t>With case</t>
  </si>
  <si>
    <t>Amit Mali</t>
  </si>
  <si>
    <t>COD2498</t>
  </si>
  <si>
    <t xml:space="preserve">2Type C </t>
  </si>
  <si>
    <t>Viswadev Marar</t>
  </si>
  <si>
    <t>Kannur</t>
  </si>
  <si>
    <t>Pro2+300RsCase</t>
  </si>
  <si>
    <t>Pro2+case</t>
  </si>
  <si>
    <t xml:space="preserve">Vaibhav sharma </t>
  </si>
  <si>
    <t xml:space="preserve">Bhiwadi </t>
  </si>
  <si>
    <t xml:space="preserve">Type C </t>
  </si>
  <si>
    <t>Shubhanshu Tiwari</t>
  </si>
  <si>
    <t xml:space="preserve">Avision koi </t>
  </si>
  <si>
    <t>Gaziabad</t>
  </si>
  <si>
    <t xml:space="preserve">Rahul paswan </t>
  </si>
  <si>
    <t xml:space="preserve">Tinsukia </t>
  </si>
  <si>
    <t>Hardik pamchariya</t>
  </si>
  <si>
    <t xml:space="preserve">Jodhpur </t>
  </si>
  <si>
    <t xml:space="preserve">Nittyam Modi </t>
  </si>
  <si>
    <t xml:space="preserve">Modinagar </t>
  </si>
  <si>
    <t>Rooh harpreet Singh</t>
  </si>
  <si>
    <t>COD3798</t>
  </si>
  <si>
    <t>2 Max Wite</t>
  </si>
  <si>
    <t>COD2647</t>
  </si>
  <si>
    <t>2 Type C + 1 Case</t>
  </si>
  <si>
    <t>Krish Nayyar -reorder</t>
  </si>
  <si>
    <t>Dhairya Patel</t>
  </si>
  <si>
    <t>Elangovan vijayendrqn</t>
  </si>
  <si>
    <t>Pro2+ case</t>
  </si>
  <si>
    <t>Sujit Chakravorty</t>
  </si>
  <si>
    <t>Type C +express</t>
  </si>
  <si>
    <t>Harsha vardhan</t>
  </si>
  <si>
    <t>Pro2 +case</t>
  </si>
  <si>
    <t>Rahul Garg</t>
  </si>
  <si>
    <t>Kaithal</t>
  </si>
  <si>
    <t>Anas Khan</t>
  </si>
  <si>
    <t>Mathura</t>
  </si>
  <si>
    <t>Deliver</t>
  </si>
  <si>
    <t xml:space="preserve">Arush Borde </t>
  </si>
  <si>
    <t>Sudesh Pawar</t>
  </si>
  <si>
    <t>Aurangabad</t>
  </si>
  <si>
    <t>Parth Wairagade</t>
  </si>
  <si>
    <t>abrar Choudhari</t>
  </si>
  <si>
    <t>Max White+express</t>
  </si>
  <si>
    <t>Geeta Dureja</t>
  </si>
  <si>
    <t>ARAVIND BALU</t>
  </si>
  <si>
    <t>Type C+express</t>
  </si>
  <si>
    <t>Randeep Soni</t>
  </si>
  <si>
    <t>Betul</t>
  </si>
  <si>
    <t>PP3398</t>
  </si>
  <si>
    <t>Pro2+Max White+case</t>
  </si>
  <si>
    <t>Abhay Verma</t>
  </si>
  <si>
    <t>Santosh Santosh</t>
  </si>
  <si>
    <t>Max Black+express</t>
  </si>
  <si>
    <t xml:space="preserve">Yawar bhat </t>
  </si>
  <si>
    <t>Bamang tyson</t>
  </si>
  <si>
    <t>Satyam Jaiswal</t>
  </si>
  <si>
    <t>Pratapgarh</t>
  </si>
  <si>
    <t>Tushar Singh</t>
  </si>
  <si>
    <t>Pro2</t>
  </si>
  <si>
    <t>lucknow</t>
  </si>
  <si>
    <t>tejas janrao</t>
  </si>
  <si>
    <t>pro2</t>
  </si>
  <si>
    <t>Divyansh Vinayak</t>
  </si>
  <si>
    <t>James Pena</t>
  </si>
  <si>
    <t>Vishnu Singh</t>
  </si>
  <si>
    <t>ZenWatch+express</t>
  </si>
  <si>
    <t>Lavish Ahuja</t>
  </si>
  <si>
    <t>Pratik Jaluka</t>
  </si>
  <si>
    <t>kolkata</t>
  </si>
  <si>
    <t>Akash Gupta Gupta</t>
  </si>
  <si>
    <t>Siman Pradhan</t>
  </si>
  <si>
    <t>Bokakhat</t>
  </si>
  <si>
    <t>Khanswarang brahma</t>
  </si>
  <si>
    <t xml:space="preserve">Gwalior </t>
  </si>
  <si>
    <t>Shorya Jain</t>
  </si>
  <si>
    <t>Gagandeep Singh sandhu</t>
  </si>
  <si>
    <t>Zenwatch</t>
  </si>
  <si>
    <t>Tejas Pote</t>
  </si>
  <si>
    <t>Karanjeet Deb</t>
  </si>
  <si>
    <t>Type C+case</t>
  </si>
  <si>
    <t>Snow Rajwadi</t>
  </si>
  <si>
    <t xml:space="preserve">Vadodara </t>
  </si>
  <si>
    <t>Mayank Singh</t>
  </si>
  <si>
    <t>Tarang Sonam</t>
  </si>
  <si>
    <t>Deepak Chandel</t>
  </si>
  <si>
    <t>Lakshay Verma</t>
  </si>
  <si>
    <t xml:space="preserve">Suhail Ibrahim </t>
  </si>
  <si>
    <t xml:space="preserve">Kochi </t>
  </si>
  <si>
    <t>Max silver</t>
  </si>
  <si>
    <t xml:space="preserve">Som Das </t>
  </si>
  <si>
    <t>Harsha vardhan R</t>
  </si>
  <si>
    <t xml:space="preserve">Sahil A Pendhari </t>
  </si>
  <si>
    <t>Bengaluru</t>
  </si>
  <si>
    <t>Aman tiwari</t>
  </si>
  <si>
    <t>Vandit Tomar</t>
  </si>
  <si>
    <t>Pro2 + case</t>
  </si>
  <si>
    <t>Dhanush reddy</t>
  </si>
  <si>
    <t xml:space="preserve">Kadapa </t>
  </si>
  <si>
    <t>Vinit Yadav</t>
  </si>
  <si>
    <t>Saad Khan</t>
  </si>
  <si>
    <t>Aarav Waringe</t>
  </si>
  <si>
    <t xml:space="preserve">Kushal Dharewa </t>
  </si>
  <si>
    <t>Ankit Choudhary</t>
  </si>
  <si>
    <t>Sikar</t>
  </si>
  <si>
    <t>Raiyan Shaikh</t>
  </si>
  <si>
    <t>Rahul biswa</t>
  </si>
  <si>
    <t>Gorubathan</t>
  </si>
  <si>
    <t>Jack Fulzele</t>
  </si>
  <si>
    <t>Pro 2 + case+express</t>
  </si>
  <si>
    <t>Ashmit Prasad</t>
  </si>
  <si>
    <t>Sahisnu Selvaraj</t>
  </si>
  <si>
    <t>Soumarghya Adhikary</t>
  </si>
  <si>
    <t>Srichetan Burra</t>
  </si>
  <si>
    <t>Karim Nagar</t>
  </si>
  <si>
    <t>Manan Mantri</t>
  </si>
  <si>
    <t>Sparsh Shyam</t>
  </si>
  <si>
    <t>Pro 2 + case +express</t>
  </si>
  <si>
    <t>Tushar Malik</t>
  </si>
  <si>
    <t>Alwar</t>
  </si>
  <si>
    <t>Pro 2 + express</t>
  </si>
  <si>
    <t>Jashpal Khania</t>
  </si>
  <si>
    <t xml:space="preserve">Keshod </t>
  </si>
  <si>
    <t>Akash Sharma</t>
  </si>
  <si>
    <t>Mayank singh</t>
  </si>
  <si>
    <t xml:space="preserve">gorakhpur </t>
  </si>
  <si>
    <t>Tejas mhatre</t>
  </si>
  <si>
    <t>Tpe C Free case</t>
  </si>
  <si>
    <t>Kamal Tyagi</t>
  </si>
  <si>
    <t>Jai Verma</t>
  </si>
  <si>
    <t>Jenil Mehta</t>
  </si>
  <si>
    <t>Inderjeet Singh</t>
  </si>
  <si>
    <t xml:space="preserve">Jalalabad </t>
  </si>
  <si>
    <t>Devesh Agarwal</t>
  </si>
  <si>
    <t>Sameer yadav</t>
  </si>
  <si>
    <t>Shashank Naik</t>
  </si>
  <si>
    <t>Pro 2 + free case</t>
  </si>
  <si>
    <t>Priyank Prajapati</t>
  </si>
  <si>
    <t>2 Pro 2</t>
  </si>
  <si>
    <t>Sreelesh Chozhiyattel</t>
  </si>
  <si>
    <t>Arshad Ilyas</t>
  </si>
  <si>
    <t xml:space="preserve">Thrissur </t>
  </si>
  <si>
    <t>shivam singh</t>
  </si>
  <si>
    <t>umar farooq</t>
  </si>
  <si>
    <t>Ajmera Bhanu</t>
  </si>
  <si>
    <t>Harsh bhaskar bhatt</t>
  </si>
  <si>
    <t>Sanjay Sanjay</t>
  </si>
  <si>
    <t>Suraj chauthe</t>
  </si>
  <si>
    <t xml:space="preserve">shaurya duggal </t>
  </si>
  <si>
    <t>Pro 2 Express</t>
  </si>
  <si>
    <t>Abdul bassam</t>
  </si>
  <si>
    <t>Thrissur</t>
  </si>
  <si>
    <t xml:space="preserve"> Atharva Srivastava </t>
  </si>
  <si>
    <t xml:space="preserve">Harsh vedant </t>
  </si>
  <si>
    <t>Vipul pawar</t>
  </si>
  <si>
    <t xml:space="preserve">ultrapod </t>
  </si>
  <si>
    <t xml:space="preserve">Manish  </t>
  </si>
  <si>
    <t xml:space="preserve">Aryan Mishra </t>
  </si>
  <si>
    <t>Sailesh Arora</t>
  </si>
  <si>
    <t>Rahul Solanki</t>
  </si>
  <si>
    <t>COD2447</t>
  </si>
  <si>
    <t>2 Pro 2+ Case</t>
  </si>
  <si>
    <t>Mayank Kumar</t>
  </si>
  <si>
    <t>Himanshu Nehra</t>
  </si>
  <si>
    <t>Vipul Verma</t>
  </si>
  <si>
    <t>Parth Varma</t>
  </si>
  <si>
    <t>Vaibhav chauhan</t>
  </si>
  <si>
    <t>Pragyadipta Sinha Roy</t>
  </si>
  <si>
    <t>Type C + Free case</t>
  </si>
  <si>
    <t>Mansimar Pal Singh</t>
  </si>
  <si>
    <t>vivek singh</t>
  </si>
  <si>
    <t>Shivam Gupta</t>
  </si>
  <si>
    <t>Kachchh</t>
  </si>
  <si>
    <t xml:space="preserve">Pranav Sonavane </t>
  </si>
  <si>
    <t>Kalyan</t>
  </si>
  <si>
    <t>Shivam kapoor</t>
  </si>
  <si>
    <t>jammu</t>
  </si>
  <si>
    <t>Balaji Sunku</t>
  </si>
  <si>
    <t>Baichung Dera</t>
  </si>
  <si>
    <t>Karbi Anglong</t>
  </si>
  <si>
    <t>Snehith Pothula</t>
  </si>
  <si>
    <t>Rudraksh Katiyar</t>
  </si>
  <si>
    <t>Chitaranjan Laishram</t>
  </si>
  <si>
    <t>Mukul Jain</t>
  </si>
  <si>
    <t>Dinesh Hegde</t>
  </si>
  <si>
    <t>Dipto Bhattacharyya</t>
  </si>
  <si>
    <t>rahul pathak</t>
  </si>
  <si>
    <t xml:space="preserve">Aziz Khan </t>
  </si>
  <si>
    <t>Khammam</t>
  </si>
  <si>
    <t>Pro 2 Free Case</t>
  </si>
  <si>
    <t>Harshit Sagar</t>
  </si>
  <si>
    <t>Prashanth Vodapalli</t>
  </si>
  <si>
    <t>Brijesh Patel Patel</t>
  </si>
  <si>
    <t>Banaskantha</t>
  </si>
  <si>
    <t>Anish Bhattacharya</t>
  </si>
  <si>
    <t>Vijay Ramanujam</t>
  </si>
  <si>
    <t>PP5496</t>
  </si>
  <si>
    <t>4 Type C</t>
  </si>
  <si>
    <t>Dhyanesh Singh</t>
  </si>
  <si>
    <t>Paramveer Singh</t>
  </si>
  <si>
    <t>Sir Loonisee</t>
  </si>
  <si>
    <t>Syed Mustafa</t>
  </si>
  <si>
    <t>Amaan Ahmed</t>
  </si>
  <si>
    <t>Aryan Khanna</t>
  </si>
  <si>
    <t xml:space="preserve">Taksheel jain </t>
  </si>
  <si>
    <t>Mustafa Indorewala</t>
  </si>
  <si>
    <t>Mayuresh Musale</t>
  </si>
  <si>
    <t>Ranveer Raut</t>
  </si>
  <si>
    <t>Manish Kumar</t>
  </si>
  <si>
    <t>Tehri Garhwal</t>
  </si>
  <si>
    <t>Nihal Solanki</t>
  </si>
  <si>
    <t>Arsalan Sirwal</t>
  </si>
  <si>
    <t>Ananthnag</t>
  </si>
  <si>
    <t>PP899</t>
  </si>
  <si>
    <t xml:space="preserve"> Kaushal Kumar Agarwal </t>
  </si>
  <si>
    <t>Type C express</t>
  </si>
  <si>
    <t xml:space="preserve">Lakshit soni </t>
  </si>
  <si>
    <t>Advay Sood</t>
  </si>
  <si>
    <t>Shivam Tank</t>
  </si>
  <si>
    <t>Pro 2 + Max Silver</t>
  </si>
  <si>
    <t>Gaurav nag</t>
  </si>
  <si>
    <t xml:space="preserve">Narayanpur </t>
  </si>
  <si>
    <t>SHREYAN RANA</t>
  </si>
  <si>
    <t>Bhavjot Singh</t>
  </si>
  <si>
    <t>Chuang Marak</t>
  </si>
  <si>
    <t>Satyam Singh Gautam</t>
  </si>
  <si>
    <t>Ankaj Kumar</t>
  </si>
  <si>
    <t>Raihan Choudhury</t>
  </si>
  <si>
    <t>Keshav Agarwal</t>
  </si>
  <si>
    <t xml:space="preserve">Gurgaon </t>
  </si>
  <si>
    <t>Veepak Senjam</t>
  </si>
  <si>
    <t>Jayden Matthew Lyngdoh</t>
  </si>
  <si>
    <t>Yashraj Singh Tomar</t>
  </si>
  <si>
    <t>Type C Free Case</t>
  </si>
  <si>
    <t>Akshat Dhabalia</t>
  </si>
  <si>
    <t>pro 2 + case</t>
  </si>
  <si>
    <t xml:space="preserve">Harpreet singh </t>
  </si>
  <si>
    <t>P.Gowtham</t>
  </si>
  <si>
    <t>Tiruvuru</t>
  </si>
  <si>
    <t>Parthib Das</t>
  </si>
  <si>
    <t xml:space="preserve">Ambala </t>
  </si>
  <si>
    <t>Hansin Agarwal</t>
  </si>
  <si>
    <t>Melo nagurnag</t>
  </si>
  <si>
    <t>Anshu Kumar</t>
  </si>
  <si>
    <t>Darbhanga</t>
  </si>
  <si>
    <t>Pranav Bs</t>
  </si>
  <si>
    <t>Arunkumar T U</t>
  </si>
  <si>
    <t>Arnav Choubey</t>
  </si>
  <si>
    <t>Vikas Sundriyal</t>
  </si>
  <si>
    <t xml:space="preserve">Yogesh Jain </t>
  </si>
  <si>
    <t>Pooja Vaviya</t>
  </si>
  <si>
    <t>Nachiket Gogate</t>
  </si>
  <si>
    <t>Kamothe</t>
  </si>
  <si>
    <t>Akhil Singh</t>
  </si>
  <si>
    <t>Rushik Bittu</t>
  </si>
  <si>
    <t xml:space="preserve"> MEHULBHAI RAJESHBHAI VASAVA</t>
  </si>
  <si>
    <t>RAJAT BANSAL</t>
  </si>
  <si>
    <t>Bhuvaneshwar Kamaraj</t>
  </si>
  <si>
    <t>Garvit Sachdeva</t>
  </si>
  <si>
    <t>Amar Sharma</t>
  </si>
  <si>
    <t>Tejash Sencha</t>
  </si>
  <si>
    <t>Bangalore Rural</t>
  </si>
  <si>
    <t>Nandan Ts</t>
  </si>
  <si>
    <t>Tumkur</t>
  </si>
  <si>
    <t>Pratham Songhela</t>
  </si>
  <si>
    <t>King Amit Verma</t>
  </si>
  <si>
    <t xml:space="preserve"> Utsa Das</t>
  </si>
  <si>
    <t xml:space="preserve">Sanket Bharadwaj </t>
  </si>
  <si>
    <t>KRISHNA YADAV</t>
  </si>
  <si>
    <t>Bahzat Farooq</t>
  </si>
  <si>
    <t>Lalruatkimi Hmar</t>
  </si>
  <si>
    <t>Manan Chopra</t>
  </si>
  <si>
    <t>Saidul Islam</t>
  </si>
  <si>
    <t>Zenwatch Express</t>
  </si>
  <si>
    <t>Meet Bhanushali</t>
  </si>
  <si>
    <t>Devishree G</t>
  </si>
  <si>
    <t>Krishnam Murarka</t>
  </si>
  <si>
    <t>Kamal subbraj</t>
  </si>
  <si>
    <t>Laishram manosh</t>
  </si>
  <si>
    <t>Wanchwa Dame Dohling</t>
  </si>
  <si>
    <t>Gaurav kokate</t>
  </si>
  <si>
    <t xml:space="preserve">Thane </t>
  </si>
  <si>
    <t>Venkata Sai Ram Peddi</t>
  </si>
  <si>
    <t>Medhansh Jain</t>
  </si>
  <si>
    <t>Type c</t>
  </si>
  <si>
    <t>Gourav saini</t>
  </si>
  <si>
    <t>Kalyan ashrith</t>
  </si>
  <si>
    <t>Near Reva</t>
  </si>
  <si>
    <t>Aayush Sharma</t>
  </si>
  <si>
    <t>Skanda tangirala</t>
  </si>
  <si>
    <t xml:space="preserve"> Michael Kishore</t>
  </si>
  <si>
    <t>Clement Rajmohan</t>
  </si>
  <si>
    <t>Ajay Singh</t>
  </si>
  <si>
    <t>Rishabh Sharma</t>
  </si>
  <si>
    <t>Hrishikesh Panchal</t>
  </si>
  <si>
    <t>Krishna Yadav</t>
  </si>
  <si>
    <t>Rahul Yadav</t>
  </si>
  <si>
    <t xml:space="preserve">Gaurav Shukla </t>
  </si>
  <si>
    <t>Dungarpur</t>
  </si>
  <si>
    <t>sahil gupta</t>
  </si>
  <si>
    <t>amroha</t>
  </si>
  <si>
    <t>Sufiyan Patel</t>
  </si>
  <si>
    <t>Julian Steve</t>
  </si>
  <si>
    <t>COD2448</t>
  </si>
  <si>
    <t>Pro 2 + Type C + Express</t>
  </si>
  <si>
    <t>Atharva Iwarkar</t>
  </si>
  <si>
    <t>Sujal yadav</t>
  </si>
  <si>
    <t>Pro 2 + watc + case</t>
  </si>
  <si>
    <t>Suraj Kumar Yadav</t>
  </si>
  <si>
    <t>Tezpur</t>
  </si>
  <si>
    <t>Aryan Mishra</t>
  </si>
  <si>
    <t>Mr. Chinnu</t>
  </si>
  <si>
    <t>Preeti Katiyar</t>
  </si>
  <si>
    <t>Hazoor Alam</t>
  </si>
  <si>
    <t xml:space="preserve">darbhanga </t>
  </si>
  <si>
    <t>Aman goswami</t>
  </si>
  <si>
    <t>Swarangi Patil</t>
  </si>
  <si>
    <t>Udayraj Yadav</t>
  </si>
  <si>
    <t>Mithank Jain</t>
  </si>
  <si>
    <t>Nayab Khan</t>
  </si>
  <si>
    <t>Bappaditya Koch</t>
  </si>
  <si>
    <t>Devang Laa</t>
  </si>
  <si>
    <t>Dev Goyal</t>
  </si>
  <si>
    <t>Sri Sai Charan Sistla</t>
  </si>
  <si>
    <t>Pranjal Pathak</t>
  </si>
  <si>
    <t>jeevan samrudh</t>
  </si>
  <si>
    <t xml:space="preserve"> Rishu Raj </t>
  </si>
  <si>
    <t>Bihar sharif</t>
  </si>
  <si>
    <t>Shaikh saba</t>
  </si>
  <si>
    <t>christo steephan</t>
  </si>
  <si>
    <t>Thrisur</t>
  </si>
  <si>
    <t>shlok sahu</t>
  </si>
  <si>
    <t>Wali Abidi</t>
  </si>
  <si>
    <t>Amrit Chetri</t>
  </si>
  <si>
    <t>Hritaz Pradhan</t>
  </si>
  <si>
    <t>Hope Gruz</t>
  </si>
  <si>
    <t>South Andaman</t>
  </si>
  <si>
    <t>Vansh Chauhan</t>
  </si>
  <si>
    <t>=COUNTIF(MONTH(ShipRocket!$H$9:H10409),4)</t>
  </si>
  <si>
    <t>=SUMPRODUCT((MONTH(ShipRocket!$H$9:H10278)=4)*(ShipRocket!$G$9:10278)="RTO")</t>
  </si>
  <si>
    <t>=COUNTIFS(ShipRocket!$G$9:G10409,"RTO",MONTH(ShipRocket!$H$9:H10409),"4")</t>
  </si>
  <si>
    <t xml:space="preserve">Kushal  </t>
  </si>
  <si>
    <t>Harsh nayak</t>
  </si>
  <si>
    <t>No Service Available</t>
  </si>
  <si>
    <t>Deepak Girishkumar</t>
  </si>
  <si>
    <t>Anshul saini saini</t>
  </si>
  <si>
    <t xml:space="preserve">Hisar </t>
  </si>
  <si>
    <t>Dhruv Jaiswal</t>
  </si>
  <si>
    <t xml:space="preserve">Sourav sarki </t>
  </si>
  <si>
    <t>Jalpaiguri</t>
  </si>
  <si>
    <t>Abijith kumar</t>
  </si>
  <si>
    <t>Vanshika Goyal</t>
  </si>
  <si>
    <t>Jatin Kumar</t>
  </si>
  <si>
    <t>Pathankot</t>
  </si>
  <si>
    <t xml:space="preserve">Prem Singh </t>
  </si>
  <si>
    <t>Joshua joel</t>
  </si>
  <si>
    <t xml:space="preserve">Abijith </t>
  </si>
  <si>
    <t xml:space="preserve">chennai </t>
  </si>
  <si>
    <t>Vijeet Singh</t>
  </si>
  <si>
    <t>Apple Carger</t>
  </si>
  <si>
    <t>Rohan panchal</t>
  </si>
  <si>
    <t xml:space="preserve">Shreyank Sharma </t>
  </si>
  <si>
    <t>Swapnil Satardekar</t>
  </si>
  <si>
    <t xml:space="preserve">Goa </t>
  </si>
  <si>
    <t>Nisha agasimani</t>
  </si>
  <si>
    <t>Suvashmith Roy</t>
  </si>
  <si>
    <t>Yuvraj Singh tomar</t>
  </si>
  <si>
    <t>Ronit Palit</t>
  </si>
  <si>
    <t>COD1500</t>
  </si>
  <si>
    <t>Paid 500</t>
  </si>
  <si>
    <t>Milandeep Gautam</t>
  </si>
  <si>
    <t>Yash Sharma</t>
  </si>
  <si>
    <t>Sahil Sadekar</t>
  </si>
  <si>
    <t>Amogh Wagh</t>
  </si>
  <si>
    <t>Vrund Patel</t>
  </si>
  <si>
    <t>Suvansh Chawla</t>
  </si>
  <si>
    <t>Chirayu Harish Vichare</t>
  </si>
  <si>
    <t>Karan Singh</t>
  </si>
  <si>
    <t xml:space="preserve"> YOHAAN KARIAN</t>
  </si>
  <si>
    <t>Aman kumar jaiswal</t>
  </si>
  <si>
    <t xml:space="preserve">Bishrampur </t>
  </si>
  <si>
    <t>Drashti Balsara</t>
  </si>
  <si>
    <t>Fiona kimbly Langstieh</t>
  </si>
  <si>
    <t>Happy Singh</t>
  </si>
  <si>
    <t xml:space="preserve">Lucky sonava </t>
  </si>
  <si>
    <t>Miheer Verma</t>
  </si>
  <si>
    <t>Karma bedi</t>
  </si>
  <si>
    <t>Deepak Raghav</t>
  </si>
  <si>
    <t>Karjum Junior</t>
  </si>
  <si>
    <t>Dhemaji</t>
  </si>
  <si>
    <t xml:space="preserve">Tanishk raikwar </t>
  </si>
  <si>
    <t xml:space="preserve">itarsi </t>
  </si>
  <si>
    <t xml:space="preserve">Anand Kumar </t>
  </si>
  <si>
    <t>ranchi</t>
  </si>
  <si>
    <t>Shaheem Zubair</t>
  </si>
  <si>
    <t>Gulshan kumar dubey</t>
  </si>
  <si>
    <t xml:space="preserve">Vasai </t>
  </si>
  <si>
    <t>Roshni yadav</t>
  </si>
  <si>
    <t>Ibrahim khan</t>
  </si>
  <si>
    <t xml:space="preserve">Malegaon </t>
  </si>
  <si>
    <t>COD1648</t>
  </si>
  <si>
    <t>Pro 2+ Case+express</t>
  </si>
  <si>
    <t>Chirag Sharma</t>
  </si>
  <si>
    <t>Arya Thapa</t>
  </si>
  <si>
    <t>Samdisha bains</t>
  </si>
  <si>
    <t>Dheeraj Bhat</t>
  </si>
  <si>
    <t>Zen Watch</t>
  </si>
  <si>
    <t xml:space="preserve">Subhasish chowdhury </t>
  </si>
  <si>
    <t>COD3347</t>
  </si>
  <si>
    <t xml:space="preserve">Mayank Singh </t>
  </si>
  <si>
    <t>Arun Rana</t>
  </si>
  <si>
    <t xml:space="preserve"> Pulkit Singh</t>
  </si>
  <si>
    <t>Yatharth Nigam</t>
  </si>
  <si>
    <t>Raghavendra Madhireddy</t>
  </si>
  <si>
    <t>Shuvankar Pradhan</t>
  </si>
  <si>
    <t>Dishant Singh</t>
  </si>
  <si>
    <t>HARISH SOMAIAH</t>
  </si>
  <si>
    <t xml:space="preserve">BANGALORE </t>
  </si>
  <si>
    <t>YAGYA PRADHAN</t>
  </si>
  <si>
    <t>Aditi Sukheeja</t>
  </si>
  <si>
    <t>Cyalchen Tamang</t>
  </si>
  <si>
    <t>Anil Goud Kalagoni</t>
  </si>
  <si>
    <t>Chaitanya Saripalli</t>
  </si>
  <si>
    <t>Aryan Kamble</t>
  </si>
  <si>
    <t>Siya Dethe</t>
  </si>
  <si>
    <t>Aayush Kumar Singh</t>
  </si>
  <si>
    <t>BIJAN MONDAL</t>
  </si>
  <si>
    <t>BHUBANESWAR</t>
  </si>
  <si>
    <t xml:space="preserve">Shailesh sharma </t>
  </si>
  <si>
    <t>Varun Reddy Vanguru</t>
  </si>
  <si>
    <t>Sewak Singh</t>
  </si>
  <si>
    <t xml:space="preserve"> Krishiv Chauhan</t>
  </si>
  <si>
    <t>Raj Sagar</t>
  </si>
  <si>
    <t>Type C + case+ express</t>
  </si>
  <si>
    <t>Sk junaid Islam</t>
  </si>
  <si>
    <t>Vikas Garg Garg</t>
  </si>
  <si>
    <t>Aparna Shetty</t>
  </si>
  <si>
    <t>Shlok nagre</t>
  </si>
  <si>
    <t>COD2398</t>
  </si>
  <si>
    <t>Pro 2 + Type C</t>
  </si>
  <si>
    <t>Priyanshu Singh</t>
  </si>
  <si>
    <t>Shyam Krishna</t>
  </si>
  <si>
    <t>Palakkad</t>
  </si>
  <si>
    <t>Max Back</t>
  </si>
  <si>
    <t>Sahil Pradhan</t>
  </si>
  <si>
    <t>Joyel Vijayan</t>
  </si>
  <si>
    <t>Mohd Nomaan</t>
  </si>
  <si>
    <t>Ananthan Ananthu</t>
  </si>
  <si>
    <t>Alappuzha</t>
  </si>
  <si>
    <t>Harsh Saini</t>
  </si>
  <si>
    <t>Muhammad Bello</t>
  </si>
  <si>
    <t>Devesh Gosar</t>
  </si>
  <si>
    <t xml:space="preserve"> Amey Mahakalkar</t>
  </si>
  <si>
    <t xml:space="preserve">Nagpur </t>
  </si>
  <si>
    <t>Varun Nigade</t>
  </si>
  <si>
    <t xml:space="preserve">Yashwanth Dito </t>
  </si>
  <si>
    <t>nishant sharma</t>
  </si>
  <si>
    <t>Bs Akash</t>
  </si>
  <si>
    <t>Ravi kanth Reddy</t>
  </si>
  <si>
    <t>Himanshu Chapke</t>
  </si>
  <si>
    <t>Yash Raj</t>
  </si>
  <si>
    <t>Aswin Karthik</t>
  </si>
  <si>
    <t>Atul Tigga</t>
  </si>
  <si>
    <t>Pro 2+ free Case+express</t>
  </si>
  <si>
    <t>Yuvraj Chawla</t>
  </si>
  <si>
    <t>Kuncheria Chakola</t>
  </si>
  <si>
    <t>Rohan Dasgupta</t>
  </si>
  <si>
    <t>Aashish Nehra</t>
  </si>
  <si>
    <t>Aryan Gupta</t>
  </si>
  <si>
    <t>Arav Walia</t>
  </si>
  <si>
    <t>Kasturi rokade</t>
  </si>
  <si>
    <t>Pratik Ghodke</t>
  </si>
  <si>
    <t xml:space="preserve">Palghar </t>
  </si>
  <si>
    <t>Ritwik Varghese</t>
  </si>
  <si>
    <t xml:space="preserve">Mananthavady </t>
  </si>
  <si>
    <t>Siddharth Dayalwal</t>
  </si>
  <si>
    <t>COD999</t>
  </si>
  <si>
    <t>Pro 2 Paid 500</t>
  </si>
  <si>
    <t>Sakhee Singh</t>
  </si>
  <si>
    <t>SagaR Gothwal</t>
  </si>
  <si>
    <t>Harsh Gurung</t>
  </si>
  <si>
    <t>Koushixk Ranjan Borah</t>
  </si>
  <si>
    <t>Nazmul Rahman</t>
  </si>
  <si>
    <t>Lucky Vaishnav</t>
  </si>
  <si>
    <t>Kashish Yadav</t>
  </si>
  <si>
    <t>Rihab Khan</t>
  </si>
  <si>
    <t>Rampur</t>
  </si>
  <si>
    <t>Kilaparthi Narendra</t>
  </si>
  <si>
    <t>Rajib Sharma</t>
  </si>
  <si>
    <t>Adarsh Minz</t>
  </si>
  <si>
    <t>Fiza ansari</t>
  </si>
  <si>
    <t>Aryan Ailani</t>
  </si>
  <si>
    <t>AYUSH SHARMA</t>
  </si>
  <si>
    <t xml:space="preserve">MEERUT </t>
  </si>
  <si>
    <t>Aviral Bajpai</t>
  </si>
  <si>
    <t>Shaik Naveed Masthan</t>
  </si>
  <si>
    <t>Anubhav Agarwal</t>
  </si>
  <si>
    <t>Tanmay Shintre</t>
  </si>
  <si>
    <t>PRANAV BORKAR</t>
  </si>
  <si>
    <t>Vishu Pawar</t>
  </si>
  <si>
    <t>Aniruddh Singh</t>
  </si>
  <si>
    <t>Kannauj</t>
  </si>
  <si>
    <t>Dawoo mokal</t>
  </si>
  <si>
    <t>P Nishanth</t>
  </si>
  <si>
    <t>Rephan Varte ( Leo )</t>
  </si>
  <si>
    <t xml:space="preserve">Piyush Kumar </t>
  </si>
  <si>
    <t>Ritik Sharma</t>
  </si>
  <si>
    <t>Palwal</t>
  </si>
  <si>
    <t>Janhavi Raut</t>
  </si>
  <si>
    <t>Thiru Malai</t>
  </si>
  <si>
    <t>Rahul Tuli</t>
  </si>
  <si>
    <t>Soumya Rout</t>
  </si>
  <si>
    <t>Anandu Kumar</t>
  </si>
  <si>
    <t>Prasad Galphade</t>
  </si>
  <si>
    <t>Ishan Rasiwasia</t>
  </si>
  <si>
    <t>Waseem Hussain</t>
  </si>
  <si>
    <t>Naveen pal</t>
  </si>
  <si>
    <t>Aniket namdeo Shirke</t>
  </si>
  <si>
    <t>tezu</t>
  </si>
  <si>
    <t>Sayan Basu</t>
  </si>
  <si>
    <t>Ashray Thakur</t>
  </si>
  <si>
    <t>Bhavya Singhal</t>
  </si>
  <si>
    <t>Anubhav Borgohain</t>
  </si>
  <si>
    <t>Shrut Jain</t>
  </si>
  <si>
    <t>Advaith Shah</t>
  </si>
  <si>
    <t>Omkar Tamshette</t>
  </si>
  <si>
    <t>Tanmay Patil</t>
  </si>
  <si>
    <t>Amit Gohain</t>
  </si>
  <si>
    <t>Lohit</t>
  </si>
  <si>
    <t>Sarvarth Khairnar</t>
  </si>
  <si>
    <t>Swapnil Patil</t>
  </si>
  <si>
    <t>Kartik Thapa</t>
  </si>
  <si>
    <t>Ayyan kazi</t>
  </si>
  <si>
    <t>SOHELL AKHTAR</t>
  </si>
  <si>
    <t xml:space="preserve">Latehar </t>
  </si>
  <si>
    <t>Tuhin sk</t>
  </si>
  <si>
    <t>Hooghly</t>
  </si>
  <si>
    <t>Priya sonecha</t>
  </si>
  <si>
    <t>Pro 2 + Silver Max</t>
  </si>
  <si>
    <t>Jamyang Norbu</t>
  </si>
  <si>
    <t>Kumar Satyam</t>
  </si>
  <si>
    <t>Ashish Verma</t>
  </si>
  <si>
    <t>Bishal Dey</t>
  </si>
  <si>
    <t>Vivek Kumar</t>
  </si>
  <si>
    <t>Kushanav Patgiri</t>
  </si>
  <si>
    <t>Nyamar Bagra</t>
  </si>
  <si>
    <t>Irfan Ahmed Qureshi</t>
  </si>
  <si>
    <t>Ashin Latheesh</t>
  </si>
  <si>
    <t>Jarod Costa</t>
  </si>
  <si>
    <t>Mohd Juned Rogangar</t>
  </si>
  <si>
    <t>Satvik Pandey</t>
  </si>
  <si>
    <t xml:space="preserve">Sujatakshya Kashyap </t>
  </si>
  <si>
    <t>SAMARTH RAO</t>
  </si>
  <si>
    <t>Harsha S R</t>
  </si>
  <si>
    <t>Yashu Passi</t>
  </si>
  <si>
    <t>Pro 2 + Max Black</t>
  </si>
  <si>
    <t>Sonam Rikzing</t>
  </si>
  <si>
    <t>North Sikkim</t>
  </si>
  <si>
    <t>Devesh Lalwani</t>
  </si>
  <si>
    <t>Krishna thakkar</t>
  </si>
  <si>
    <t xml:space="preserve">Dombivli </t>
  </si>
  <si>
    <t>Anshul Singh</t>
  </si>
  <si>
    <t>amey koli</t>
  </si>
  <si>
    <t>Ashutosh Paithankar</t>
  </si>
  <si>
    <t>Rajdeep Saha</t>
  </si>
  <si>
    <t>Mohd Ruman Ansari</t>
  </si>
  <si>
    <t>PP2099</t>
  </si>
  <si>
    <t>Zahed khan</t>
  </si>
  <si>
    <t>Kaushal Sharma</t>
  </si>
  <si>
    <t>Monde Music</t>
  </si>
  <si>
    <t>Lakhimpur</t>
  </si>
  <si>
    <t>ANKUSH BHOWMIK</t>
  </si>
  <si>
    <t>No Service</t>
  </si>
  <si>
    <t>I42727208</t>
  </si>
  <si>
    <t>Dishant Kumar</t>
  </si>
  <si>
    <t>Tiz Lyngdoh Martins Martins</t>
  </si>
  <si>
    <t>Tarun steves</t>
  </si>
  <si>
    <t>Aryan Jaiswa</t>
  </si>
  <si>
    <t>Santosh Kumar</t>
  </si>
  <si>
    <t>Yash Chauhan</t>
  </si>
  <si>
    <t>2 X Type C</t>
  </si>
  <si>
    <t>Danvir Singh</t>
  </si>
  <si>
    <t>Shaik Zeeshan</t>
  </si>
  <si>
    <t>Chandam Lish</t>
  </si>
  <si>
    <t>Bishnupur</t>
  </si>
  <si>
    <t>Geet Yadav</t>
  </si>
  <si>
    <t>prathamesh patil</t>
  </si>
  <si>
    <t>Siddharth Gautam</t>
  </si>
  <si>
    <t>Mohammed sohail</t>
  </si>
  <si>
    <t>Bhanu prakash reddy Mekala</t>
  </si>
  <si>
    <t>Sahil Salunkhe</t>
  </si>
  <si>
    <t>Abid Shaikh</t>
  </si>
  <si>
    <t>Lucky Saini</t>
  </si>
  <si>
    <t>Ashwani Kumar</t>
  </si>
  <si>
    <t>Aniket Thakur</t>
  </si>
  <si>
    <t>Koriya</t>
  </si>
  <si>
    <t>Steejo Poly</t>
  </si>
  <si>
    <t>Shreyash Parashar</t>
  </si>
  <si>
    <t>Faizan Khan</t>
  </si>
  <si>
    <t>I42818765</t>
  </si>
  <si>
    <t>Shreyas Praveen</t>
  </si>
  <si>
    <t>Max Green</t>
  </si>
  <si>
    <t>Krishna kishore</t>
  </si>
  <si>
    <t xml:space="preserve">Thanjavur </t>
  </si>
  <si>
    <t>Could not contact</t>
  </si>
  <si>
    <t>Send  Photo</t>
  </si>
  <si>
    <t>Invalid phone no</t>
  </si>
  <si>
    <t>Type C free Case</t>
  </si>
  <si>
    <t>Anish naloiju</t>
  </si>
  <si>
    <t>Animesh Nath Tiwari</t>
  </si>
  <si>
    <t xml:space="preserve">Shruti Sharma </t>
  </si>
  <si>
    <t>Chirag nair</t>
  </si>
  <si>
    <t xml:space="preserve">Amal Prakash </t>
  </si>
  <si>
    <t>Kollam</t>
  </si>
  <si>
    <t>Aadarsh Jaiswal</t>
  </si>
  <si>
    <t>Aditya Malik</t>
  </si>
  <si>
    <t xml:space="preserve">Mohammad Ahmed </t>
  </si>
  <si>
    <t>Aryan singh</t>
  </si>
  <si>
    <t>PP999</t>
  </si>
  <si>
    <t>Zen Charger</t>
  </si>
  <si>
    <t>Manoj Kolhe</t>
  </si>
  <si>
    <t>Pro 2 free Case</t>
  </si>
  <si>
    <t xml:space="preserve">Yaaghna g </t>
  </si>
  <si>
    <t>Uwais Khan</t>
  </si>
  <si>
    <t>Deoband</t>
  </si>
  <si>
    <t>Akshit Jain</t>
  </si>
  <si>
    <t>=SUMPRODUCT((MONTH(ShipRocket!$F$9:F9999)=4)*1)</t>
  </si>
  <si>
    <t>RTO Date</t>
  </si>
  <si>
    <t>Delivery</t>
  </si>
  <si>
    <t>Dispatch</t>
  </si>
  <si>
    <t>Chiranthana Mavinakere</t>
  </si>
  <si>
    <t>Max Black express</t>
  </si>
  <si>
    <t>Vansh Patni</t>
  </si>
  <si>
    <t>Vatsal Jain</t>
  </si>
  <si>
    <t>Bikramdeep Singh</t>
  </si>
  <si>
    <t>Shaik Tarekul Islam</t>
  </si>
  <si>
    <t>Nawaz Pasha</t>
  </si>
  <si>
    <t>Dizane Bhutia</t>
  </si>
  <si>
    <t>Akshat Patel</t>
  </si>
  <si>
    <t>Ashutosh Siddhant</t>
  </si>
  <si>
    <t>Srinivas charan</t>
  </si>
  <si>
    <t>Sheetal chetri</t>
  </si>
  <si>
    <t xml:space="preserve">Aditya Sharma </t>
  </si>
  <si>
    <t>Jaimin Patel</t>
  </si>
  <si>
    <t>Anand</t>
  </si>
  <si>
    <t>Type C+Case+express</t>
  </si>
  <si>
    <t>Harshit Rao</t>
  </si>
  <si>
    <t xml:space="preserve">Gorakhpur </t>
  </si>
  <si>
    <t xml:space="preserve"> shaikh salman </t>
  </si>
  <si>
    <t xml:space="preserve"> Navel Britto</t>
  </si>
  <si>
    <t>vishwanath deore</t>
  </si>
  <si>
    <t>COD3298</t>
  </si>
  <si>
    <t>Type C Max Black</t>
  </si>
  <si>
    <t>Karan Upadhyay</t>
  </si>
  <si>
    <t xml:space="preserve">Bhadohi </t>
  </si>
  <si>
    <t>Sufiyan sufi</t>
  </si>
  <si>
    <t>Max Blue express</t>
  </si>
  <si>
    <t xml:space="preserve">Shubham bhati </t>
  </si>
  <si>
    <t>Rishabh More</t>
  </si>
  <si>
    <t>Max Silver</t>
  </si>
  <si>
    <t>SHAIKH reehan</t>
  </si>
  <si>
    <t>Abhishek Bhatia</t>
  </si>
  <si>
    <t>Sheldon Alphonso</t>
  </si>
  <si>
    <t>Monica Sharma</t>
  </si>
  <si>
    <t>Viren Patel</t>
  </si>
  <si>
    <t>Manveer Singh</t>
  </si>
  <si>
    <t xml:space="preserve">Shlok sahu </t>
  </si>
  <si>
    <t>Ambrish Sangshettty</t>
  </si>
  <si>
    <t>Arshik Sk</t>
  </si>
  <si>
    <t>Faisal Shaikh</t>
  </si>
  <si>
    <t>Siddhanta Mahapatra</t>
  </si>
  <si>
    <t xml:space="preserve"> Vishal Singh </t>
  </si>
  <si>
    <t>Keithellakpam Telheiba</t>
  </si>
  <si>
    <t>Imphal</t>
  </si>
  <si>
    <t>Pranav Salvi</t>
  </si>
  <si>
    <t>Shubham Nagpal</t>
  </si>
  <si>
    <t>Ridham Prajapati</t>
  </si>
  <si>
    <t>Aditya Adi</t>
  </si>
  <si>
    <t>Anshul Namburu</t>
  </si>
  <si>
    <t>Abhiraj Barua</t>
  </si>
  <si>
    <t>Jay Patil</t>
  </si>
  <si>
    <t>Palghar</t>
  </si>
  <si>
    <t>Shanaya Siddiqui</t>
  </si>
  <si>
    <t>Devi Prasanna Panda</t>
  </si>
  <si>
    <t>Puri</t>
  </si>
  <si>
    <t xml:space="preserve">Neetesh Baghel </t>
  </si>
  <si>
    <t xml:space="preserve">Muhammed Mishal </t>
  </si>
  <si>
    <t xml:space="preserve">Aligarh </t>
  </si>
  <si>
    <t>Harsh Vyas</t>
  </si>
  <si>
    <t>Lokesh Reddy</t>
  </si>
  <si>
    <t>Lakshay Juneja</t>
  </si>
  <si>
    <t>West Kameng</t>
  </si>
  <si>
    <t>Pushkar Bihani</t>
  </si>
  <si>
    <t xml:space="preserve">Shahid parvez </t>
  </si>
  <si>
    <t xml:space="preserve">guwahati </t>
  </si>
  <si>
    <t>Prachi Agarwal</t>
  </si>
  <si>
    <t>om bhardwaj</t>
  </si>
  <si>
    <t>Tanay prateek</t>
  </si>
  <si>
    <t>Bhumi kachiya</t>
  </si>
  <si>
    <t>Panch Mahals</t>
  </si>
  <si>
    <t>Hassan Shaikh</t>
  </si>
  <si>
    <t>7558388840 </t>
  </si>
  <si>
    <t xml:space="preserve">GOA </t>
  </si>
  <si>
    <t>Mamawitea Khiangte</t>
  </si>
  <si>
    <t>Hrishabh Anand</t>
  </si>
  <si>
    <t>Aryan Singh</t>
  </si>
  <si>
    <t>Bijnor</t>
  </si>
  <si>
    <t>Mohammad saad SHAIKH</t>
  </si>
  <si>
    <t>Neha Durai</t>
  </si>
  <si>
    <t>YASH BOKAREY</t>
  </si>
  <si>
    <t>Wardha</t>
  </si>
  <si>
    <t>Max Blue</t>
  </si>
  <si>
    <t>Pulkit Nirwal</t>
  </si>
  <si>
    <t>Pro 2+Zencase+express</t>
  </si>
  <si>
    <t>Zeeshan Ahmed</t>
  </si>
  <si>
    <t>Kartiksinh Jadeja</t>
  </si>
  <si>
    <t>Omkar Raskar</t>
  </si>
  <si>
    <t>Amit Byapari</t>
  </si>
  <si>
    <t>Aarif Hussain</t>
  </si>
  <si>
    <t>E Sai Kiran</t>
  </si>
  <si>
    <t>Shakir Vachak</t>
  </si>
  <si>
    <t>Ameer Ahmed</t>
  </si>
  <si>
    <t>Laxman Shrestha</t>
  </si>
  <si>
    <t>Max Green express</t>
  </si>
  <si>
    <t>Mithul Reddy</t>
  </si>
  <si>
    <t>Akshaya Praveen</t>
  </si>
  <si>
    <t xml:space="preserve">Ayush gupta </t>
  </si>
  <si>
    <t>Karnn Kamra</t>
  </si>
  <si>
    <t>Ayush Anand</t>
  </si>
  <si>
    <t>Shajapur</t>
  </si>
  <si>
    <t>Aayush Warang</t>
  </si>
  <si>
    <t>Shreya Basumatary</t>
  </si>
  <si>
    <t>Sham Thorat</t>
  </si>
  <si>
    <t>om Vispute</t>
  </si>
  <si>
    <t>Swayam Thala</t>
  </si>
  <si>
    <t xml:space="preserve">Amanat </t>
  </si>
  <si>
    <t>Harshita Kothari</t>
  </si>
  <si>
    <t>Ekansh Khosla</t>
  </si>
  <si>
    <t>Dhananjay Trishulia</t>
  </si>
  <si>
    <t>Mohammed Yusuf</t>
  </si>
  <si>
    <t>HARSH Jangid</t>
  </si>
  <si>
    <t>Ashish Singh</t>
  </si>
  <si>
    <t xml:space="preserve">Ballia </t>
  </si>
  <si>
    <t>Varun Pradeep Pradeep</t>
  </si>
  <si>
    <t>Chirag R</t>
  </si>
  <si>
    <t xml:space="preserve">Mandya </t>
  </si>
  <si>
    <t>Manav Pradeep</t>
  </si>
  <si>
    <t>Ladakh</t>
  </si>
  <si>
    <t>Musahid Khan</t>
  </si>
  <si>
    <t>Nagaon</t>
  </si>
  <si>
    <t>Max silver express</t>
  </si>
  <si>
    <t>Viraj Dhuwadhapar</t>
  </si>
  <si>
    <t>Vansh Rana</t>
  </si>
  <si>
    <t xml:space="preserve">Jalandhar </t>
  </si>
  <si>
    <t>Rahul Chowdhury</t>
  </si>
  <si>
    <t xml:space="preserve"> Karthik Kumar</t>
  </si>
  <si>
    <t xml:space="preserve">Kalaburgi </t>
  </si>
  <si>
    <t>Sanjay Kumar</t>
  </si>
  <si>
    <t>Nawanshahr</t>
  </si>
  <si>
    <t>Replacemet</t>
  </si>
  <si>
    <t>siddharth praveen</t>
  </si>
  <si>
    <t>Bengia Ratum</t>
  </si>
  <si>
    <t>Sohil Mohite</t>
  </si>
  <si>
    <t xml:space="preserve">SAURAV </t>
  </si>
  <si>
    <t xml:space="preserve">GURGAON </t>
  </si>
  <si>
    <t>Hriday Bharadwaj</t>
  </si>
  <si>
    <t>JORHAT</t>
  </si>
  <si>
    <t xml:space="preserve">Kolkata </t>
  </si>
  <si>
    <t>Austin Ghale</t>
  </si>
  <si>
    <t xml:space="preserve">Jishnu R Nair </t>
  </si>
  <si>
    <t xml:space="preserve">Ribhav batra </t>
  </si>
  <si>
    <t>bhargav sharma</t>
  </si>
  <si>
    <t>Vishal Rathod</t>
  </si>
  <si>
    <t>Roshan Chettri</t>
  </si>
  <si>
    <t>vari shah</t>
  </si>
  <si>
    <t>PP1599</t>
  </si>
  <si>
    <t>Type C   freecase Express</t>
  </si>
  <si>
    <t>Zoya Raza</t>
  </si>
  <si>
    <t>Sandeep Bhargava</t>
  </si>
  <si>
    <t>Yash Shahi</t>
  </si>
  <si>
    <t>Mohit Banger</t>
  </si>
  <si>
    <t>Shaswat Singh</t>
  </si>
  <si>
    <t>Bipin Sankadka</t>
  </si>
  <si>
    <t>Nitesh Tanwar</t>
  </si>
  <si>
    <t>Bharath Sai</t>
  </si>
  <si>
    <t>Priyansh Manglani</t>
  </si>
  <si>
    <t>Anisha Raj</t>
  </si>
  <si>
    <t>Usman Ghazi</t>
  </si>
  <si>
    <t>Anshu Verma verma</t>
  </si>
  <si>
    <t>Karauli</t>
  </si>
  <si>
    <t xml:space="preserve">Mukul bhardwaj </t>
  </si>
  <si>
    <t>Siyana Shahadad</t>
  </si>
  <si>
    <t>JEET NATHAVANI</t>
  </si>
  <si>
    <t xml:space="preserve">Adnan Mahmood </t>
  </si>
  <si>
    <t>Sambhav jain</t>
  </si>
  <si>
    <t>Sofi Fahad Mubeen</t>
  </si>
  <si>
    <t>Naman Mathur</t>
  </si>
  <si>
    <t>COD1698</t>
  </si>
  <si>
    <t>Parul Bhagat</t>
  </si>
  <si>
    <t>Arvindh S Saravana</t>
  </si>
  <si>
    <t>Hamza Kothari</t>
  </si>
  <si>
    <t>Ayush Kumar</t>
  </si>
  <si>
    <t>Arwal</t>
  </si>
  <si>
    <t>Morvish Mohnot</t>
  </si>
  <si>
    <t>Porvorim</t>
  </si>
  <si>
    <t>varun elegeti</t>
  </si>
  <si>
    <t>2 Pro 2 Express</t>
  </si>
  <si>
    <t xml:space="preserve">NITESH LAMA </t>
  </si>
  <si>
    <t>Siddhesh Bhalerao</t>
  </si>
  <si>
    <t>Chandrapur</t>
  </si>
  <si>
    <t>Hrishi Gupta</t>
  </si>
  <si>
    <t>Kavin Ravi Jha</t>
  </si>
  <si>
    <t>Anas khan</t>
  </si>
  <si>
    <t xml:space="preserve">Mathura </t>
  </si>
  <si>
    <t>Bhuvnesh Meena</t>
  </si>
  <si>
    <t>Dhruvi Patel</t>
  </si>
  <si>
    <t>Anubhav Chauhan</t>
  </si>
  <si>
    <t>Het Solanki</t>
  </si>
  <si>
    <t>Tejbeer Singh</t>
  </si>
  <si>
    <t>Type C paid 200</t>
  </si>
  <si>
    <t xml:space="preserve"> Tanmay Tandon</t>
  </si>
  <si>
    <t>Benard Libo</t>
  </si>
  <si>
    <t>Jithin raj</t>
  </si>
  <si>
    <t>Gurkirat singh brar</t>
  </si>
  <si>
    <t xml:space="preserve">muktsar </t>
  </si>
  <si>
    <t>Ayan</t>
  </si>
  <si>
    <t>Chinmay munot (influencer)</t>
  </si>
  <si>
    <t xml:space="preserve">nagpur </t>
  </si>
  <si>
    <t xml:space="preserve"> Mohammed Huzaif </t>
  </si>
  <si>
    <t>Miller Misquitta</t>
  </si>
  <si>
    <t>Ishan Chabria</t>
  </si>
  <si>
    <t>Samiksha Gehi</t>
  </si>
  <si>
    <t>Phaneendra Chowdary</t>
  </si>
  <si>
    <t>Manvith Kumar</t>
  </si>
  <si>
    <t>Deendayal Jat</t>
  </si>
  <si>
    <t>Santhosh ratnam</t>
  </si>
  <si>
    <t>Ketav Sodhi</t>
  </si>
  <si>
    <t>Ojas Shahare</t>
  </si>
  <si>
    <t xml:space="preserve">Gondia </t>
  </si>
  <si>
    <t>Vinay Kumar Talukdar</t>
  </si>
  <si>
    <t>Abhishak Sharma</t>
  </si>
  <si>
    <t>Izhan Farooq</t>
  </si>
  <si>
    <t>Shivamani Bunny</t>
  </si>
  <si>
    <t>Nalgonda</t>
  </si>
  <si>
    <t>2 Max Silver</t>
  </si>
  <si>
    <t>Chinyere Emma..</t>
  </si>
  <si>
    <t xml:space="preserve"> Faraaz Ahmed </t>
  </si>
  <si>
    <t xml:space="preserve">JADON FERNANDES </t>
  </si>
  <si>
    <t xml:space="preserve">MANGALORE </t>
  </si>
  <si>
    <t>Aryan Kumar</t>
  </si>
  <si>
    <t>Stuti patel</t>
  </si>
  <si>
    <t>Nitesh Chouhan</t>
  </si>
  <si>
    <t>Aditya Jha</t>
  </si>
  <si>
    <t>Ansh Singh</t>
  </si>
  <si>
    <t>Jaunpur</t>
  </si>
  <si>
    <t>Aditya Pradhan</t>
  </si>
  <si>
    <t>Daksh shrivastava</t>
  </si>
  <si>
    <t>Waseem Yalagar</t>
  </si>
  <si>
    <t>Samarth Singh</t>
  </si>
  <si>
    <t>Deripatei Ojogo</t>
  </si>
  <si>
    <t>Shivam Hada</t>
  </si>
  <si>
    <t>2 Type C</t>
  </si>
  <si>
    <t>Shivansh Kannojia</t>
  </si>
  <si>
    <t>Pragya Acharya</t>
  </si>
  <si>
    <t>Rachit Roy</t>
  </si>
  <si>
    <t xml:space="preserve">Kshitij Choudhary </t>
  </si>
  <si>
    <t xml:space="preserve">Kahalgaon </t>
  </si>
  <si>
    <t>Pro 2 Free case</t>
  </si>
  <si>
    <t>Md Ahad</t>
  </si>
  <si>
    <t xml:space="preserve">North Goa </t>
  </si>
  <si>
    <t>parth solanki</t>
  </si>
  <si>
    <t xml:space="preserve"> borivali west </t>
  </si>
  <si>
    <t>Mukull</t>
  </si>
  <si>
    <t>Anup Vaidya</t>
  </si>
  <si>
    <t>Arjun Kumar</t>
  </si>
  <si>
    <t>Sarthak Kotnala</t>
  </si>
  <si>
    <t>Anuj Chaudhary</t>
  </si>
  <si>
    <t>Anubhav Thakur</t>
  </si>
  <si>
    <t xml:space="preserve">Musharraf  </t>
  </si>
  <si>
    <t>Nishchay Lalwani</t>
  </si>
  <si>
    <t>Manpreet Singh</t>
  </si>
  <si>
    <t>Shaibal Sutradhar</t>
  </si>
  <si>
    <t>Srujan Emandi</t>
  </si>
  <si>
    <t>Salini Pati</t>
  </si>
  <si>
    <t>Musaab Ahmed</t>
  </si>
  <si>
    <t>Jeffrey Rufus V</t>
  </si>
  <si>
    <t>Punit Priyankar Mohapatra</t>
  </si>
  <si>
    <t>STANLEY RAJ</t>
  </si>
  <si>
    <t>SILCHAR</t>
  </si>
  <si>
    <t>Shoaib Sk</t>
  </si>
  <si>
    <t>Pawan Pareek</t>
  </si>
  <si>
    <t>Sai Manikanta</t>
  </si>
  <si>
    <t>Kiyaan Ahmed</t>
  </si>
  <si>
    <t xml:space="preserve">Anish Golconda </t>
  </si>
  <si>
    <t>Amir Suhail</t>
  </si>
  <si>
    <t>Thomas Gimmy</t>
  </si>
  <si>
    <t xml:space="preserve">Soumak adhikarry </t>
  </si>
  <si>
    <t>Divyam Vashisht</t>
  </si>
  <si>
    <t>Rohit Reddy</t>
  </si>
  <si>
    <t>Dilshan</t>
  </si>
  <si>
    <t xml:space="preserve">Faridkot </t>
  </si>
  <si>
    <t>Dhwani Karnavat</t>
  </si>
  <si>
    <t>Yash Thapa</t>
  </si>
  <si>
    <t>Madhav Singh</t>
  </si>
  <si>
    <t>Arham Shah</t>
  </si>
  <si>
    <t>Sauzab Abbas</t>
  </si>
  <si>
    <t>Sukrat Dwivedi</t>
  </si>
  <si>
    <t xml:space="preserve">Gaziabad </t>
  </si>
  <si>
    <t xml:space="preserve">Paderu </t>
  </si>
  <si>
    <t>Uday kakade</t>
  </si>
  <si>
    <t>Syed Rameez Salman</t>
  </si>
  <si>
    <t>Jorhat</t>
  </si>
  <si>
    <t xml:space="preserve">Rahul Taneja </t>
  </si>
  <si>
    <t xml:space="preserve">samastipur </t>
  </si>
  <si>
    <t>Kiranjit Dalei</t>
  </si>
  <si>
    <t>Mayurbhanj</t>
  </si>
  <si>
    <t>Samaksh Shahi</t>
  </si>
  <si>
    <t>Isharuddin Ahammed</t>
  </si>
  <si>
    <t>Zain Rehman</t>
  </si>
  <si>
    <t>Vaibhav Pal</t>
  </si>
  <si>
    <t>Azhar Khan</t>
  </si>
  <si>
    <t>Prashanth raj</t>
  </si>
  <si>
    <t>Anmol Sharma</t>
  </si>
  <si>
    <t>S. Vivek</t>
  </si>
  <si>
    <t>ADITYA Prakash</t>
  </si>
  <si>
    <t>Andrew Momin</t>
  </si>
  <si>
    <t>East Garo Hills</t>
  </si>
  <si>
    <t>ARYAN LALU</t>
  </si>
  <si>
    <t>Kushal gandhi</t>
  </si>
  <si>
    <t>Aishwarya Gupta</t>
  </si>
  <si>
    <t xml:space="preserve">Mahesh  </t>
  </si>
  <si>
    <t>Anushka Akharia</t>
  </si>
  <si>
    <t>Raj Deep</t>
  </si>
  <si>
    <t>Mayal Lepcha</t>
  </si>
  <si>
    <t>Subhasmit Roy</t>
  </si>
  <si>
    <t>Sanskar Singh</t>
  </si>
  <si>
    <t>Prajjwal Singh Patel</t>
  </si>
  <si>
    <t>Vansh godara</t>
  </si>
  <si>
    <t xml:space="preserve">Ganganagar </t>
  </si>
  <si>
    <t>Gopal almachi</t>
  </si>
  <si>
    <t>JAMES THAKUR</t>
  </si>
  <si>
    <t>BENGALURU</t>
  </si>
  <si>
    <t>Shubham Pandey</t>
  </si>
  <si>
    <t>Manas Kejriwal</t>
  </si>
  <si>
    <t>Bhaskar Kaman</t>
  </si>
  <si>
    <t>Khrista moni baruah</t>
  </si>
  <si>
    <t>Sasthick Loganathan</t>
  </si>
  <si>
    <t>Devashish Sharma</t>
  </si>
  <si>
    <t>Prabhjot Singh mondair</t>
  </si>
  <si>
    <t>Tuhin Dash</t>
  </si>
  <si>
    <t>Nayagarh</t>
  </si>
  <si>
    <t>PP1299</t>
  </si>
  <si>
    <t>Vasu vardhan singh</t>
  </si>
  <si>
    <t>Randeep Gogoi</t>
  </si>
  <si>
    <t>Pto 2</t>
  </si>
  <si>
    <t>Vansh anand</t>
  </si>
  <si>
    <t>Pawan Tankara</t>
  </si>
  <si>
    <t xml:space="preserve">Sahil  </t>
  </si>
  <si>
    <t>Pehowa</t>
  </si>
  <si>
    <t>lemman mungray</t>
  </si>
  <si>
    <t>Changlang</t>
  </si>
  <si>
    <t>Rakshit HS</t>
  </si>
  <si>
    <t>Shivam rai</t>
  </si>
  <si>
    <t>Rajas Papal</t>
  </si>
  <si>
    <t>SAGAR CHAUHAN</t>
  </si>
  <si>
    <t>Darshan Naidu</t>
  </si>
  <si>
    <t>P Y SHREEKANTH</t>
  </si>
  <si>
    <t>Sugam Matte</t>
  </si>
  <si>
    <t>Yavatmal</t>
  </si>
  <si>
    <t>Karthik Bhagat</t>
  </si>
  <si>
    <t>Md K Sajid</t>
  </si>
  <si>
    <t>Ayush Pathrabe</t>
  </si>
  <si>
    <t>Rahul patro</t>
  </si>
  <si>
    <t>ganjam</t>
  </si>
  <si>
    <t>Al Farhatul Hassan</t>
  </si>
  <si>
    <t>Suraj Toppo</t>
  </si>
  <si>
    <t xml:space="preserve">anjula shrivastava </t>
  </si>
  <si>
    <t>Aaron naik</t>
  </si>
  <si>
    <t>Chickmagalur</t>
  </si>
  <si>
    <t>MOHD SAMEER</t>
  </si>
  <si>
    <t xml:space="preserve">Dicom Mandal </t>
  </si>
  <si>
    <t>Aniket Prajapati</t>
  </si>
  <si>
    <t>Mehank Chopde</t>
  </si>
  <si>
    <t>Nikhil Gaikwad</t>
  </si>
  <si>
    <t>Aryan Sharma</t>
  </si>
  <si>
    <t>YASH CHANDRAKANT CHAUDHARI</t>
  </si>
  <si>
    <t>NASHIK</t>
  </si>
  <si>
    <t>shujat hussain</t>
  </si>
  <si>
    <t>Promit Halder</t>
  </si>
  <si>
    <t>Mayank Sharma</t>
  </si>
  <si>
    <t>ankit kanswal</t>
  </si>
  <si>
    <t xml:space="preserve">kotdwar </t>
  </si>
  <si>
    <t>Fuzail ali</t>
  </si>
  <si>
    <t>Guneet Singh Kalra</t>
  </si>
  <si>
    <t>PP3498</t>
  </si>
  <si>
    <t>Watch+Type C Free Case</t>
  </si>
  <si>
    <t>Shuvajit Das</t>
  </si>
  <si>
    <t>Isfen Kacho</t>
  </si>
  <si>
    <t>Gagan tiwade</t>
  </si>
  <si>
    <t xml:space="preserve">Gadchiroli </t>
  </si>
  <si>
    <t>AVISION KOIRALA</t>
  </si>
  <si>
    <t>Kaifu Kaif</t>
  </si>
  <si>
    <t>Tanmay Kothari</t>
  </si>
  <si>
    <t>Shaik saif</t>
  </si>
  <si>
    <t xml:space="preserve">Dhone </t>
  </si>
  <si>
    <t>Priyanshu Mehta</t>
  </si>
  <si>
    <t>Jishnu R Nair</t>
  </si>
  <si>
    <t>COD2798</t>
  </si>
  <si>
    <t>Rumana Siddiqui</t>
  </si>
  <si>
    <t>Aavash Sharma</t>
  </si>
  <si>
    <t>Rohan Singh</t>
  </si>
  <si>
    <t xml:space="preserve">Aazaad </t>
  </si>
  <si>
    <t xml:space="preserve">Manpreet Singh </t>
  </si>
  <si>
    <t xml:space="preserve">Hassan Shaikh </t>
  </si>
  <si>
    <t>Sagar Sapkota</t>
  </si>
  <si>
    <t>M.nithin Krishna</t>
  </si>
  <si>
    <t>Saqlain Sayed</t>
  </si>
  <si>
    <t xml:space="preserve">GOVIND. S. G </t>
  </si>
  <si>
    <t>Suraj gupta</t>
  </si>
  <si>
    <t xml:space="preserve">patna </t>
  </si>
  <si>
    <t>RAJAT GARG</t>
  </si>
  <si>
    <t>Swayam Puri</t>
  </si>
  <si>
    <t>Abhishek Chaurasiya</t>
  </si>
  <si>
    <t>Ritvik patel</t>
  </si>
  <si>
    <t>Manish Jha</t>
  </si>
  <si>
    <t>TADIWANASHE VAMBE</t>
  </si>
  <si>
    <t>Vizh Top g</t>
  </si>
  <si>
    <t>Esha Bharadwaj K A</t>
  </si>
  <si>
    <t>Shimoga</t>
  </si>
  <si>
    <t>Shoham Padhy</t>
  </si>
  <si>
    <t>Tanmoy Basak</t>
  </si>
  <si>
    <t>poojan thanekar</t>
  </si>
  <si>
    <t>Pranjal Singh</t>
  </si>
  <si>
    <t>Ranjith Kumar</t>
  </si>
  <si>
    <t xml:space="preserve"> SOUVEEK SHAHRIOR</t>
  </si>
  <si>
    <t>DHANIAKHALI</t>
  </si>
  <si>
    <t xml:space="preserve">Vansh dave </t>
  </si>
  <si>
    <t>Dhanush Reddy</t>
  </si>
  <si>
    <t>Taha Bhinderwala</t>
  </si>
  <si>
    <t>Saima Khan</t>
  </si>
  <si>
    <t>Suhas Bhakare</t>
  </si>
  <si>
    <t>Sayantan Das</t>
  </si>
  <si>
    <t>COD2547</t>
  </si>
  <si>
    <t>Pro 2 + Type C +Case</t>
  </si>
  <si>
    <t>Leimapokpam Anandajeet</t>
  </si>
  <si>
    <t>Om Majithiya</t>
  </si>
  <si>
    <t>Deepak Kumar</t>
  </si>
  <si>
    <t>Tanishq Kaurani</t>
  </si>
  <si>
    <t>Nasik</t>
  </si>
  <si>
    <t>Pro 2 Express Free case</t>
  </si>
  <si>
    <t>Yaseen Sheikh</t>
  </si>
  <si>
    <t>Ashwin Selvaraj</t>
  </si>
  <si>
    <t>Sidhyanta Brahma</t>
  </si>
  <si>
    <t>Watch+Pro 2 Free Case</t>
  </si>
  <si>
    <t>Nishanpreet Singh</t>
  </si>
  <si>
    <t>Yamuna nagar</t>
  </si>
  <si>
    <t>Nishant Mahapatro</t>
  </si>
  <si>
    <t>Parth Naik</t>
  </si>
  <si>
    <t>Surya mani Tripathi</t>
  </si>
  <si>
    <t>Rohit Pingale</t>
  </si>
  <si>
    <t>Arun s kumar</t>
  </si>
  <si>
    <t xml:space="preserve">Kozhikode </t>
  </si>
  <si>
    <t>Dilawar ali khan</t>
  </si>
  <si>
    <t>Chaithanya</t>
  </si>
  <si>
    <t>Pratik G Chavan</t>
  </si>
  <si>
    <t>Vasai East</t>
  </si>
  <si>
    <t>Uphar Sharma</t>
  </si>
  <si>
    <t>Kshitij Mishra</t>
  </si>
  <si>
    <t>Type C + Max Black</t>
  </si>
  <si>
    <t>dinesh tirkey</t>
  </si>
  <si>
    <t xml:space="preserve">raipur ( kharora) </t>
  </si>
  <si>
    <t>Aditya Yadav</t>
  </si>
  <si>
    <t>Mainpuri</t>
  </si>
  <si>
    <t>souvik malakar</t>
  </si>
  <si>
    <t>shreyasi aware</t>
  </si>
  <si>
    <t>Santosh Singh</t>
  </si>
  <si>
    <t>Shaik Abdul Mohsin</t>
  </si>
  <si>
    <t>Madanapalle</t>
  </si>
  <si>
    <t xml:space="preserve"> KUNAL PANWAR</t>
  </si>
  <si>
    <t xml:space="preserve">Kunihar </t>
  </si>
  <si>
    <t>Amaan Salim</t>
  </si>
  <si>
    <t xml:space="preserve"> SruthiSiri kada</t>
  </si>
  <si>
    <t xml:space="preserve">Kakinada </t>
  </si>
  <si>
    <t>Ajay Gill</t>
  </si>
  <si>
    <t>Vandamai Tikhak</t>
  </si>
  <si>
    <t>DEVDEEP SINGHA</t>
  </si>
  <si>
    <t xml:space="preserve">Meerut </t>
  </si>
  <si>
    <t>Tadang Josh</t>
  </si>
  <si>
    <t>Raghav Dhoot</t>
  </si>
  <si>
    <t>Ranganath Govardhanam</t>
  </si>
  <si>
    <t>Abhishek gujar</t>
  </si>
  <si>
    <t xml:space="preserve">Jhunjhunu </t>
  </si>
  <si>
    <t>Burhanuddin Survaniya</t>
  </si>
  <si>
    <t>Banswara</t>
  </si>
  <si>
    <t>Sanjana Bharadwaj</t>
  </si>
  <si>
    <t>Chirag Bhardwaj</t>
  </si>
  <si>
    <t>ambala cantt</t>
  </si>
  <si>
    <t>Parveen</t>
  </si>
  <si>
    <t>Sudhan M</t>
  </si>
  <si>
    <t>Tuticorin</t>
  </si>
  <si>
    <t>Soham Tetambe</t>
  </si>
  <si>
    <t>Aman Praveen</t>
  </si>
  <si>
    <t>KIM HAOKIP</t>
  </si>
  <si>
    <t>Saiprasad Sriharsh</t>
  </si>
  <si>
    <t>Saurav Mishra</t>
  </si>
  <si>
    <t>9024354646 </t>
  </si>
  <si>
    <t>no service</t>
  </si>
  <si>
    <t xml:space="preserve"> SACHIN SAURAV</t>
  </si>
  <si>
    <t>Darshan Saahil</t>
  </si>
  <si>
    <t xml:space="preserve">Devendra Nath Tiwari </t>
  </si>
  <si>
    <t>Adarsh S.K.</t>
  </si>
  <si>
    <t>Eliezer Rebello</t>
  </si>
  <si>
    <t>COD2048</t>
  </si>
  <si>
    <t>Max Black + case</t>
  </si>
  <si>
    <t xml:space="preserve">Mohammed Abdul </t>
  </si>
  <si>
    <t>Bhilwara</t>
  </si>
  <si>
    <t>subodh singh</t>
  </si>
  <si>
    <t>Gaurav Shukla</t>
  </si>
  <si>
    <t>Manish singh D</t>
  </si>
  <si>
    <t>Mohammed Yousuf</t>
  </si>
  <si>
    <t>Kaushar Amin</t>
  </si>
  <si>
    <t>ZenWatch + Type C</t>
  </si>
  <si>
    <t>Tanay Saigal</t>
  </si>
  <si>
    <t xml:space="preserve">varanasi </t>
  </si>
  <si>
    <t>Shadab Siddiqui</t>
  </si>
  <si>
    <t>Tushar Mehar</t>
  </si>
  <si>
    <t>Akhil Koganti</t>
  </si>
  <si>
    <t>Md Azaan Uddin</t>
  </si>
  <si>
    <t>Subhojit Paul</t>
  </si>
  <si>
    <t>Reepraj Handique</t>
  </si>
  <si>
    <t>Mohammad Shoaib</t>
  </si>
  <si>
    <t xml:space="preserve">Jhansi </t>
  </si>
  <si>
    <t>Shishir ale</t>
  </si>
  <si>
    <t xml:space="preserve">GHAZIABAD </t>
  </si>
  <si>
    <t>Dipankar Debbarma</t>
  </si>
  <si>
    <t>Aryan Jain</t>
  </si>
  <si>
    <t>Anant bhatt</t>
  </si>
  <si>
    <t>Ayush Bhatt</t>
  </si>
  <si>
    <t>Dev Soni</t>
  </si>
  <si>
    <t>Ashok Nagar</t>
  </si>
  <si>
    <t>Kavyansh Gautam</t>
  </si>
  <si>
    <t xml:space="preserve">Hathras </t>
  </si>
  <si>
    <t>Anand Vinod</t>
  </si>
  <si>
    <t>Narayan Pawar</t>
  </si>
  <si>
    <t>Dharanish Shivkumar</t>
  </si>
  <si>
    <t>Vivek Reddy</t>
  </si>
  <si>
    <t>RAGHAV AGRAWAL</t>
  </si>
  <si>
    <t xml:space="preserve">jaipur </t>
  </si>
  <si>
    <t>Nikita Rajawat</t>
  </si>
  <si>
    <t>Pro 2 express</t>
  </si>
  <si>
    <t>Shrestha Bhardwaj</t>
  </si>
  <si>
    <t>Buxar</t>
  </si>
  <si>
    <t>Dev Mathur</t>
  </si>
  <si>
    <t>Writoban Paul</t>
  </si>
  <si>
    <t>Barrackpore</t>
  </si>
  <si>
    <t>Priyansh Priyadarshi</t>
  </si>
  <si>
    <t>Nischal Raj</t>
  </si>
  <si>
    <t>Amit Kumar</t>
  </si>
  <si>
    <t>Harika Sonkia</t>
  </si>
  <si>
    <t>Sujan Gowda</t>
  </si>
  <si>
    <t>Sarin Sergiev</t>
  </si>
  <si>
    <t>Aditya Bhilare</t>
  </si>
  <si>
    <t>Yash Choudhary</t>
  </si>
  <si>
    <t>Nishant Bhagwan Patil</t>
  </si>
  <si>
    <t xml:space="preserve">Burhanpur </t>
  </si>
  <si>
    <t>Rudresh Vasudevan</t>
  </si>
  <si>
    <t>Diganth .m</t>
  </si>
  <si>
    <t>Abhimanyu rai Rai</t>
  </si>
  <si>
    <t>Yash Ade</t>
  </si>
  <si>
    <t>uddhab chetia</t>
  </si>
  <si>
    <t>dibrugarh</t>
  </si>
  <si>
    <t>Sai Hemanth</t>
  </si>
  <si>
    <t>Sabnam Hussain</t>
  </si>
  <si>
    <t>Paruchuri Manoj</t>
  </si>
  <si>
    <t>Kondepi</t>
  </si>
  <si>
    <t>KANAV Pareek</t>
  </si>
  <si>
    <t>Manvendra Singh</t>
  </si>
  <si>
    <t>jhalawar</t>
  </si>
  <si>
    <t>Rovineizo Nakhro</t>
  </si>
  <si>
    <t>Aniket sharma</t>
  </si>
  <si>
    <t>gopinath</t>
  </si>
  <si>
    <t>Smitesh bhagwat patil</t>
  </si>
  <si>
    <t>Manrajvir Singh</t>
  </si>
  <si>
    <t>Aftab shaikh</t>
  </si>
  <si>
    <t xml:space="preserve">Sudipta roy </t>
  </si>
  <si>
    <t>Basirhat</t>
  </si>
  <si>
    <t>Nalamothu Manoj Kumar</t>
  </si>
  <si>
    <t xml:space="preserve">Tamabaram </t>
  </si>
  <si>
    <t>FIRDOUS ALAM</t>
  </si>
  <si>
    <t xml:space="preserve">GUWAHATI </t>
  </si>
  <si>
    <t>Koushik Meda</t>
  </si>
  <si>
    <t>Shivansh arora</t>
  </si>
  <si>
    <t>Mohammed Raiyan</t>
  </si>
  <si>
    <t>Paineti Mohan</t>
  </si>
  <si>
    <t>Vivekananda Swamy</t>
  </si>
  <si>
    <t>Max Silver express</t>
  </si>
  <si>
    <t>Yoihenba Salam</t>
  </si>
  <si>
    <t>Brandon Kurian</t>
  </si>
  <si>
    <t>Type C Express Paid 600</t>
  </si>
  <si>
    <t>Adnan Shariff</t>
  </si>
  <si>
    <t>Pranav Bawkar</t>
  </si>
  <si>
    <t>Jitendra Naik</t>
  </si>
  <si>
    <t>Yuvraj singh</t>
  </si>
  <si>
    <t>Sumukh M.P</t>
  </si>
  <si>
    <t>Series 9 + Type C</t>
  </si>
  <si>
    <t>Farheen Shayk</t>
  </si>
  <si>
    <t>COD2998</t>
  </si>
  <si>
    <t>Max Silver + Pro 2</t>
  </si>
  <si>
    <t>Nitesh mandal</t>
  </si>
  <si>
    <t>Aliyu Abdullahi Muhammad</t>
  </si>
  <si>
    <t>PRANJAL Kadam</t>
  </si>
  <si>
    <t>Nayan Wagle</t>
  </si>
  <si>
    <t>Type C + Case +Extra Cable</t>
  </si>
  <si>
    <t>Kshitij Kumar</t>
  </si>
  <si>
    <t>Srivihari Sribhashyam</t>
  </si>
  <si>
    <t>Vizianagaram</t>
  </si>
  <si>
    <t xml:space="preserve"> Satish Kumar</t>
  </si>
  <si>
    <t>Kunal Sharma</t>
  </si>
  <si>
    <t>Asad Iqbal</t>
  </si>
  <si>
    <t>Vikas Thakur</t>
  </si>
  <si>
    <t>Sayeed Molla</t>
  </si>
  <si>
    <t>Nikhit Mandadi</t>
  </si>
  <si>
    <t>Jishnu Divakar</t>
  </si>
  <si>
    <t>Hardik Singh</t>
  </si>
  <si>
    <t>Anoop chandran</t>
  </si>
  <si>
    <t>rushi khorate</t>
  </si>
  <si>
    <t>Akshit Narang</t>
  </si>
  <si>
    <t>Sankalpit Thakur</t>
  </si>
  <si>
    <t>Gurdaspur</t>
  </si>
  <si>
    <t>Devraj Bhattacharjee</t>
  </si>
  <si>
    <t>Jagiroad</t>
  </si>
  <si>
    <t>Vaibhav Bhardwaj</t>
  </si>
  <si>
    <t>Avi Chaturvedi</t>
  </si>
  <si>
    <t>Saswati Nath</t>
  </si>
  <si>
    <t>Aarush Ranjan</t>
  </si>
  <si>
    <t>Bontu Maibam Maibam</t>
  </si>
  <si>
    <t>Imphal East</t>
  </si>
  <si>
    <t>Souvanik Debnath</t>
  </si>
  <si>
    <t>zenwatch</t>
  </si>
  <si>
    <t>Falah Kader Rafeek</t>
  </si>
  <si>
    <t>Harshit singh Shekhawat</t>
  </si>
  <si>
    <t>Sikander khan</t>
  </si>
  <si>
    <t>Yash Yadav</t>
  </si>
  <si>
    <t>Shaunak Marwaha</t>
  </si>
  <si>
    <t>Karan Gajra</t>
  </si>
  <si>
    <t>Gaddiel Bamon</t>
  </si>
  <si>
    <t>Satwik Raj</t>
  </si>
  <si>
    <t>JAGADEESH Sankar</t>
  </si>
  <si>
    <t xml:space="preserve">Charlie </t>
  </si>
  <si>
    <t>Guntakal</t>
  </si>
  <si>
    <t>Wael Karbelkar</t>
  </si>
  <si>
    <t>Mahit Singla</t>
  </si>
  <si>
    <t>Chaitanya Gupta</t>
  </si>
  <si>
    <t>Zenwatc+pro2 free case</t>
  </si>
  <si>
    <t>Arif Ali</t>
  </si>
  <si>
    <t>Sudarshan Darshu</t>
  </si>
  <si>
    <t>Vanshika Singh</t>
  </si>
  <si>
    <t>Susheev Chetan</t>
  </si>
  <si>
    <t>Giriraj Kr Saikia</t>
  </si>
  <si>
    <t>NIAZ AHMED</t>
  </si>
  <si>
    <t>DERGAON</t>
  </si>
  <si>
    <t xml:space="preserve"> jaspreet Virk</t>
  </si>
  <si>
    <t>PREM Kumar Sah</t>
  </si>
  <si>
    <t>Kelvin Bruno</t>
  </si>
  <si>
    <t>Candy Kingston</t>
  </si>
  <si>
    <t>Arnav Chhajer</t>
  </si>
  <si>
    <t>Viraj Pokar</t>
  </si>
  <si>
    <t>Yatharth Maheshwari</t>
  </si>
  <si>
    <t>Rushikesh Arekar</t>
  </si>
  <si>
    <t>Max Blue Express</t>
  </si>
  <si>
    <t xml:space="preserve">Harsh </t>
  </si>
  <si>
    <t>Siddhant Diwan</t>
  </si>
  <si>
    <t>Naman Bhardwaj</t>
  </si>
  <si>
    <t>Pratik Dholakia</t>
  </si>
  <si>
    <t xml:space="preserve">bengaluru </t>
  </si>
  <si>
    <t>Yaradi Vivek Kumar</t>
  </si>
  <si>
    <t>Ramalingam R.</t>
  </si>
  <si>
    <t>Aayush Prasad Shaw</t>
  </si>
  <si>
    <t>Chaitanya Gunda</t>
  </si>
  <si>
    <t>Shiva Yadav</t>
  </si>
  <si>
    <t>Karan Mehta</t>
  </si>
  <si>
    <t>Freddy Lamare</t>
  </si>
  <si>
    <t>Jaintia Hills</t>
  </si>
  <si>
    <t>HARSH VERMA</t>
  </si>
  <si>
    <t>Sai Kumar.G</t>
  </si>
  <si>
    <t>Nagendla Venkata  Chaitanya</t>
  </si>
  <si>
    <t>Macherla</t>
  </si>
  <si>
    <t>Parv Jain</t>
  </si>
  <si>
    <t>Punith Kalkundha</t>
  </si>
  <si>
    <t>Amira Fatima</t>
  </si>
  <si>
    <t>Atharva Modani</t>
  </si>
  <si>
    <t>Swaroop Thippeswamy</t>
  </si>
  <si>
    <t>Ayush Rawat</t>
  </si>
  <si>
    <t>Shiva Sivaraman</t>
  </si>
  <si>
    <t>Shaurya Sharma</t>
  </si>
  <si>
    <t>Sanjay singh Chouhan</t>
  </si>
  <si>
    <t>Vidisha</t>
  </si>
  <si>
    <t>Vivian Joshua</t>
  </si>
  <si>
    <t>Raj Gupta</t>
  </si>
  <si>
    <t xml:space="preserve">poojan thanekar </t>
  </si>
  <si>
    <t>Dr. Amit kumar</t>
  </si>
  <si>
    <t xml:space="preserve">Avi Chaturvedi </t>
  </si>
  <si>
    <t>Priyanuj Pegu</t>
  </si>
  <si>
    <t>SAHABAZ MALLICK</t>
  </si>
  <si>
    <t>hoogly</t>
  </si>
  <si>
    <t>Titus Mukhia</t>
  </si>
  <si>
    <t xml:space="preserve">Mrinal BS </t>
  </si>
  <si>
    <t>Jinu Kunjumon</t>
  </si>
  <si>
    <t>Tahaam Tandel</t>
  </si>
  <si>
    <t>Krish choudhary</t>
  </si>
  <si>
    <t>Murali Krishna</t>
  </si>
  <si>
    <t>Bhaskar prajapati Kumar</t>
  </si>
  <si>
    <t>Jamtara</t>
  </si>
  <si>
    <t>Punit Dalvadi</t>
  </si>
  <si>
    <t>Utkarsh Gajre</t>
  </si>
  <si>
    <t>Harsh Verma</t>
  </si>
  <si>
    <t>Adiya Arshed</t>
  </si>
  <si>
    <t>hunny yadav</t>
  </si>
  <si>
    <t>Kanpur Dehat</t>
  </si>
  <si>
    <t>Nikam Natung</t>
  </si>
  <si>
    <t>Type C +Case</t>
  </si>
  <si>
    <t>surbhi rajesh sikchi</t>
  </si>
  <si>
    <t>Kantika Longkan</t>
  </si>
  <si>
    <t>NAMSAI</t>
  </si>
  <si>
    <t>Pranav Adhikari</t>
  </si>
  <si>
    <t xml:space="preserve">Aadarsh Singh </t>
  </si>
  <si>
    <t>Chinmay Sharma</t>
  </si>
  <si>
    <t>Anshiii Yadav</t>
  </si>
  <si>
    <t>Pallavi Metekar</t>
  </si>
  <si>
    <t>Riddhiman mukhopadhyay</t>
  </si>
  <si>
    <t>Amogh More</t>
  </si>
  <si>
    <t>Type C+ZeCarger+free case</t>
  </si>
  <si>
    <t>Karukonda Shivananda</t>
  </si>
  <si>
    <t xml:space="preserve">Mahabubnagar </t>
  </si>
  <si>
    <t>RAVINESH KUMAR</t>
  </si>
  <si>
    <t>Preetam Salgaonkar</t>
  </si>
  <si>
    <t>Ujjwal tiwari</t>
  </si>
  <si>
    <t>Hardik Nandan</t>
  </si>
  <si>
    <t xml:space="preserve">Ritika Shah </t>
  </si>
  <si>
    <t>Tejas Shah</t>
  </si>
  <si>
    <t>Pravin Chandpa</t>
  </si>
  <si>
    <t>zaid ahmad</t>
  </si>
  <si>
    <t>Fouzan Muslihuddeen</t>
  </si>
  <si>
    <t>Mohd Omar</t>
  </si>
  <si>
    <t>Nikhil Kumar KT</t>
  </si>
  <si>
    <t xml:space="preserve">Vittla </t>
  </si>
  <si>
    <t>Arjun Mishra</t>
  </si>
  <si>
    <t>PP3997</t>
  </si>
  <si>
    <t>3 Pro 2 free case</t>
  </si>
  <si>
    <t>Ashmeet Singh</t>
  </si>
  <si>
    <t>Garvit Anand</t>
  </si>
  <si>
    <t>Pavan Thaker</t>
  </si>
  <si>
    <t xml:space="preserve">Rajkot </t>
  </si>
  <si>
    <t>TUSHAR SRIVASTAVA</t>
  </si>
  <si>
    <t>Udhanshu Vyas</t>
  </si>
  <si>
    <t xml:space="preserve">kaif shaikh </t>
  </si>
  <si>
    <t>solapur</t>
  </si>
  <si>
    <t>ayush sharma</t>
  </si>
  <si>
    <t>Vishal Balaji</t>
  </si>
  <si>
    <t>SAHIL</t>
  </si>
  <si>
    <t>PUNE</t>
  </si>
  <si>
    <t>Pratish Jevrani</t>
  </si>
  <si>
    <t>SISIR RAI Rai</t>
  </si>
  <si>
    <t>K.Varshith</t>
  </si>
  <si>
    <t>Hamza Shah</t>
  </si>
  <si>
    <t>Ankit Yadav</t>
  </si>
  <si>
    <t>Rewari</t>
  </si>
  <si>
    <t>Adarsh Rizal</t>
  </si>
  <si>
    <t>Chunchun Kamei</t>
  </si>
  <si>
    <t>Ruplu Dutta</t>
  </si>
  <si>
    <t>NAGAON</t>
  </si>
  <si>
    <t>Tsi</t>
  </si>
  <si>
    <t xml:space="preserve">Kohima </t>
  </si>
  <si>
    <t>Himanshu gusain</t>
  </si>
  <si>
    <t>1 Pro 2 1 Type C</t>
  </si>
  <si>
    <t>Abul kalam azad Azad</t>
  </si>
  <si>
    <t>Limbdi</t>
  </si>
  <si>
    <t>Mohammed shah Khalife</t>
  </si>
  <si>
    <t>Aditya Batwal</t>
  </si>
  <si>
    <t>Ridhima bhardwaj</t>
  </si>
  <si>
    <t>Sakthi Saravanan</t>
  </si>
  <si>
    <t>Anurag Sharma</t>
  </si>
  <si>
    <t>Rahul Taneja</t>
  </si>
  <si>
    <t>Adeline Pereira</t>
  </si>
  <si>
    <t>Hardik Sharma</t>
  </si>
  <si>
    <t>Kishangarh</t>
  </si>
  <si>
    <t>Agambir Singh Jammu</t>
  </si>
  <si>
    <t>Rohith Kumar</t>
  </si>
  <si>
    <t>Shakib Shake</t>
  </si>
  <si>
    <t>Dumka</t>
  </si>
  <si>
    <t xml:space="preserve">Shrihari </t>
  </si>
  <si>
    <t>Nikhil singh</t>
  </si>
  <si>
    <t>Arya kumar</t>
  </si>
  <si>
    <t>Bettiah</t>
  </si>
  <si>
    <t>Doole Twixe</t>
  </si>
  <si>
    <t>HARSH MHATRE</t>
  </si>
  <si>
    <t>Ismail Shaik</t>
  </si>
  <si>
    <t>Prakasam</t>
  </si>
  <si>
    <t>Mewan Diengdoh</t>
  </si>
  <si>
    <t>Hardhik basotia</t>
  </si>
  <si>
    <t>Type C free case</t>
  </si>
  <si>
    <t>Ritam Biswas</t>
  </si>
  <si>
    <t>Vatsal Thakkar</t>
  </si>
  <si>
    <t>Muazzam Rahim</t>
  </si>
  <si>
    <t>ANSH JAIN</t>
  </si>
  <si>
    <t>Nuapada</t>
  </si>
  <si>
    <t>Jayjeet Jadhav</t>
  </si>
  <si>
    <t>Mohit Tawat</t>
  </si>
  <si>
    <t>Akash khilare</t>
  </si>
  <si>
    <t xml:space="preserve">pune </t>
  </si>
  <si>
    <t>Divya Parmar</t>
  </si>
  <si>
    <t xml:space="preserve">Naman Sharma </t>
  </si>
  <si>
    <t xml:space="preserve">kangra </t>
  </si>
  <si>
    <t>Kunal Singh</t>
  </si>
  <si>
    <t xml:space="preserve">Raghav Arora </t>
  </si>
  <si>
    <t>Ayush Saha</t>
  </si>
  <si>
    <t>CHANDAN KUMAR</t>
  </si>
  <si>
    <t>Souvik Dey</t>
  </si>
  <si>
    <t xml:space="preserve"> Anuj Kumar</t>
  </si>
  <si>
    <t>ATHARVA R</t>
  </si>
  <si>
    <t>CHENNAI</t>
  </si>
  <si>
    <t>Bhagyashree Sachin Garje</t>
  </si>
  <si>
    <t>Anil Kumar</t>
  </si>
  <si>
    <t>Jaswnth</t>
  </si>
  <si>
    <t>Imran khan</t>
  </si>
  <si>
    <t>SINAN</t>
  </si>
  <si>
    <t>AROOR</t>
  </si>
  <si>
    <t>Om Dinesh Behura</t>
  </si>
  <si>
    <t xml:space="preserve">Puri </t>
  </si>
  <si>
    <t>Sanju Rai</t>
  </si>
  <si>
    <t>Dhruv Sunar</t>
  </si>
  <si>
    <t>Aditya Goswami</t>
  </si>
  <si>
    <t>Mankirat Singh</t>
  </si>
  <si>
    <t>Aditya Choubey</t>
  </si>
  <si>
    <t>Max Blue + Zenwatch</t>
  </si>
  <si>
    <t>Aditya Manhas</t>
  </si>
  <si>
    <t>Zenwatch +  Pro 2</t>
  </si>
  <si>
    <t>Priyanka Cheattari</t>
  </si>
  <si>
    <t>Chakali Yellaiah</t>
  </si>
  <si>
    <t xml:space="preserve">Garv kaushal </t>
  </si>
  <si>
    <t>Vansh Adnala</t>
  </si>
  <si>
    <t>Mohd irfan</t>
  </si>
  <si>
    <t>Melo ngurang</t>
  </si>
  <si>
    <t xml:space="preserve">Solan </t>
  </si>
  <si>
    <t xml:space="preserve">Zenpods Max Silver </t>
  </si>
  <si>
    <t>Rituraj chauhan</t>
  </si>
  <si>
    <t xml:space="preserve">Syed Danish Ali </t>
  </si>
  <si>
    <t>Shubham Kharat</t>
  </si>
  <si>
    <t>Ripshikha Das</t>
  </si>
  <si>
    <t>Zenpod Pro 2 with ANC</t>
  </si>
  <si>
    <t>Parmeet</t>
  </si>
  <si>
    <t>kharar</t>
  </si>
  <si>
    <t>Zenpods Max Black</t>
  </si>
  <si>
    <t>Kamran Ashiq</t>
  </si>
  <si>
    <t>Baramulla</t>
  </si>
  <si>
    <t>Syed Kaif</t>
  </si>
  <si>
    <t>Aslesh Patra</t>
  </si>
  <si>
    <t>eshan chourasiya</t>
  </si>
  <si>
    <t>neemuch</t>
  </si>
  <si>
    <t>Ananthu B Nair</t>
  </si>
  <si>
    <t>Maan Sandhu</t>
  </si>
  <si>
    <t xml:space="preserve">Bazpur </t>
  </si>
  <si>
    <t>Kartik Sharma</t>
  </si>
  <si>
    <t>Palak khan</t>
  </si>
  <si>
    <t>Zenpods Max Blue</t>
  </si>
  <si>
    <t>Zenpods Max Green</t>
  </si>
  <si>
    <t>Shantanu Kumar</t>
  </si>
  <si>
    <t>Kashu Sasodia</t>
  </si>
  <si>
    <t>Atharv Kanase</t>
  </si>
  <si>
    <t>Mahesh Reang</t>
  </si>
  <si>
    <t>Rajib Rabha</t>
  </si>
  <si>
    <t>Faisal khan</t>
  </si>
  <si>
    <t>Jay prakash Sharma</t>
  </si>
  <si>
    <t xml:space="preserve">Mandadi Nikhil </t>
  </si>
  <si>
    <t>Rajam</t>
  </si>
  <si>
    <t>Pratyush Vaibhav</t>
  </si>
  <si>
    <t>Prabhjot singh</t>
  </si>
  <si>
    <t>Aditya Meena</t>
  </si>
  <si>
    <t>Dinesh Babu</t>
  </si>
  <si>
    <t>Yantisha Anand</t>
  </si>
  <si>
    <t xml:space="preserve">Shalwin Dutt </t>
  </si>
  <si>
    <t>NISHAR</t>
  </si>
  <si>
    <t>Jeet</t>
  </si>
  <si>
    <t>Joel Debbarma</t>
  </si>
  <si>
    <t>Aphurai Chowdhury</t>
  </si>
  <si>
    <t>Satyam Kumar</t>
  </si>
  <si>
    <t>Sahil Jassi</t>
  </si>
  <si>
    <t>Aayan Sharma</t>
  </si>
  <si>
    <t>Ashik.k</t>
  </si>
  <si>
    <t>Agumbe</t>
  </si>
  <si>
    <t>Ankit Chopra</t>
  </si>
  <si>
    <t>Patel prince sureshbhai</t>
  </si>
  <si>
    <t>Tenzin Dhondup</t>
  </si>
  <si>
    <t>Mehsana</t>
  </si>
  <si>
    <t>SUBHAJIT KHAN</t>
  </si>
  <si>
    <t>PP1748</t>
  </si>
  <si>
    <t>Ronak Agrawal</t>
  </si>
  <si>
    <t>Omkar Satish Hirugade</t>
  </si>
  <si>
    <t>Kartik chandna</t>
  </si>
  <si>
    <t>DEHRADUN</t>
  </si>
  <si>
    <t>Nitin Raj Pradhan</t>
  </si>
  <si>
    <t>Tadong</t>
  </si>
  <si>
    <t>Sneh Shah</t>
  </si>
  <si>
    <t>Sai Dhanush</t>
  </si>
  <si>
    <t>deepak dhakad</t>
  </si>
  <si>
    <t xml:space="preserve"> krishna sah</t>
  </si>
  <si>
    <t>dehradun</t>
  </si>
  <si>
    <t>Nikhil Pathak</t>
  </si>
  <si>
    <t>Harkamaljit Singh</t>
  </si>
  <si>
    <t>Sumit Koundal</t>
  </si>
  <si>
    <t>Darshan Sasane</t>
  </si>
  <si>
    <t>Dream Par</t>
  </si>
  <si>
    <t>Mohd raquib raquib</t>
  </si>
  <si>
    <t>Ishika</t>
  </si>
  <si>
    <t>Gaurav Shaw</t>
  </si>
  <si>
    <t>Varsha Pathak</t>
  </si>
  <si>
    <t>Bhavya Aggarwal</t>
  </si>
  <si>
    <t>Vansh Rajput</t>
  </si>
  <si>
    <t>Akash Sreejith</t>
  </si>
  <si>
    <t>Ambrish.S</t>
  </si>
  <si>
    <t>Rishav Kumar</t>
  </si>
  <si>
    <t>Armaan Shaikh</t>
  </si>
  <si>
    <t>Panaji</t>
  </si>
  <si>
    <t>Md Zunaid</t>
  </si>
  <si>
    <t>Rohit Singh</t>
  </si>
  <si>
    <t xml:space="preserve">Muzaffarnagar </t>
  </si>
  <si>
    <t>Arsh Gour</t>
  </si>
  <si>
    <t>Akshay Joshi</t>
  </si>
  <si>
    <t xml:space="preserve">Max Silver </t>
  </si>
  <si>
    <t>Kushagra Kabra</t>
  </si>
  <si>
    <t>Karan Balaji Telang</t>
  </si>
  <si>
    <t>Vishal Surdwal</t>
  </si>
  <si>
    <t>Aryan Shrivas</t>
  </si>
  <si>
    <t>Bishal Moktan</t>
  </si>
  <si>
    <t xml:space="preserve">Phagwara </t>
  </si>
  <si>
    <t>Aman</t>
  </si>
  <si>
    <t>Ajay Baghel</t>
  </si>
  <si>
    <t>Bastar</t>
  </si>
  <si>
    <t>Tejesh Mutyala</t>
  </si>
  <si>
    <t>Prasad Das</t>
  </si>
  <si>
    <t>Yuvraj Gupta</t>
  </si>
  <si>
    <t xml:space="preserve">Indore </t>
  </si>
  <si>
    <t>Kruthik Gopi</t>
  </si>
  <si>
    <t>Ayush Tiwari</t>
  </si>
  <si>
    <t>Aayush Agrawal</t>
  </si>
  <si>
    <t>Muddassir Ansari</t>
  </si>
  <si>
    <t>Sumit Pareek</t>
  </si>
  <si>
    <t>Krishna Singh</t>
  </si>
  <si>
    <t>Unnao</t>
  </si>
  <si>
    <t>Liza mewadi</t>
  </si>
  <si>
    <t xml:space="preserve">Ritik Gupta </t>
  </si>
  <si>
    <t>Arjun Kumar Samal</t>
  </si>
  <si>
    <t>aubrey uttanwalla</t>
  </si>
  <si>
    <t>Satyanarayana bobbili</t>
  </si>
  <si>
    <t xml:space="preserve">Anaparthy </t>
  </si>
  <si>
    <t>Srikanth Puli</t>
  </si>
  <si>
    <t>Rk Puneeth</t>
  </si>
  <si>
    <t xml:space="preserve">SARVESH KALE </t>
  </si>
  <si>
    <t xml:space="preserve">SHEGAON </t>
  </si>
  <si>
    <t>Type C free case express</t>
  </si>
  <si>
    <t>Saurav Baglari</t>
  </si>
  <si>
    <t>shayan khan</t>
  </si>
  <si>
    <t>Tarun sai goud</t>
  </si>
  <si>
    <t>Sumit Kumar Goldar</t>
  </si>
  <si>
    <t>Sahibganj</t>
  </si>
  <si>
    <t>Raunit raj</t>
  </si>
  <si>
    <t>nalanda</t>
  </si>
  <si>
    <t>Purvish Vaghela</t>
  </si>
  <si>
    <t>Diljaanpreet Singh</t>
  </si>
  <si>
    <t>Rishit Sarkar</t>
  </si>
  <si>
    <t>SARTHAK GOND</t>
  </si>
  <si>
    <t xml:space="preserve">GORAKHPUR </t>
  </si>
  <si>
    <t>Aahan Arora</t>
  </si>
  <si>
    <t>Meghana Kottai</t>
  </si>
  <si>
    <t>Priyanshu Chauhan</t>
  </si>
  <si>
    <t xml:space="preserve">sagar </t>
  </si>
  <si>
    <t xml:space="preserve">vasai </t>
  </si>
  <si>
    <t>Mukul Dev johar</t>
  </si>
  <si>
    <t>Pratik Kumar Sinha</t>
  </si>
  <si>
    <t>BANKURA</t>
  </si>
  <si>
    <t>Vicky Yadav</t>
  </si>
  <si>
    <t>Karthik katakam</t>
  </si>
  <si>
    <t>Likhith L</t>
  </si>
  <si>
    <t xml:space="preserve">Tiptur </t>
  </si>
  <si>
    <t>Manish Kumar Ram</t>
  </si>
  <si>
    <t>Daivik Luthra</t>
  </si>
  <si>
    <t>Hemra Ashyrov</t>
  </si>
  <si>
    <t>Priyansh Gundesha</t>
  </si>
  <si>
    <t>Nagnath Gaikwad</t>
  </si>
  <si>
    <t xml:space="preserve">Mayank </t>
  </si>
  <si>
    <t>Priyam Chakraborty</t>
  </si>
  <si>
    <t>Bankura</t>
  </si>
  <si>
    <t>Kabir Bhatnagar</t>
  </si>
  <si>
    <t>Gaurav Choudhary</t>
  </si>
  <si>
    <t>shah bahzeel</t>
  </si>
  <si>
    <t>Mehraj Tamang</t>
  </si>
  <si>
    <t>Srikari Vn</t>
  </si>
  <si>
    <t>Siddharth Modanwal</t>
  </si>
  <si>
    <t>NITIN MAKWANA</t>
  </si>
  <si>
    <t>Thaltej</t>
  </si>
  <si>
    <t>Ashu singh</t>
  </si>
  <si>
    <t xml:space="preserve">lucknow </t>
  </si>
  <si>
    <t>Praveen Praveen</t>
  </si>
  <si>
    <t>Kevin Justees</t>
  </si>
  <si>
    <t>Thiruvalla</t>
  </si>
  <si>
    <t>Ankit Thakur Thakur</t>
  </si>
  <si>
    <t xml:space="preserve">Bilaspur </t>
  </si>
  <si>
    <t>Md suhail Khan</t>
  </si>
  <si>
    <t>Adarsh thakur</t>
  </si>
  <si>
    <t>Sagar</t>
  </si>
  <si>
    <t>Dombivli East</t>
  </si>
  <si>
    <t>Gowtham Gowtham</t>
  </si>
  <si>
    <t>Gursewak Singh</t>
  </si>
  <si>
    <t>Almas Sayyed</t>
  </si>
  <si>
    <t>Harsh Chawla</t>
  </si>
  <si>
    <t>Rakshith Bhatia</t>
  </si>
  <si>
    <t xml:space="preserve">Manan Mantri </t>
  </si>
  <si>
    <t>Ibadul ahmed</t>
  </si>
  <si>
    <t>Silchar</t>
  </si>
  <si>
    <t>Sarath R S</t>
  </si>
  <si>
    <t>Manas Bhardwaj</t>
  </si>
  <si>
    <t>vishnu vardhan</t>
  </si>
  <si>
    <t>Abhay rai</t>
  </si>
  <si>
    <t>Saket Dubey</t>
  </si>
  <si>
    <t xml:space="preserve">vickyroshan </t>
  </si>
  <si>
    <t>Aniruddha Kashid</t>
  </si>
  <si>
    <t>Berbin Jose</t>
  </si>
  <si>
    <t>Surya Janardhanan</t>
  </si>
  <si>
    <t>Mohd Azhar</t>
  </si>
  <si>
    <t>Tushar Talukdar</t>
  </si>
  <si>
    <t>Agartala</t>
  </si>
  <si>
    <t>SAIDUL ISLAM</t>
  </si>
  <si>
    <t>Aman Sah</t>
  </si>
  <si>
    <t>Prabal Kakati</t>
  </si>
  <si>
    <t>Rohan Mathew</t>
  </si>
  <si>
    <t>Karan Narayani</t>
  </si>
  <si>
    <t>Adi Rathore</t>
  </si>
  <si>
    <t xml:space="preserve">Keerthan </t>
  </si>
  <si>
    <t>Yuvan Ramesh</t>
  </si>
  <si>
    <t xml:space="preserve">Hardhik basotia </t>
  </si>
  <si>
    <t>Ashutosh Hiremath</t>
  </si>
  <si>
    <t>Akshat Agrahari</t>
  </si>
  <si>
    <t>Dhanush J V</t>
  </si>
  <si>
    <t>SANJAY RAJPUT</t>
  </si>
  <si>
    <t>Atharva Sonawane</t>
  </si>
  <si>
    <t>Mohammed Arifudheen</t>
  </si>
  <si>
    <t>Raj aryan soni</t>
  </si>
  <si>
    <t>Sidhanshu SH</t>
  </si>
  <si>
    <t>Kodagu</t>
  </si>
  <si>
    <t>Sero Anar</t>
  </si>
  <si>
    <t>Ojas Gupta</t>
  </si>
  <si>
    <t xml:space="preserve">Bareilly </t>
  </si>
  <si>
    <t>Akshhat Sharma</t>
  </si>
  <si>
    <t>BIKEY KHAWAS</t>
  </si>
  <si>
    <t xml:space="preserve">siliguri </t>
  </si>
  <si>
    <t>Ehsan Khan</t>
  </si>
  <si>
    <t>Sayan Das</t>
  </si>
  <si>
    <t>Kaif Khan</t>
  </si>
  <si>
    <t>Hardoi</t>
  </si>
  <si>
    <t>GAURAV pal</t>
  </si>
  <si>
    <t>Rittika Pandey</t>
  </si>
  <si>
    <t>Harsh Rajput</t>
  </si>
  <si>
    <t xml:space="preserve">Ranapur </t>
  </si>
  <si>
    <t>Shubh parmar</t>
  </si>
  <si>
    <t>Yousha Khan</t>
  </si>
  <si>
    <t>Rashmi Thakur</t>
  </si>
  <si>
    <t>Chhindwara</t>
  </si>
  <si>
    <t xml:space="preserve">Adarsh Bodh chakma </t>
  </si>
  <si>
    <t>hakim Rahman</t>
  </si>
  <si>
    <t>Eknoor Singh</t>
  </si>
  <si>
    <t>6280405776 </t>
  </si>
  <si>
    <t>V.Sampramardhan</t>
  </si>
  <si>
    <t>Rafi Ahmad</t>
  </si>
  <si>
    <t>Riya Debbarma</t>
  </si>
  <si>
    <t>BIDAR</t>
  </si>
  <si>
    <t>Harmeet Singh</t>
  </si>
  <si>
    <t>ronak pan</t>
  </si>
  <si>
    <t>Govindo Roy</t>
  </si>
  <si>
    <t>Pro 2 Free Case express</t>
  </si>
  <si>
    <t>Shauryan dhoka</t>
  </si>
  <si>
    <t xml:space="preserve">Chittorgarh </t>
  </si>
  <si>
    <t>prithvi rana</t>
  </si>
  <si>
    <t>Chetan Zanzane</t>
  </si>
  <si>
    <t>SHABAREESH S D</t>
  </si>
  <si>
    <t>Aditya Yambadwar</t>
  </si>
  <si>
    <t>Pratham Thakur</t>
  </si>
  <si>
    <t xml:space="preserve">Rashmi Gopinath Bhat </t>
  </si>
  <si>
    <t>Pro 2 free case</t>
  </si>
  <si>
    <t xml:space="preserve">Vishnu </t>
  </si>
  <si>
    <t>Prince Parikh</t>
  </si>
  <si>
    <t>Nitin Bedwal</t>
  </si>
  <si>
    <t>Mohammed Anas</t>
  </si>
  <si>
    <t xml:space="preserve">Pazhayangadi </t>
  </si>
  <si>
    <t>Anshul Maurya</t>
  </si>
  <si>
    <t>shreshth chhadiwal</t>
  </si>
  <si>
    <t xml:space="preserve">navi mumbai </t>
  </si>
  <si>
    <t xml:space="preserve">KUNAL KUMAR </t>
  </si>
  <si>
    <t>BIHAR SHARIF</t>
  </si>
  <si>
    <t>Aadesh Muley</t>
  </si>
  <si>
    <t>Rajnish Dayal</t>
  </si>
  <si>
    <t>Omkar Narkar</t>
  </si>
  <si>
    <t>Naigaon (w)</t>
  </si>
  <si>
    <t>Zenpods Smart Watch</t>
  </si>
  <si>
    <t>Adhithyan Vikram</t>
  </si>
  <si>
    <t>Rayyan Habib</t>
  </si>
  <si>
    <t>JAIPUR</t>
  </si>
  <si>
    <t>Nimit Sharma</t>
  </si>
  <si>
    <t>Bhagirath Choudhary</t>
  </si>
  <si>
    <t>Abhay Anantha</t>
  </si>
  <si>
    <t>Type C  + case</t>
  </si>
  <si>
    <t>Mukul kumar</t>
  </si>
  <si>
    <t>Preetham Kumar Thollala</t>
  </si>
  <si>
    <t>Reyansh Nakhat</t>
  </si>
  <si>
    <t>Surya Kumar</t>
  </si>
  <si>
    <t>Sasa serto</t>
  </si>
  <si>
    <t>Shillong</t>
  </si>
  <si>
    <t>Rakshit Saini</t>
  </si>
  <si>
    <t>Aishwarya Narendra Singh Kalra</t>
  </si>
  <si>
    <t xml:space="preserve">Chandrapur </t>
  </si>
  <si>
    <t>Hisham Shoukath</t>
  </si>
  <si>
    <t>Pranav Pamarthi</t>
  </si>
  <si>
    <t>Atharva Mishra</t>
  </si>
  <si>
    <t>Prashant Sheoran</t>
  </si>
  <si>
    <t>Kavish Shah</t>
  </si>
  <si>
    <t>Richa Bhavsar</t>
  </si>
  <si>
    <t>Max Black + pro 2 + free caase+express</t>
  </si>
  <si>
    <t>Majeed Abdulmateen</t>
  </si>
  <si>
    <t>Aanchal Singh</t>
  </si>
  <si>
    <t>Uday Gupta</t>
  </si>
  <si>
    <t>Shahjahanpur</t>
  </si>
  <si>
    <t>Ojasvin Sharma</t>
  </si>
  <si>
    <t>Jigmet Lopsal</t>
  </si>
  <si>
    <t>Leh</t>
  </si>
  <si>
    <t>Hemchand Bhagat</t>
  </si>
  <si>
    <t>Vinay Jain</t>
  </si>
  <si>
    <t>k.goutam reddy</t>
  </si>
  <si>
    <t>Ujjwal ks</t>
  </si>
  <si>
    <t>Ark Jayswal</t>
  </si>
  <si>
    <t>Harsh Sachan</t>
  </si>
  <si>
    <t>Banda</t>
  </si>
  <si>
    <t>Aswanth P V</t>
  </si>
  <si>
    <t>Suraj Pandhare</t>
  </si>
  <si>
    <t>Beed</t>
  </si>
  <si>
    <t>Lha wong Tamang</t>
  </si>
  <si>
    <t>Max Blue +Type C</t>
  </si>
  <si>
    <t>Jay Prakash Sharma</t>
  </si>
  <si>
    <t>Saurav Suman</t>
  </si>
  <si>
    <t>Ayushman mishra</t>
  </si>
  <si>
    <t>Una</t>
  </si>
  <si>
    <t>Dev patel</t>
  </si>
  <si>
    <t>Salman</t>
  </si>
  <si>
    <t>Piyush Borana</t>
  </si>
  <si>
    <t>Devesh garhwal</t>
  </si>
  <si>
    <t>Pratham Bhatt</t>
  </si>
  <si>
    <t xml:space="preserve"> Max Blue</t>
  </si>
  <si>
    <t>Syed Abul Farrukh</t>
  </si>
  <si>
    <t>Imkum Lcr</t>
  </si>
  <si>
    <t>Mokokchung</t>
  </si>
  <si>
    <t>Ankit Sharma</t>
  </si>
  <si>
    <t>Umesh Barman</t>
  </si>
  <si>
    <t xml:space="preserve">Itanagar </t>
  </si>
  <si>
    <t>Thaneshwar jurri</t>
  </si>
  <si>
    <t xml:space="preserve">Kanker </t>
  </si>
  <si>
    <t>Siddharth Srivastava</t>
  </si>
  <si>
    <t>COD3398</t>
  </si>
  <si>
    <t>Max Blue +Type C express</t>
  </si>
  <si>
    <t>Ankit Pratap Singh</t>
  </si>
  <si>
    <t>Brajrajnagar</t>
  </si>
  <si>
    <t>Nikhil Parihar</t>
  </si>
  <si>
    <t>ARPIT SINGH</t>
  </si>
  <si>
    <t>Himanshu</t>
  </si>
  <si>
    <t>aswin karthik</t>
  </si>
  <si>
    <t>Cinderella Irene</t>
  </si>
  <si>
    <t>Lester Dsouza</t>
  </si>
  <si>
    <t xml:space="preserve">Belthangady </t>
  </si>
  <si>
    <t>Rajdeep Singh</t>
  </si>
  <si>
    <t>Ramgarh</t>
  </si>
  <si>
    <t>Fatehjot Singh</t>
  </si>
  <si>
    <t>Pratik Rajak</t>
  </si>
  <si>
    <t>Daryl Pereira</t>
  </si>
  <si>
    <t>Kartik adwal</t>
  </si>
  <si>
    <t xml:space="preserve">nilokheri </t>
  </si>
  <si>
    <t>Subhrajit Palit</t>
  </si>
  <si>
    <t>BIDHAN NAGAR</t>
  </si>
  <si>
    <t>Panuganti Sanjay</t>
  </si>
  <si>
    <t>Kulvir Singh</t>
  </si>
  <si>
    <t>Ritik Choudhary</t>
  </si>
  <si>
    <t>Rahul Choudhary</t>
  </si>
  <si>
    <t>Priyam Joshi</t>
  </si>
  <si>
    <t>Rudrapur</t>
  </si>
  <si>
    <t>Supil shetty</t>
  </si>
  <si>
    <t>Himanshu Gidwani</t>
  </si>
  <si>
    <t xml:space="preserve">Suprith Gowda J </t>
  </si>
  <si>
    <t>Alishan Ali</t>
  </si>
  <si>
    <t>Priyash Tamamg</t>
  </si>
  <si>
    <t>Samir Sharma</t>
  </si>
  <si>
    <t>Harsh Vashistha</t>
  </si>
  <si>
    <t>Aryan Bhardwaj</t>
  </si>
  <si>
    <t>Sameer Rm</t>
  </si>
  <si>
    <t>J Ayush</t>
  </si>
  <si>
    <t>Piyush Raibole</t>
  </si>
  <si>
    <t>Akola</t>
  </si>
  <si>
    <t>Vishwanath Baddanoru</t>
  </si>
  <si>
    <t>Type C  express</t>
  </si>
  <si>
    <t>Sammer jahan rahber</t>
  </si>
  <si>
    <t>Srinager</t>
  </si>
  <si>
    <t>Dhruvi amrutiya</t>
  </si>
  <si>
    <t xml:space="preserve">ahemdabad </t>
  </si>
  <si>
    <t>C.k.shah.ind</t>
  </si>
  <si>
    <t>Karthik Pv</t>
  </si>
  <si>
    <t xml:space="preserve">Priya Varsha Rai </t>
  </si>
  <si>
    <t>Anshita</t>
  </si>
  <si>
    <t xml:space="preserve">Chandigarh </t>
  </si>
  <si>
    <t xml:space="preserve">Mohammad Arslan </t>
  </si>
  <si>
    <t xml:space="preserve">Azamgarh </t>
  </si>
  <si>
    <t>Akshat Jaiswal</t>
  </si>
  <si>
    <t>Atharva Padol</t>
  </si>
  <si>
    <t>Toba buchi</t>
  </si>
  <si>
    <t>sikkim</t>
  </si>
  <si>
    <t>ARUNKUMAR MUTLURI</t>
  </si>
  <si>
    <t>Luqmaan</t>
  </si>
  <si>
    <t>aniket bhowmik</t>
  </si>
  <si>
    <t>East Midnapore</t>
  </si>
  <si>
    <t>Ruchith Tt</t>
  </si>
  <si>
    <t>Aswin Anil</t>
  </si>
  <si>
    <t>Mrudang Jikar</t>
  </si>
  <si>
    <t>Ishan Verma</t>
  </si>
  <si>
    <t>Arnab Saha</t>
  </si>
  <si>
    <t>Gurudevu s</t>
  </si>
  <si>
    <t xml:space="preserve">Mysuru </t>
  </si>
  <si>
    <t>Aditya A kumar</t>
  </si>
  <si>
    <t>Anya S</t>
  </si>
  <si>
    <t>Rohit Kadam</t>
  </si>
  <si>
    <t>Sovon sanjeet dora</t>
  </si>
  <si>
    <t>Jeypore</t>
  </si>
  <si>
    <t xml:space="preserve">2 Type C </t>
  </si>
  <si>
    <t>varun Khurana</t>
  </si>
  <si>
    <t>Kota chandu</t>
  </si>
  <si>
    <t xml:space="preserve">Annavaram </t>
  </si>
  <si>
    <t>NAMAN PANDEY</t>
  </si>
  <si>
    <t>GURUGRAM</t>
  </si>
  <si>
    <t xml:space="preserve">Shivam Agrawal </t>
  </si>
  <si>
    <t xml:space="preserve">Dombivali East </t>
  </si>
  <si>
    <t>PP3998</t>
  </si>
  <si>
    <t>Max Green + Watch</t>
  </si>
  <si>
    <t>Sanniva Banerjee</t>
  </si>
  <si>
    <t>Type C Express</t>
  </si>
  <si>
    <t>Sounak Chowdhury</t>
  </si>
  <si>
    <t>UjjWal sahay</t>
  </si>
  <si>
    <t>Singrauli</t>
  </si>
  <si>
    <t>Punit Sheoran</t>
  </si>
  <si>
    <t>Divin</t>
  </si>
  <si>
    <t>Mangalore</t>
  </si>
  <si>
    <t>Jony jony jamikham</t>
  </si>
  <si>
    <t>Archit Jain</t>
  </si>
  <si>
    <t>Vipul Raut</t>
  </si>
  <si>
    <t xml:space="preserve">Yantisha Anand </t>
  </si>
  <si>
    <t xml:space="preserve">Kahaan Gandhi </t>
  </si>
  <si>
    <t>Monboe Kipgen</t>
  </si>
  <si>
    <t>Churachandpur</t>
  </si>
  <si>
    <t>Srinavith Srinath</t>
  </si>
  <si>
    <t>Shivansh Singh</t>
  </si>
  <si>
    <t xml:space="preserve">Varanasi </t>
  </si>
  <si>
    <t>Sujan K E</t>
  </si>
  <si>
    <t>Danish Shaikh</t>
  </si>
  <si>
    <t>Bhagalpur</t>
  </si>
  <si>
    <t>Ankit Pradhan</t>
  </si>
  <si>
    <t>Victor Victor</t>
  </si>
  <si>
    <t>Aqeeb Buwaji</t>
  </si>
  <si>
    <t>Gadag</t>
  </si>
  <si>
    <t>Aman Srivastav</t>
  </si>
  <si>
    <t>Anubhav Moti</t>
  </si>
  <si>
    <t>raipur</t>
  </si>
  <si>
    <t>PRANAV Bandi</t>
  </si>
  <si>
    <t>Suman kar</t>
  </si>
  <si>
    <t>KAKDWIP</t>
  </si>
  <si>
    <t>Prafful Saini</t>
  </si>
  <si>
    <t>ZIRAKPUR</t>
  </si>
  <si>
    <t>Pulak Nayak</t>
  </si>
  <si>
    <t>Likhith</t>
  </si>
  <si>
    <t>Aditya Nandan</t>
  </si>
  <si>
    <t>Sagar Mavi</t>
  </si>
  <si>
    <t>YADNESH MATE</t>
  </si>
  <si>
    <t>WORLI</t>
  </si>
  <si>
    <t>Kartik Kansal</t>
  </si>
  <si>
    <t>Shahrukh Khan</t>
  </si>
  <si>
    <t>Pangambam Jaikishan</t>
  </si>
  <si>
    <t>error address</t>
  </si>
  <si>
    <t>Soham Sharma</t>
  </si>
  <si>
    <t>Type C + case +express</t>
  </si>
  <si>
    <t>Daryl Tshering Lepcha</t>
  </si>
  <si>
    <t xml:space="preserve">Type C + case </t>
  </si>
  <si>
    <t xml:space="preserve">ALFIN LOVELIN </t>
  </si>
  <si>
    <t>Fahad Hussain</t>
  </si>
  <si>
    <t>Siddharth S Setty</t>
  </si>
  <si>
    <t>Panvel</t>
  </si>
  <si>
    <t>SMEET PANI</t>
  </si>
  <si>
    <t xml:space="preserve">Bhavya Lohani </t>
  </si>
  <si>
    <t>Pilibhit</t>
  </si>
  <si>
    <t>Sahanj Patel</t>
  </si>
  <si>
    <t>Rudra Kar</t>
  </si>
  <si>
    <t xml:space="preserve">Surya </t>
  </si>
  <si>
    <t xml:space="preserve">banglore </t>
  </si>
  <si>
    <t>Nirmal Abraham</t>
  </si>
  <si>
    <t xml:space="preserve">Type C free case </t>
  </si>
  <si>
    <t>Jiya Mehta</t>
  </si>
  <si>
    <t>Max Blue + Pro 2 + case</t>
  </si>
  <si>
    <t>Souvik Das</t>
  </si>
  <si>
    <t>Balaji Gandhi</t>
  </si>
  <si>
    <t>Hironmoy Barman</t>
  </si>
  <si>
    <t>North Dinajpur</t>
  </si>
  <si>
    <t>Shovin Kakaraddi</t>
  </si>
  <si>
    <t>Ejaz Abbas</t>
  </si>
  <si>
    <t>shyam prajapat</t>
  </si>
  <si>
    <t>Tanmay Sehgal</t>
  </si>
  <si>
    <t>Aman Kumar</t>
  </si>
  <si>
    <t>Pulkit Purohit</t>
  </si>
  <si>
    <t>Arkajit Paul</t>
  </si>
  <si>
    <t>Deepak Vishwakarma</t>
  </si>
  <si>
    <t xml:space="preserve">Harshit Pandey </t>
  </si>
  <si>
    <t xml:space="preserve">Pantnagar </t>
  </si>
  <si>
    <t>Pratyaksh Dewan</t>
  </si>
  <si>
    <t>Numan Rajkotiya</t>
  </si>
  <si>
    <t>VIKAS RAJPUT</t>
  </si>
  <si>
    <t>Naveen Gajjela</t>
  </si>
  <si>
    <t>Pranav Prakash Rane</t>
  </si>
  <si>
    <t>Kshitiz Rai</t>
  </si>
  <si>
    <t>Aman Dhaka</t>
  </si>
  <si>
    <t>ALEN DENNIS</t>
  </si>
  <si>
    <t>Shahid Shamalik</t>
  </si>
  <si>
    <t xml:space="preserve">Nalgonda </t>
  </si>
  <si>
    <t>Rakesh Kumar Mahato</t>
  </si>
  <si>
    <t>Durgapur</t>
  </si>
  <si>
    <t xml:space="preserve">Kushagra Sharma </t>
  </si>
  <si>
    <t>Armaan Thakur</t>
  </si>
  <si>
    <t>Mohammed Arhaan</t>
  </si>
  <si>
    <t>Puruliya</t>
  </si>
  <si>
    <t>Shivang Shivdasani</t>
  </si>
  <si>
    <t>Rishabh Parashar</t>
  </si>
  <si>
    <t>Somit Meshram</t>
  </si>
  <si>
    <t>Aashirwad sharma</t>
  </si>
  <si>
    <t>Anurag Tanwar</t>
  </si>
  <si>
    <t>Aakash shinde</t>
  </si>
  <si>
    <t xml:space="preserve">MUMBAI </t>
  </si>
  <si>
    <t>Sutirth Nair</t>
  </si>
  <si>
    <t>Prince chitroda</t>
  </si>
  <si>
    <t xml:space="preserve">mahuva </t>
  </si>
  <si>
    <t>Max Black + Pro 2</t>
  </si>
  <si>
    <t>ROSHAN DANIEL</t>
  </si>
  <si>
    <t>Trinoya Dhar</t>
  </si>
  <si>
    <t>Ram Singh</t>
  </si>
  <si>
    <t>yuvan sankar</t>
  </si>
  <si>
    <t>Yash kishor</t>
  </si>
  <si>
    <t>Nasim Khan</t>
  </si>
  <si>
    <t>silchar</t>
  </si>
  <si>
    <t>HARIOM GOSWAMI</t>
  </si>
  <si>
    <t>Saif Shaikh</t>
  </si>
  <si>
    <t>Binayak Sharma</t>
  </si>
  <si>
    <t>Mathew Jacob</t>
  </si>
  <si>
    <t>Pro 2 ecpress</t>
  </si>
  <si>
    <t>Atharva Pingale</t>
  </si>
  <si>
    <t>Rahul Rio</t>
  </si>
  <si>
    <t>Perambalur</t>
  </si>
  <si>
    <t>Mahesh Badiger</t>
  </si>
  <si>
    <t>Nitesh Lama</t>
  </si>
  <si>
    <t>Smart Watch</t>
  </si>
  <si>
    <t>Suraj Chandra sil</t>
  </si>
  <si>
    <t>Tanuj Abhinav</t>
  </si>
  <si>
    <t>Dushyant Pareek</t>
  </si>
  <si>
    <t>Kaif Jalal</t>
  </si>
  <si>
    <t>Villupuram</t>
  </si>
  <si>
    <t>Type C + pro 2</t>
  </si>
  <si>
    <t>Manas karete</t>
  </si>
  <si>
    <t>Vighnesh Joshi</t>
  </si>
  <si>
    <t>KUNAL KOSHTA</t>
  </si>
  <si>
    <t>Narsinghpur</t>
  </si>
  <si>
    <t>Umaraliya jignesh Bharatbhai</t>
  </si>
  <si>
    <t xml:space="preserve">Zaid zahoor </t>
  </si>
  <si>
    <t xml:space="preserve">srinagar </t>
  </si>
  <si>
    <t>Ashish Shukla</t>
  </si>
  <si>
    <t>Pani Mangku</t>
  </si>
  <si>
    <t xml:space="preserve">zay </t>
  </si>
  <si>
    <t>Varchasva jaiswal</t>
  </si>
  <si>
    <t>Shivam singh Tomar</t>
  </si>
  <si>
    <t>Arbin Das</t>
  </si>
  <si>
    <t>AZAR</t>
  </si>
  <si>
    <t xml:space="preserve">Ayushman mishra </t>
  </si>
  <si>
    <t>Kartik Jaggi</t>
  </si>
  <si>
    <t>Aadit Kulkarni</t>
  </si>
  <si>
    <t>DIGDARPAN KALITA</t>
  </si>
  <si>
    <t>BONGAIGAON</t>
  </si>
  <si>
    <t>Tj Arora</t>
  </si>
  <si>
    <t>Rohit Kumar</t>
  </si>
  <si>
    <t>Ninaad Mahajan</t>
  </si>
  <si>
    <t>BANGALORE</t>
  </si>
  <si>
    <t>narendra singh</t>
  </si>
  <si>
    <t>Shweta Pednekar</t>
  </si>
  <si>
    <t>Nayan sharma</t>
  </si>
  <si>
    <t xml:space="preserve">Udaipur </t>
  </si>
  <si>
    <t>Yousuf Khalid</t>
  </si>
  <si>
    <t>PP3198</t>
  </si>
  <si>
    <t>Type C free case + watch</t>
  </si>
  <si>
    <t>Anish Thakur</t>
  </si>
  <si>
    <t>Arman Choudhary</t>
  </si>
  <si>
    <t>Ropar</t>
  </si>
  <si>
    <t>Rajwant Sandhu</t>
  </si>
  <si>
    <t>Atharva Gojamgunde</t>
  </si>
  <si>
    <t>Gaurav Agarwal</t>
  </si>
  <si>
    <t>Vikas Rajput</t>
  </si>
  <si>
    <t>Kamal Kumar</t>
  </si>
  <si>
    <t>Rishiraj Baruah</t>
  </si>
  <si>
    <t>Dev Chhabra</t>
  </si>
  <si>
    <t xml:space="preserve"> Aswin anil</t>
  </si>
  <si>
    <t>alappuzha</t>
  </si>
  <si>
    <t>Aayush Patel</t>
  </si>
  <si>
    <t>Prathyush Pravinjith</t>
  </si>
  <si>
    <t>Arun kumar roy</t>
  </si>
  <si>
    <t>Deoghar</t>
  </si>
  <si>
    <t>Gitika Sharma</t>
  </si>
  <si>
    <t>Rajauri</t>
  </si>
  <si>
    <t xml:space="preserve">bokaro </t>
  </si>
  <si>
    <t>Shivpal singh Parmar</t>
  </si>
  <si>
    <t>Mahir Hussain</t>
  </si>
  <si>
    <t>Rishi Balhara</t>
  </si>
  <si>
    <t>Avi Gupta</t>
  </si>
  <si>
    <t>Harsha Pandala</t>
  </si>
  <si>
    <t>PAVAN M DEVANG</t>
  </si>
  <si>
    <t>Saarvesh Ramachadran</t>
  </si>
  <si>
    <t>Maanasa Chaduvula</t>
  </si>
  <si>
    <t>owais tamboli</t>
  </si>
  <si>
    <t xml:space="preserve">Rohan Singh </t>
  </si>
  <si>
    <t>Pranay Naredi</t>
  </si>
  <si>
    <t>shreyansh maurya</t>
  </si>
  <si>
    <t>Sonbhadra</t>
  </si>
  <si>
    <t>Jaspreet Sharma</t>
  </si>
  <si>
    <t>Barnala</t>
  </si>
  <si>
    <t>Ronith Vijay</t>
  </si>
  <si>
    <t>Watc +Type C Express</t>
  </si>
  <si>
    <t>Alok shukla</t>
  </si>
  <si>
    <t>Kushinagar</t>
  </si>
  <si>
    <t>Aman Mehta</t>
  </si>
  <si>
    <t>Atanu Banerjee</t>
  </si>
  <si>
    <t>Arihhann Nanda</t>
  </si>
  <si>
    <t>Vaishnavi Anegunte</t>
  </si>
  <si>
    <t>Max Silver + Black</t>
  </si>
  <si>
    <t xml:space="preserve"> zaid ahmed</t>
  </si>
  <si>
    <t>Litansu Sabat</t>
  </si>
  <si>
    <t>Bargarh</t>
  </si>
  <si>
    <t>Dhruv Raj Iyer</t>
  </si>
  <si>
    <t>Rishabh Verma</t>
  </si>
  <si>
    <t>Ankisetti Mahendra</t>
  </si>
  <si>
    <t>jatin kamat</t>
  </si>
  <si>
    <t>Type C free case + express</t>
  </si>
  <si>
    <t>Ayush Raj</t>
  </si>
  <si>
    <t>Ayush Mishra</t>
  </si>
  <si>
    <t xml:space="preserve"> Kalind parmar</t>
  </si>
  <si>
    <t xml:space="preserve">bhavnagar </t>
  </si>
  <si>
    <t>Vadish Choudhary</t>
  </si>
  <si>
    <t>Abhay Dev</t>
  </si>
  <si>
    <t>Yash Negi</t>
  </si>
  <si>
    <t>Naresh Kachhawaha</t>
  </si>
  <si>
    <t>Rajkamal Adhikary</t>
  </si>
  <si>
    <t xml:space="preserve">Ananya Hazri </t>
  </si>
  <si>
    <t>Satishraj Nadar</t>
  </si>
  <si>
    <t>Aditya Thakur</t>
  </si>
  <si>
    <t>COD3898</t>
  </si>
  <si>
    <t xml:space="preserve">Watc  + Max Blue express </t>
  </si>
  <si>
    <t xml:space="preserve">Aayan </t>
  </si>
  <si>
    <t>Hatia</t>
  </si>
  <si>
    <t xml:space="preserve"> yash kaushik</t>
  </si>
  <si>
    <t>Shubhaum Shubhaum</t>
  </si>
  <si>
    <t>Mudassir Khan</t>
  </si>
  <si>
    <t>Bhusawal</t>
  </si>
  <si>
    <t>Ayushman Nainwal</t>
  </si>
  <si>
    <t>Shrestha Baruah</t>
  </si>
  <si>
    <t>Sukhpreet kaur</t>
  </si>
  <si>
    <t>Jayraj Thakur</t>
  </si>
  <si>
    <t>Manasa vasare</t>
  </si>
  <si>
    <t xml:space="preserve">Dandeli </t>
  </si>
  <si>
    <t>Ilteymas ali</t>
  </si>
  <si>
    <t>Krrish Sharma</t>
  </si>
  <si>
    <t>Priyanshu Rawat</t>
  </si>
  <si>
    <t>Harshit Arora</t>
  </si>
  <si>
    <t>Md. Rowhan Haque</t>
  </si>
  <si>
    <t>Anu K</t>
  </si>
  <si>
    <t>Max Green + Black</t>
  </si>
  <si>
    <t>Amaan Beg</t>
  </si>
  <si>
    <t>Barabanki</t>
  </si>
  <si>
    <t>swarup sharma</t>
  </si>
  <si>
    <t>Jay Waghmare</t>
  </si>
  <si>
    <t>Shivam Sharma</t>
  </si>
  <si>
    <t>PP1899</t>
  </si>
  <si>
    <t>Hritik Gupta</t>
  </si>
  <si>
    <t>Hetish Chakraraj</t>
  </si>
  <si>
    <t>Piyush Vishwakarma</t>
  </si>
  <si>
    <t>Pratik Yadav</t>
  </si>
  <si>
    <t>bhavishay sharma</t>
  </si>
  <si>
    <t>Kathua</t>
  </si>
  <si>
    <t>Avinav Singh</t>
  </si>
  <si>
    <t xml:space="preserve">Sovon sanjeet dora </t>
  </si>
  <si>
    <t>VARCHASVA DEWANGAN</t>
  </si>
  <si>
    <t>Yug Pratap Singh Sengar</t>
  </si>
  <si>
    <t>Mannuru Kevin Rajesh</t>
  </si>
  <si>
    <t>SYED KAZIM MEHDI</t>
  </si>
  <si>
    <t xml:space="preserve">Smaran </t>
  </si>
  <si>
    <t>Harsh Jindal</t>
  </si>
  <si>
    <t xml:space="preserve">Unnat Bhardwaj </t>
  </si>
  <si>
    <t>Sai Anand Raj Tripathi</t>
  </si>
  <si>
    <t>Anmol Bansal</t>
  </si>
  <si>
    <t>Javith Anwarsha</t>
  </si>
  <si>
    <t>Kirtan Ashra</t>
  </si>
  <si>
    <t>Sandeep Kumar Patel</t>
  </si>
  <si>
    <t>Kush Mann</t>
  </si>
  <si>
    <t>Jaya Suyal</t>
  </si>
  <si>
    <t>Rohit Gera</t>
  </si>
  <si>
    <t>deepak chhaliya</t>
  </si>
  <si>
    <t>Pinkesh Chinai</t>
  </si>
  <si>
    <t>Akshar Mehta</t>
  </si>
  <si>
    <t>Samarth Samarth</t>
  </si>
  <si>
    <t>Atishay Jain</t>
  </si>
  <si>
    <t>Nishith BV</t>
  </si>
  <si>
    <t>Pratyaksh Chauhan</t>
  </si>
  <si>
    <t>Smart Watch express</t>
  </si>
  <si>
    <t>Shree Gupta</t>
  </si>
  <si>
    <t>Maheshwaram Keerthan</t>
  </si>
  <si>
    <t>Akash Pandey</t>
  </si>
  <si>
    <t>Sarthak Borade</t>
  </si>
  <si>
    <t>Naishe Muyambo</t>
  </si>
  <si>
    <t>Ananya Iyer</t>
  </si>
  <si>
    <t>Pooja Hanumantha Naik B</t>
  </si>
  <si>
    <t>Naveen Kumar</t>
  </si>
  <si>
    <t>Mohit Mann</t>
  </si>
  <si>
    <t>Aftab Alam</t>
  </si>
  <si>
    <t>Syed Naveed</t>
  </si>
  <si>
    <t>Pratham Sohal</t>
  </si>
  <si>
    <t>Fauzan khan</t>
  </si>
  <si>
    <t>Aadi Kesav</t>
  </si>
  <si>
    <t>Akshay Ghule</t>
  </si>
  <si>
    <t>Aniket Rai</t>
  </si>
  <si>
    <t>Jay Dighe</t>
  </si>
  <si>
    <t>kunwar pratap</t>
  </si>
  <si>
    <t>Type C + Silver</t>
  </si>
  <si>
    <t xml:space="preserve">Aryan Jha </t>
  </si>
  <si>
    <t xml:space="preserve"> Arion Maji</t>
  </si>
  <si>
    <t>Abhayam Jain</t>
  </si>
  <si>
    <t>Ishan Gangwal</t>
  </si>
  <si>
    <t>Yuno Musk</t>
  </si>
  <si>
    <t>Aayush yadu</t>
  </si>
  <si>
    <t>Aryan Lakra</t>
  </si>
  <si>
    <t>Aum Patel</t>
  </si>
  <si>
    <t xml:space="preserve">Jeswin </t>
  </si>
  <si>
    <t>Humesh kumar</t>
  </si>
  <si>
    <t>Dhamtari</t>
  </si>
  <si>
    <t>Rishabh Dutta</t>
  </si>
  <si>
    <t>2 Smart Watch</t>
  </si>
  <si>
    <t>Aryan Bansal</t>
  </si>
  <si>
    <t>Mohamed Hasan</t>
  </si>
  <si>
    <t>Fahim Ahmed</t>
  </si>
  <si>
    <t>Jagan senapati</t>
  </si>
  <si>
    <t>Mayank Atwal</t>
  </si>
  <si>
    <t>JX SHIVU</t>
  </si>
  <si>
    <t>Gaurav Selokar</t>
  </si>
  <si>
    <t>Aryan Bhise</t>
  </si>
  <si>
    <t>Sangha Apa</t>
  </si>
  <si>
    <t>Aditya Ansh</t>
  </si>
  <si>
    <t>Vasu Sharma</t>
  </si>
  <si>
    <t>Md Sahil Akhtar</t>
  </si>
  <si>
    <t>Mrinal Kumar</t>
  </si>
  <si>
    <t>Nikhil Gp</t>
  </si>
  <si>
    <t>Mohammad Mahir Hussain</t>
  </si>
  <si>
    <t>RAJBIR BISWAS</t>
  </si>
  <si>
    <t>Singye Wangchuk</t>
  </si>
  <si>
    <t xml:space="preserve">Mysore </t>
  </si>
  <si>
    <t>Shriyam Mishra</t>
  </si>
  <si>
    <t>Shivam Juyal</t>
  </si>
  <si>
    <t>Jayant singh</t>
  </si>
  <si>
    <t>Mahatva Gaur</t>
  </si>
  <si>
    <t>Rohan Chugh</t>
  </si>
  <si>
    <t>PP1424</t>
  </si>
  <si>
    <t>Pro 2 + case + gift</t>
  </si>
  <si>
    <t>Navneet Karkaulya</t>
  </si>
  <si>
    <t>Sudhanshu Singh</t>
  </si>
  <si>
    <t>Himangi Agrawal</t>
  </si>
  <si>
    <t>Mannsirat Singh Bakshi</t>
  </si>
  <si>
    <t>asd7x Iqbal</t>
  </si>
  <si>
    <t>COD1748</t>
  </si>
  <si>
    <t>Type C + case + express</t>
  </si>
  <si>
    <t>Pro 2 free case + gift</t>
  </si>
  <si>
    <t>Sahil Yadav</t>
  </si>
  <si>
    <t>Anushka Gupta</t>
  </si>
  <si>
    <t>Parth Mane</t>
  </si>
  <si>
    <t>Nomesh Tighare</t>
  </si>
  <si>
    <t>Utkarsh Aggarwal</t>
  </si>
  <si>
    <t>Satwik Sharma</t>
  </si>
  <si>
    <t>Murshidabad</t>
  </si>
  <si>
    <t>COD1599</t>
  </si>
  <si>
    <t>Vinjmk Meena</t>
  </si>
  <si>
    <t>PP1717</t>
  </si>
  <si>
    <t>Hemanth Chawa</t>
  </si>
  <si>
    <t>PP1519</t>
  </si>
  <si>
    <t>Isfar Ahamrd</t>
  </si>
  <si>
    <t xml:space="preserve"> Shailendra R</t>
  </si>
  <si>
    <t>Faisal Nomani</t>
  </si>
  <si>
    <t>Vedant Kesarkar</t>
  </si>
  <si>
    <t>Type C free case Express</t>
  </si>
  <si>
    <t>arun prasad</t>
  </si>
  <si>
    <t>Pro 2 + Tpe C</t>
  </si>
  <si>
    <t>Aditya Poojary</t>
  </si>
  <si>
    <t xml:space="preserve">Harshad shantaram kale </t>
  </si>
  <si>
    <t>Grsimar Singh</t>
  </si>
  <si>
    <t>Ayush Goel</t>
  </si>
  <si>
    <t>Gautam Baroli</t>
  </si>
  <si>
    <t>Praneeth</t>
  </si>
  <si>
    <t>Velan Ramesh</t>
  </si>
  <si>
    <t>Cuddalore</t>
  </si>
  <si>
    <t>Gumin Taggu</t>
  </si>
  <si>
    <t>pasighat</t>
  </si>
  <si>
    <t>Harsh Pherwani</t>
  </si>
  <si>
    <t>PP1524</t>
  </si>
  <si>
    <t>nikhil soni</t>
  </si>
  <si>
    <t>Saumya Singhal</t>
  </si>
  <si>
    <t>Kavin Jha</t>
  </si>
  <si>
    <t>Mokshith Chary</t>
  </si>
  <si>
    <t>Hamdan khan</t>
  </si>
  <si>
    <t>LUCKNOW</t>
  </si>
  <si>
    <t>Soumya</t>
  </si>
  <si>
    <t xml:space="preserve">Mayurbhanj </t>
  </si>
  <si>
    <t>Rosan Sonar</t>
  </si>
  <si>
    <t>MEER KOWSER On</t>
  </si>
  <si>
    <t>Kupwara</t>
  </si>
  <si>
    <t>Md Simnana Ashraf</t>
  </si>
  <si>
    <t>Debasish Sabat</t>
  </si>
  <si>
    <t>Adi Singh</t>
  </si>
  <si>
    <t>Ravi Kumar Madeshiya</t>
  </si>
  <si>
    <t>omkar mahale</t>
  </si>
  <si>
    <t>Sameer Mulla</t>
  </si>
  <si>
    <t>Pro 2 free case gift</t>
  </si>
  <si>
    <t>Pro 2 free case Express</t>
  </si>
  <si>
    <t>Yarramsetty Saiteja</t>
  </si>
  <si>
    <t>Arpan Asthana</t>
  </si>
  <si>
    <t>CHIRAG</t>
  </si>
  <si>
    <t xml:space="preserve">Shriharsha Kannantha </t>
  </si>
  <si>
    <t>Shivin Kumar</t>
  </si>
  <si>
    <t>Sachin Khedar</t>
  </si>
  <si>
    <t>Mustufa Bagwan</t>
  </si>
  <si>
    <t>kalyan</t>
  </si>
  <si>
    <t>issam Abdali</t>
  </si>
  <si>
    <t>Pro 2 free case gift express</t>
  </si>
  <si>
    <t>Pravinjith Purayil</t>
  </si>
  <si>
    <t xml:space="preserve"> Pro 2 type c + OG Zenwatch free caase gift</t>
  </si>
  <si>
    <t>Akhil Davula</t>
  </si>
  <si>
    <t>Anushka Gaikwad</t>
  </si>
  <si>
    <t>Rajat Rehalia</t>
  </si>
  <si>
    <t xml:space="preserve">Pro 2 free case gift </t>
  </si>
  <si>
    <t>Yajat Kale</t>
  </si>
  <si>
    <t>Yasirkhan</t>
  </si>
  <si>
    <t>Saumit basu ray</t>
  </si>
  <si>
    <t>Sourav Mondal</t>
  </si>
  <si>
    <t>ARYAN YADAV</t>
  </si>
  <si>
    <t>OM KADAM</t>
  </si>
  <si>
    <t>Himanshu Mishra</t>
  </si>
  <si>
    <t xml:space="preserve">Mohali </t>
  </si>
  <si>
    <t>UTKARSH VARUN</t>
  </si>
  <si>
    <t>Vinay Negi</t>
  </si>
  <si>
    <t>Shahdol</t>
  </si>
  <si>
    <t>Vignesh Gaude</t>
  </si>
  <si>
    <t>Afroz Khan</t>
  </si>
  <si>
    <t>Hrishikesh Thakkar</t>
  </si>
  <si>
    <t>Garikapati Tharun</t>
  </si>
  <si>
    <t>Kanekal</t>
  </si>
  <si>
    <t>Ishaan Chaudhary</t>
  </si>
  <si>
    <t>Stanzin Chospal</t>
  </si>
  <si>
    <t>Pro2 free case + gift</t>
  </si>
  <si>
    <t>Safwan Ahmad</t>
  </si>
  <si>
    <t>Ramanpreet singh</t>
  </si>
  <si>
    <t>PP4468</t>
  </si>
  <si>
    <t>Lavesh Thakare</t>
  </si>
  <si>
    <t xml:space="preserve">Nandurbar </t>
  </si>
  <si>
    <t>Ritesh Dehury</t>
  </si>
  <si>
    <t>Vakheelaven Balaji</t>
  </si>
  <si>
    <t>Mohit Thakur</t>
  </si>
  <si>
    <t>PP3117</t>
  </si>
  <si>
    <t xml:space="preserve">Max OG Silver </t>
  </si>
  <si>
    <t>Dharmik Pimple</t>
  </si>
  <si>
    <t>Lokesh Malviya</t>
  </si>
  <si>
    <t>COD2999</t>
  </si>
  <si>
    <t xml:space="preserve">Zenpods Max Premium with ANC Silver </t>
  </si>
  <si>
    <t>Tauqeer Mujawar</t>
  </si>
  <si>
    <t>Kishore Kumar</t>
  </si>
  <si>
    <t>Vansh Kapoor</t>
  </si>
  <si>
    <t>2 Type C express</t>
  </si>
  <si>
    <t>Vidushi Bisht</t>
  </si>
  <si>
    <t>Kaiser Mushtaq</t>
  </si>
  <si>
    <t xml:space="preserve">Kulgam </t>
  </si>
  <si>
    <t>Vishal Khatri</t>
  </si>
  <si>
    <t>Uddipan Datta</t>
  </si>
  <si>
    <t>Aryamann Singh</t>
  </si>
  <si>
    <t>Gurugram </t>
  </si>
  <si>
    <t>SHUBHAM JAYSING KAMBLE</t>
  </si>
  <si>
    <t>Santo thomas</t>
  </si>
  <si>
    <t>Manoj Lohra</t>
  </si>
  <si>
    <t>satv bhargav</t>
  </si>
  <si>
    <t>Ayan Kazi</t>
  </si>
  <si>
    <t>Pooja Baroli</t>
  </si>
  <si>
    <t>Type C free case gift</t>
  </si>
  <si>
    <t>YASH THAPA</t>
  </si>
  <si>
    <t xml:space="preserve">HARIDWAR </t>
  </si>
  <si>
    <t>Pranjal Dhoot</t>
  </si>
  <si>
    <t>Smit Thakur</t>
  </si>
  <si>
    <t>Deesha Rajesh</t>
  </si>
  <si>
    <t>Utkarsh Sharma</t>
  </si>
  <si>
    <t>Divyam Singh</t>
  </si>
  <si>
    <t>PP1619</t>
  </si>
  <si>
    <t>Type C free case gift express</t>
  </si>
  <si>
    <t>irshad ibrahim</t>
  </si>
  <si>
    <t>Keerthi Kaveramma</t>
  </si>
  <si>
    <t>PP2898</t>
  </si>
  <si>
    <t>2 Type C 2 case 2 gift</t>
  </si>
  <si>
    <t>Hetansh Panditputra</t>
  </si>
  <si>
    <t>Pankaj Choudhary</t>
  </si>
  <si>
    <t>sudeep das</t>
  </si>
  <si>
    <t>Safdar Khan</t>
  </si>
  <si>
    <t>Anubhav Gandhi</t>
  </si>
  <si>
    <t>Atharva Gurav</t>
  </si>
  <si>
    <t>Dhivakar R</t>
  </si>
  <si>
    <t>Aditya Vaidya</t>
  </si>
  <si>
    <t>Sansuma Basumatary</t>
  </si>
  <si>
    <t>Varun Dasari</t>
  </si>
  <si>
    <t>Arpit Raj Tiwari</t>
  </si>
  <si>
    <t>Priyanka Rai</t>
  </si>
  <si>
    <t>Shreyash Nilesh Bansode</t>
  </si>
  <si>
    <t>Bishal Doley</t>
  </si>
  <si>
    <t>Majuli</t>
  </si>
  <si>
    <t>Naman Chaudhary</t>
  </si>
  <si>
    <t>Shreyas Sharma</t>
  </si>
  <si>
    <t>Aryan Loura</t>
  </si>
  <si>
    <t>Mohammed Shamsan</t>
  </si>
  <si>
    <t>Ankur Patil</t>
  </si>
  <si>
    <t>Pro 2 + case + express</t>
  </si>
  <si>
    <t>Karan Aiyappa</t>
  </si>
  <si>
    <t>Sarosh Umrigar</t>
  </si>
  <si>
    <t>Kalash Shetty</t>
  </si>
  <si>
    <t>Aaditya Singh</t>
  </si>
  <si>
    <t>Rohanpreet Dhillon</t>
  </si>
  <si>
    <t>Nandan Debbarma</t>
  </si>
  <si>
    <t>ZAID FARIDI</t>
  </si>
  <si>
    <t>Tripurari Mishra</t>
  </si>
  <si>
    <t>Aayush Rana</t>
  </si>
  <si>
    <t>Rajeev Garg</t>
  </si>
  <si>
    <t>Krishna Koirala</t>
  </si>
  <si>
    <t>Pratik Gowari</t>
  </si>
  <si>
    <t xml:space="preserve">Tezpur </t>
  </si>
  <si>
    <t xml:space="preserve">Mark Anthony  </t>
  </si>
  <si>
    <t>Korba</t>
  </si>
  <si>
    <t>Pawan Kumar</t>
  </si>
  <si>
    <t>Anish Dungdung</t>
  </si>
  <si>
    <t>Abbu Hatim</t>
  </si>
  <si>
    <t>Rishabh Deshmukh</t>
  </si>
  <si>
    <t>Max OG Black</t>
  </si>
  <si>
    <t>COD2899</t>
  </si>
  <si>
    <t>Eshaant Manduri</t>
  </si>
  <si>
    <t>RAJAT SHARMA</t>
  </si>
  <si>
    <t>Ashray Mathur</t>
  </si>
  <si>
    <t>Inderdeep Singh</t>
  </si>
  <si>
    <t>Harshwardhan Sushaam- Shewale</t>
  </si>
  <si>
    <t>Akhil Shariff</t>
  </si>
  <si>
    <t>Avinash Pandey</t>
  </si>
  <si>
    <t>2 Type C +case</t>
  </si>
  <si>
    <t>Lost.. Claim received</t>
  </si>
  <si>
    <t>ANISHA DALVI</t>
  </si>
  <si>
    <t>Dhanush Shetty</t>
  </si>
  <si>
    <t>PP119</t>
  </si>
  <si>
    <t>Vedanshu Kanode</t>
  </si>
  <si>
    <t xml:space="preserve">Amravati </t>
  </si>
  <si>
    <t>Ali Hamza</t>
  </si>
  <si>
    <t>Aditya Paliwal</t>
  </si>
  <si>
    <t>sahil Naikwade</t>
  </si>
  <si>
    <t>Abhijeet Rathee</t>
  </si>
  <si>
    <t>Rajsamand</t>
  </si>
  <si>
    <t xml:space="preserve">Devanshu Juneja </t>
  </si>
  <si>
    <t>SACHIN SAURAV</t>
  </si>
  <si>
    <t xml:space="preserve">Dipen chettri </t>
  </si>
  <si>
    <t>Afsan Sheikh</t>
  </si>
  <si>
    <t>Suhail Wani</t>
  </si>
  <si>
    <t>Achudan Patz</t>
  </si>
  <si>
    <t>Karamjeet Singh Dhall</t>
  </si>
  <si>
    <t>Remitance for 6/7/24</t>
  </si>
  <si>
    <t>Santhosh Manjunath</t>
  </si>
  <si>
    <t>Abhay Buttar</t>
  </si>
  <si>
    <t>Nitesh Yadav</t>
  </si>
  <si>
    <t>Bulandshahr</t>
  </si>
  <si>
    <t>PP2017</t>
  </si>
  <si>
    <t xml:space="preserve"> suresh mallapu</t>
  </si>
  <si>
    <t xml:space="preserve">narasapuram </t>
  </si>
  <si>
    <t>Vineet Bhatt</t>
  </si>
  <si>
    <t>Priyanshu Malik</t>
  </si>
  <si>
    <t>Varun Kunchapu</t>
  </si>
  <si>
    <t>Rayan Israni</t>
  </si>
  <si>
    <t>Divya singh</t>
  </si>
  <si>
    <t>Udit Sinha</t>
  </si>
  <si>
    <t>Zeeshan Khan</t>
  </si>
  <si>
    <t>SREEVINAYAK</t>
  </si>
  <si>
    <t>Kasargod</t>
  </si>
  <si>
    <t>Ayush Kiran Waghmode</t>
  </si>
  <si>
    <t xml:space="preserve">Gadhinglaj </t>
  </si>
  <si>
    <t>Priyanshu Rai</t>
  </si>
  <si>
    <t>Remitance for 7/7/24</t>
  </si>
  <si>
    <t xml:space="preserve"> akaash Brahmbhatt</t>
  </si>
  <si>
    <t>sanchit thakur</t>
  </si>
  <si>
    <t>Siddharth Pradeep</t>
  </si>
  <si>
    <t>Pratik padwal</t>
  </si>
  <si>
    <t>Vimeli Khrieo</t>
  </si>
  <si>
    <t>Hriday Pathak</t>
  </si>
  <si>
    <t>David Jake</t>
  </si>
  <si>
    <t>Ri Bhoi</t>
  </si>
  <si>
    <t>N.DANIEL</t>
  </si>
  <si>
    <t>Ranjan Sharma</t>
  </si>
  <si>
    <t>Arvind Shukla</t>
  </si>
  <si>
    <t>Lakshmi A</t>
  </si>
  <si>
    <t>Jeremiah karnik</t>
  </si>
  <si>
    <t>Raghav sharma</t>
  </si>
  <si>
    <t>Pathankot </t>
  </si>
  <si>
    <t>Sahil saha</t>
  </si>
  <si>
    <t xml:space="preserve">Hooghly </t>
  </si>
  <si>
    <t>krissh choudhary</t>
  </si>
  <si>
    <t>PP3138</t>
  </si>
  <si>
    <t>2 Type  C 2 free case</t>
  </si>
  <si>
    <t>Kartik Gathe</t>
  </si>
  <si>
    <t>Alphonso</t>
  </si>
  <si>
    <t>Anurag Keshari</t>
  </si>
  <si>
    <t>Mohammed Sama</t>
  </si>
  <si>
    <t>Ismail Nayeem</t>
  </si>
  <si>
    <t>Ishaan Zararia</t>
  </si>
  <si>
    <t>Shreyansh Ranjan</t>
  </si>
  <si>
    <t xml:space="preserve"> Dudi Satya Vinay</t>
  </si>
  <si>
    <t>K K</t>
  </si>
  <si>
    <t>Aariz Alam</t>
  </si>
  <si>
    <t>Malda</t>
  </si>
  <si>
    <t>Remitance for 8/7/24</t>
  </si>
  <si>
    <t>Type C+ case</t>
  </si>
  <si>
    <t>Arnav Sabat</t>
  </si>
  <si>
    <t>Dipta Sekhar Sarma</t>
  </si>
  <si>
    <t>Sourabh Bailwal</t>
  </si>
  <si>
    <t>Hussain mehdi</t>
  </si>
  <si>
    <t>Pro 2 FREEcase</t>
  </si>
  <si>
    <t>Izhaan Tatariya</t>
  </si>
  <si>
    <t>Parthiv Saha</t>
  </si>
  <si>
    <t>Ishan Negi</t>
  </si>
  <si>
    <t>Bobby choudhary</t>
  </si>
  <si>
    <t>Raghav GV</t>
  </si>
  <si>
    <t>chinddwada</t>
  </si>
  <si>
    <t xml:space="preserve"> Khushi M Shetty</t>
  </si>
  <si>
    <t>Rohit Panwar</t>
  </si>
  <si>
    <t>Sujal Sehdev</t>
  </si>
  <si>
    <t>Aditya garg</t>
  </si>
  <si>
    <t>Dev Roy</t>
  </si>
  <si>
    <t>Zen Screen</t>
  </si>
  <si>
    <t>Sivakalusu Lingam</t>
  </si>
  <si>
    <t>Mahendra Mahendra</t>
  </si>
  <si>
    <t>Rohan Bhattacharya</t>
  </si>
  <si>
    <t>Mahesh Mahesh</t>
  </si>
  <si>
    <t>rayyan ahmad</t>
  </si>
  <si>
    <t>Kaustubh Vinde</t>
  </si>
  <si>
    <t>Remitance for 9/7/24</t>
  </si>
  <si>
    <t>Rayan Sahu</t>
  </si>
  <si>
    <t>2 Type C 2 free case express</t>
  </si>
  <si>
    <t>Irfan Abdul Kader</t>
  </si>
  <si>
    <t>Yawar Husain</t>
  </si>
  <si>
    <t>sharon chakravarthy</t>
  </si>
  <si>
    <t xml:space="preserve">Vijayawada </t>
  </si>
  <si>
    <t>Amal Prakash</t>
  </si>
  <si>
    <t>Shubham Maske</t>
  </si>
  <si>
    <t xml:space="preserve">Prakash </t>
  </si>
  <si>
    <t>Pratush Tamang</t>
  </si>
  <si>
    <t>Jeet Goswami</t>
  </si>
  <si>
    <t>Dhruv Pundir</t>
  </si>
  <si>
    <t>Gandhinagar</t>
  </si>
  <si>
    <t>Shubham pali</t>
  </si>
  <si>
    <t xml:space="preserve">Krishna Temkar </t>
  </si>
  <si>
    <t>AHAMADNAGAR</t>
  </si>
  <si>
    <t>Prashant roy</t>
  </si>
  <si>
    <t>Om Patel</t>
  </si>
  <si>
    <t>Smart Watch Amoled</t>
  </si>
  <si>
    <t>Aniruddha Sawant</t>
  </si>
  <si>
    <t>Sarthak Tomar</t>
  </si>
  <si>
    <t>Gautam Arora</t>
  </si>
  <si>
    <t>Shikhar Mishra</t>
  </si>
  <si>
    <t>Prashiv Singh</t>
  </si>
  <si>
    <t>Akash Lakra</t>
  </si>
  <si>
    <t>Ansh singh</t>
  </si>
  <si>
    <t>Ankit singh</t>
  </si>
  <si>
    <t>Dispatch so it is delivered after 25</t>
  </si>
  <si>
    <t>Krishna Dodeja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</si>
</sst>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₹&quot;\ #,##0"/>
    <numFmt numFmtId="165" formatCode="[$-F800]dddd\,\ mmmm\ dd\,\ yyyy"/>
    <numFmt numFmtId="166" formatCode="[$-14009]dd\ mmmm\ yyyy;@"/>
    <numFmt numFmtId="167" formatCode="0.0000"/>
    <numFmt numFmtId="168" formatCode="0.0"/>
    <numFmt numFmtId="169" formatCode="[$-409]d/mmm/yy;@"/>
    <numFmt numFmtId="170" formatCode="[$-409]dd/mmm/yy;@"/>
  </numFmts>
  <fonts count="46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253858"/>
      <name val="Inter"/>
    </font>
    <font>
      <sz val="16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6"/>
      <color rgb="FFFFC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006100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191919"/>
      <name val="SFProDisplay-Medium"/>
    </font>
    <font>
      <sz val="11"/>
      <color rgb="FF191919"/>
      <name val="SFProDisplay-Medium"/>
    </font>
    <font>
      <sz val="7"/>
      <color rgb="FF191919"/>
      <name val="SFProDisplay-Medium"/>
    </font>
    <font>
      <sz val="12"/>
      <color rgb="FF191919"/>
      <name val="SFProDisplay-Medium"/>
    </font>
    <font>
      <b/>
      <sz val="11"/>
      <color rgb="FF191919"/>
      <name val="SFProDisplay-Medium"/>
    </font>
    <font>
      <sz val="12"/>
      <color rgb="FF2D2D2D"/>
      <name val="Arial"/>
      <family val="2"/>
    </font>
    <font>
      <b/>
      <u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555555"/>
      <name val="Arial"/>
      <family val="2"/>
    </font>
    <font>
      <sz val="7"/>
      <color rgb="FF555555"/>
      <name val="Arial"/>
      <family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191919"/>
      <name val="SFProDisplay-Bold"/>
    </font>
    <font>
      <sz val="18"/>
      <color rgb="FF707070"/>
      <name val="Arial"/>
      <family val="2"/>
    </font>
    <font>
      <sz val="12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6" fillId="2" borderId="0" xfId="1" applyFont="1"/>
    <xf numFmtId="165" fontId="5" fillId="0" borderId="0" xfId="0" applyNumberFormat="1" applyFont="1"/>
    <xf numFmtId="164" fontId="5" fillId="0" borderId="0" xfId="0" applyNumberFormat="1" applyFont="1"/>
    <xf numFmtId="0" fontId="7" fillId="3" borderId="0" xfId="0" applyFont="1" applyFill="1"/>
    <xf numFmtId="0" fontId="5" fillId="4" borderId="0" xfId="0" applyFont="1" applyFill="1"/>
    <xf numFmtId="165" fontId="5" fillId="4" borderId="0" xfId="0" applyNumberFormat="1" applyFont="1" applyFill="1"/>
    <xf numFmtId="0" fontId="5" fillId="5" borderId="0" xfId="0" applyFont="1" applyFill="1"/>
    <xf numFmtId="165" fontId="5" fillId="5" borderId="0" xfId="0" applyNumberFormat="1" applyFont="1" applyFill="1"/>
    <xf numFmtId="0" fontId="11" fillId="0" borderId="0" xfId="0" applyFont="1"/>
    <xf numFmtId="0" fontId="0" fillId="0" borderId="1" xfId="0" applyBorder="1"/>
    <xf numFmtId="0" fontId="12" fillId="0" borderId="1" xfId="0" applyFont="1" applyBorder="1"/>
    <xf numFmtId="0" fontId="1" fillId="0" borderId="1" xfId="0" applyFont="1" applyBorder="1"/>
    <xf numFmtId="0" fontId="5" fillId="0" borderId="1" xfId="0" applyFont="1" applyBorder="1"/>
    <xf numFmtId="0" fontId="0" fillId="0" borderId="0" xfId="0" applyBorder="1"/>
    <xf numFmtId="0" fontId="0" fillId="0" borderId="3" xfId="0" applyBorder="1"/>
    <xf numFmtId="0" fontId="5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left"/>
    </xf>
    <xf numFmtId="0" fontId="5" fillId="0" borderId="0" xfId="0" applyFont="1" applyFill="1"/>
    <xf numFmtId="0" fontId="14" fillId="0" borderId="0" xfId="0" applyFont="1"/>
    <xf numFmtId="164" fontId="13" fillId="0" borderId="0" xfId="2" applyNumberFormat="1"/>
    <xf numFmtId="0" fontId="0" fillId="0" borderId="0" xfId="0" applyAlignment="1">
      <alignment horizontal="center"/>
    </xf>
    <xf numFmtId="0" fontId="8" fillId="0" borderId="0" xfId="0" applyFont="1"/>
    <xf numFmtId="164" fontId="8" fillId="0" borderId="0" xfId="0" applyNumberFormat="1" applyFont="1"/>
    <xf numFmtId="14" fontId="8" fillId="0" borderId="0" xfId="0" applyNumberFormat="1" applyFont="1"/>
    <xf numFmtId="0" fontId="4" fillId="0" borderId="1" xfId="0" applyFont="1" applyBorder="1"/>
    <xf numFmtId="164" fontId="5" fillId="0" borderId="1" xfId="0" applyNumberFormat="1" applyFont="1" applyBorder="1"/>
    <xf numFmtId="0" fontId="14" fillId="0" borderId="1" xfId="0" applyFont="1" applyBorder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6" fillId="6" borderId="0" xfId="1" applyFont="1" applyFill="1"/>
    <xf numFmtId="14" fontId="0" fillId="0" borderId="0" xfId="0" applyNumberFormat="1"/>
    <xf numFmtId="164" fontId="0" fillId="0" borderId="1" xfId="0" applyNumberFormat="1" applyBorder="1"/>
    <xf numFmtId="0" fontId="11" fillId="0" borderId="1" xfId="0" applyFont="1" applyBorder="1"/>
    <xf numFmtId="164" fontId="11" fillId="0" borderId="1" xfId="0" applyNumberFormat="1" applyFont="1" applyBorder="1"/>
    <xf numFmtId="3" fontId="0" fillId="0" borderId="0" xfId="0" applyNumberFormat="1"/>
    <xf numFmtId="0" fontId="5" fillId="0" borderId="0" xfId="0" quotePrefix="1" applyFont="1"/>
    <xf numFmtId="0" fontId="1" fillId="0" borderId="0" xfId="0" applyFont="1" applyAlignment="1">
      <alignment wrapText="1"/>
    </xf>
    <xf numFmtId="1" fontId="5" fillId="0" borderId="0" xfId="0" applyNumberFormat="1" applyFont="1"/>
    <xf numFmtId="1" fontId="5" fillId="0" borderId="0" xfId="0" quotePrefix="1" applyNumberFormat="1" applyFont="1"/>
    <xf numFmtId="0" fontId="15" fillId="0" borderId="0" xfId="0" applyFont="1"/>
    <xf numFmtId="164" fontId="14" fillId="0" borderId="0" xfId="0" applyNumberFormat="1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6" fillId="0" borderId="0" xfId="0" applyNumberFormat="1" applyFont="1" applyAlignment="1">
      <alignment horizontal="left"/>
    </xf>
    <xf numFmtId="164" fontId="17" fillId="0" borderId="0" xfId="0" applyNumberFormat="1" applyFont="1" applyAlignment="1">
      <alignment horizontal="left"/>
    </xf>
    <xf numFmtId="0" fontId="18" fillId="0" borderId="0" xfId="2" applyFont="1" applyAlignment="1">
      <alignment horizontal="left"/>
    </xf>
    <xf numFmtId="0" fontId="18" fillId="0" borderId="0" xfId="2" applyFont="1" applyAlignment="1">
      <alignment horizontal="right"/>
    </xf>
    <xf numFmtId="0" fontId="17" fillId="0" borderId="0" xfId="0" applyFont="1" applyAlignment="1">
      <alignment horizontal="left"/>
    </xf>
    <xf numFmtId="3" fontId="17" fillId="0" borderId="0" xfId="0" applyNumberFormat="1" applyFont="1" applyAlignment="1">
      <alignment horizontal="left"/>
    </xf>
    <xf numFmtId="0" fontId="17" fillId="0" borderId="0" xfId="0" applyFont="1"/>
    <xf numFmtId="0" fontId="19" fillId="0" borderId="0" xfId="0" applyFont="1"/>
    <xf numFmtId="164" fontId="20" fillId="0" borderId="1" xfId="0" applyNumberFormat="1" applyFont="1" applyBorder="1"/>
    <xf numFmtId="0" fontId="5" fillId="8" borderId="0" xfId="0" applyFont="1" applyFill="1"/>
    <xf numFmtId="165" fontId="5" fillId="8" borderId="0" xfId="0" applyNumberFormat="1" applyFont="1" applyFill="1"/>
    <xf numFmtId="0" fontId="1" fillId="0" borderId="0" xfId="0" applyFont="1" applyAlignment="1">
      <alignment horizontal="left"/>
    </xf>
    <xf numFmtId="0" fontId="16" fillId="0" borderId="0" xfId="0" applyFont="1"/>
    <xf numFmtId="164" fontId="26" fillId="7" borderId="1" xfId="1" applyNumberFormat="1" applyFont="1" applyFill="1" applyBorder="1"/>
    <xf numFmtId="164" fontId="25" fillId="2" borderId="0" xfId="1" applyNumberFormat="1" applyFont="1"/>
    <xf numFmtId="0" fontId="12" fillId="0" borderId="0" xfId="0" applyFont="1"/>
    <xf numFmtId="0" fontId="27" fillId="6" borderId="0" xfId="0" applyFont="1" applyFill="1"/>
    <xf numFmtId="0" fontId="27" fillId="0" borderId="0" xfId="0" applyFont="1"/>
    <xf numFmtId="164" fontId="11" fillId="0" borderId="0" xfId="0" applyNumberFormat="1" applyFont="1"/>
    <xf numFmtId="0" fontId="1" fillId="0" borderId="0" xfId="0" quotePrefix="1" applyFont="1"/>
    <xf numFmtId="0" fontId="28" fillId="0" borderId="0" xfId="0" quotePrefix="1" applyFont="1"/>
    <xf numFmtId="164" fontId="17" fillId="0" borderId="0" xfId="0" applyNumberFormat="1" applyFont="1" applyAlignment="1">
      <alignment horizontal="right"/>
    </xf>
    <xf numFmtId="164" fontId="14" fillId="0" borderId="10" xfId="0" applyNumberFormat="1" applyFont="1" applyBorder="1" applyAlignment="1">
      <alignment horizontal="right"/>
    </xf>
    <xf numFmtId="0" fontId="28" fillId="0" borderId="0" xfId="0" applyFont="1"/>
    <xf numFmtId="0" fontId="28" fillId="0" borderId="0" xfId="0" quotePrefix="1" applyFont="1" applyAlignment="1">
      <alignment horizontal="center"/>
    </xf>
    <xf numFmtId="0" fontId="12" fillId="0" borderId="0" xfId="0" quotePrefix="1" applyFont="1"/>
    <xf numFmtId="0" fontId="28" fillId="0" borderId="0" xfId="0" quotePrefix="1" applyFont="1" applyAlignment="1">
      <alignment horizontal="right"/>
    </xf>
    <xf numFmtId="164" fontId="14" fillId="6" borderId="1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5" fontId="0" fillId="0" borderId="0" xfId="0" applyNumberFormat="1"/>
    <xf numFmtId="164" fontId="14" fillId="0" borderId="10" xfId="0" applyNumberFormat="1" applyFont="1" applyBorder="1"/>
    <xf numFmtId="0" fontId="5" fillId="9" borderId="0" xfId="0" applyFont="1" applyFill="1"/>
    <xf numFmtId="1" fontId="0" fillId="0" borderId="0" xfId="0" applyNumberFormat="1"/>
    <xf numFmtId="166" fontId="5" fillId="0" borderId="0" xfId="0" applyNumberFormat="1" applyFont="1"/>
    <xf numFmtId="17" fontId="0" fillId="0" borderId="0" xfId="0" applyNumberFormat="1"/>
    <xf numFmtId="1" fontId="5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11" xfId="0" applyFont="1" applyBorder="1"/>
    <xf numFmtId="0" fontId="28" fillId="0" borderId="11" xfId="0" applyFont="1" applyBorder="1"/>
    <xf numFmtId="0" fontId="30" fillId="0" borderId="0" xfId="0" applyFont="1" applyAlignment="1">
      <alignment horizontal="left"/>
    </xf>
    <xf numFmtId="0" fontId="1" fillId="6" borderId="0" xfId="0" applyFont="1" applyFill="1"/>
    <xf numFmtId="0" fontId="14" fillId="0" borderId="0" xfId="0" applyFont="1" applyAlignment="1">
      <alignment horizontal="right"/>
    </xf>
    <xf numFmtId="0" fontId="0" fillId="6" borderId="1" xfId="0" applyFill="1" applyBorder="1"/>
    <xf numFmtId="0" fontId="0" fillId="0" borderId="10" xfId="0" applyBorder="1"/>
    <xf numFmtId="0" fontId="11" fillId="0" borderId="0" xfId="0" applyFont="1" applyBorder="1"/>
    <xf numFmtId="14" fontId="0" fillId="0" borderId="0" xfId="0" applyNumberFormat="1" applyBorder="1"/>
    <xf numFmtId="14" fontId="0" fillId="0" borderId="3" xfId="0" applyNumberFormat="1" applyBorder="1" applyAlignment="1">
      <alignment horizontal="left"/>
    </xf>
    <xf numFmtId="0" fontId="11" fillId="0" borderId="7" xfId="0" applyFont="1" applyBorder="1"/>
    <xf numFmtId="0" fontId="5" fillId="6" borderId="0" xfId="0" applyFont="1" applyFill="1" applyBorder="1"/>
    <xf numFmtId="0" fontId="0" fillId="6" borderId="0" xfId="0" applyFill="1" applyBorder="1"/>
    <xf numFmtId="164" fontId="5" fillId="6" borderId="3" xfId="0" applyNumberFormat="1" applyFont="1" applyFill="1" applyBorder="1" applyAlignment="1">
      <alignment horizontal="left"/>
    </xf>
    <xf numFmtId="0" fontId="24" fillId="0" borderId="0" xfId="0" applyFont="1" applyBorder="1"/>
    <xf numFmtId="0" fontId="32" fillId="0" borderId="0" xfId="0" applyFont="1" applyBorder="1"/>
    <xf numFmtId="0" fontId="0" fillId="0" borderId="11" xfId="0" applyBorder="1"/>
    <xf numFmtId="1" fontId="0" fillId="0" borderId="3" xfId="0" applyNumberFormat="1" applyFont="1" applyBorder="1" applyAlignment="1">
      <alignment horizontal="left"/>
    </xf>
    <xf numFmtId="0" fontId="1" fillId="0" borderId="7" xfId="0" applyFont="1" applyBorder="1"/>
    <xf numFmtId="0" fontId="34" fillId="0" borderId="7" xfId="0" applyFont="1" applyFill="1" applyBorder="1"/>
    <xf numFmtId="0" fontId="33" fillId="0" borderId="0" xfId="0" applyFont="1" applyBorder="1" applyAlignment="1">
      <alignment horizontal="left"/>
    </xf>
    <xf numFmtId="0" fontId="0" fillId="0" borderId="3" xfId="0" applyBorder="1" applyAlignment="1">
      <alignment horizontal="right"/>
    </xf>
    <xf numFmtId="0" fontId="11" fillId="0" borderId="3" xfId="0" applyFont="1" applyBorder="1" applyAlignment="1">
      <alignment horizontal="right"/>
    </xf>
    <xf numFmtId="0" fontId="35" fillId="0" borderId="2" xfId="0" applyFont="1" applyBorder="1"/>
    <xf numFmtId="0" fontId="34" fillId="0" borderId="4" xfId="0" applyFont="1" applyBorder="1"/>
    <xf numFmtId="0" fontId="34" fillId="0" borderId="12" xfId="0" applyFont="1" applyBorder="1"/>
    <xf numFmtId="0" fontId="36" fillId="0" borderId="0" xfId="0" quotePrefix="1" applyFont="1"/>
    <xf numFmtId="0" fontId="37" fillId="0" borderId="0" xfId="0" applyFont="1" applyAlignment="1">
      <alignment horizontal="left"/>
    </xf>
    <xf numFmtId="0" fontId="37" fillId="0" borderId="0" xfId="0" applyFont="1"/>
    <xf numFmtId="0" fontId="38" fillId="0" borderId="0" xfId="0" applyFont="1"/>
    <xf numFmtId="167" fontId="0" fillId="0" borderId="0" xfId="0" applyNumberFormat="1"/>
    <xf numFmtId="0" fontId="39" fillId="0" borderId="0" xfId="0" applyFont="1"/>
    <xf numFmtId="0" fontId="40" fillId="0" borderId="0" xfId="0" applyFont="1"/>
    <xf numFmtId="0" fontId="41" fillId="0" borderId="0" xfId="0" applyFont="1"/>
    <xf numFmtId="164" fontId="36" fillId="0" borderId="0" xfId="0" quotePrefix="1" applyNumberFormat="1" applyFont="1"/>
    <xf numFmtId="164" fontId="1" fillId="0" borderId="0" xfId="0" applyNumberFormat="1" applyFont="1"/>
    <xf numFmtId="0" fontId="41" fillId="0" borderId="0" xfId="0" applyFont="1" applyAlignment="1">
      <alignment horizontal="right"/>
    </xf>
    <xf numFmtId="164" fontId="12" fillId="0" borderId="0" xfId="0" applyNumberFormat="1" applyFont="1"/>
    <xf numFmtId="0" fontId="42" fillId="0" borderId="0" xfId="0" applyFont="1"/>
    <xf numFmtId="0" fontId="28" fillId="0" borderId="0" xfId="0" applyFont="1" applyBorder="1"/>
    <xf numFmtId="0" fontId="3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6" borderId="0" xfId="0" applyFont="1" applyFill="1" applyBorder="1"/>
    <xf numFmtId="0" fontId="5" fillId="0" borderId="3" xfId="0" applyFont="1" applyBorder="1"/>
    <xf numFmtId="0" fontId="31" fillId="0" borderId="7" xfId="0" applyFont="1" applyBorder="1"/>
    <xf numFmtId="0" fontId="43" fillId="0" borderId="3" xfId="0" applyFont="1" applyBorder="1"/>
    <xf numFmtId="0" fontId="34" fillId="0" borderId="7" xfId="0" applyFont="1" applyBorder="1" applyAlignment="1">
      <alignment horizontal="left"/>
    </xf>
    <xf numFmtId="0" fontId="34" fillId="0" borderId="7" xfId="0" applyFont="1" applyBorder="1"/>
    <xf numFmtId="0" fontId="34" fillId="0" borderId="0" xfId="0" applyFont="1" applyBorder="1"/>
    <xf numFmtId="164" fontId="1" fillId="0" borderId="0" xfId="0" quotePrefix="1" applyNumberFormat="1" applyFont="1"/>
    <xf numFmtId="168" fontId="0" fillId="0" borderId="0" xfId="0" applyNumberFormat="1"/>
    <xf numFmtId="0" fontId="12" fillId="0" borderId="11" xfId="0" applyFont="1" applyBorder="1" applyAlignment="1">
      <alignment horizontal="right"/>
    </xf>
    <xf numFmtId="168" fontId="28" fillId="0" borderId="0" xfId="0" applyNumberFormat="1" applyFont="1"/>
    <xf numFmtId="1" fontId="44" fillId="0" borderId="0" xfId="0" applyNumberFormat="1" applyFont="1"/>
    <xf numFmtId="0" fontId="0" fillId="0" borderId="0" xfId="0" quotePrefix="1"/>
    <xf numFmtId="0" fontId="24" fillId="4" borderId="0" xfId="0" applyFont="1" applyFill="1"/>
    <xf numFmtId="0" fontId="24" fillId="5" borderId="0" xfId="0" applyFont="1" applyFill="1"/>
    <xf numFmtId="0" fontId="24" fillId="9" borderId="0" xfId="0" applyFont="1" applyFill="1"/>
    <xf numFmtId="0" fontId="45" fillId="9" borderId="0" xfId="1" applyFont="1" applyFill="1"/>
    <xf numFmtId="0" fontId="24" fillId="10" borderId="0" xfId="0" applyFont="1" applyFill="1"/>
    <xf numFmtId="0" fontId="24" fillId="0" borderId="0" xfId="0" applyFont="1"/>
    <xf numFmtId="169" fontId="24" fillId="0" borderId="0" xfId="0" applyNumberFormat="1" applyFont="1"/>
    <xf numFmtId="169" fontId="5" fillId="4" borderId="0" xfId="0" applyNumberFormat="1" applyFont="1" applyFill="1"/>
    <xf numFmtId="169" fontId="5" fillId="11" borderId="0" xfId="0" applyNumberFormat="1" applyFont="1" applyFill="1"/>
    <xf numFmtId="169" fontId="5" fillId="5" borderId="0" xfId="0" applyNumberFormat="1" applyFont="1" applyFill="1"/>
    <xf numFmtId="169" fontId="36" fillId="0" borderId="0" xfId="0" quotePrefix="1" applyNumberFormat="1" applyFont="1"/>
    <xf numFmtId="169" fontId="24" fillId="5" borderId="0" xfId="0" applyNumberFormat="1" applyFont="1" applyFill="1"/>
    <xf numFmtId="170" fontId="5" fillId="5" borderId="0" xfId="0" applyNumberFormat="1" applyFont="1" applyFill="1"/>
    <xf numFmtId="16" fontId="0" fillId="0" borderId="0" xfId="0" applyNumberFormat="1"/>
    <xf numFmtId="0" fontId="33" fillId="0" borderId="0" xfId="0" applyFont="1"/>
    <xf numFmtId="0" fontId="36" fillId="0" borderId="0" xfId="0" applyFont="1"/>
    <xf numFmtId="0" fontId="0" fillId="0" borderId="0" xfId="0" applyFont="1"/>
    <xf numFmtId="0" fontId="24" fillId="12" borderId="0" xfId="0" applyFont="1" applyFill="1"/>
    <xf numFmtId="0" fontId="0" fillId="12" borderId="0" xfId="0" applyFill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11</xdr:row>
      <xdr:rowOff>220980</xdr:rowOff>
    </xdr:from>
    <xdr:to>
      <xdr:col>1</xdr:col>
      <xdr:colOff>1531620</xdr:colOff>
      <xdr:row>16</xdr:row>
      <xdr:rowOff>0</xdr:rowOff>
    </xdr:to>
    <xdr:pic>
      <xdr:nvPicPr>
        <xdr:cNvPr id="5" name="Picture 4" descr="80+ Free Barcode &amp; Qr Code Images - Pixaba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3078480"/>
          <a:ext cx="281178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M24"/>
  <sheetViews>
    <sheetView workbookViewId="0">
      <selection activeCell="E4" sqref="E4"/>
    </sheetView>
  </sheetViews>
  <sheetFormatPr defaultRowHeight="14.4"/>
  <cols>
    <col min="2" max="2" width="21.33203125" customWidth="1"/>
    <col min="3" max="3" width="18" customWidth="1"/>
    <col min="4" max="4" width="22.6640625" customWidth="1"/>
    <col min="5" max="5" width="16" customWidth="1"/>
    <col min="6" max="7" width="14.33203125" customWidth="1"/>
    <col min="8" max="8" width="18.44140625" customWidth="1"/>
    <col min="11" max="11" width="18.109375" customWidth="1"/>
    <col min="13" max="13" width="10.33203125" bestFit="1" customWidth="1"/>
  </cols>
  <sheetData>
    <row r="2" spans="2:13" ht="23.4">
      <c r="C2" s="85" t="s">
        <v>581</v>
      </c>
      <c r="D2" s="81" t="s">
        <v>149</v>
      </c>
      <c r="E2" s="84" t="s">
        <v>578</v>
      </c>
      <c r="F2" s="84" t="s">
        <v>76</v>
      </c>
      <c r="G2" s="84" t="s">
        <v>582</v>
      </c>
      <c r="H2" s="84" t="s">
        <v>580</v>
      </c>
    </row>
    <row r="3" spans="2:13" ht="21">
      <c r="B3" s="76" t="s">
        <v>472</v>
      </c>
      <c r="C3" s="82">
        <f>(ITL!C1)</f>
        <v>105933</v>
      </c>
      <c r="D3" s="82">
        <v>12000</v>
      </c>
      <c r="E3" s="82">
        <f>SUM(ITL!U4:U9998)</f>
        <v>52240</v>
      </c>
      <c r="F3" s="82"/>
      <c r="G3" s="82"/>
      <c r="H3" s="82">
        <f>(C3)-(D3+E3)</f>
        <v>41693</v>
      </c>
    </row>
    <row r="4" spans="2:13" ht="21">
      <c r="B4" s="76" t="s">
        <v>575</v>
      </c>
      <c r="C4" s="82">
        <f>(ShipRocket!C2)</f>
        <v>4949248</v>
      </c>
      <c r="D4" s="82">
        <v>43738</v>
      </c>
      <c r="E4" s="82">
        <f>(ShipRocket!C5)</f>
        <v>1813025</v>
      </c>
      <c r="F4" s="82"/>
      <c r="G4" s="82"/>
      <c r="H4" s="82">
        <f>(C4)-(D4+E4)</f>
        <v>3092485</v>
      </c>
    </row>
    <row r="5" spans="2:13" ht="21">
      <c r="B5" s="76" t="s">
        <v>144</v>
      </c>
      <c r="C5" s="82">
        <f>(ByHandSale!C1)</f>
        <v>25661</v>
      </c>
      <c r="D5" s="82">
        <v>350</v>
      </c>
      <c r="E5" s="82">
        <f>SUM(ByHandSale!L6:L9999)</f>
        <v>13000</v>
      </c>
      <c r="F5" s="82"/>
      <c r="G5" s="82"/>
      <c r="H5" s="82">
        <f>(C5)-(D5+E5)</f>
        <v>12311</v>
      </c>
    </row>
    <row r="6" spans="2:13" ht="21">
      <c r="B6" s="86" t="s">
        <v>576</v>
      </c>
      <c r="C6" s="83">
        <f>SUM(C3:C5)</f>
        <v>5080842</v>
      </c>
      <c r="D6" s="83">
        <f>SUM(D3:D5)</f>
        <v>56088</v>
      </c>
      <c r="E6" s="83">
        <f>SUM(E3:E5)</f>
        <v>1878265</v>
      </c>
      <c r="F6" s="83">
        <f>(Products!E2)</f>
        <v>4900</v>
      </c>
      <c r="G6" s="83">
        <v>80000</v>
      </c>
      <c r="H6" s="88">
        <f>(C6)-(D6+E6+F6+G6)</f>
        <v>3061589</v>
      </c>
      <c r="M6" s="48">
        <f ca="1">TODAY()</f>
        <v>45497</v>
      </c>
    </row>
    <row r="7" spans="2:13">
      <c r="M7" s="48">
        <v>45049</v>
      </c>
    </row>
    <row r="8" spans="2:13">
      <c r="H8" s="5"/>
      <c r="M8">
        <f ca="1">(M6-M7)</f>
        <v>448</v>
      </c>
    </row>
    <row r="10" spans="2:13">
      <c r="H10" s="5"/>
    </row>
    <row r="13" spans="2:13" ht="23.4">
      <c r="B13" s="81" t="s">
        <v>574</v>
      </c>
      <c r="C13" s="85" t="s">
        <v>25</v>
      </c>
      <c r="D13" s="87" t="s">
        <v>577</v>
      </c>
    </row>
    <row r="14" spans="2:13" ht="21">
      <c r="B14" s="1" t="s">
        <v>472</v>
      </c>
      <c r="C14" s="82">
        <f>(ITL!C1)</f>
        <v>105933</v>
      </c>
      <c r="D14" s="82">
        <f>(ITL!C2)</f>
        <v>74</v>
      </c>
    </row>
    <row r="15" spans="2:13" ht="21">
      <c r="B15" s="1" t="s">
        <v>575</v>
      </c>
      <c r="C15" s="82">
        <f>(ShipRocket!C2)</f>
        <v>4949248</v>
      </c>
      <c r="D15" s="82">
        <f>(ShipRocket!C1)</f>
        <v>3123</v>
      </c>
      <c r="K15" s="5"/>
    </row>
    <row r="16" spans="2:13" ht="21">
      <c r="B16" s="1" t="s">
        <v>144</v>
      </c>
      <c r="C16" s="82">
        <f>(ByHandSale!C1)</f>
        <v>25661</v>
      </c>
      <c r="D16" s="82">
        <f>(ByHandSale!C2)</f>
        <v>19</v>
      </c>
    </row>
    <row r="17" spans="2:7" ht="21">
      <c r="B17" s="80" t="s">
        <v>576</v>
      </c>
      <c r="C17" s="83">
        <f>SUM(C14:C15)</f>
        <v>5055181</v>
      </c>
      <c r="D17" s="83">
        <f>SUM(D14:D16)</f>
        <v>3216</v>
      </c>
    </row>
    <row r="19" spans="2:7">
      <c r="G19" s="5"/>
    </row>
    <row r="21" spans="2:7" ht="23.4">
      <c r="B21" s="81" t="s">
        <v>683</v>
      </c>
      <c r="C21" s="83">
        <f>(Products!J1)</f>
        <v>431300</v>
      </c>
    </row>
    <row r="24" spans="2:7" ht="23.4">
      <c r="B24" s="81" t="s">
        <v>955</v>
      </c>
      <c r="C24" s="83">
        <f>(C17-C21)</f>
        <v>4623881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H28"/>
  <sheetViews>
    <sheetView workbookViewId="0">
      <selection activeCell="G6" sqref="G6"/>
    </sheetView>
  </sheetViews>
  <sheetFormatPr defaultRowHeight="14.4"/>
  <cols>
    <col min="1" max="1" width="20.21875" customWidth="1"/>
    <col min="2" max="2" width="45.21875" customWidth="1"/>
    <col min="3" max="3" width="16.88671875" customWidth="1"/>
    <col min="4" max="4" width="20.44140625" customWidth="1"/>
    <col min="5" max="5" width="19.88671875" customWidth="1"/>
    <col min="6" max="6" width="14.88671875" customWidth="1"/>
    <col min="7" max="7" width="16.21875" customWidth="1"/>
    <col min="8" max="8" width="15.21875" customWidth="1"/>
  </cols>
  <sheetData>
    <row r="1" spans="2:8" ht="28.8">
      <c r="B1" s="139">
        <v>2024</v>
      </c>
      <c r="C1" s="139" t="s">
        <v>1848</v>
      </c>
      <c r="D1" s="139" t="s">
        <v>1849</v>
      </c>
      <c r="E1" s="139" t="s">
        <v>1851</v>
      </c>
      <c r="F1" s="139" t="s">
        <v>1852</v>
      </c>
      <c r="G1" s="139" t="s">
        <v>1853</v>
      </c>
      <c r="H1" s="139" t="s">
        <v>1854</v>
      </c>
    </row>
    <row r="3" spans="2:8" ht="28.8">
      <c r="B3" s="134" t="s">
        <v>1952</v>
      </c>
      <c r="C3" s="136">
        <f>(YearlySummary!G19)</f>
        <v>406346</v>
      </c>
      <c r="D3" s="136">
        <f>(YearlySummary!G20)</f>
        <v>345123</v>
      </c>
      <c r="E3" s="136">
        <f>(YearlySummary!G21)</f>
        <v>731717</v>
      </c>
      <c r="F3" s="136">
        <f>(YearlySummary!G22)</f>
        <v>771037</v>
      </c>
      <c r="G3" s="136">
        <f>(YearlySummary!G23)</f>
        <v>897806</v>
      </c>
      <c r="H3" s="136">
        <f>(YearlySummary!G24)</f>
        <v>991703</v>
      </c>
    </row>
    <row r="4" spans="2:8" ht="28.8">
      <c r="B4" s="134" t="s">
        <v>2324</v>
      </c>
      <c r="C4" s="136">
        <f>(YearlySummary!H19)</f>
        <v>167090</v>
      </c>
      <c r="D4" s="136">
        <f>(YearlySummary!H20)</f>
        <v>110370</v>
      </c>
      <c r="E4" s="136">
        <f>(YearlySummary!H21)</f>
        <v>284370</v>
      </c>
      <c r="F4" s="136">
        <f>(YearlySummary!H22)</f>
        <v>295040</v>
      </c>
      <c r="G4" s="136">
        <f>(YearlySummary!H23)</f>
        <v>325975</v>
      </c>
      <c r="H4" s="136">
        <f>(YearlySummary!H24)</f>
        <v>380265</v>
      </c>
    </row>
    <row r="5" spans="2:8" ht="28.8">
      <c r="B5" s="134" t="s">
        <v>182</v>
      </c>
      <c r="C5" s="136">
        <f>(YearlySummary!I19)</f>
        <v>40785</v>
      </c>
      <c r="D5" s="136">
        <f>(YearlySummary!I20)</f>
        <v>30375</v>
      </c>
      <c r="E5" s="136">
        <f>(YearlySummary!I21)</f>
        <v>61860</v>
      </c>
      <c r="F5" s="136">
        <f>(YearlySummary!I22)</f>
        <v>65498</v>
      </c>
      <c r="G5" s="136">
        <f>(YearlySummary!I23)</f>
        <v>76890</v>
      </c>
      <c r="H5" s="136">
        <f>(YearlySummary!I24)</f>
        <v>87177</v>
      </c>
    </row>
    <row r="6" spans="2:8" ht="28.8">
      <c r="B6" s="134" t="s">
        <v>1953</v>
      </c>
      <c r="C6" s="138">
        <f t="shared" ref="C6:H6" si="0">(C3-(C4+C5))</f>
        <v>198471</v>
      </c>
      <c r="D6" s="138">
        <f t="shared" si="0"/>
        <v>204378</v>
      </c>
      <c r="E6" s="138">
        <f t="shared" si="0"/>
        <v>385487</v>
      </c>
      <c r="F6" s="138">
        <f t="shared" si="0"/>
        <v>410499</v>
      </c>
      <c r="G6" s="138">
        <f t="shared" si="0"/>
        <v>494941</v>
      </c>
      <c r="H6" s="138">
        <f t="shared" si="0"/>
        <v>524261</v>
      </c>
    </row>
    <row r="7" spans="2:8" ht="28.8">
      <c r="B7" s="134"/>
    </row>
    <row r="8" spans="2:8" ht="28.8">
      <c r="B8" s="134" t="s">
        <v>1954</v>
      </c>
    </row>
    <row r="9" spans="2:8" ht="28.8">
      <c r="B9" s="137" t="s">
        <v>1955</v>
      </c>
      <c r="C9" s="136">
        <v>38678</v>
      </c>
      <c r="D9" s="136">
        <v>42790</v>
      </c>
      <c r="E9" s="136">
        <v>80478</v>
      </c>
    </row>
    <row r="10" spans="2:8" ht="28.8">
      <c r="B10" s="137" t="s">
        <v>1956</v>
      </c>
      <c r="C10" s="136">
        <v>1000</v>
      </c>
      <c r="D10" s="136">
        <v>1000</v>
      </c>
      <c r="E10" s="136">
        <v>1100</v>
      </c>
    </row>
    <row r="11" spans="2:8" ht="28.8">
      <c r="B11" s="137" t="s">
        <v>405</v>
      </c>
      <c r="C11" s="136">
        <v>33756</v>
      </c>
      <c r="D11" s="136">
        <v>34020</v>
      </c>
      <c r="E11" s="136">
        <v>71550</v>
      </c>
    </row>
    <row r="12" spans="2:8" ht="28.8">
      <c r="B12" s="137" t="s">
        <v>76</v>
      </c>
      <c r="C12" s="136">
        <v>2500</v>
      </c>
      <c r="D12" s="136">
        <v>2500</v>
      </c>
      <c r="E12" s="136">
        <v>3500</v>
      </c>
    </row>
    <row r="13" spans="2:8" ht="28.8">
      <c r="B13" s="137" t="s">
        <v>115</v>
      </c>
      <c r="C13" s="136">
        <v>3080</v>
      </c>
      <c r="D13" s="136">
        <v>2000</v>
      </c>
      <c r="E13" s="136">
        <v>4680</v>
      </c>
    </row>
    <row r="14" spans="2:8" ht="28.8">
      <c r="B14" s="137" t="s">
        <v>1957</v>
      </c>
      <c r="C14" s="136">
        <v>3880</v>
      </c>
      <c r="D14" s="136">
        <v>3312</v>
      </c>
      <c r="E14" s="136">
        <v>7697</v>
      </c>
    </row>
    <row r="15" spans="2:8" ht="28.8">
      <c r="B15" s="134" t="s">
        <v>1960</v>
      </c>
      <c r="C15" s="138">
        <f>(C6)-SUM(C9:C14)</f>
        <v>115577</v>
      </c>
      <c r="D15" s="138">
        <f>(D6)-SUM(D9:D14)</f>
        <v>118756</v>
      </c>
      <c r="E15" s="136">
        <f>(E6)-SUM(E9:E14)</f>
        <v>216482</v>
      </c>
    </row>
    <row r="16" spans="2:8" ht="28.8">
      <c r="B16" s="134"/>
      <c r="C16" s="134"/>
    </row>
    <row r="17" spans="1:5" ht="28.8">
      <c r="B17" s="134" t="s">
        <v>1958</v>
      </c>
    </row>
    <row r="18" spans="1:5" ht="28.8">
      <c r="B18" s="137" t="s">
        <v>1959</v>
      </c>
      <c r="C18" s="136"/>
    </row>
    <row r="19" spans="1:5" ht="28.8">
      <c r="B19" s="137" t="s">
        <v>1961</v>
      </c>
      <c r="C19" s="136">
        <f>(2*291)</f>
        <v>582</v>
      </c>
      <c r="D19" s="136">
        <v>486</v>
      </c>
      <c r="E19" s="136">
        <v>497</v>
      </c>
    </row>
    <row r="20" spans="1:5" ht="28.8">
      <c r="B20" s="137" t="s">
        <v>1962</v>
      </c>
      <c r="C20" s="136">
        <f>(1994)+(18/100*1994)</f>
        <v>2352.92</v>
      </c>
      <c r="D20" s="136">
        <f>(1994)+(18/100*1994)</f>
        <v>2352.92</v>
      </c>
      <c r="E20" s="136">
        <v>2353</v>
      </c>
    </row>
    <row r="21" spans="1:5" ht="28.8">
      <c r="B21" s="137" t="s">
        <v>1963</v>
      </c>
      <c r="D21" s="136">
        <v>900</v>
      </c>
      <c r="E21" s="136">
        <v>900</v>
      </c>
    </row>
    <row r="22" spans="1:5" ht="28.8">
      <c r="A22" s="138">
        <f>SUM(C22:E22)</f>
        <v>440391.16000000003</v>
      </c>
      <c r="B22" s="134" t="s">
        <v>1964</v>
      </c>
      <c r="C22" s="138">
        <f>(C15)-SUM(C18:C21)</f>
        <v>112642.08</v>
      </c>
      <c r="D22" s="138">
        <f>(D15)-SUM(D18:D21)</f>
        <v>115017.08</v>
      </c>
      <c r="E22" s="138">
        <f>(E15)-SUM(E18:E21)</f>
        <v>212732</v>
      </c>
    </row>
    <row r="23" spans="1:5" ht="28.8">
      <c r="B23" s="134"/>
      <c r="C23" s="134"/>
    </row>
    <row r="24" spans="1:5" ht="28.8">
      <c r="B24" s="134" t="s">
        <v>1965</v>
      </c>
    </row>
    <row r="26" spans="1:5" ht="28.8">
      <c r="B26" s="134" t="s">
        <v>1966</v>
      </c>
    </row>
    <row r="28" spans="1:5" ht="28.8">
      <c r="B28" s="134" t="s">
        <v>1967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337"/>
  <sheetViews>
    <sheetView workbookViewId="0">
      <pane xSplit="5" ySplit="3" topLeftCell="F86" activePane="bottomRight" state="frozen"/>
      <selection pane="topRight" activeCell="F1" sqref="F1"/>
      <selection pane="bottomLeft" activeCell="A2" sqref="A2"/>
      <selection pane="bottomRight" activeCell="E105" sqref="E105"/>
    </sheetView>
  </sheetViews>
  <sheetFormatPr defaultRowHeight="14.4"/>
  <cols>
    <col min="1" max="1" width="5.33203125" style="38" customWidth="1"/>
    <col min="2" max="2" width="18.33203125" customWidth="1"/>
    <col min="3" max="3" width="16.44140625" customWidth="1"/>
    <col min="4" max="4" width="21.33203125" customWidth="1"/>
    <col min="5" max="5" width="35.6640625" customWidth="1"/>
    <col min="6" max="6" width="55.6640625" customWidth="1"/>
    <col min="7" max="7" width="59.44140625" customWidth="1"/>
    <col min="8" max="8" width="20.5546875" customWidth="1"/>
    <col min="9" max="9" width="19.33203125" customWidth="1"/>
    <col min="10" max="10" width="11.109375" customWidth="1"/>
    <col min="11" max="11" width="31.6640625" customWidth="1"/>
    <col min="12" max="12" width="16.44140625" customWidth="1"/>
    <col min="13" max="13" width="19.109375" customWidth="1"/>
    <col min="14" max="14" width="10.44140625" customWidth="1"/>
    <col min="15" max="15" width="16.33203125" customWidth="1"/>
    <col min="17" max="17" width="6.5546875" customWidth="1"/>
    <col min="18" max="18" width="10.33203125" customWidth="1"/>
    <col min="19" max="19" width="9.6640625" customWidth="1"/>
    <col min="20" max="20" width="13.44140625" customWidth="1"/>
    <col min="21" max="21" width="11.6640625" customWidth="1"/>
    <col min="22" max="22" width="16.88671875" customWidth="1"/>
    <col min="23" max="23" width="10.6640625" customWidth="1"/>
    <col min="24" max="25" width="11.33203125" customWidth="1"/>
    <col min="26" max="26" width="16.6640625" customWidth="1"/>
    <col min="27" max="27" width="14.33203125" customWidth="1"/>
    <col min="28" max="28" width="11.33203125" bestFit="1" customWidth="1"/>
    <col min="29" max="29" width="19.88671875" customWidth="1"/>
    <col min="30" max="30" width="13" customWidth="1"/>
  </cols>
  <sheetData>
    <row r="1" spans="1:38" ht="24" customHeight="1">
      <c r="B1" s="60" t="s">
        <v>142</v>
      </c>
      <c r="C1" s="62">
        <f>(AA3)</f>
        <v>105933</v>
      </c>
      <c r="D1" s="60" t="s">
        <v>325</v>
      </c>
      <c r="E1" s="62">
        <f>(AA10)</f>
        <v>28512</v>
      </c>
      <c r="F1" s="64"/>
      <c r="G1" s="63"/>
      <c r="K1" s="60" t="s">
        <v>335</v>
      </c>
      <c r="L1" s="65">
        <f>COUNT(A4:A99972)</f>
        <v>100</v>
      </c>
      <c r="M1" s="60" t="s">
        <v>347</v>
      </c>
      <c r="N1" s="67">
        <f>COUNT(D4:D99972)</f>
        <v>99</v>
      </c>
      <c r="O1" s="60" t="s">
        <v>280</v>
      </c>
      <c r="P1" s="1">
        <v>4</v>
      </c>
    </row>
    <row r="2" spans="1:38" ht="24" customHeight="1">
      <c r="B2" s="60" t="s">
        <v>319</v>
      </c>
      <c r="C2" s="62">
        <f>(AA13)</f>
        <v>74</v>
      </c>
      <c r="D2" s="60" t="s">
        <v>320</v>
      </c>
      <c r="E2" s="61">
        <f>COUNT(X4:X99998)</f>
        <v>26</v>
      </c>
      <c r="K2" s="60" t="s">
        <v>334</v>
      </c>
      <c r="L2" s="66">
        <f>(L1)-(C2+E2)</f>
        <v>0</v>
      </c>
      <c r="M2" s="72"/>
      <c r="N2" s="67"/>
      <c r="O2" s="5"/>
      <c r="AD2" s="5"/>
    </row>
    <row r="3" spans="1:38" ht="18.600000000000001" customHeight="1">
      <c r="A3" s="4" t="s">
        <v>14</v>
      </c>
      <c r="B3" s="8" t="s">
        <v>167</v>
      </c>
      <c r="C3" s="3" t="s">
        <v>15</v>
      </c>
      <c r="D3" s="3" t="s">
        <v>169</v>
      </c>
      <c r="E3" s="3" t="s">
        <v>16</v>
      </c>
      <c r="F3" s="3" t="s">
        <v>38</v>
      </c>
      <c r="G3" s="3" t="s">
        <v>37</v>
      </c>
      <c r="H3" s="3" t="s">
        <v>17</v>
      </c>
      <c r="I3" s="3" t="s">
        <v>18</v>
      </c>
      <c r="J3" s="4" t="s">
        <v>19</v>
      </c>
      <c r="K3" s="4" t="s">
        <v>26</v>
      </c>
      <c r="L3" s="3" t="s">
        <v>126</v>
      </c>
      <c r="M3" s="4" t="s">
        <v>78</v>
      </c>
      <c r="N3" s="3" t="s">
        <v>79</v>
      </c>
      <c r="O3" s="3" t="s">
        <v>80</v>
      </c>
      <c r="P3" s="3" t="s">
        <v>23</v>
      </c>
      <c r="Q3" s="1" t="s">
        <v>407</v>
      </c>
      <c r="R3" s="3" t="s">
        <v>274</v>
      </c>
      <c r="S3" s="3" t="s">
        <v>25</v>
      </c>
      <c r="T3" s="3" t="s">
        <v>30</v>
      </c>
      <c r="U3" s="3" t="s">
        <v>32</v>
      </c>
      <c r="V3" s="3" t="s">
        <v>128</v>
      </c>
      <c r="W3" s="3" t="s">
        <v>127</v>
      </c>
      <c r="X3" s="3" t="s">
        <v>145</v>
      </c>
      <c r="Y3" s="3" t="s">
        <v>405</v>
      </c>
      <c r="Z3" s="42" t="s">
        <v>142</v>
      </c>
      <c r="AA3" s="69">
        <f>SUM(S4:S99972)</f>
        <v>105933</v>
      </c>
      <c r="AB3" s="5"/>
      <c r="AC3" s="3" t="s">
        <v>148</v>
      </c>
      <c r="AD3" s="75">
        <f>SUM(W5:W99973)</f>
        <v>44624</v>
      </c>
      <c r="AF3" s="1"/>
    </row>
    <row r="4" spans="1:38" s="9" customFormat="1" ht="21">
      <c r="A4" s="59">
        <v>1</v>
      </c>
      <c r="C4" s="12">
        <v>45050</v>
      </c>
      <c r="D4" s="55">
        <v>13624910756534</v>
      </c>
      <c r="E4" s="9" t="s">
        <v>20</v>
      </c>
      <c r="F4" s="9" t="s">
        <v>39</v>
      </c>
      <c r="G4" s="9" t="s">
        <v>40</v>
      </c>
      <c r="H4" s="9" t="s">
        <v>21</v>
      </c>
      <c r="I4" s="9" t="s">
        <v>22</v>
      </c>
      <c r="J4" s="9">
        <v>201301</v>
      </c>
      <c r="K4" s="9">
        <v>9233699574</v>
      </c>
      <c r="L4" s="11" t="s">
        <v>36</v>
      </c>
      <c r="M4" s="12">
        <v>45050</v>
      </c>
      <c r="N4" s="17" t="s">
        <v>115</v>
      </c>
      <c r="O4" s="18">
        <v>45059</v>
      </c>
      <c r="P4" s="9" t="s">
        <v>24</v>
      </c>
      <c r="S4" s="13"/>
      <c r="T4" s="9" t="s">
        <v>31</v>
      </c>
      <c r="U4" s="13"/>
      <c r="V4" s="13">
        <v>110</v>
      </c>
      <c r="W4" s="40"/>
      <c r="X4" s="39">
        <v>-110</v>
      </c>
      <c r="Y4" s="1" t="s">
        <v>472</v>
      </c>
      <c r="Z4" s="23" t="s">
        <v>146</v>
      </c>
      <c r="AA4" s="43">
        <f>SUM(U4:U99974)</f>
        <v>52240</v>
      </c>
      <c r="AC4" s="9" t="s">
        <v>349</v>
      </c>
      <c r="AD4" s="13">
        <f>(5500+12400+6200+6200)</f>
        <v>30300</v>
      </c>
    </row>
    <row r="5" spans="1:38" s="9" customFormat="1" ht="21">
      <c r="A5" s="59">
        <v>2</v>
      </c>
      <c r="C5" s="12">
        <v>45050</v>
      </c>
      <c r="D5" s="55">
        <v>13624910756652</v>
      </c>
      <c r="E5" s="9" t="s">
        <v>0</v>
      </c>
      <c r="F5" s="9" t="s">
        <v>41</v>
      </c>
      <c r="G5" s="9" t="s">
        <v>42</v>
      </c>
      <c r="H5" s="9" t="s">
        <v>1</v>
      </c>
      <c r="I5" s="9" t="s">
        <v>2</v>
      </c>
      <c r="J5" s="9">
        <v>124507</v>
      </c>
      <c r="K5" s="9">
        <v>9728676262</v>
      </c>
      <c r="L5" s="11" t="s">
        <v>36</v>
      </c>
      <c r="M5" s="12">
        <v>45051</v>
      </c>
      <c r="N5" s="15" t="s">
        <v>94</v>
      </c>
      <c r="O5" s="16">
        <v>45054</v>
      </c>
      <c r="P5" s="9" t="s">
        <v>24</v>
      </c>
      <c r="Q5" s="15" t="s">
        <v>408</v>
      </c>
      <c r="S5" s="13">
        <v>1399</v>
      </c>
      <c r="T5" s="9" t="s">
        <v>31</v>
      </c>
      <c r="U5" s="13">
        <v>550</v>
      </c>
      <c r="V5" s="13">
        <v>110</v>
      </c>
      <c r="W5" s="13">
        <f>(S5)-(U5+V5)</f>
        <v>739</v>
      </c>
      <c r="Y5" s="1" t="s">
        <v>472</v>
      </c>
      <c r="Z5" s="23" t="s">
        <v>277</v>
      </c>
      <c r="AA5" s="43">
        <v>7000</v>
      </c>
      <c r="AC5" s="9" t="s">
        <v>279</v>
      </c>
      <c r="AD5" s="58">
        <f>SUM(Products!F4:F100002)</f>
        <v>431300</v>
      </c>
    </row>
    <row r="6" spans="1:38" s="9" customFormat="1" ht="21">
      <c r="A6" s="59">
        <v>3</v>
      </c>
      <c r="C6" s="12">
        <v>45050</v>
      </c>
      <c r="D6" s="55">
        <v>13624910756663</v>
      </c>
      <c r="E6" s="9" t="s">
        <v>3</v>
      </c>
      <c r="F6" s="9" t="s">
        <v>43</v>
      </c>
      <c r="G6" s="9" t="s">
        <v>44</v>
      </c>
      <c r="H6" s="9" t="s">
        <v>4</v>
      </c>
      <c r="I6" s="9" t="s">
        <v>4</v>
      </c>
      <c r="J6" s="9">
        <v>110081</v>
      </c>
      <c r="K6" s="9">
        <v>8384071988</v>
      </c>
      <c r="L6" s="11" t="s">
        <v>36</v>
      </c>
      <c r="M6" s="12">
        <v>45051</v>
      </c>
      <c r="N6" s="15" t="s">
        <v>94</v>
      </c>
      <c r="O6" s="16">
        <v>45052</v>
      </c>
      <c r="P6" s="9" t="s">
        <v>24</v>
      </c>
      <c r="Q6" s="15" t="s">
        <v>408</v>
      </c>
      <c r="S6" s="13">
        <v>1399</v>
      </c>
      <c r="T6" s="9" t="s">
        <v>31</v>
      </c>
      <c r="U6" s="13">
        <v>550</v>
      </c>
      <c r="V6" s="13">
        <v>110</v>
      </c>
      <c r="W6" s="13">
        <f>(S6)-(U6+V6)</f>
        <v>739</v>
      </c>
      <c r="Y6" s="1" t="s">
        <v>472</v>
      </c>
      <c r="Z6" s="23" t="s">
        <v>278</v>
      </c>
      <c r="AA6" s="43">
        <v>5000</v>
      </c>
    </row>
    <row r="7" spans="1:38" s="9" customFormat="1" ht="21">
      <c r="A7" s="59">
        <v>4</v>
      </c>
      <c r="C7" s="12">
        <v>45050</v>
      </c>
      <c r="D7" s="55">
        <v>13624910756674</v>
      </c>
      <c r="E7" s="9" t="s">
        <v>9</v>
      </c>
      <c r="F7" s="9" t="s">
        <v>45</v>
      </c>
      <c r="G7" s="9" t="s">
        <v>46</v>
      </c>
      <c r="H7" s="9" t="s">
        <v>10</v>
      </c>
      <c r="I7" s="9" t="s">
        <v>71</v>
      </c>
      <c r="J7" s="9">
        <v>495001</v>
      </c>
      <c r="K7" s="9">
        <v>8234070237</v>
      </c>
      <c r="L7" s="11" t="s">
        <v>36</v>
      </c>
      <c r="M7" s="12">
        <v>45051</v>
      </c>
      <c r="N7" s="17" t="s">
        <v>115</v>
      </c>
      <c r="O7" s="18">
        <v>45059</v>
      </c>
      <c r="P7" s="9" t="s">
        <v>24</v>
      </c>
      <c r="S7" s="13"/>
      <c r="T7" s="9" t="s">
        <v>31</v>
      </c>
      <c r="U7" s="13"/>
      <c r="V7" s="13">
        <v>110</v>
      </c>
      <c r="W7" s="40"/>
      <c r="X7" s="39">
        <v>-110</v>
      </c>
      <c r="Y7" s="1" t="s">
        <v>472</v>
      </c>
      <c r="Z7" s="23" t="s">
        <v>147</v>
      </c>
      <c r="AA7" s="43">
        <v>1100</v>
      </c>
    </row>
    <row r="8" spans="1:38" s="9" customFormat="1" ht="21">
      <c r="A8" s="59">
        <v>5</v>
      </c>
      <c r="C8" s="12">
        <v>45050</v>
      </c>
      <c r="D8" s="55">
        <v>13624910756685</v>
      </c>
      <c r="E8" s="9" t="s">
        <v>27</v>
      </c>
      <c r="F8" s="9" t="s">
        <v>47</v>
      </c>
      <c r="G8" s="9" t="s">
        <v>48</v>
      </c>
      <c r="H8" s="9" t="s">
        <v>28</v>
      </c>
      <c r="I8" s="9" t="s">
        <v>11</v>
      </c>
      <c r="J8" s="9">
        <v>306401</v>
      </c>
      <c r="K8" s="9">
        <v>7014343987</v>
      </c>
      <c r="L8" s="11" t="s">
        <v>36</v>
      </c>
      <c r="M8" s="12">
        <v>45051</v>
      </c>
      <c r="N8" s="15" t="s">
        <v>94</v>
      </c>
      <c r="O8" s="16">
        <v>45054</v>
      </c>
      <c r="P8" s="9" t="s">
        <v>24</v>
      </c>
      <c r="Q8" s="15" t="s">
        <v>408</v>
      </c>
      <c r="S8" s="13">
        <v>1399</v>
      </c>
      <c r="T8" s="9" t="s">
        <v>31</v>
      </c>
      <c r="U8" s="13">
        <v>550</v>
      </c>
      <c r="V8" s="13">
        <v>110</v>
      </c>
      <c r="W8" s="13">
        <f>(S8)-(U8+V8)</f>
        <v>739</v>
      </c>
      <c r="Y8" s="1" t="s">
        <v>472</v>
      </c>
      <c r="Z8" s="23" t="s">
        <v>149</v>
      </c>
      <c r="AA8" s="43">
        <f>SUM(V4:V99974)</f>
        <v>11531</v>
      </c>
      <c r="AC8" s="9" t="s">
        <v>263</v>
      </c>
      <c r="AD8" s="13">
        <f>(2798+13990+6995+11791+11891+26885+23237)</f>
        <v>97587</v>
      </c>
    </row>
    <row r="9" spans="1:38" s="9" customFormat="1" ht="21">
      <c r="A9" s="59">
        <v>6</v>
      </c>
      <c r="C9" s="12">
        <v>45050</v>
      </c>
      <c r="D9" s="55">
        <v>13624910756696</v>
      </c>
      <c r="E9" s="9" t="s">
        <v>29</v>
      </c>
      <c r="F9" s="9" t="s">
        <v>49</v>
      </c>
      <c r="G9" s="9" t="s">
        <v>50</v>
      </c>
      <c r="H9" s="9" t="s">
        <v>4</v>
      </c>
      <c r="I9" s="9" t="s">
        <v>4</v>
      </c>
      <c r="J9" s="9">
        <v>110007</v>
      </c>
      <c r="K9" s="9">
        <v>7033652558</v>
      </c>
      <c r="L9" s="11" t="s">
        <v>36</v>
      </c>
      <c r="M9" s="12">
        <v>45051</v>
      </c>
      <c r="N9" s="15" t="s">
        <v>94</v>
      </c>
      <c r="O9" s="16">
        <v>45052</v>
      </c>
      <c r="P9" s="9" t="s">
        <v>24</v>
      </c>
      <c r="Q9" s="15" t="s">
        <v>408</v>
      </c>
      <c r="S9" s="13">
        <v>1399</v>
      </c>
      <c r="T9" s="9" t="s">
        <v>31</v>
      </c>
      <c r="U9" s="13">
        <v>550</v>
      </c>
      <c r="V9" s="13">
        <v>110</v>
      </c>
      <c r="W9" s="13">
        <f>(S9)-(U9+V9)</f>
        <v>739</v>
      </c>
      <c r="Y9" s="1" t="s">
        <v>472</v>
      </c>
      <c r="Z9" s="23" t="s">
        <v>150</v>
      </c>
      <c r="AA9" s="43">
        <v>550</v>
      </c>
      <c r="AC9" s="9" t="s">
        <v>261</v>
      </c>
      <c r="AD9" s="13">
        <f>(1399*3)+2200</f>
        <v>6397</v>
      </c>
    </row>
    <row r="10" spans="1:38" s="9" customFormat="1" ht="21">
      <c r="A10" s="59">
        <v>7</v>
      </c>
      <c r="C10" s="12">
        <v>45050</v>
      </c>
      <c r="D10" s="55">
        <v>13624910756700</v>
      </c>
      <c r="E10" s="9" t="s">
        <v>7</v>
      </c>
      <c r="F10" s="9" t="s">
        <v>52</v>
      </c>
      <c r="G10" s="9" t="s">
        <v>51</v>
      </c>
      <c r="H10" s="9" t="s">
        <v>8</v>
      </c>
      <c r="I10" s="1" t="s">
        <v>827</v>
      </c>
      <c r="J10" s="9">
        <v>752100</v>
      </c>
      <c r="K10" s="9">
        <v>7735957308</v>
      </c>
      <c r="L10" s="11" t="s">
        <v>36</v>
      </c>
      <c r="M10" s="12">
        <v>45051</v>
      </c>
      <c r="N10" s="17" t="s">
        <v>115</v>
      </c>
      <c r="O10" s="18">
        <v>45061</v>
      </c>
      <c r="P10" s="9" t="s">
        <v>24</v>
      </c>
      <c r="S10" s="13"/>
      <c r="T10" s="9" t="s">
        <v>31</v>
      </c>
      <c r="U10" s="13"/>
      <c r="V10" s="13">
        <v>110</v>
      </c>
      <c r="W10" s="40"/>
      <c r="X10" s="39">
        <v>-110</v>
      </c>
      <c r="Y10" s="1" t="s">
        <v>472</v>
      </c>
      <c r="Z10" s="44" t="s">
        <v>151</v>
      </c>
      <c r="AA10" s="74">
        <f>(AA3)-(AA4+AA5+AA6+AA7+AA8+AA9)</f>
        <v>28512</v>
      </c>
      <c r="AC10" s="9" t="s">
        <v>262</v>
      </c>
      <c r="AD10" s="13">
        <f>(100*68)</f>
        <v>6800</v>
      </c>
    </row>
    <row r="11" spans="1:38" s="9" customFormat="1" ht="21">
      <c r="A11" s="59">
        <v>8</v>
      </c>
      <c r="C11" s="12">
        <v>45050</v>
      </c>
      <c r="D11" s="55">
        <v>13624910756711</v>
      </c>
      <c r="E11" s="9" t="s">
        <v>33</v>
      </c>
      <c r="F11" s="9" t="s">
        <v>53</v>
      </c>
      <c r="G11" s="9" t="s">
        <v>54</v>
      </c>
      <c r="H11" s="9" t="s">
        <v>34</v>
      </c>
      <c r="I11" s="9" t="s">
        <v>11</v>
      </c>
      <c r="J11" s="9">
        <v>303901</v>
      </c>
      <c r="K11" s="9">
        <v>8000796542</v>
      </c>
      <c r="L11" s="11" t="s">
        <v>36</v>
      </c>
      <c r="M11" s="12">
        <v>45051</v>
      </c>
      <c r="N11" s="17" t="s">
        <v>115</v>
      </c>
      <c r="O11" s="18">
        <v>45059</v>
      </c>
      <c r="P11" s="9" t="s">
        <v>24</v>
      </c>
      <c r="S11" s="13"/>
      <c r="T11" s="9" t="s">
        <v>31</v>
      </c>
      <c r="U11" s="13"/>
      <c r="V11" s="13">
        <v>110</v>
      </c>
      <c r="W11" s="40"/>
      <c r="X11" s="39">
        <v>-110</v>
      </c>
      <c r="Y11" s="1" t="s">
        <v>472</v>
      </c>
      <c r="AC11" s="9" t="s">
        <v>373</v>
      </c>
      <c r="AD11" s="9">
        <v>200</v>
      </c>
    </row>
    <row r="12" spans="1:38" s="9" customFormat="1" ht="21">
      <c r="A12" s="59">
        <v>9</v>
      </c>
      <c r="C12" s="12">
        <v>45050</v>
      </c>
      <c r="D12" s="55">
        <v>13624910756744</v>
      </c>
      <c r="E12" s="9" t="s">
        <v>35</v>
      </c>
      <c r="F12" s="9" t="s">
        <v>55</v>
      </c>
      <c r="G12" s="9" t="s">
        <v>56</v>
      </c>
      <c r="H12" s="9" t="s">
        <v>34</v>
      </c>
      <c r="I12" s="9" t="s">
        <v>11</v>
      </c>
      <c r="J12" s="9">
        <v>302019</v>
      </c>
      <c r="K12" s="9">
        <v>6356539649</v>
      </c>
      <c r="L12" s="11" t="s">
        <v>36</v>
      </c>
      <c r="M12" s="12">
        <v>45051</v>
      </c>
      <c r="N12" s="15" t="s">
        <v>94</v>
      </c>
      <c r="O12" s="16">
        <v>45062</v>
      </c>
      <c r="P12" s="9" t="s">
        <v>24</v>
      </c>
      <c r="Q12" s="15" t="s">
        <v>408</v>
      </c>
      <c r="S12" s="13">
        <v>1399</v>
      </c>
      <c r="T12" s="9" t="s">
        <v>31</v>
      </c>
      <c r="U12" s="13">
        <v>550</v>
      </c>
      <c r="V12" s="13">
        <v>110</v>
      </c>
      <c r="W12" s="13">
        <f>(S12)-(U12+V12)</f>
        <v>739</v>
      </c>
      <c r="Y12" s="1" t="s">
        <v>472</v>
      </c>
      <c r="AC12" s="9" t="s">
        <v>144</v>
      </c>
      <c r="AD12" s="13">
        <f>(3*1399)+(3*1000)</f>
        <v>7197</v>
      </c>
    </row>
    <row r="13" spans="1:38" s="9" customFormat="1" ht="21">
      <c r="A13" s="59">
        <v>10</v>
      </c>
      <c r="B13" s="57">
        <v>210216</v>
      </c>
      <c r="C13" s="12">
        <v>45050</v>
      </c>
      <c r="D13" s="55">
        <v>2025633579</v>
      </c>
      <c r="E13" s="9" t="s">
        <v>12</v>
      </c>
      <c r="F13" s="9" t="s">
        <v>57</v>
      </c>
      <c r="G13" s="9" t="s">
        <v>58</v>
      </c>
      <c r="H13" s="9" t="s">
        <v>4</v>
      </c>
      <c r="I13" s="9" t="s">
        <v>4</v>
      </c>
      <c r="J13" s="9">
        <v>110025</v>
      </c>
      <c r="K13" s="9">
        <v>8368380195</v>
      </c>
      <c r="L13" s="11" t="s">
        <v>36</v>
      </c>
      <c r="M13" s="12">
        <v>45051</v>
      </c>
      <c r="N13" s="17" t="s">
        <v>115</v>
      </c>
      <c r="O13" s="39" t="s">
        <v>409</v>
      </c>
      <c r="P13" s="9" t="s">
        <v>24</v>
      </c>
      <c r="S13" s="40"/>
      <c r="T13" s="9" t="s">
        <v>31</v>
      </c>
      <c r="U13" s="40">
        <v>550</v>
      </c>
      <c r="V13" s="13">
        <v>110</v>
      </c>
      <c r="W13" s="40"/>
      <c r="X13" s="39">
        <v>-660</v>
      </c>
      <c r="Y13" s="1" t="s">
        <v>472</v>
      </c>
      <c r="Z13" s="9" t="s">
        <v>319</v>
      </c>
      <c r="AA13" s="68">
        <f>COUNT(S4:S99972)</f>
        <v>74</v>
      </c>
      <c r="AC13" s="36" t="s">
        <v>260</v>
      </c>
      <c r="AD13" s="58">
        <f>SUM(AD8:AD12)</f>
        <v>118181</v>
      </c>
    </row>
    <row r="14" spans="1:38" s="9" customFormat="1" ht="21">
      <c r="A14" s="59">
        <v>11</v>
      </c>
      <c r="C14" s="12">
        <v>45050</v>
      </c>
      <c r="D14" s="55">
        <v>13624910762484</v>
      </c>
      <c r="E14" s="9" t="s">
        <v>5</v>
      </c>
      <c r="F14" s="9" t="s">
        <v>59</v>
      </c>
      <c r="G14" s="9" t="s">
        <v>60</v>
      </c>
      <c r="H14" s="9" t="s">
        <v>61</v>
      </c>
      <c r="I14" s="9" t="s">
        <v>6</v>
      </c>
      <c r="J14" s="9">
        <v>683544</v>
      </c>
      <c r="K14" s="9">
        <v>9155028467</v>
      </c>
      <c r="L14" s="11" t="s">
        <v>36</v>
      </c>
      <c r="M14" s="12">
        <v>45054</v>
      </c>
      <c r="N14" s="15" t="s">
        <v>94</v>
      </c>
      <c r="O14" s="16">
        <v>45066</v>
      </c>
      <c r="P14" s="9" t="s">
        <v>24</v>
      </c>
      <c r="Q14" s="15" t="s">
        <v>408</v>
      </c>
      <c r="S14" s="13">
        <v>1399</v>
      </c>
      <c r="T14" s="9" t="s">
        <v>31</v>
      </c>
      <c r="U14" s="13">
        <v>620</v>
      </c>
      <c r="V14" s="13">
        <v>110</v>
      </c>
      <c r="W14" s="13">
        <f t="shared" ref="W14:W19" si="0">(S14)-(U14+V14)</f>
        <v>669</v>
      </c>
      <c r="Y14" s="1" t="s">
        <v>472</v>
      </c>
      <c r="Z14" s="9" t="s">
        <v>511</v>
      </c>
      <c r="AA14" s="39">
        <f>SUM(X4:X99974)</f>
        <v>-3038</v>
      </c>
    </row>
    <row r="15" spans="1:38" s="9" customFormat="1" ht="21">
      <c r="A15" s="59">
        <v>12</v>
      </c>
      <c r="C15" s="12">
        <v>45052</v>
      </c>
      <c r="D15" s="55">
        <v>13624910762495</v>
      </c>
      <c r="E15" s="9" t="s">
        <v>62</v>
      </c>
      <c r="F15" s="9" t="s">
        <v>63</v>
      </c>
      <c r="G15" s="9" t="s">
        <v>64</v>
      </c>
      <c r="H15" s="9" t="s">
        <v>65</v>
      </c>
      <c r="I15" s="9" t="s">
        <v>2</v>
      </c>
      <c r="J15" s="9">
        <v>121004</v>
      </c>
      <c r="K15" s="9">
        <v>8569971782</v>
      </c>
      <c r="L15" s="11" t="s">
        <v>36</v>
      </c>
      <c r="M15" s="12">
        <v>45054</v>
      </c>
      <c r="N15" s="17" t="s">
        <v>115</v>
      </c>
      <c r="O15" s="18">
        <v>45059</v>
      </c>
      <c r="P15" s="9" t="s">
        <v>24</v>
      </c>
      <c r="S15" s="13"/>
      <c r="T15" s="9" t="s">
        <v>31</v>
      </c>
      <c r="U15" s="13"/>
      <c r="V15" s="13">
        <v>110</v>
      </c>
      <c r="W15" s="40"/>
      <c r="X15" s="39">
        <v>-110</v>
      </c>
      <c r="Y15" s="1" t="s">
        <v>472</v>
      </c>
      <c r="AD15" s="13"/>
    </row>
    <row r="16" spans="1:38" s="14" customFormat="1" ht="21">
      <c r="A16" s="59">
        <v>13</v>
      </c>
      <c r="B16" s="35"/>
      <c r="C16" s="12">
        <v>45052</v>
      </c>
      <c r="D16" s="55">
        <v>13624910766802</v>
      </c>
      <c r="E16" s="35" t="s">
        <v>66</v>
      </c>
      <c r="F16" s="35" t="s">
        <v>67</v>
      </c>
      <c r="G16" s="35" t="s">
        <v>13</v>
      </c>
      <c r="H16" s="35" t="s">
        <v>4</v>
      </c>
      <c r="I16" s="35" t="s">
        <v>4</v>
      </c>
      <c r="J16" s="35">
        <v>110031</v>
      </c>
      <c r="K16" s="35">
        <v>7011495464</v>
      </c>
      <c r="L16" s="11" t="s">
        <v>36</v>
      </c>
      <c r="M16" s="12">
        <v>45055</v>
      </c>
      <c r="N16" s="15" t="s">
        <v>94</v>
      </c>
      <c r="O16" s="16">
        <v>45060</v>
      </c>
      <c r="P16" s="9" t="s">
        <v>24</v>
      </c>
      <c r="Q16" s="15" t="s">
        <v>408</v>
      </c>
      <c r="R16" s="9"/>
      <c r="S16" s="13">
        <v>1399</v>
      </c>
      <c r="T16" s="9" t="s">
        <v>31</v>
      </c>
      <c r="U16" s="13">
        <v>620</v>
      </c>
      <c r="V16" s="13">
        <v>110</v>
      </c>
      <c r="W16" s="13">
        <f t="shared" si="0"/>
        <v>669</v>
      </c>
      <c r="X16" s="41"/>
      <c r="Y16" s="1" t="s">
        <v>472</v>
      </c>
      <c r="Z16" s="10"/>
      <c r="AA16" s="10"/>
      <c r="AB16" s="10"/>
      <c r="AC16" s="10"/>
      <c r="AD16" s="10"/>
      <c r="AE16" s="10"/>
      <c r="AF16" s="9"/>
      <c r="AG16" s="10"/>
      <c r="AH16" s="10"/>
      <c r="AI16" s="10"/>
      <c r="AJ16" s="10"/>
      <c r="AK16" s="10"/>
      <c r="AL16" s="10"/>
    </row>
    <row r="17" spans="1:32" s="9" customFormat="1" ht="21">
      <c r="A17" s="59">
        <v>14</v>
      </c>
      <c r="C17" s="12">
        <v>45052</v>
      </c>
      <c r="D17" s="55">
        <v>13624910762510</v>
      </c>
      <c r="E17" s="9" t="s">
        <v>68</v>
      </c>
      <c r="F17" s="9" t="s">
        <v>70</v>
      </c>
      <c r="G17" s="9" t="s">
        <v>69</v>
      </c>
      <c r="H17" s="9" t="s">
        <v>4</v>
      </c>
      <c r="I17" s="9" t="s">
        <v>4</v>
      </c>
      <c r="J17" s="9">
        <v>110044</v>
      </c>
      <c r="K17" s="9">
        <v>8745863224</v>
      </c>
      <c r="L17" s="11" t="s">
        <v>36</v>
      </c>
      <c r="M17" s="12">
        <v>45054</v>
      </c>
      <c r="N17" s="17" t="s">
        <v>115</v>
      </c>
      <c r="O17" s="18">
        <v>45059</v>
      </c>
      <c r="P17" s="9" t="s">
        <v>24</v>
      </c>
      <c r="S17" s="13"/>
      <c r="T17" s="9" t="s">
        <v>31</v>
      </c>
      <c r="U17" s="13"/>
      <c r="V17" s="13">
        <v>110</v>
      </c>
      <c r="W17" s="40"/>
      <c r="X17" s="39">
        <v>-110</v>
      </c>
      <c r="Y17" s="1" t="s">
        <v>472</v>
      </c>
    </row>
    <row r="18" spans="1:32" s="9" customFormat="1" ht="21">
      <c r="A18" s="59">
        <v>15</v>
      </c>
      <c r="C18" s="12">
        <v>45052</v>
      </c>
      <c r="D18" s="55">
        <v>13624910762521</v>
      </c>
      <c r="E18" s="9" t="s">
        <v>81</v>
      </c>
      <c r="F18" s="9" t="s">
        <v>82</v>
      </c>
      <c r="G18" s="9" t="s">
        <v>83</v>
      </c>
      <c r="H18" s="9" t="s">
        <v>84</v>
      </c>
      <c r="I18" s="9" t="s">
        <v>4</v>
      </c>
      <c r="J18" s="9">
        <v>110091</v>
      </c>
      <c r="K18" s="9">
        <v>8800388039</v>
      </c>
      <c r="L18" s="11" t="s">
        <v>36</v>
      </c>
      <c r="M18" s="12">
        <v>45054</v>
      </c>
      <c r="N18" s="15" t="s">
        <v>94</v>
      </c>
      <c r="O18" s="16">
        <v>45056</v>
      </c>
      <c r="P18" s="9" t="s">
        <v>24</v>
      </c>
      <c r="Q18" s="15" t="s">
        <v>408</v>
      </c>
      <c r="S18" s="13">
        <v>1399</v>
      </c>
      <c r="T18" s="9" t="s">
        <v>31</v>
      </c>
      <c r="U18" s="13">
        <v>620</v>
      </c>
      <c r="V18" s="13">
        <v>110</v>
      </c>
      <c r="W18" s="13">
        <f t="shared" si="0"/>
        <v>669</v>
      </c>
      <c r="X18" s="39"/>
      <c r="Y18" s="1" t="s">
        <v>472</v>
      </c>
    </row>
    <row r="19" spans="1:32" s="9" customFormat="1" ht="21">
      <c r="A19" s="59">
        <v>16</v>
      </c>
      <c r="C19" s="12">
        <v>45052</v>
      </c>
      <c r="D19" s="55">
        <v>13624910762532</v>
      </c>
      <c r="E19" s="9" t="s">
        <v>85</v>
      </c>
      <c r="F19" s="9" t="s">
        <v>86</v>
      </c>
      <c r="G19" s="9" t="s">
        <v>87</v>
      </c>
      <c r="H19" s="9" t="s">
        <v>88</v>
      </c>
      <c r="I19" s="9" t="s">
        <v>2</v>
      </c>
      <c r="J19" s="9">
        <v>134109</v>
      </c>
      <c r="K19" s="9">
        <v>7986116083</v>
      </c>
      <c r="L19" s="11" t="s">
        <v>36</v>
      </c>
      <c r="M19" s="12">
        <v>45054</v>
      </c>
      <c r="N19" s="15" t="s">
        <v>94</v>
      </c>
      <c r="O19" s="16">
        <v>45056</v>
      </c>
      <c r="P19" s="9" t="s">
        <v>24</v>
      </c>
      <c r="Q19" s="15" t="s">
        <v>408</v>
      </c>
      <c r="S19" s="13">
        <v>1399</v>
      </c>
      <c r="T19" s="9" t="s">
        <v>31</v>
      </c>
      <c r="U19" s="13">
        <v>620</v>
      </c>
      <c r="V19" s="13">
        <v>110</v>
      </c>
      <c r="W19" s="13">
        <f t="shared" si="0"/>
        <v>669</v>
      </c>
      <c r="X19" s="39"/>
      <c r="Y19" s="1" t="s">
        <v>472</v>
      </c>
    </row>
    <row r="20" spans="1:32" s="9" customFormat="1" ht="21">
      <c r="A20" s="59">
        <v>17</v>
      </c>
      <c r="C20" s="12">
        <v>45052</v>
      </c>
      <c r="D20" s="55">
        <v>13624910762554</v>
      </c>
      <c r="E20" s="9" t="s">
        <v>89</v>
      </c>
      <c r="F20" s="9" t="s">
        <v>92</v>
      </c>
      <c r="G20" s="9" t="s">
        <v>91</v>
      </c>
      <c r="H20" s="9" t="s">
        <v>90</v>
      </c>
      <c r="I20" s="9" t="s">
        <v>93</v>
      </c>
      <c r="J20" s="9">
        <v>140301</v>
      </c>
      <c r="K20" s="9">
        <v>8194844141</v>
      </c>
      <c r="L20" s="11" t="s">
        <v>36</v>
      </c>
      <c r="M20" s="12">
        <v>45054</v>
      </c>
      <c r="N20" s="17" t="s">
        <v>115</v>
      </c>
      <c r="O20" s="18">
        <v>45068</v>
      </c>
      <c r="P20" s="9" t="s">
        <v>24</v>
      </c>
      <c r="S20" s="13"/>
      <c r="T20" s="9" t="s">
        <v>31</v>
      </c>
      <c r="U20" s="13"/>
      <c r="V20" s="13">
        <v>110</v>
      </c>
      <c r="W20" s="13"/>
      <c r="X20" s="39">
        <v>-110</v>
      </c>
      <c r="Y20" s="1" t="s">
        <v>472</v>
      </c>
    </row>
    <row r="21" spans="1:32" s="9" customFormat="1" ht="21">
      <c r="A21" s="59">
        <v>18</v>
      </c>
      <c r="C21" s="12">
        <v>45052</v>
      </c>
      <c r="D21" s="55">
        <v>13624910762576</v>
      </c>
      <c r="E21" s="9" t="s">
        <v>95</v>
      </c>
      <c r="F21" s="9" t="s">
        <v>96</v>
      </c>
      <c r="G21" s="9" t="s">
        <v>97</v>
      </c>
      <c r="H21" s="9" t="s">
        <v>98</v>
      </c>
      <c r="I21" s="9" t="s">
        <v>93</v>
      </c>
      <c r="J21" s="9">
        <v>160002</v>
      </c>
      <c r="K21" s="9">
        <v>9779478767</v>
      </c>
      <c r="L21" s="11" t="s">
        <v>36</v>
      </c>
      <c r="M21" s="12">
        <v>45054</v>
      </c>
      <c r="N21" s="17" t="s">
        <v>115</v>
      </c>
      <c r="O21" s="18">
        <v>45061</v>
      </c>
      <c r="P21" s="9" t="s">
        <v>24</v>
      </c>
      <c r="S21" s="13"/>
      <c r="T21" s="9" t="s">
        <v>31</v>
      </c>
      <c r="U21" s="13"/>
      <c r="V21" s="13">
        <v>110</v>
      </c>
      <c r="W21" s="40"/>
      <c r="X21" s="39">
        <v>-110</v>
      </c>
      <c r="Y21" s="1" t="s">
        <v>472</v>
      </c>
    </row>
    <row r="22" spans="1:32" s="9" customFormat="1" ht="21">
      <c r="A22" s="59">
        <v>19</v>
      </c>
      <c r="C22" s="12">
        <v>45052</v>
      </c>
      <c r="D22" s="55">
        <v>13624910762591</v>
      </c>
      <c r="E22" s="9" t="s">
        <v>99</v>
      </c>
      <c r="F22" s="9" t="s">
        <v>101</v>
      </c>
      <c r="G22" s="9" t="s">
        <v>100</v>
      </c>
      <c r="H22" s="9" t="s">
        <v>21</v>
      </c>
      <c r="I22" s="9" t="s">
        <v>22</v>
      </c>
      <c r="J22" s="9">
        <v>201301</v>
      </c>
      <c r="K22" s="9">
        <v>9650816246</v>
      </c>
      <c r="L22" s="11" t="s">
        <v>36</v>
      </c>
      <c r="M22" s="12">
        <v>45054</v>
      </c>
      <c r="N22" s="15" t="s">
        <v>94</v>
      </c>
      <c r="O22" s="16">
        <v>45056</v>
      </c>
      <c r="P22" s="9" t="s">
        <v>24</v>
      </c>
      <c r="Q22" s="15" t="s">
        <v>408</v>
      </c>
      <c r="S22" s="13">
        <v>1399</v>
      </c>
      <c r="T22" s="9" t="s">
        <v>31</v>
      </c>
      <c r="U22" s="13">
        <v>620</v>
      </c>
      <c r="V22" s="13">
        <v>110</v>
      </c>
      <c r="W22" s="13">
        <f>(S22)-(U22+V22)</f>
        <v>669</v>
      </c>
      <c r="X22" s="39"/>
      <c r="Y22" s="1" t="s">
        <v>472</v>
      </c>
    </row>
    <row r="23" spans="1:32" s="9" customFormat="1" ht="21">
      <c r="A23" s="59">
        <v>20</v>
      </c>
      <c r="C23" s="12">
        <v>45053</v>
      </c>
      <c r="D23" s="55">
        <v>13624910762613</v>
      </c>
      <c r="E23" s="9" t="s">
        <v>102</v>
      </c>
      <c r="F23" s="9" t="s">
        <v>103</v>
      </c>
      <c r="G23" s="9" t="s">
        <v>104</v>
      </c>
      <c r="H23" s="9" t="s">
        <v>105</v>
      </c>
      <c r="I23" s="9" t="s">
        <v>2</v>
      </c>
      <c r="J23" s="9">
        <v>122001</v>
      </c>
      <c r="K23" s="9">
        <v>8396984737</v>
      </c>
      <c r="L23" s="11" t="s">
        <v>36</v>
      </c>
      <c r="M23" s="12">
        <v>45054</v>
      </c>
      <c r="N23" s="17" t="s">
        <v>115</v>
      </c>
      <c r="O23" s="18">
        <v>45059</v>
      </c>
      <c r="P23" s="9" t="s">
        <v>24</v>
      </c>
      <c r="S23" s="13"/>
      <c r="T23" s="9" t="s">
        <v>31</v>
      </c>
      <c r="U23" s="13"/>
      <c r="V23" s="13">
        <v>110</v>
      </c>
      <c r="W23" s="40"/>
      <c r="X23" s="39">
        <v>-110</v>
      </c>
      <c r="Y23" s="1" t="s">
        <v>472</v>
      </c>
    </row>
    <row r="24" spans="1:32" s="9" customFormat="1" ht="21">
      <c r="A24" s="59">
        <v>21</v>
      </c>
      <c r="C24" s="12">
        <v>45053</v>
      </c>
      <c r="D24" s="55">
        <v>13624910762635</v>
      </c>
      <c r="E24" s="9" t="s">
        <v>106</v>
      </c>
      <c r="F24" s="9" t="s">
        <v>107</v>
      </c>
      <c r="G24" s="9" t="s">
        <v>108</v>
      </c>
      <c r="H24" s="9" t="s">
        <v>105</v>
      </c>
      <c r="I24" s="9" t="s">
        <v>2</v>
      </c>
      <c r="J24" s="9">
        <v>122002</v>
      </c>
      <c r="K24" s="9">
        <v>8797535960</v>
      </c>
      <c r="L24" s="11" t="s">
        <v>36</v>
      </c>
      <c r="M24" s="12">
        <v>45054</v>
      </c>
      <c r="N24" s="15" t="s">
        <v>94</v>
      </c>
      <c r="O24" s="16">
        <v>45055</v>
      </c>
      <c r="P24" s="9" t="s">
        <v>24</v>
      </c>
      <c r="Q24" s="15" t="s">
        <v>408</v>
      </c>
      <c r="S24" s="13">
        <v>1399</v>
      </c>
      <c r="T24" s="9" t="s">
        <v>31</v>
      </c>
      <c r="U24" s="13">
        <v>620</v>
      </c>
      <c r="V24" s="13">
        <v>110</v>
      </c>
      <c r="W24" s="13">
        <f>(S24)-(U24+V24)</f>
        <v>669</v>
      </c>
      <c r="X24" s="39"/>
      <c r="Y24" s="1" t="s">
        <v>472</v>
      </c>
    </row>
    <row r="25" spans="1:32" s="9" customFormat="1" ht="21">
      <c r="A25" s="59">
        <v>22</v>
      </c>
      <c r="C25" s="12">
        <v>45053</v>
      </c>
      <c r="D25" s="55">
        <v>13624910762650</v>
      </c>
      <c r="E25" s="9" t="s">
        <v>112</v>
      </c>
      <c r="F25" s="9" t="s">
        <v>113</v>
      </c>
      <c r="G25" s="9" t="s">
        <v>114</v>
      </c>
      <c r="H25" s="9" t="s">
        <v>84</v>
      </c>
      <c r="I25" s="9" t="s">
        <v>4</v>
      </c>
      <c r="J25" s="9">
        <v>110043</v>
      </c>
      <c r="K25" s="9">
        <v>8750241280</v>
      </c>
      <c r="L25" s="11" t="s">
        <v>36</v>
      </c>
      <c r="M25" s="12">
        <v>45054</v>
      </c>
      <c r="N25" s="17" t="s">
        <v>115</v>
      </c>
      <c r="O25" s="18">
        <v>45059</v>
      </c>
      <c r="P25" s="9" t="s">
        <v>24</v>
      </c>
      <c r="S25" s="13"/>
      <c r="T25" s="9" t="s">
        <v>31</v>
      </c>
      <c r="U25" s="13"/>
      <c r="V25" s="13">
        <v>110</v>
      </c>
      <c r="W25" s="13"/>
      <c r="X25" s="39">
        <v>-110</v>
      </c>
      <c r="Y25" s="1" t="s">
        <v>472</v>
      </c>
    </row>
    <row r="26" spans="1:32" s="9" customFormat="1" ht="21">
      <c r="A26" s="59">
        <v>23</v>
      </c>
      <c r="C26" s="12">
        <v>45054</v>
      </c>
      <c r="D26" s="55">
        <v>13624910770276</v>
      </c>
      <c r="E26" s="9" t="s">
        <v>116</v>
      </c>
      <c r="F26" s="9" t="s">
        <v>140</v>
      </c>
      <c r="G26" s="9" t="s">
        <v>117</v>
      </c>
      <c r="H26" s="9" t="s">
        <v>4</v>
      </c>
      <c r="I26" s="9" t="s">
        <v>4</v>
      </c>
      <c r="J26" s="9">
        <v>124507</v>
      </c>
      <c r="K26" s="9">
        <v>7355181418</v>
      </c>
      <c r="L26" s="11" t="s">
        <v>36</v>
      </c>
      <c r="M26" s="12">
        <v>45056</v>
      </c>
      <c r="N26" s="15" t="s">
        <v>94</v>
      </c>
      <c r="O26" s="16">
        <v>45058</v>
      </c>
      <c r="P26" s="9" t="s">
        <v>24</v>
      </c>
      <c r="Q26" s="15" t="s">
        <v>408</v>
      </c>
      <c r="S26" s="13">
        <v>1399</v>
      </c>
      <c r="T26" s="9" t="s">
        <v>31</v>
      </c>
      <c r="U26" s="13">
        <v>620</v>
      </c>
      <c r="V26" s="13">
        <v>110</v>
      </c>
      <c r="W26" s="13">
        <f>(S26)-(U26+V26)</f>
        <v>669</v>
      </c>
      <c r="Y26" s="1" t="s">
        <v>472</v>
      </c>
    </row>
    <row r="27" spans="1:32" s="9" customFormat="1" ht="21">
      <c r="A27" s="59">
        <v>24</v>
      </c>
      <c r="C27" s="12">
        <v>45055</v>
      </c>
      <c r="D27" s="55">
        <v>13624910770302</v>
      </c>
      <c r="E27" s="9" t="s">
        <v>118</v>
      </c>
      <c r="F27" s="9" t="s">
        <v>119</v>
      </c>
      <c r="H27" s="9" t="s">
        <v>4</v>
      </c>
      <c r="I27" s="9" t="s">
        <v>4</v>
      </c>
      <c r="J27" s="9">
        <v>110092</v>
      </c>
      <c r="K27" s="9">
        <v>9319626406</v>
      </c>
      <c r="L27" s="11" t="s">
        <v>36</v>
      </c>
      <c r="M27" s="12">
        <v>45056</v>
      </c>
      <c r="N27" s="15" t="s">
        <v>94</v>
      </c>
      <c r="O27" s="16">
        <v>45058</v>
      </c>
      <c r="P27" s="9" t="s">
        <v>24</v>
      </c>
      <c r="Q27" s="15" t="s">
        <v>408</v>
      </c>
      <c r="S27" s="13">
        <v>1399</v>
      </c>
      <c r="T27" s="9" t="s">
        <v>31</v>
      </c>
      <c r="U27" s="13">
        <v>620</v>
      </c>
      <c r="V27" s="13">
        <v>110</v>
      </c>
      <c r="W27" s="13">
        <f>(S27)-(U27+V27)</f>
        <v>669</v>
      </c>
      <c r="Y27" s="1" t="s">
        <v>472</v>
      </c>
    </row>
    <row r="28" spans="1:32" ht="21">
      <c r="A28" s="59">
        <v>25</v>
      </c>
      <c r="B28" s="9"/>
      <c r="C28" s="12">
        <v>45055</v>
      </c>
      <c r="D28" s="55">
        <v>13624910770453</v>
      </c>
      <c r="E28" s="9" t="s">
        <v>129</v>
      </c>
      <c r="F28" s="9" t="s">
        <v>132</v>
      </c>
      <c r="G28" s="9" t="s">
        <v>133</v>
      </c>
      <c r="H28" s="9" t="s">
        <v>134</v>
      </c>
      <c r="I28" s="9" t="s">
        <v>93</v>
      </c>
      <c r="J28" s="9">
        <v>160047</v>
      </c>
      <c r="K28" s="9">
        <v>8894191261</v>
      </c>
      <c r="L28" s="11" t="s">
        <v>36</v>
      </c>
      <c r="M28" s="12">
        <v>45056</v>
      </c>
      <c r="N28" s="15" t="s">
        <v>94</v>
      </c>
      <c r="O28" s="16">
        <v>45059</v>
      </c>
      <c r="P28" s="9" t="s">
        <v>24</v>
      </c>
      <c r="Q28" s="15" t="s">
        <v>408</v>
      </c>
      <c r="S28" s="13">
        <v>1399</v>
      </c>
      <c r="T28" s="9" t="s">
        <v>31</v>
      </c>
      <c r="U28" s="13">
        <v>620</v>
      </c>
      <c r="V28" s="13">
        <v>110</v>
      </c>
      <c r="W28" s="13">
        <f>(S28)-(U28+V28)</f>
        <v>669</v>
      </c>
      <c r="Y28" s="1" t="s">
        <v>472</v>
      </c>
      <c r="AF28" s="9"/>
    </row>
    <row r="29" spans="1:32" ht="21">
      <c r="A29" s="59">
        <v>26</v>
      </c>
      <c r="B29" s="9"/>
      <c r="C29" s="12">
        <v>45055</v>
      </c>
      <c r="D29" s="55">
        <v>13624910770560</v>
      </c>
      <c r="E29" s="9" t="s">
        <v>130</v>
      </c>
      <c r="F29" s="9" t="s">
        <v>136</v>
      </c>
      <c r="G29" s="9" t="s">
        <v>135</v>
      </c>
      <c r="I29" s="9" t="s">
        <v>380</v>
      </c>
      <c r="J29" s="9">
        <v>782441</v>
      </c>
      <c r="K29" s="9">
        <v>9864671724</v>
      </c>
      <c r="L29" s="11" t="s">
        <v>36</v>
      </c>
      <c r="M29" s="12">
        <v>45056</v>
      </c>
      <c r="N29" s="17" t="s">
        <v>115</v>
      </c>
      <c r="O29" s="18">
        <v>45068</v>
      </c>
      <c r="P29" s="9" t="s">
        <v>24</v>
      </c>
      <c r="Q29" s="9"/>
      <c r="T29" s="9" t="s">
        <v>31</v>
      </c>
      <c r="V29" s="13">
        <v>110</v>
      </c>
      <c r="W29" s="13"/>
      <c r="X29" s="39">
        <v>-110</v>
      </c>
      <c r="Y29" s="1" t="s">
        <v>472</v>
      </c>
      <c r="AF29" s="9"/>
    </row>
    <row r="30" spans="1:32" ht="21">
      <c r="A30" s="59">
        <v>27</v>
      </c>
      <c r="B30" s="9"/>
      <c r="C30" s="12">
        <v>45055</v>
      </c>
      <c r="D30" s="55">
        <v>13624910770394</v>
      </c>
      <c r="E30" s="9" t="s">
        <v>131</v>
      </c>
      <c r="F30" s="9" t="s">
        <v>137</v>
      </c>
      <c r="G30" s="9" t="s">
        <v>138</v>
      </c>
      <c r="H30" s="9" t="s">
        <v>139</v>
      </c>
      <c r="I30" s="9" t="s">
        <v>380</v>
      </c>
      <c r="J30" s="9">
        <v>734011</v>
      </c>
      <c r="K30" s="9">
        <v>6294208973</v>
      </c>
      <c r="L30" s="11" t="s">
        <v>36</v>
      </c>
      <c r="M30" s="12">
        <v>45056</v>
      </c>
      <c r="N30" s="15" t="s">
        <v>94</v>
      </c>
      <c r="O30" s="16">
        <v>45061</v>
      </c>
      <c r="P30" s="9" t="s">
        <v>24</v>
      </c>
      <c r="Q30" s="15" t="s">
        <v>408</v>
      </c>
      <c r="S30" s="13">
        <v>1399</v>
      </c>
      <c r="T30" s="9" t="s">
        <v>31</v>
      </c>
      <c r="U30" s="13">
        <v>620</v>
      </c>
      <c r="V30" s="13">
        <v>110</v>
      </c>
      <c r="W30" s="13">
        <f>(S30)-(U30+V30)</f>
        <v>669</v>
      </c>
      <c r="Y30" s="1" t="s">
        <v>472</v>
      </c>
    </row>
    <row r="31" spans="1:32" ht="21">
      <c r="A31" s="59">
        <v>28</v>
      </c>
      <c r="B31" s="9"/>
      <c r="C31" s="12">
        <v>45059</v>
      </c>
      <c r="D31" s="55">
        <v>13624910780382</v>
      </c>
      <c r="E31" s="9" t="s">
        <v>85</v>
      </c>
      <c r="F31" s="9" t="s">
        <v>86</v>
      </c>
      <c r="G31" s="9" t="s">
        <v>87</v>
      </c>
      <c r="H31" s="9" t="s">
        <v>88</v>
      </c>
      <c r="I31" s="9" t="s">
        <v>2</v>
      </c>
      <c r="J31" s="9">
        <v>134109</v>
      </c>
      <c r="K31" s="9">
        <v>7986116083</v>
      </c>
      <c r="L31" s="11" t="s">
        <v>143</v>
      </c>
      <c r="M31" s="12">
        <v>45059</v>
      </c>
      <c r="N31" s="15" t="s">
        <v>94</v>
      </c>
      <c r="O31" s="16">
        <v>45061</v>
      </c>
      <c r="P31" s="9" t="s">
        <v>24</v>
      </c>
      <c r="Q31" s="15" t="s">
        <v>408</v>
      </c>
      <c r="S31" s="13">
        <v>1399</v>
      </c>
      <c r="T31" s="9" t="s">
        <v>31</v>
      </c>
      <c r="U31" s="13">
        <v>620</v>
      </c>
      <c r="V31" s="13">
        <v>110</v>
      </c>
      <c r="W31" s="13">
        <f>(S31)-(U31+V31)</f>
        <v>669</v>
      </c>
      <c r="Y31" s="1" t="s">
        <v>472</v>
      </c>
    </row>
    <row r="32" spans="1:32" s="9" customFormat="1" ht="21">
      <c r="A32" s="59">
        <v>29</v>
      </c>
      <c r="C32" s="12">
        <v>45064</v>
      </c>
      <c r="D32" s="55">
        <v>13624910795896</v>
      </c>
      <c r="E32" s="9" t="s">
        <v>118</v>
      </c>
      <c r="F32" s="9" t="s">
        <v>119</v>
      </c>
      <c r="H32" s="9" t="s">
        <v>4</v>
      </c>
      <c r="I32" s="9" t="s">
        <v>4</v>
      </c>
      <c r="J32" s="9">
        <v>110092</v>
      </c>
      <c r="K32" s="9">
        <v>9319626406</v>
      </c>
      <c r="L32" s="11" t="s">
        <v>143</v>
      </c>
      <c r="M32" s="12">
        <v>45056</v>
      </c>
      <c r="N32" s="15" t="s">
        <v>94</v>
      </c>
      <c r="O32" s="16">
        <v>45066</v>
      </c>
      <c r="P32" s="9" t="s">
        <v>24</v>
      </c>
      <c r="Q32" s="15" t="s">
        <v>408</v>
      </c>
      <c r="S32" s="13">
        <v>1399</v>
      </c>
      <c r="T32" s="9" t="s">
        <v>31</v>
      </c>
      <c r="U32" s="13">
        <v>620</v>
      </c>
      <c r="V32" s="13">
        <v>110</v>
      </c>
      <c r="W32" s="13">
        <f>(S32)-(U32+V32)</f>
        <v>669</v>
      </c>
      <c r="Y32" s="1" t="s">
        <v>472</v>
      </c>
    </row>
    <row r="33" spans="1:25" ht="21">
      <c r="A33" s="59">
        <v>30</v>
      </c>
      <c r="B33" s="9">
        <v>2205202302</v>
      </c>
      <c r="C33" s="12">
        <v>45066</v>
      </c>
      <c r="D33" s="55">
        <v>13624910801684</v>
      </c>
      <c r="E33" s="1" t="s">
        <v>155</v>
      </c>
      <c r="F33" s="1" t="s">
        <v>156</v>
      </c>
      <c r="G33" s="1" t="s">
        <v>213</v>
      </c>
      <c r="I33" s="9" t="s">
        <v>2</v>
      </c>
      <c r="J33" s="9">
        <v>121102</v>
      </c>
      <c r="K33" s="9">
        <v>8307010609</v>
      </c>
      <c r="L33" s="47" t="s">
        <v>157</v>
      </c>
      <c r="M33" s="12">
        <v>45067</v>
      </c>
      <c r="N33" s="15" t="s">
        <v>94</v>
      </c>
      <c r="O33" s="16">
        <v>45070</v>
      </c>
      <c r="P33" s="9" t="s">
        <v>24</v>
      </c>
      <c r="Q33" s="15" t="s">
        <v>408</v>
      </c>
      <c r="S33" s="13">
        <v>1399</v>
      </c>
      <c r="T33" s="9" t="s">
        <v>31</v>
      </c>
      <c r="U33" s="13">
        <v>620</v>
      </c>
      <c r="V33" s="13">
        <v>103</v>
      </c>
      <c r="W33" s="13">
        <f>(S33)-(U33+V33)</f>
        <v>676</v>
      </c>
      <c r="Y33" s="1" t="s">
        <v>472</v>
      </c>
    </row>
    <row r="34" spans="1:25" ht="21">
      <c r="A34" s="59">
        <v>31</v>
      </c>
      <c r="B34" s="9">
        <v>2205202306</v>
      </c>
      <c r="C34" s="12">
        <v>45066</v>
      </c>
      <c r="D34" s="55">
        <v>13624910801732</v>
      </c>
      <c r="E34" s="1" t="s">
        <v>158</v>
      </c>
      <c r="F34" s="1" t="s">
        <v>159</v>
      </c>
      <c r="G34" s="1"/>
      <c r="H34" s="9" t="s">
        <v>34</v>
      </c>
      <c r="I34" s="1" t="s">
        <v>11</v>
      </c>
      <c r="J34" s="9">
        <v>302017</v>
      </c>
      <c r="K34" s="9">
        <v>7849966861</v>
      </c>
      <c r="L34" s="11" t="s">
        <v>36</v>
      </c>
      <c r="M34" s="12">
        <v>45067</v>
      </c>
      <c r="N34" s="17" t="s">
        <v>115</v>
      </c>
      <c r="O34" s="18">
        <v>45075</v>
      </c>
      <c r="T34" s="9" t="s">
        <v>31</v>
      </c>
      <c r="V34" s="13">
        <v>103</v>
      </c>
      <c r="X34" s="39">
        <v>-103</v>
      </c>
      <c r="Y34" s="1" t="s">
        <v>472</v>
      </c>
    </row>
    <row r="35" spans="1:25" ht="21">
      <c r="A35" s="59">
        <v>32</v>
      </c>
      <c r="B35" s="9">
        <v>2205202307</v>
      </c>
      <c r="C35" s="12">
        <v>45066</v>
      </c>
      <c r="D35" s="55">
        <v>13624910801743</v>
      </c>
      <c r="E35" s="1" t="s">
        <v>160</v>
      </c>
      <c r="F35" s="1" t="s">
        <v>161</v>
      </c>
      <c r="G35" s="1" t="s">
        <v>163</v>
      </c>
      <c r="H35" s="9" t="s">
        <v>162</v>
      </c>
      <c r="I35" s="1" t="s">
        <v>199</v>
      </c>
      <c r="J35" s="9">
        <v>483501</v>
      </c>
      <c r="K35" s="9">
        <v>7587988892</v>
      </c>
      <c r="L35" s="11" t="s">
        <v>36</v>
      </c>
      <c r="M35" s="12">
        <v>45067</v>
      </c>
      <c r="N35" s="15" t="s">
        <v>94</v>
      </c>
      <c r="O35" s="16">
        <v>45071</v>
      </c>
      <c r="P35" s="9" t="s">
        <v>24</v>
      </c>
      <c r="Q35" s="15" t="s">
        <v>408</v>
      </c>
      <c r="S35" s="13">
        <v>1399</v>
      </c>
      <c r="T35" s="9" t="s">
        <v>31</v>
      </c>
      <c r="U35" s="13">
        <v>620</v>
      </c>
      <c r="V35" s="13">
        <v>131</v>
      </c>
      <c r="W35" s="13">
        <f t="shared" ref="W35:W40" si="1">(S35)-(U35+V35)</f>
        <v>648</v>
      </c>
      <c r="Y35" s="1" t="s">
        <v>472</v>
      </c>
    </row>
    <row r="36" spans="1:25" ht="21">
      <c r="A36" s="59">
        <v>33</v>
      </c>
      <c r="B36" s="9">
        <v>2205202308</v>
      </c>
      <c r="C36" s="12">
        <v>45067</v>
      </c>
      <c r="D36" s="55">
        <v>13624910801754</v>
      </c>
      <c r="E36" s="1" t="s">
        <v>191</v>
      </c>
      <c r="F36" s="1" t="s">
        <v>195</v>
      </c>
      <c r="G36" s="54" t="s">
        <v>196</v>
      </c>
      <c r="H36" s="9" t="s">
        <v>4</v>
      </c>
      <c r="I36" s="1" t="s">
        <v>4</v>
      </c>
      <c r="J36" s="9">
        <v>110043</v>
      </c>
      <c r="K36" s="9">
        <v>7503312008</v>
      </c>
      <c r="L36" s="11" t="s">
        <v>36</v>
      </c>
      <c r="M36" s="12">
        <v>45067</v>
      </c>
      <c r="N36" s="17" t="s">
        <v>115</v>
      </c>
      <c r="O36" s="18">
        <v>45083</v>
      </c>
      <c r="T36" s="9" t="s">
        <v>31</v>
      </c>
      <c r="V36" s="13">
        <v>96</v>
      </c>
      <c r="X36" s="39">
        <v>-96</v>
      </c>
      <c r="Y36" s="1" t="s">
        <v>472</v>
      </c>
    </row>
    <row r="37" spans="1:25" ht="21">
      <c r="A37" s="59">
        <v>34</v>
      </c>
      <c r="B37" s="9">
        <v>2205202303</v>
      </c>
      <c r="C37" s="12">
        <v>45067</v>
      </c>
      <c r="D37" s="55">
        <v>13624910801695</v>
      </c>
      <c r="E37" s="1" t="s">
        <v>200</v>
      </c>
      <c r="F37" s="54" t="s">
        <v>197</v>
      </c>
      <c r="G37" s="1" t="s">
        <v>204</v>
      </c>
      <c r="H37" s="9" t="s">
        <v>198</v>
      </c>
      <c r="I37" s="1" t="s">
        <v>199</v>
      </c>
      <c r="J37" s="9">
        <v>476111</v>
      </c>
      <c r="K37" s="9">
        <v>8770863918</v>
      </c>
      <c r="L37" s="47" t="s">
        <v>157</v>
      </c>
      <c r="M37" s="12">
        <v>45067</v>
      </c>
      <c r="N37" s="15" t="s">
        <v>94</v>
      </c>
      <c r="O37" s="16">
        <v>45071</v>
      </c>
      <c r="P37" s="9" t="s">
        <v>24</v>
      </c>
      <c r="Q37" s="15" t="s">
        <v>408</v>
      </c>
      <c r="S37" s="13">
        <v>1399</v>
      </c>
      <c r="T37" s="9" t="s">
        <v>31</v>
      </c>
      <c r="U37" s="13">
        <v>620</v>
      </c>
      <c r="V37" s="13">
        <v>131</v>
      </c>
      <c r="W37" s="13">
        <f t="shared" si="1"/>
        <v>648</v>
      </c>
      <c r="Y37" s="1" t="s">
        <v>472</v>
      </c>
    </row>
    <row r="38" spans="1:25" ht="21">
      <c r="A38" s="59">
        <v>35</v>
      </c>
      <c r="B38" s="9">
        <v>2205202304</v>
      </c>
      <c r="C38" s="12">
        <v>45067</v>
      </c>
      <c r="D38" s="55">
        <v>13624910801706</v>
      </c>
      <c r="E38" s="1" t="s">
        <v>192</v>
      </c>
      <c r="F38" s="1" t="s">
        <v>202</v>
      </c>
      <c r="G38" s="1" t="s">
        <v>203</v>
      </c>
      <c r="H38" s="9" t="s">
        <v>201</v>
      </c>
      <c r="I38" s="9" t="s">
        <v>2</v>
      </c>
      <c r="J38" s="9">
        <v>124202</v>
      </c>
      <c r="K38" s="9">
        <v>7988963867</v>
      </c>
      <c r="L38" s="47" t="s">
        <v>157</v>
      </c>
      <c r="M38" s="12">
        <v>45067</v>
      </c>
      <c r="N38" s="15" t="s">
        <v>94</v>
      </c>
      <c r="O38" s="16">
        <v>45070</v>
      </c>
      <c r="P38" s="9" t="s">
        <v>24</v>
      </c>
      <c r="Q38" s="15" t="s">
        <v>408</v>
      </c>
      <c r="S38" s="13">
        <v>1399</v>
      </c>
      <c r="T38" s="9" t="s">
        <v>31</v>
      </c>
      <c r="U38" s="13">
        <v>620</v>
      </c>
      <c r="V38" s="13">
        <v>103</v>
      </c>
      <c r="W38" s="13">
        <f t="shared" si="1"/>
        <v>676</v>
      </c>
      <c r="Y38" s="1" t="s">
        <v>472</v>
      </c>
    </row>
    <row r="39" spans="1:25" ht="21">
      <c r="A39" s="59">
        <v>36</v>
      </c>
      <c r="B39" s="9">
        <v>2205202305</v>
      </c>
      <c r="C39" s="12">
        <v>45067</v>
      </c>
      <c r="D39" s="55">
        <v>13624910801721</v>
      </c>
      <c r="E39" s="1" t="s">
        <v>194</v>
      </c>
      <c r="F39" s="1" t="s">
        <v>207</v>
      </c>
      <c r="G39" s="1" t="s">
        <v>208</v>
      </c>
      <c r="H39" s="9" t="s">
        <v>209</v>
      </c>
      <c r="I39" s="1" t="s">
        <v>210</v>
      </c>
      <c r="J39" s="9">
        <v>801303</v>
      </c>
      <c r="K39" s="9">
        <v>8328812381</v>
      </c>
      <c r="L39" s="47" t="s">
        <v>157</v>
      </c>
      <c r="M39" s="12">
        <v>45067</v>
      </c>
      <c r="N39" s="15" t="s">
        <v>94</v>
      </c>
      <c r="O39" s="16">
        <v>45072</v>
      </c>
      <c r="P39" s="9" t="s">
        <v>24</v>
      </c>
      <c r="Q39" s="15" t="s">
        <v>408</v>
      </c>
      <c r="S39" s="13">
        <v>1399</v>
      </c>
      <c r="T39" s="9" t="s">
        <v>31</v>
      </c>
      <c r="U39" s="13">
        <v>620</v>
      </c>
      <c r="V39" s="13">
        <v>131</v>
      </c>
      <c r="W39" s="13">
        <f t="shared" si="1"/>
        <v>648</v>
      </c>
      <c r="Y39" s="1" t="s">
        <v>472</v>
      </c>
    </row>
    <row r="40" spans="1:25" ht="21">
      <c r="A40" s="59">
        <v>37</v>
      </c>
      <c r="B40" s="9">
        <v>2205202301</v>
      </c>
      <c r="C40" s="12">
        <v>45067</v>
      </c>
      <c r="D40" s="55">
        <v>13624910801662</v>
      </c>
      <c r="E40" s="1" t="s">
        <v>214</v>
      </c>
      <c r="F40" s="1" t="s">
        <v>215</v>
      </c>
      <c r="G40" s="1" t="s">
        <v>216</v>
      </c>
      <c r="H40" s="9" t="s">
        <v>21</v>
      </c>
      <c r="I40" s="1" t="s">
        <v>22</v>
      </c>
      <c r="J40" s="9">
        <v>201301</v>
      </c>
      <c r="K40" s="9">
        <v>9811278883</v>
      </c>
      <c r="L40" s="47" t="s">
        <v>217</v>
      </c>
      <c r="M40" s="12">
        <v>45067</v>
      </c>
      <c r="N40" s="70" t="s">
        <v>94</v>
      </c>
      <c r="O40" s="71">
        <v>45069</v>
      </c>
      <c r="P40" s="39" t="s">
        <v>280</v>
      </c>
      <c r="Q40" s="9"/>
      <c r="S40" s="13">
        <v>1399</v>
      </c>
      <c r="T40" s="9" t="s">
        <v>31</v>
      </c>
      <c r="U40" s="13">
        <v>620</v>
      </c>
      <c r="V40" s="13">
        <v>49</v>
      </c>
      <c r="W40" s="13">
        <f t="shared" si="1"/>
        <v>730</v>
      </c>
      <c r="Y40" s="1" t="s">
        <v>472</v>
      </c>
    </row>
    <row r="41" spans="1:25" ht="21">
      <c r="A41" s="59">
        <v>38</v>
      </c>
      <c r="B41" s="9">
        <v>2305202301</v>
      </c>
      <c r="C41" s="12">
        <v>45067</v>
      </c>
      <c r="D41" s="55">
        <v>13624910804775</v>
      </c>
      <c r="E41" s="1" t="s">
        <v>193</v>
      </c>
      <c r="F41" s="1" t="s">
        <v>206</v>
      </c>
      <c r="G41" s="1" t="s">
        <v>223</v>
      </c>
      <c r="H41" s="9" t="s">
        <v>205</v>
      </c>
      <c r="I41" s="1" t="s">
        <v>11</v>
      </c>
      <c r="J41" s="9">
        <v>342303</v>
      </c>
      <c r="K41" s="9">
        <v>8769875166</v>
      </c>
      <c r="L41" s="47" t="s">
        <v>412</v>
      </c>
      <c r="M41" s="12">
        <v>45069</v>
      </c>
      <c r="N41" s="17" t="s">
        <v>115</v>
      </c>
      <c r="O41" s="18">
        <v>45084</v>
      </c>
      <c r="P41" s="9" t="s">
        <v>24</v>
      </c>
      <c r="Q41" s="9"/>
      <c r="T41" s="9" t="s">
        <v>31</v>
      </c>
      <c r="V41" s="13">
        <v>131</v>
      </c>
      <c r="X41" s="39">
        <v>-131</v>
      </c>
      <c r="Y41" s="1" t="s">
        <v>472</v>
      </c>
    </row>
    <row r="42" spans="1:25" ht="21">
      <c r="A42" s="59">
        <v>39</v>
      </c>
      <c r="B42" s="9">
        <v>2305202302</v>
      </c>
      <c r="C42" s="12">
        <v>45069</v>
      </c>
      <c r="D42" s="55">
        <v>13624910804801</v>
      </c>
      <c r="E42" s="1" t="s">
        <v>219</v>
      </c>
      <c r="F42" s="1" t="s">
        <v>221</v>
      </c>
      <c r="G42" s="1" t="s">
        <v>220</v>
      </c>
      <c r="H42" s="9" t="s">
        <v>222</v>
      </c>
      <c r="I42" s="1" t="s">
        <v>199</v>
      </c>
      <c r="J42" s="9">
        <v>457772</v>
      </c>
      <c r="K42" s="9">
        <v>8251096544</v>
      </c>
      <c r="L42" s="47" t="s">
        <v>157</v>
      </c>
      <c r="M42" s="12">
        <v>45069</v>
      </c>
      <c r="N42" s="15" t="s">
        <v>94</v>
      </c>
      <c r="O42" s="16">
        <v>45073</v>
      </c>
      <c r="P42" s="9" t="s">
        <v>24</v>
      </c>
      <c r="Q42" s="15" t="s">
        <v>408</v>
      </c>
      <c r="S42" s="13">
        <v>1399</v>
      </c>
      <c r="T42" s="9" t="s">
        <v>31</v>
      </c>
      <c r="U42" s="13">
        <v>620</v>
      </c>
      <c r="V42" s="13">
        <v>131</v>
      </c>
      <c r="W42" s="13">
        <f>(S42)-(U42+V42)</f>
        <v>648</v>
      </c>
      <c r="Y42" s="1" t="s">
        <v>472</v>
      </c>
    </row>
    <row r="43" spans="1:25" ht="21">
      <c r="A43" s="59">
        <v>40</v>
      </c>
      <c r="B43" s="9">
        <v>2405202301</v>
      </c>
      <c r="C43" s="12">
        <v>45069</v>
      </c>
      <c r="D43" s="55">
        <v>13624910808710</v>
      </c>
      <c r="E43" s="1" t="s">
        <v>225</v>
      </c>
      <c r="F43" s="1" t="s">
        <v>226</v>
      </c>
      <c r="G43" s="1" t="s">
        <v>234</v>
      </c>
      <c r="H43" s="9" t="s">
        <v>228</v>
      </c>
      <c r="I43" s="1" t="s">
        <v>93</v>
      </c>
      <c r="J43" s="9">
        <v>141401</v>
      </c>
      <c r="K43" s="56" t="s">
        <v>227</v>
      </c>
      <c r="L43" s="47" t="s">
        <v>217</v>
      </c>
      <c r="M43" s="12">
        <v>45070</v>
      </c>
      <c r="N43" s="70" t="s">
        <v>94</v>
      </c>
      <c r="O43" s="71">
        <v>45072</v>
      </c>
      <c r="P43" s="39" t="s">
        <v>280</v>
      </c>
      <c r="Q43" s="9"/>
      <c r="S43" s="13">
        <v>1399</v>
      </c>
      <c r="T43" s="9" t="s">
        <v>31</v>
      </c>
      <c r="U43" s="13">
        <v>620</v>
      </c>
      <c r="V43" s="13">
        <v>56</v>
      </c>
      <c r="W43" s="13">
        <f>(S43)-(U43+V43)</f>
        <v>723</v>
      </c>
      <c r="Y43" s="1" t="s">
        <v>472</v>
      </c>
    </row>
    <row r="44" spans="1:25" ht="21">
      <c r="A44" s="59">
        <v>41</v>
      </c>
      <c r="B44" s="9">
        <v>2405202302</v>
      </c>
      <c r="C44" s="12">
        <v>45069</v>
      </c>
      <c r="D44" s="55">
        <v>13624910808721</v>
      </c>
      <c r="E44" s="1" t="s">
        <v>229</v>
      </c>
      <c r="F44" s="1" t="s">
        <v>230</v>
      </c>
      <c r="G44" s="1" t="s">
        <v>233</v>
      </c>
      <c r="H44" s="9" t="s">
        <v>231</v>
      </c>
      <c r="I44" s="1" t="s">
        <v>232</v>
      </c>
      <c r="J44" s="9">
        <v>400705</v>
      </c>
      <c r="K44" s="9">
        <v>7977630912</v>
      </c>
      <c r="L44" s="47" t="s">
        <v>157</v>
      </c>
      <c r="M44" s="12">
        <v>45070</v>
      </c>
      <c r="N44" s="15" t="s">
        <v>94</v>
      </c>
      <c r="O44" s="16">
        <v>45073</v>
      </c>
      <c r="P44" s="9" t="s">
        <v>24</v>
      </c>
      <c r="Q44" s="15" t="s">
        <v>408</v>
      </c>
      <c r="S44" s="13">
        <v>1399</v>
      </c>
      <c r="T44" s="9" t="s">
        <v>31</v>
      </c>
      <c r="U44" s="13">
        <v>620</v>
      </c>
      <c r="V44" s="13">
        <v>122</v>
      </c>
      <c r="W44" s="13">
        <f>(S44)-(U44+V44)</f>
        <v>657</v>
      </c>
      <c r="Y44" s="1" t="s">
        <v>472</v>
      </c>
    </row>
    <row r="45" spans="1:25" ht="21">
      <c r="A45" s="59">
        <v>42</v>
      </c>
      <c r="B45" s="9">
        <v>2505202301</v>
      </c>
      <c r="C45" s="12">
        <v>45070</v>
      </c>
      <c r="D45" s="55">
        <v>13624910812836</v>
      </c>
      <c r="E45" s="9" t="s">
        <v>5</v>
      </c>
      <c r="F45" s="9" t="s">
        <v>59</v>
      </c>
      <c r="G45" s="9" t="s">
        <v>60</v>
      </c>
      <c r="H45" s="9" t="s">
        <v>61</v>
      </c>
      <c r="I45" s="9" t="s">
        <v>6</v>
      </c>
      <c r="J45" s="9">
        <v>683544</v>
      </c>
      <c r="K45" s="9">
        <v>9155028467</v>
      </c>
      <c r="L45" s="11" t="s">
        <v>239</v>
      </c>
      <c r="M45" s="12">
        <v>45071</v>
      </c>
      <c r="N45" s="15" t="s">
        <v>94</v>
      </c>
      <c r="O45" s="16">
        <v>45078</v>
      </c>
      <c r="P45" s="9" t="s">
        <v>24</v>
      </c>
      <c r="Q45" s="15" t="s">
        <v>408</v>
      </c>
      <c r="S45" s="13">
        <v>2798</v>
      </c>
      <c r="T45" s="9" t="s">
        <v>31</v>
      </c>
      <c r="U45" s="13">
        <v>1240</v>
      </c>
      <c r="V45" s="13">
        <v>144</v>
      </c>
      <c r="W45" s="13">
        <f>(S45)-(U45+V45)</f>
        <v>1414</v>
      </c>
      <c r="Y45" s="1" t="s">
        <v>472</v>
      </c>
    </row>
    <row r="46" spans="1:25" ht="21">
      <c r="A46" s="59">
        <v>43</v>
      </c>
      <c r="B46" s="9">
        <v>2505202302</v>
      </c>
      <c r="C46" s="12">
        <v>45070</v>
      </c>
      <c r="D46" s="55">
        <v>13624910812862</v>
      </c>
      <c r="E46" s="1" t="s">
        <v>235</v>
      </c>
      <c r="F46" s="1" t="s">
        <v>236</v>
      </c>
      <c r="G46" s="1" t="s">
        <v>238</v>
      </c>
      <c r="H46" s="9" t="s">
        <v>237</v>
      </c>
      <c r="I46" s="1" t="s">
        <v>504</v>
      </c>
      <c r="J46" s="9">
        <v>530048</v>
      </c>
      <c r="K46" s="9">
        <v>6300579592</v>
      </c>
      <c r="L46" s="47" t="s">
        <v>157</v>
      </c>
      <c r="M46" s="12">
        <v>45071</v>
      </c>
      <c r="N46" s="17" t="s">
        <v>115</v>
      </c>
      <c r="O46" s="18">
        <v>45082</v>
      </c>
      <c r="P46" s="9" t="s">
        <v>24</v>
      </c>
      <c r="Q46" s="9"/>
      <c r="T46" s="9" t="s">
        <v>31</v>
      </c>
      <c r="V46" s="13">
        <v>131</v>
      </c>
      <c r="W46" s="13"/>
      <c r="X46" s="39">
        <v>-131</v>
      </c>
      <c r="Y46" s="1" t="s">
        <v>472</v>
      </c>
    </row>
    <row r="47" spans="1:25" ht="21">
      <c r="A47" s="59">
        <v>44</v>
      </c>
      <c r="B47" s="9">
        <v>2505202303</v>
      </c>
      <c r="C47" s="12">
        <v>45070</v>
      </c>
      <c r="D47" s="55">
        <v>13624910813002</v>
      </c>
      <c r="E47" s="1" t="s">
        <v>240</v>
      </c>
      <c r="F47" s="1" t="s">
        <v>243</v>
      </c>
      <c r="G47" s="1" t="s">
        <v>241</v>
      </c>
      <c r="H47" s="9" t="s">
        <v>242</v>
      </c>
      <c r="I47" s="1" t="s">
        <v>199</v>
      </c>
      <c r="J47" s="9">
        <v>461111</v>
      </c>
      <c r="K47" s="9">
        <v>8982786263</v>
      </c>
      <c r="L47" s="47" t="s">
        <v>157</v>
      </c>
      <c r="M47" s="12">
        <v>45071</v>
      </c>
      <c r="N47" s="15" t="s">
        <v>94</v>
      </c>
      <c r="O47" s="16">
        <v>45074</v>
      </c>
      <c r="P47" s="9" t="s">
        <v>24</v>
      </c>
      <c r="Q47" s="15" t="s">
        <v>408</v>
      </c>
      <c r="S47" s="13">
        <v>1399</v>
      </c>
      <c r="T47" s="9" t="s">
        <v>31</v>
      </c>
      <c r="U47" s="13">
        <v>620</v>
      </c>
      <c r="V47" s="13">
        <v>131</v>
      </c>
      <c r="W47" s="13">
        <f>(S47)-(U47+V47)</f>
        <v>648</v>
      </c>
      <c r="Y47" s="1" t="s">
        <v>472</v>
      </c>
    </row>
    <row r="48" spans="1:25" ht="21">
      <c r="A48" s="59">
        <v>45</v>
      </c>
      <c r="B48" s="9">
        <v>2605202301</v>
      </c>
      <c r="C48" s="12">
        <v>45071</v>
      </c>
      <c r="D48" s="55">
        <v>13624910816620</v>
      </c>
      <c r="E48" s="1" t="s">
        <v>244</v>
      </c>
      <c r="F48" s="1" t="s">
        <v>257</v>
      </c>
      <c r="G48" s="1" t="s">
        <v>245</v>
      </c>
      <c r="H48" s="1" t="s">
        <v>258</v>
      </c>
      <c r="I48" s="1" t="s">
        <v>2</v>
      </c>
      <c r="J48" s="9">
        <v>127114</v>
      </c>
      <c r="K48" s="9">
        <v>7006708545</v>
      </c>
      <c r="L48" s="47" t="s">
        <v>217</v>
      </c>
      <c r="M48" s="12">
        <v>45072</v>
      </c>
      <c r="N48" s="70" t="s">
        <v>94</v>
      </c>
      <c r="O48" s="71">
        <v>45074</v>
      </c>
      <c r="P48" s="39" t="s">
        <v>280</v>
      </c>
      <c r="Q48" s="9"/>
      <c r="S48" s="13">
        <v>1399</v>
      </c>
      <c r="T48" s="9" t="s">
        <v>31</v>
      </c>
      <c r="U48" s="13">
        <v>620</v>
      </c>
      <c r="V48" s="13">
        <v>56</v>
      </c>
      <c r="W48" s="13">
        <f>(S48)-(U48+V48)</f>
        <v>723</v>
      </c>
      <c r="Y48" s="1" t="s">
        <v>472</v>
      </c>
    </row>
    <row r="49" spans="1:25" ht="21">
      <c r="A49" s="59">
        <v>46</v>
      </c>
      <c r="B49" s="9">
        <v>2605202302</v>
      </c>
      <c r="C49" s="12">
        <v>45071</v>
      </c>
      <c r="D49" s="55">
        <v>13624910816642</v>
      </c>
      <c r="E49" s="1" t="s">
        <v>413</v>
      </c>
      <c r="F49" s="1" t="s">
        <v>246</v>
      </c>
      <c r="G49" s="1" t="s">
        <v>248</v>
      </c>
      <c r="H49" s="1" t="s">
        <v>247</v>
      </c>
      <c r="I49" s="1" t="s">
        <v>249</v>
      </c>
      <c r="J49" s="9">
        <v>737134</v>
      </c>
      <c r="K49" s="9">
        <v>7908392194</v>
      </c>
      <c r="L49" s="47" t="s">
        <v>157</v>
      </c>
      <c r="M49" s="12">
        <v>45072</v>
      </c>
      <c r="N49" s="15" t="s">
        <v>94</v>
      </c>
      <c r="O49" s="16">
        <v>45076</v>
      </c>
      <c r="P49" s="9" t="s">
        <v>24</v>
      </c>
      <c r="Q49" s="15" t="s">
        <v>408</v>
      </c>
      <c r="S49" s="13">
        <v>1399</v>
      </c>
      <c r="T49" s="9" t="s">
        <v>31</v>
      </c>
      <c r="U49" s="13">
        <v>620</v>
      </c>
      <c r="V49" s="13">
        <v>150</v>
      </c>
      <c r="W49" s="13">
        <f>(S49)-(U49+V49)</f>
        <v>629</v>
      </c>
      <c r="Y49" s="1" t="s">
        <v>472</v>
      </c>
    </row>
    <row r="50" spans="1:25" ht="21">
      <c r="A50" s="59">
        <v>47</v>
      </c>
      <c r="B50" s="9">
        <v>2605202303</v>
      </c>
      <c r="C50" s="12">
        <v>45071</v>
      </c>
      <c r="D50" s="55">
        <v>13624910816653</v>
      </c>
      <c r="E50" s="1" t="s">
        <v>250</v>
      </c>
      <c r="F50" s="1" t="s">
        <v>251</v>
      </c>
      <c r="G50" s="1" t="s">
        <v>252</v>
      </c>
      <c r="H50" s="1" t="s">
        <v>253</v>
      </c>
      <c r="I50" s="1" t="s">
        <v>504</v>
      </c>
      <c r="J50" s="9">
        <v>530027</v>
      </c>
      <c r="K50" s="9">
        <v>8142352574</v>
      </c>
      <c r="L50" s="47" t="s">
        <v>157</v>
      </c>
      <c r="M50" s="12">
        <v>45072</v>
      </c>
      <c r="N50" s="17" t="s">
        <v>115</v>
      </c>
      <c r="O50" s="18">
        <v>45085</v>
      </c>
      <c r="P50" s="9" t="s">
        <v>24</v>
      </c>
      <c r="Q50" s="9"/>
      <c r="T50" s="9" t="s">
        <v>31</v>
      </c>
      <c r="V50" s="13">
        <v>131</v>
      </c>
      <c r="X50" s="39">
        <v>-131</v>
      </c>
      <c r="Y50" s="1" t="s">
        <v>472</v>
      </c>
    </row>
    <row r="51" spans="1:25" ht="21">
      <c r="A51" s="59">
        <v>48</v>
      </c>
      <c r="B51" s="9">
        <v>2605202304</v>
      </c>
      <c r="C51" s="12">
        <v>45071</v>
      </c>
      <c r="D51" s="55">
        <v>13624910816675</v>
      </c>
      <c r="E51" s="1" t="s">
        <v>254</v>
      </c>
      <c r="F51" s="1" t="s">
        <v>259</v>
      </c>
      <c r="G51" s="1" t="s">
        <v>255</v>
      </c>
      <c r="H51" s="1" t="s">
        <v>256</v>
      </c>
      <c r="I51" s="1" t="s">
        <v>2</v>
      </c>
      <c r="J51" s="9">
        <v>122504</v>
      </c>
      <c r="K51" s="9">
        <v>7027020363</v>
      </c>
      <c r="L51" s="47" t="s">
        <v>157</v>
      </c>
      <c r="M51" s="12">
        <v>45072</v>
      </c>
      <c r="N51" s="15" t="s">
        <v>94</v>
      </c>
      <c r="O51" s="16">
        <v>45074</v>
      </c>
      <c r="P51" s="9" t="s">
        <v>24</v>
      </c>
      <c r="Q51" s="15" t="s">
        <v>408</v>
      </c>
      <c r="S51" s="13">
        <v>1399</v>
      </c>
      <c r="T51" s="9" t="s">
        <v>31</v>
      </c>
      <c r="U51" s="13">
        <v>620</v>
      </c>
      <c r="V51" s="13">
        <v>103</v>
      </c>
      <c r="W51" s="13">
        <f>(S51)-(U51+V51)</f>
        <v>676</v>
      </c>
      <c r="Y51" s="1" t="s">
        <v>472</v>
      </c>
    </row>
    <row r="52" spans="1:25" ht="21">
      <c r="A52" s="59">
        <v>49</v>
      </c>
      <c r="B52" s="9">
        <v>2705202301</v>
      </c>
      <c r="C52" s="12">
        <v>45072</v>
      </c>
      <c r="D52" s="55">
        <v>13624910820433</v>
      </c>
      <c r="E52" s="1" t="s">
        <v>281</v>
      </c>
      <c r="F52" s="1" t="s">
        <v>267</v>
      </c>
      <c r="G52" s="1" t="s">
        <v>268</v>
      </c>
      <c r="H52" s="1" t="s">
        <v>269</v>
      </c>
      <c r="I52" s="1" t="s">
        <v>22</v>
      </c>
      <c r="J52" s="9">
        <v>250110</v>
      </c>
      <c r="K52" s="9">
        <v>9919756492</v>
      </c>
      <c r="L52" s="47" t="s">
        <v>157</v>
      </c>
      <c r="M52" s="12">
        <v>45073</v>
      </c>
      <c r="N52" s="17" t="s">
        <v>115</v>
      </c>
      <c r="O52" s="18">
        <v>45079</v>
      </c>
      <c r="P52" s="9" t="s">
        <v>24</v>
      </c>
      <c r="Q52" s="9"/>
      <c r="R52" s="19" t="s">
        <v>276</v>
      </c>
      <c r="T52" s="9" t="s">
        <v>31</v>
      </c>
      <c r="V52" s="13">
        <v>103</v>
      </c>
      <c r="W52" s="13"/>
      <c r="X52" s="39">
        <v>-103</v>
      </c>
      <c r="Y52" s="1" t="s">
        <v>472</v>
      </c>
    </row>
    <row r="53" spans="1:25" ht="21">
      <c r="A53" s="59">
        <v>50</v>
      </c>
      <c r="B53" s="9">
        <v>2705202302</v>
      </c>
      <c r="C53" s="12">
        <v>45072</v>
      </c>
      <c r="D53" s="55">
        <v>13624910820455</v>
      </c>
      <c r="E53" s="1" t="s">
        <v>270</v>
      </c>
      <c r="F53" s="1" t="s">
        <v>271</v>
      </c>
      <c r="G53" s="1" t="s">
        <v>272</v>
      </c>
      <c r="H53" s="1" t="s">
        <v>273</v>
      </c>
      <c r="I53" s="1" t="s">
        <v>232</v>
      </c>
      <c r="J53" s="9">
        <v>431136</v>
      </c>
      <c r="K53" s="9">
        <v>7038096447</v>
      </c>
      <c r="L53" s="47" t="s">
        <v>157</v>
      </c>
      <c r="M53" s="12">
        <v>45073</v>
      </c>
      <c r="N53" s="15" t="s">
        <v>94</v>
      </c>
      <c r="O53" s="16">
        <v>45078</v>
      </c>
      <c r="P53" s="9" t="s">
        <v>24</v>
      </c>
      <c r="Q53" s="15" t="s">
        <v>408</v>
      </c>
      <c r="R53" s="19" t="s">
        <v>276</v>
      </c>
      <c r="S53" s="13">
        <v>1399</v>
      </c>
      <c r="T53" s="9" t="s">
        <v>31</v>
      </c>
      <c r="U53" s="13">
        <v>620</v>
      </c>
      <c r="V53" s="13">
        <v>131</v>
      </c>
      <c r="W53" s="13">
        <f t="shared" ref="W53:W59" si="2">(S53)-(U53+V53)</f>
        <v>648</v>
      </c>
      <c r="Y53" s="1" t="s">
        <v>472</v>
      </c>
    </row>
    <row r="54" spans="1:25" ht="21">
      <c r="A54" s="59">
        <v>51</v>
      </c>
      <c r="B54" s="9">
        <v>2905202301</v>
      </c>
      <c r="C54" s="12">
        <v>45072</v>
      </c>
      <c r="D54" s="55">
        <v>13624910824261</v>
      </c>
      <c r="E54" s="1" t="s">
        <v>291</v>
      </c>
      <c r="F54" s="1" t="s">
        <v>264</v>
      </c>
      <c r="G54" s="1" t="s">
        <v>266</v>
      </c>
      <c r="H54" s="1" t="s">
        <v>265</v>
      </c>
      <c r="I54" s="1" t="s">
        <v>4</v>
      </c>
      <c r="J54" s="9">
        <v>110085</v>
      </c>
      <c r="K54" s="9">
        <v>9650538363</v>
      </c>
      <c r="L54" s="47" t="s">
        <v>157</v>
      </c>
      <c r="M54" s="12">
        <v>45075</v>
      </c>
      <c r="N54" s="15" t="s">
        <v>94</v>
      </c>
      <c r="O54" s="16">
        <v>45076</v>
      </c>
      <c r="P54" s="9" t="s">
        <v>24</v>
      </c>
      <c r="Q54" s="15" t="s">
        <v>408</v>
      </c>
      <c r="R54" s="19" t="s">
        <v>275</v>
      </c>
      <c r="S54" s="13">
        <v>1399</v>
      </c>
      <c r="T54" s="9" t="s">
        <v>31</v>
      </c>
      <c r="U54" s="13">
        <v>620</v>
      </c>
      <c r="V54" s="13">
        <v>96</v>
      </c>
      <c r="W54" s="13">
        <f t="shared" si="2"/>
        <v>683</v>
      </c>
      <c r="Y54" s="1" t="s">
        <v>472</v>
      </c>
    </row>
    <row r="55" spans="1:25" ht="21">
      <c r="A55" s="59">
        <v>52</v>
      </c>
      <c r="B55" s="9">
        <v>2905202302</v>
      </c>
      <c r="C55" s="12">
        <v>45074</v>
      </c>
      <c r="D55" s="55">
        <v>13624910824283</v>
      </c>
      <c r="E55" s="1" t="s">
        <v>282</v>
      </c>
      <c r="F55" s="1" t="s">
        <v>292</v>
      </c>
      <c r="G55" s="1" t="s">
        <v>284</v>
      </c>
      <c r="H55" s="1" t="s">
        <v>283</v>
      </c>
      <c r="I55" s="1" t="s">
        <v>504</v>
      </c>
      <c r="J55" s="9">
        <v>520010</v>
      </c>
      <c r="K55" s="9">
        <v>8885805992</v>
      </c>
      <c r="L55" s="47" t="s">
        <v>157</v>
      </c>
      <c r="M55" s="12">
        <v>45075</v>
      </c>
      <c r="N55" s="15" t="s">
        <v>94</v>
      </c>
      <c r="O55" s="16">
        <v>45079</v>
      </c>
      <c r="P55" s="9" t="s">
        <v>24</v>
      </c>
      <c r="Q55" s="15" t="s">
        <v>408</v>
      </c>
      <c r="R55" s="19" t="s">
        <v>276</v>
      </c>
      <c r="S55" s="13">
        <v>1399</v>
      </c>
      <c r="T55" s="9" t="s">
        <v>31</v>
      </c>
      <c r="U55" s="13">
        <v>620</v>
      </c>
      <c r="V55" s="13">
        <v>131</v>
      </c>
      <c r="W55" s="13">
        <f t="shared" si="2"/>
        <v>648</v>
      </c>
      <c r="Y55" s="1" t="s">
        <v>472</v>
      </c>
    </row>
    <row r="56" spans="1:25" ht="21">
      <c r="A56" s="59">
        <v>53</v>
      </c>
      <c r="B56" s="9">
        <v>2905202303</v>
      </c>
      <c r="C56" s="12">
        <v>45074</v>
      </c>
      <c r="D56" s="55">
        <v>13624910824316</v>
      </c>
      <c r="E56" s="1" t="s">
        <v>285</v>
      </c>
      <c r="F56" s="1" t="s">
        <v>286</v>
      </c>
      <c r="G56" s="1" t="s">
        <v>287</v>
      </c>
      <c r="H56" s="1" t="s">
        <v>4</v>
      </c>
      <c r="I56" s="1" t="s">
        <v>4</v>
      </c>
      <c r="J56" s="9">
        <v>110002</v>
      </c>
      <c r="K56" s="9">
        <v>8800265838</v>
      </c>
      <c r="L56" s="47" t="s">
        <v>157</v>
      </c>
      <c r="M56" s="12">
        <v>45075</v>
      </c>
      <c r="N56" s="15" t="s">
        <v>94</v>
      </c>
      <c r="O56" s="16">
        <v>45076</v>
      </c>
      <c r="P56" s="9" t="s">
        <v>24</v>
      </c>
      <c r="Q56" s="15" t="s">
        <v>408</v>
      </c>
      <c r="S56" s="13">
        <v>1399</v>
      </c>
      <c r="T56" s="9" t="s">
        <v>31</v>
      </c>
      <c r="U56" s="13">
        <v>620</v>
      </c>
      <c r="V56" s="13">
        <v>96</v>
      </c>
      <c r="W56" s="13">
        <f t="shared" si="2"/>
        <v>683</v>
      </c>
      <c r="Y56" s="1" t="s">
        <v>472</v>
      </c>
    </row>
    <row r="57" spans="1:25" ht="21">
      <c r="A57" s="59">
        <v>54</v>
      </c>
      <c r="B57" s="9">
        <v>2905202304</v>
      </c>
      <c r="C57" s="12">
        <v>45074</v>
      </c>
      <c r="D57" s="55">
        <v>13624910824331</v>
      </c>
      <c r="E57" s="1" t="s">
        <v>288</v>
      </c>
      <c r="F57" s="1" t="s">
        <v>293</v>
      </c>
      <c r="G57" s="1" t="s">
        <v>289</v>
      </c>
      <c r="H57" s="1" t="s">
        <v>290</v>
      </c>
      <c r="I57" s="1" t="s">
        <v>199</v>
      </c>
      <c r="J57" s="9">
        <v>462021</v>
      </c>
      <c r="K57" s="9">
        <v>9098589787</v>
      </c>
      <c r="L57" s="47" t="s">
        <v>157</v>
      </c>
      <c r="M57" s="12">
        <v>45075</v>
      </c>
      <c r="N57" s="15" t="s">
        <v>94</v>
      </c>
      <c r="O57" s="16">
        <v>45078</v>
      </c>
      <c r="P57" s="9" t="s">
        <v>24</v>
      </c>
      <c r="Q57" s="15" t="s">
        <v>408</v>
      </c>
      <c r="R57" s="19" t="s">
        <v>275</v>
      </c>
      <c r="S57" s="13">
        <v>1399</v>
      </c>
      <c r="T57" s="9" t="s">
        <v>31</v>
      </c>
      <c r="U57" s="13">
        <v>620</v>
      </c>
      <c r="V57" s="13">
        <v>131</v>
      </c>
      <c r="W57" s="13">
        <f t="shared" si="2"/>
        <v>648</v>
      </c>
      <c r="Y57" s="1" t="s">
        <v>472</v>
      </c>
    </row>
    <row r="58" spans="1:25" ht="21">
      <c r="A58" s="59">
        <v>55</v>
      </c>
      <c r="B58" s="9">
        <v>3005202302</v>
      </c>
      <c r="C58" s="12">
        <v>45074</v>
      </c>
      <c r="D58" s="55">
        <v>13624910830605</v>
      </c>
      <c r="E58" s="1" t="s">
        <v>225</v>
      </c>
      <c r="F58" s="1" t="s">
        <v>226</v>
      </c>
      <c r="G58" s="1" t="s">
        <v>234</v>
      </c>
      <c r="H58" s="1" t="s">
        <v>228</v>
      </c>
      <c r="I58" s="1" t="s">
        <v>93</v>
      </c>
      <c r="J58" s="9">
        <v>141401</v>
      </c>
      <c r="K58" s="9" t="s">
        <v>294</v>
      </c>
      <c r="L58" s="47" t="s">
        <v>217</v>
      </c>
      <c r="M58" s="12">
        <v>45075</v>
      </c>
      <c r="N58" s="70" t="s">
        <v>94</v>
      </c>
      <c r="O58" s="71">
        <v>45078</v>
      </c>
      <c r="P58" s="39" t="s">
        <v>280</v>
      </c>
      <c r="Q58" s="9"/>
      <c r="S58" s="13">
        <v>2200</v>
      </c>
      <c r="T58" s="9" t="s">
        <v>295</v>
      </c>
      <c r="U58" s="13">
        <v>1300</v>
      </c>
      <c r="V58" s="13">
        <v>56</v>
      </c>
      <c r="W58" s="13">
        <f t="shared" si="2"/>
        <v>844</v>
      </c>
      <c r="Y58" s="1" t="s">
        <v>472</v>
      </c>
    </row>
    <row r="59" spans="1:25" ht="21">
      <c r="A59" s="59">
        <v>56</v>
      </c>
      <c r="B59" s="9">
        <v>3005202301</v>
      </c>
      <c r="C59" s="12">
        <v>45075</v>
      </c>
      <c r="D59" s="55">
        <v>13624910828225</v>
      </c>
      <c r="E59" s="1" t="s">
        <v>296</v>
      </c>
      <c r="F59" s="1" t="s">
        <v>297</v>
      </c>
      <c r="G59" s="1" t="s">
        <v>298</v>
      </c>
      <c r="H59" s="1" t="s">
        <v>299</v>
      </c>
      <c r="I59" s="1" t="s">
        <v>22</v>
      </c>
      <c r="J59" s="9">
        <v>273001</v>
      </c>
      <c r="K59" s="9">
        <v>8470839006</v>
      </c>
      <c r="L59" s="47" t="s">
        <v>157</v>
      </c>
      <c r="M59" s="12">
        <v>45075</v>
      </c>
      <c r="N59" s="15" t="s">
        <v>94</v>
      </c>
      <c r="O59" s="16">
        <v>45079</v>
      </c>
      <c r="P59" s="9" t="s">
        <v>24</v>
      </c>
      <c r="Q59" s="15" t="s">
        <v>408</v>
      </c>
      <c r="S59" s="13">
        <v>1399</v>
      </c>
      <c r="T59" s="9" t="s">
        <v>31</v>
      </c>
      <c r="U59" s="13">
        <v>620</v>
      </c>
      <c r="V59" s="13">
        <v>131</v>
      </c>
      <c r="W59" s="13">
        <f t="shared" si="2"/>
        <v>648</v>
      </c>
      <c r="Y59" s="1" t="s">
        <v>472</v>
      </c>
    </row>
    <row r="60" spans="1:25" ht="21">
      <c r="A60" s="59">
        <v>57</v>
      </c>
      <c r="B60" s="9">
        <v>3105202301</v>
      </c>
      <c r="C60" s="12">
        <v>45076</v>
      </c>
      <c r="D60" s="55">
        <v>13624910833000</v>
      </c>
      <c r="E60" s="1" t="s">
        <v>300</v>
      </c>
      <c r="F60" s="1" t="s">
        <v>311</v>
      </c>
      <c r="G60" s="1" t="s">
        <v>301</v>
      </c>
      <c r="H60" s="1" t="s">
        <v>302</v>
      </c>
      <c r="I60" s="1" t="s">
        <v>303</v>
      </c>
      <c r="J60" s="9">
        <v>506002</v>
      </c>
      <c r="K60" s="9">
        <v>9542230962</v>
      </c>
      <c r="L60" s="47" t="s">
        <v>157</v>
      </c>
      <c r="M60" s="12">
        <v>45076</v>
      </c>
      <c r="N60" s="17" t="s">
        <v>115</v>
      </c>
      <c r="O60" s="18">
        <v>45086</v>
      </c>
      <c r="P60" s="9" t="s">
        <v>24</v>
      </c>
      <c r="Q60" s="9"/>
      <c r="T60" s="9" t="s">
        <v>31</v>
      </c>
      <c r="V60" s="13">
        <v>131</v>
      </c>
      <c r="X60" s="39">
        <v>-31</v>
      </c>
      <c r="Y60" s="1" t="s">
        <v>472</v>
      </c>
    </row>
    <row r="61" spans="1:25" ht="21">
      <c r="A61" s="59">
        <v>58</v>
      </c>
      <c r="B61" s="9">
        <v>3105202302</v>
      </c>
      <c r="C61" s="12">
        <v>45076</v>
      </c>
      <c r="D61" s="55">
        <v>13624910833011</v>
      </c>
      <c r="E61" s="1" t="s">
        <v>304</v>
      </c>
      <c r="F61" s="1" t="s">
        <v>305</v>
      </c>
      <c r="G61" s="1" t="s">
        <v>306</v>
      </c>
      <c r="H61" s="1" t="s">
        <v>379</v>
      </c>
      <c r="I61" s="1" t="s">
        <v>380</v>
      </c>
      <c r="J61" s="9">
        <v>781023</v>
      </c>
      <c r="K61" s="9">
        <v>6009898862</v>
      </c>
      <c r="L61" s="47" t="s">
        <v>157</v>
      </c>
      <c r="M61" s="12">
        <v>45076</v>
      </c>
      <c r="N61" s="15" t="s">
        <v>94</v>
      </c>
      <c r="O61" s="16">
        <v>45082</v>
      </c>
      <c r="P61" s="9" t="s">
        <v>24</v>
      </c>
      <c r="Q61" s="15" t="s">
        <v>408</v>
      </c>
      <c r="S61" s="13">
        <v>1399</v>
      </c>
      <c r="T61" s="9" t="s">
        <v>31</v>
      </c>
      <c r="U61" s="13">
        <v>620</v>
      </c>
      <c r="V61" s="13">
        <v>150</v>
      </c>
      <c r="W61" s="13">
        <f>(S61)-(U61+V61)</f>
        <v>629</v>
      </c>
      <c r="Y61" s="1" t="s">
        <v>472</v>
      </c>
    </row>
    <row r="62" spans="1:25" ht="21">
      <c r="A62" s="59">
        <v>59</v>
      </c>
      <c r="B62" s="9">
        <v>3105202303</v>
      </c>
      <c r="C62" s="12">
        <v>45076</v>
      </c>
      <c r="D62" s="55">
        <v>13624910833022</v>
      </c>
      <c r="E62" s="1" t="s">
        <v>307</v>
      </c>
      <c r="F62" s="1" t="s">
        <v>308</v>
      </c>
      <c r="G62" s="1" t="s">
        <v>309</v>
      </c>
      <c r="H62" s="1" t="s">
        <v>310</v>
      </c>
      <c r="I62" s="1" t="s">
        <v>855</v>
      </c>
      <c r="J62" s="9">
        <v>587315</v>
      </c>
      <c r="K62" s="9">
        <v>8867442647</v>
      </c>
      <c r="L62" s="47" t="s">
        <v>157</v>
      </c>
      <c r="M62" s="12">
        <v>45076</v>
      </c>
      <c r="N62" s="17" t="s">
        <v>115</v>
      </c>
      <c r="O62" s="18">
        <v>45089</v>
      </c>
      <c r="P62" s="9" t="s">
        <v>24</v>
      </c>
      <c r="Q62" s="9"/>
      <c r="S62" s="13"/>
      <c r="T62" s="9" t="s">
        <v>31</v>
      </c>
      <c r="U62" s="13"/>
      <c r="V62" s="13">
        <v>131</v>
      </c>
      <c r="W62" s="13"/>
      <c r="X62" s="39">
        <v>-31</v>
      </c>
      <c r="Y62" s="1" t="s">
        <v>472</v>
      </c>
    </row>
    <row r="63" spans="1:25" ht="21">
      <c r="A63" s="59">
        <v>60</v>
      </c>
      <c r="B63" s="9">
        <v>206202301</v>
      </c>
      <c r="C63" s="12">
        <v>45078</v>
      </c>
      <c r="D63" s="55">
        <v>13624910839893</v>
      </c>
      <c r="E63" s="1" t="s">
        <v>312</v>
      </c>
      <c r="F63" s="1" t="s">
        <v>313</v>
      </c>
      <c r="G63" s="1" t="s">
        <v>314</v>
      </c>
      <c r="H63" s="1" t="s">
        <v>315</v>
      </c>
      <c r="I63" s="1" t="s">
        <v>22</v>
      </c>
      <c r="J63" s="9">
        <v>223222</v>
      </c>
      <c r="K63" s="9">
        <v>7045534290</v>
      </c>
      <c r="L63" s="47" t="s">
        <v>157</v>
      </c>
      <c r="M63" s="12">
        <v>45079</v>
      </c>
      <c r="N63" s="15" t="s">
        <v>94</v>
      </c>
      <c r="O63" s="16">
        <v>45082</v>
      </c>
      <c r="P63" s="9" t="s">
        <v>24</v>
      </c>
      <c r="Q63" s="15" t="s">
        <v>408</v>
      </c>
      <c r="S63" s="13">
        <v>1399</v>
      </c>
      <c r="T63" s="9" t="s">
        <v>31</v>
      </c>
      <c r="U63" s="13">
        <v>620</v>
      </c>
      <c r="V63" s="13">
        <v>131</v>
      </c>
      <c r="W63" s="13">
        <f>(S63)-(U63+V63)</f>
        <v>648</v>
      </c>
      <c r="Y63" s="1" t="s">
        <v>472</v>
      </c>
    </row>
    <row r="64" spans="1:25" ht="21">
      <c r="A64" s="59">
        <v>61</v>
      </c>
      <c r="B64" s="9">
        <v>306202301</v>
      </c>
      <c r="C64" s="12">
        <v>45079</v>
      </c>
      <c r="D64" s="55">
        <v>13624910843592</v>
      </c>
      <c r="E64" s="1" t="s">
        <v>330</v>
      </c>
      <c r="F64" s="1" t="s">
        <v>316</v>
      </c>
      <c r="G64" s="1" t="s">
        <v>317</v>
      </c>
      <c r="H64" s="1" t="s">
        <v>318</v>
      </c>
      <c r="I64" s="1" t="s">
        <v>504</v>
      </c>
      <c r="J64" s="9">
        <v>533102</v>
      </c>
      <c r="K64" s="9">
        <v>9177528189</v>
      </c>
      <c r="L64" s="47" t="s">
        <v>157</v>
      </c>
      <c r="M64" s="12">
        <v>45080</v>
      </c>
      <c r="N64" s="17" t="s">
        <v>115</v>
      </c>
      <c r="O64" s="18">
        <v>45091</v>
      </c>
      <c r="P64" s="9" t="s">
        <v>24</v>
      </c>
      <c r="Q64" s="9"/>
      <c r="T64" s="9" t="s">
        <v>31</v>
      </c>
      <c r="V64" s="13">
        <v>131</v>
      </c>
      <c r="X64" s="39">
        <v>-31</v>
      </c>
      <c r="Y64" s="1" t="s">
        <v>472</v>
      </c>
    </row>
    <row r="65" spans="1:25" ht="21">
      <c r="A65" s="59">
        <v>62</v>
      </c>
      <c r="B65" s="9">
        <v>306202302</v>
      </c>
      <c r="C65" s="12">
        <v>45079</v>
      </c>
      <c r="D65" s="55">
        <v>13624910843603</v>
      </c>
      <c r="E65" s="1" t="s">
        <v>321</v>
      </c>
      <c r="F65" s="1" t="s">
        <v>323</v>
      </c>
      <c r="G65" s="1" t="s">
        <v>322</v>
      </c>
      <c r="H65" s="1" t="s">
        <v>324</v>
      </c>
      <c r="I65" s="1" t="s">
        <v>855</v>
      </c>
      <c r="J65" s="9">
        <v>583219</v>
      </c>
      <c r="K65" s="9">
        <v>9148452090</v>
      </c>
      <c r="L65" s="47" t="s">
        <v>157</v>
      </c>
      <c r="M65" s="12">
        <v>45080</v>
      </c>
      <c r="N65" s="15" t="s">
        <v>94</v>
      </c>
      <c r="O65" s="16">
        <v>45089</v>
      </c>
      <c r="P65" s="9" t="s">
        <v>24</v>
      </c>
      <c r="Q65" s="15" t="s">
        <v>408</v>
      </c>
      <c r="S65" s="13">
        <v>1399</v>
      </c>
      <c r="T65" s="9" t="s">
        <v>31</v>
      </c>
      <c r="U65" s="13">
        <v>620</v>
      </c>
      <c r="V65" s="13">
        <v>131</v>
      </c>
      <c r="W65" s="13">
        <f>(S65)-(U65+V65)</f>
        <v>648</v>
      </c>
      <c r="Y65" s="1" t="s">
        <v>472</v>
      </c>
    </row>
    <row r="66" spans="1:25" ht="21">
      <c r="A66" s="59">
        <v>63</v>
      </c>
      <c r="B66" s="9">
        <v>306202303</v>
      </c>
      <c r="C66" s="12">
        <v>45079</v>
      </c>
      <c r="D66" s="55">
        <v>13624910843614</v>
      </c>
      <c r="E66" s="1" t="s">
        <v>326</v>
      </c>
      <c r="F66" s="1" t="s">
        <v>327</v>
      </c>
      <c r="G66" s="1" t="s">
        <v>328</v>
      </c>
      <c r="H66" s="1" t="s">
        <v>329</v>
      </c>
      <c r="I66" s="1" t="s">
        <v>855</v>
      </c>
      <c r="J66" s="9">
        <v>560001</v>
      </c>
      <c r="K66" s="9">
        <v>6297258449</v>
      </c>
      <c r="L66" s="47" t="s">
        <v>157</v>
      </c>
      <c r="M66" s="12">
        <v>45080</v>
      </c>
      <c r="N66" s="17" t="s">
        <v>115</v>
      </c>
      <c r="O66" s="18">
        <v>45097</v>
      </c>
      <c r="P66" s="9" t="s">
        <v>24</v>
      </c>
      <c r="Q66" s="9"/>
      <c r="T66" s="9" t="s">
        <v>31</v>
      </c>
      <c r="V66" s="13">
        <v>122</v>
      </c>
      <c r="X66" s="39">
        <v>-122</v>
      </c>
      <c r="Y66" s="1" t="s">
        <v>472</v>
      </c>
    </row>
    <row r="67" spans="1:25" ht="21">
      <c r="A67" s="59">
        <v>64</v>
      </c>
      <c r="B67" s="9">
        <v>306202304</v>
      </c>
      <c r="C67" s="12">
        <v>45079</v>
      </c>
      <c r="D67" s="55">
        <v>13624910843802</v>
      </c>
      <c r="E67" s="1" t="s">
        <v>331</v>
      </c>
      <c r="F67" s="1" t="s">
        <v>332</v>
      </c>
      <c r="G67" s="1" t="s">
        <v>333</v>
      </c>
      <c r="H67" s="1" t="s">
        <v>4</v>
      </c>
      <c r="I67" s="1" t="s">
        <v>4</v>
      </c>
      <c r="J67" s="9">
        <v>110091</v>
      </c>
      <c r="K67" s="9">
        <v>8076772300</v>
      </c>
      <c r="L67" s="47" t="s">
        <v>157</v>
      </c>
      <c r="M67" s="12">
        <v>45080</v>
      </c>
      <c r="N67" s="15" t="s">
        <v>94</v>
      </c>
      <c r="O67" s="16">
        <v>45082</v>
      </c>
      <c r="P67" s="9" t="s">
        <v>24</v>
      </c>
      <c r="Q67" s="15" t="s">
        <v>408</v>
      </c>
      <c r="S67" s="13">
        <v>2000</v>
      </c>
      <c r="T67" s="9" t="s">
        <v>295</v>
      </c>
      <c r="U67" s="13">
        <v>1300</v>
      </c>
      <c r="V67" s="13">
        <v>96</v>
      </c>
      <c r="W67" s="13">
        <f>(S67)-(U67+V67)</f>
        <v>604</v>
      </c>
      <c r="Y67" s="1" t="s">
        <v>472</v>
      </c>
    </row>
    <row r="68" spans="1:25" ht="21">
      <c r="A68" s="59">
        <v>65</v>
      </c>
      <c r="B68" s="9">
        <v>406202301</v>
      </c>
      <c r="C68" s="12">
        <v>45080</v>
      </c>
      <c r="D68" s="55">
        <v>13624910849030</v>
      </c>
      <c r="E68" s="1" t="s">
        <v>336</v>
      </c>
      <c r="F68" s="1" t="s">
        <v>337</v>
      </c>
      <c r="G68" s="1" t="s">
        <v>338</v>
      </c>
      <c r="H68" s="1" t="s">
        <v>65</v>
      </c>
      <c r="I68" s="1" t="s">
        <v>2</v>
      </c>
      <c r="J68" s="9">
        <v>121101</v>
      </c>
      <c r="K68" s="9">
        <v>9871726607</v>
      </c>
      <c r="L68" s="47" t="s">
        <v>157</v>
      </c>
      <c r="M68" s="12">
        <v>45082</v>
      </c>
      <c r="N68" s="17" t="s">
        <v>115</v>
      </c>
      <c r="O68" s="18">
        <v>45094</v>
      </c>
      <c r="P68" s="9" t="s">
        <v>24</v>
      </c>
      <c r="Q68" s="9"/>
      <c r="T68" s="9" t="s">
        <v>31</v>
      </c>
      <c r="V68" s="13">
        <v>96</v>
      </c>
      <c r="X68" s="39">
        <v>-96</v>
      </c>
      <c r="Y68" s="1" t="s">
        <v>472</v>
      </c>
    </row>
    <row r="69" spans="1:25" ht="21">
      <c r="A69" s="59">
        <v>66</v>
      </c>
      <c r="B69" s="9">
        <v>406202302</v>
      </c>
      <c r="C69" s="12">
        <v>45080</v>
      </c>
      <c r="D69" s="55">
        <v>13624910848680</v>
      </c>
      <c r="E69" s="1" t="s">
        <v>339</v>
      </c>
      <c r="F69" s="1" t="s">
        <v>340</v>
      </c>
      <c r="G69" s="1" t="s">
        <v>341</v>
      </c>
      <c r="H69" s="1" t="s">
        <v>342</v>
      </c>
      <c r="I69" s="1" t="s">
        <v>343</v>
      </c>
      <c r="J69" s="9">
        <v>641002</v>
      </c>
      <c r="K69" s="9">
        <v>9746075875</v>
      </c>
      <c r="L69" s="47" t="s">
        <v>157</v>
      </c>
      <c r="M69" s="12">
        <v>45082</v>
      </c>
      <c r="N69" s="15" t="s">
        <v>94</v>
      </c>
      <c r="O69" s="16">
        <v>45087</v>
      </c>
      <c r="P69" s="9" t="s">
        <v>24</v>
      </c>
      <c r="Q69" s="15" t="s">
        <v>408</v>
      </c>
      <c r="S69" s="13">
        <v>1399</v>
      </c>
      <c r="T69" s="9" t="s">
        <v>31</v>
      </c>
      <c r="U69" s="13">
        <v>620</v>
      </c>
      <c r="V69" s="13">
        <v>131</v>
      </c>
      <c r="W69" s="13">
        <f t="shared" ref="W69:W75" si="3">(S69)-(U69+V69)</f>
        <v>648</v>
      </c>
      <c r="Y69" s="1" t="s">
        <v>472</v>
      </c>
    </row>
    <row r="70" spans="1:25" ht="21">
      <c r="A70" s="59">
        <v>67</v>
      </c>
      <c r="B70" s="9">
        <v>406202303</v>
      </c>
      <c r="C70" s="12">
        <v>45080</v>
      </c>
      <c r="D70" s="55">
        <v>13624910848713</v>
      </c>
      <c r="E70" s="1" t="s">
        <v>344</v>
      </c>
      <c r="F70" s="1" t="s">
        <v>345</v>
      </c>
      <c r="G70" s="1" t="s">
        <v>346</v>
      </c>
      <c r="H70" s="1" t="s">
        <v>34</v>
      </c>
      <c r="I70" s="1" t="s">
        <v>11</v>
      </c>
      <c r="J70" s="9">
        <v>302020</v>
      </c>
      <c r="K70" s="9">
        <v>8503887636</v>
      </c>
      <c r="L70" s="47" t="s">
        <v>157</v>
      </c>
      <c r="M70" s="12">
        <v>45082</v>
      </c>
      <c r="N70" s="15" t="s">
        <v>94</v>
      </c>
      <c r="O70" s="16">
        <v>45084</v>
      </c>
      <c r="P70" s="9" t="s">
        <v>24</v>
      </c>
      <c r="Q70" s="15" t="s">
        <v>408</v>
      </c>
      <c r="S70" s="13">
        <v>1399</v>
      </c>
      <c r="T70" s="9" t="s">
        <v>31</v>
      </c>
      <c r="U70" s="13">
        <v>620</v>
      </c>
      <c r="V70" s="13">
        <v>103</v>
      </c>
      <c r="W70" s="13">
        <f t="shared" si="3"/>
        <v>676</v>
      </c>
      <c r="Y70" s="1" t="s">
        <v>472</v>
      </c>
    </row>
    <row r="71" spans="1:25" ht="21">
      <c r="A71" s="59">
        <v>68</v>
      </c>
      <c r="B71" s="9">
        <v>406202304</v>
      </c>
      <c r="C71" s="12">
        <v>45080</v>
      </c>
      <c r="D71" s="55">
        <v>13624910848724</v>
      </c>
      <c r="E71" s="1" t="s">
        <v>350</v>
      </c>
      <c r="F71" s="1" t="s">
        <v>351</v>
      </c>
      <c r="G71" s="1" t="s">
        <v>352</v>
      </c>
      <c r="H71" s="1" t="s">
        <v>84</v>
      </c>
      <c r="I71" s="1" t="s">
        <v>4</v>
      </c>
      <c r="J71" s="9">
        <v>110031</v>
      </c>
      <c r="K71" s="9">
        <v>9821713607</v>
      </c>
      <c r="L71" s="47" t="s">
        <v>157</v>
      </c>
      <c r="M71" s="12">
        <v>45082</v>
      </c>
      <c r="N71" s="15" t="s">
        <v>94</v>
      </c>
      <c r="O71" s="16">
        <v>45083</v>
      </c>
      <c r="P71" s="9" t="s">
        <v>24</v>
      </c>
      <c r="Q71" s="15" t="s">
        <v>408</v>
      </c>
      <c r="S71" s="13">
        <v>1399</v>
      </c>
      <c r="T71" s="9" t="s">
        <v>31</v>
      </c>
      <c r="U71" s="13">
        <v>620</v>
      </c>
      <c r="V71" s="13">
        <v>96</v>
      </c>
      <c r="W71" s="13">
        <f t="shared" si="3"/>
        <v>683</v>
      </c>
      <c r="Y71" s="1" t="s">
        <v>472</v>
      </c>
    </row>
    <row r="72" spans="1:25" ht="21">
      <c r="A72" s="59">
        <v>69</v>
      </c>
      <c r="B72" s="9">
        <v>406202305</v>
      </c>
      <c r="C72" s="12">
        <v>45081</v>
      </c>
      <c r="D72" s="55">
        <v>13624910848746</v>
      </c>
      <c r="E72" s="1" t="s">
        <v>354</v>
      </c>
      <c r="F72" s="1" t="s">
        <v>356</v>
      </c>
      <c r="G72" s="1" t="s">
        <v>355</v>
      </c>
      <c r="H72" s="1" t="s">
        <v>357</v>
      </c>
      <c r="I72" s="1" t="s">
        <v>11</v>
      </c>
      <c r="J72" s="9">
        <v>313001</v>
      </c>
      <c r="K72" s="9">
        <v>7976583436</v>
      </c>
      <c r="L72" s="47" t="s">
        <v>157</v>
      </c>
      <c r="M72" s="12">
        <v>45082</v>
      </c>
      <c r="N72" s="15" t="s">
        <v>94</v>
      </c>
      <c r="O72" s="16">
        <v>45084</v>
      </c>
      <c r="P72" s="9" t="s">
        <v>24</v>
      </c>
      <c r="Q72" s="15" t="s">
        <v>408</v>
      </c>
      <c r="S72" s="13">
        <v>1399</v>
      </c>
      <c r="T72" s="9" t="s">
        <v>31</v>
      </c>
      <c r="U72" s="13">
        <v>620</v>
      </c>
      <c r="V72" s="13">
        <v>131</v>
      </c>
      <c r="W72" s="13">
        <f t="shared" si="3"/>
        <v>648</v>
      </c>
      <c r="Y72" s="1" t="s">
        <v>472</v>
      </c>
    </row>
    <row r="73" spans="1:25" ht="21">
      <c r="A73" s="59">
        <v>70</v>
      </c>
      <c r="B73" s="9">
        <v>406202306</v>
      </c>
      <c r="C73" s="12">
        <v>45081</v>
      </c>
      <c r="D73" s="55">
        <v>13624910848772</v>
      </c>
      <c r="E73" s="1" t="s">
        <v>366</v>
      </c>
      <c r="F73" s="1" t="s">
        <v>367</v>
      </c>
      <c r="G73" s="1" t="s">
        <v>368</v>
      </c>
      <c r="H73" s="1" t="s">
        <v>369</v>
      </c>
      <c r="I73" s="1" t="s">
        <v>303</v>
      </c>
      <c r="J73" s="9">
        <v>503003</v>
      </c>
      <c r="K73" s="9">
        <v>7382247015</v>
      </c>
      <c r="L73" s="47" t="s">
        <v>157</v>
      </c>
      <c r="M73" s="12">
        <v>45082</v>
      </c>
      <c r="N73" s="15" t="s">
        <v>94</v>
      </c>
      <c r="O73" s="16">
        <v>45087</v>
      </c>
      <c r="P73" s="9" t="s">
        <v>24</v>
      </c>
      <c r="Q73" s="15" t="s">
        <v>408</v>
      </c>
      <c r="S73" s="13">
        <v>1399</v>
      </c>
      <c r="T73" s="9" t="s">
        <v>31</v>
      </c>
      <c r="U73" s="13">
        <v>620</v>
      </c>
      <c r="V73" s="13">
        <v>131</v>
      </c>
      <c r="W73" s="13">
        <f t="shared" si="3"/>
        <v>648</v>
      </c>
      <c r="Y73" s="1" t="s">
        <v>472</v>
      </c>
    </row>
    <row r="74" spans="1:25" ht="21">
      <c r="A74" s="59">
        <v>71</v>
      </c>
      <c r="B74" s="9">
        <v>406202307</v>
      </c>
      <c r="C74" s="12">
        <v>45081</v>
      </c>
      <c r="D74" s="55">
        <v>13624910848794</v>
      </c>
      <c r="E74" s="1" t="s">
        <v>374</v>
      </c>
      <c r="F74" s="1" t="s">
        <v>375</v>
      </c>
      <c r="G74" s="1" t="s">
        <v>376</v>
      </c>
      <c r="H74" s="1" t="s">
        <v>377</v>
      </c>
      <c r="I74" s="1" t="s">
        <v>11</v>
      </c>
      <c r="J74" s="9">
        <v>328001</v>
      </c>
      <c r="K74" s="9">
        <v>9057828227</v>
      </c>
      <c r="L74" s="47" t="s">
        <v>157</v>
      </c>
      <c r="M74" s="12">
        <v>45082</v>
      </c>
      <c r="N74" s="15" t="s">
        <v>94</v>
      </c>
      <c r="O74" s="16">
        <v>45084</v>
      </c>
      <c r="P74" s="9" t="s">
        <v>24</v>
      </c>
      <c r="Q74" s="15" t="s">
        <v>408</v>
      </c>
      <c r="S74" s="13">
        <v>1399</v>
      </c>
      <c r="T74" s="9" t="s">
        <v>31</v>
      </c>
      <c r="U74" s="13">
        <v>620</v>
      </c>
      <c r="V74" s="13">
        <v>131</v>
      </c>
      <c r="W74" s="13">
        <f t="shared" si="3"/>
        <v>648</v>
      </c>
      <c r="Y74" s="1" t="s">
        <v>472</v>
      </c>
    </row>
    <row r="75" spans="1:25" ht="21">
      <c r="A75" s="59">
        <v>72</v>
      </c>
      <c r="B75" s="9">
        <v>406202308</v>
      </c>
      <c r="C75" s="12">
        <v>45081</v>
      </c>
      <c r="D75" s="55">
        <v>13624910848805</v>
      </c>
      <c r="E75" s="1" t="s">
        <v>382</v>
      </c>
      <c r="F75" s="1" t="s">
        <v>383</v>
      </c>
      <c r="G75" s="1" t="s">
        <v>384</v>
      </c>
      <c r="H75" s="1" t="s">
        <v>385</v>
      </c>
      <c r="I75" s="1" t="s">
        <v>492</v>
      </c>
      <c r="J75" s="9">
        <v>360001</v>
      </c>
      <c r="K75" s="9">
        <v>8849956657</v>
      </c>
      <c r="L75" s="47" t="s">
        <v>157</v>
      </c>
      <c r="M75" s="12">
        <v>45082</v>
      </c>
      <c r="N75" s="15" t="s">
        <v>94</v>
      </c>
      <c r="O75" s="16">
        <v>45085</v>
      </c>
      <c r="P75" s="9" t="s">
        <v>24</v>
      </c>
      <c r="Q75" s="15" t="s">
        <v>408</v>
      </c>
      <c r="S75" s="13">
        <v>1399</v>
      </c>
      <c r="T75" s="9" t="s">
        <v>31</v>
      </c>
      <c r="U75" s="13">
        <v>620</v>
      </c>
      <c r="V75" s="13">
        <v>131</v>
      </c>
      <c r="W75" s="13">
        <f t="shared" si="3"/>
        <v>648</v>
      </c>
      <c r="Y75" s="1" t="s">
        <v>472</v>
      </c>
    </row>
    <row r="76" spans="1:25" ht="21">
      <c r="A76" s="59">
        <v>73</v>
      </c>
      <c r="B76" s="9">
        <v>406202309</v>
      </c>
      <c r="C76" s="12">
        <v>45081</v>
      </c>
      <c r="D76" s="55">
        <v>13624910848820</v>
      </c>
      <c r="E76" s="1" t="s">
        <v>386</v>
      </c>
      <c r="F76" s="1" t="s">
        <v>387</v>
      </c>
      <c r="G76" s="1" t="s">
        <v>388</v>
      </c>
      <c r="H76" s="1" t="s">
        <v>389</v>
      </c>
      <c r="I76" s="1" t="s">
        <v>232</v>
      </c>
      <c r="J76" s="9">
        <v>416501</v>
      </c>
      <c r="K76" s="9">
        <v>9572829959</v>
      </c>
      <c r="L76" s="47" t="s">
        <v>157</v>
      </c>
      <c r="M76" s="12">
        <v>45082</v>
      </c>
      <c r="N76" s="17" t="s">
        <v>115</v>
      </c>
      <c r="O76" s="18">
        <v>45094</v>
      </c>
      <c r="P76" s="9" t="s">
        <v>24</v>
      </c>
      <c r="Q76" s="9"/>
      <c r="T76" s="9" t="s">
        <v>31</v>
      </c>
      <c r="V76" s="13">
        <v>131</v>
      </c>
      <c r="X76" s="39">
        <v>-31</v>
      </c>
      <c r="Y76" s="1" t="s">
        <v>472</v>
      </c>
    </row>
    <row r="77" spans="1:25" ht="21">
      <c r="A77" s="59">
        <v>74</v>
      </c>
      <c r="B77" s="9">
        <v>406202310</v>
      </c>
      <c r="C77" s="12">
        <v>45080</v>
      </c>
      <c r="D77" s="55">
        <v>13624910848842</v>
      </c>
      <c r="E77" s="1" t="s">
        <v>353</v>
      </c>
      <c r="F77" s="1" t="s">
        <v>358</v>
      </c>
      <c r="G77" s="1" t="s">
        <v>359</v>
      </c>
      <c r="H77" s="1" t="s">
        <v>360</v>
      </c>
      <c r="I77" s="1" t="s">
        <v>468</v>
      </c>
      <c r="J77" s="9">
        <v>175131</v>
      </c>
      <c r="K77" s="9">
        <v>9105390013</v>
      </c>
      <c r="L77" s="47" t="s">
        <v>157</v>
      </c>
      <c r="M77" s="12">
        <v>45082</v>
      </c>
      <c r="N77" s="15" t="s">
        <v>94</v>
      </c>
      <c r="O77" s="16">
        <v>45085</v>
      </c>
      <c r="P77" s="9" t="s">
        <v>24</v>
      </c>
      <c r="Q77" s="15" t="s">
        <v>408</v>
      </c>
      <c r="S77" s="13">
        <v>1999</v>
      </c>
      <c r="T77" s="9" t="s">
        <v>372</v>
      </c>
      <c r="U77" s="13">
        <v>1300</v>
      </c>
      <c r="V77" s="13">
        <v>150</v>
      </c>
      <c r="W77" s="13">
        <f t="shared" ref="W77:W83" si="4">(S77)-(U77+V77)</f>
        <v>549</v>
      </c>
      <c r="Y77" s="1" t="s">
        <v>472</v>
      </c>
    </row>
    <row r="78" spans="1:25" ht="21">
      <c r="A78" s="59">
        <v>75</v>
      </c>
      <c r="B78" s="9">
        <v>406202311</v>
      </c>
      <c r="C78" s="12">
        <v>45081</v>
      </c>
      <c r="D78" s="55">
        <v>13624910849144</v>
      </c>
      <c r="E78" s="1" t="s">
        <v>378</v>
      </c>
      <c r="F78" s="1" t="s">
        <v>305</v>
      </c>
      <c r="G78" s="1" t="s">
        <v>306</v>
      </c>
      <c r="H78" s="1" t="s">
        <v>379</v>
      </c>
      <c r="I78" s="1" t="s">
        <v>380</v>
      </c>
      <c r="J78" s="9">
        <v>781023</v>
      </c>
      <c r="K78" s="9">
        <v>6009898862</v>
      </c>
      <c r="L78" s="47" t="s">
        <v>157</v>
      </c>
      <c r="M78" s="12">
        <v>45082</v>
      </c>
      <c r="N78" s="15" t="s">
        <v>94</v>
      </c>
      <c r="O78" s="16">
        <v>45087</v>
      </c>
      <c r="P78" s="9" t="s">
        <v>24</v>
      </c>
      <c r="Q78" s="15" t="s">
        <v>408</v>
      </c>
      <c r="S78" s="13">
        <v>2000</v>
      </c>
      <c r="T78" s="9" t="s">
        <v>381</v>
      </c>
      <c r="U78" s="13">
        <v>1300</v>
      </c>
      <c r="V78" s="13">
        <v>150</v>
      </c>
      <c r="W78" s="13">
        <f t="shared" si="4"/>
        <v>550</v>
      </c>
      <c r="Y78" s="1" t="s">
        <v>472</v>
      </c>
    </row>
    <row r="79" spans="1:25" ht="21">
      <c r="A79" s="59">
        <v>76</v>
      </c>
      <c r="B79" s="9">
        <v>406202312</v>
      </c>
      <c r="C79" s="12">
        <v>45081</v>
      </c>
      <c r="D79" s="55">
        <v>13624910848923</v>
      </c>
      <c r="E79" s="1" t="s">
        <v>361</v>
      </c>
      <c r="F79" s="1" t="s">
        <v>362</v>
      </c>
      <c r="G79" s="1" t="s">
        <v>363</v>
      </c>
      <c r="H79" s="1" t="s">
        <v>364</v>
      </c>
      <c r="I79" s="1" t="s">
        <v>365</v>
      </c>
      <c r="J79" s="9">
        <v>816101</v>
      </c>
      <c r="K79" s="9">
        <v>9546411004</v>
      </c>
      <c r="L79" s="47" t="s">
        <v>370</v>
      </c>
      <c r="M79" s="12">
        <v>45082</v>
      </c>
      <c r="N79" s="15" t="s">
        <v>94</v>
      </c>
      <c r="O79" s="16">
        <v>45088</v>
      </c>
      <c r="P79" s="9" t="s">
        <v>24</v>
      </c>
      <c r="Q79" s="15" t="s">
        <v>408</v>
      </c>
      <c r="S79" s="13">
        <v>3000</v>
      </c>
      <c r="T79" s="9" t="s">
        <v>371</v>
      </c>
      <c r="U79" s="13">
        <f>(1300+620)</f>
        <v>1920</v>
      </c>
      <c r="V79" s="13">
        <v>148</v>
      </c>
      <c r="W79" s="13">
        <f t="shared" si="4"/>
        <v>932</v>
      </c>
      <c r="Y79" s="1" t="s">
        <v>472</v>
      </c>
    </row>
    <row r="80" spans="1:25" ht="21">
      <c r="A80" s="59">
        <v>77</v>
      </c>
      <c r="B80" s="9">
        <v>406202313</v>
      </c>
      <c r="C80" s="12">
        <v>45081</v>
      </c>
      <c r="D80" s="55">
        <v>13624910849424</v>
      </c>
      <c r="E80" s="1" t="s">
        <v>390</v>
      </c>
      <c r="F80" s="1" t="s">
        <v>391</v>
      </c>
      <c r="G80" s="1" t="s">
        <v>392</v>
      </c>
      <c r="H80" s="1" t="s">
        <v>90</v>
      </c>
      <c r="I80" s="1" t="s">
        <v>93</v>
      </c>
      <c r="J80" s="9">
        <v>160103</v>
      </c>
      <c r="K80" s="9">
        <v>9501052382</v>
      </c>
      <c r="L80" s="47" t="s">
        <v>157</v>
      </c>
      <c r="M80" s="12">
        <v>45082</v>
      </c>
      <c r="N80" s="15" t="s">
        <v>94</v>
      </c>
      <c r="O80" s="16">
        <v>45084</v>
      </c>
      <c r="P80" s="9" t="s">
        <v>24</v>
      </c>
      <c r="Q80" s="15" t="s">
        <v>408</v>
      </c>
      <c r="S80" s="13">
        <v>1399</v>
      </c>
      <c r="T80" s="9" t="s">
        <v>31</v>
      </c>
      <c r="U80" s="13">
        <v>620</v>
      </c>
      <c r="V80" s="13">
        <v>103</v>
      </c>
      <c r="W80" s="13">
        <f t="shared" si="4"/>
        <v>676</v>
      </c>
      <c r="Y80" s="1" t="s">
        <v>472</v>
      </c>
    </row>
    <row r="81" spans="1:25" ht="21">
      <c r="A81" s="59">
        <v>78</v>
      </c>
      <c r="B81" s="9">
        <v>406202314</v>
      </c>
      <c r="C81" s="12">
        <v>45082</v>
      </c>
      <c r="D81" s="55">
        <v>13624910849472</v>
      </c>
      <c r="E81" s="1" t="s">
        <v>393</v>
      </c>
      <c r="F81" s="1" t="s">
        <v>395</v>
      </c>
      <c r="G81" s="1" t="s">
        <v>396</v>
      </c>
      <c r="H81" s="1" t="s">
        <v>394</v>
      </c>
      <c r="I81" s="1" t="s">
        <v>4</v>
      </c>
      <c r="J81" s="9">
        <v>110091</v>
      </c>
      <c r="K81" s="9">
        <v>9891882470</v>
      </c>
      <c r="L81" s="47" t="s">
        <v>157</v>
      </c>
      <c r="M81" s="12">
        <v>45082</v>
      </c>
      <c r="N81" s="15" t="s">
        <v>94</v>
      </c>
      <c r="O81" s="16">
        <v>45083</v>
      </c>
      <c r="P81" s="9" t="s">
        <v>24</v>
      </c>
      <c r="Q81" s="15" t="s">
        <v>408</v>
      </c>
      <c r="S81" s="13">
        <v>1399</v>
      </c>
      <c r="T81" s="9" t="s">
        <v>31</v>
      </c>
      <c r="U81" s="13">
        <v>620</v>
      </c>
      <c r="V81" s="13">
        <v>96</v>
      </c>
      <c r="W81" s="13">
        <f t="shared" si="4"/>
        <v>683</v>
      </c>
      <c r="Y81" s="1" t="s">
        <v>472</v>
      </c>
    </row>
    <row r="82" spans="1:25" ht="21">
      <c r="A82" s="59">
        <v>79</v>
      </c>
      <c r="B82" s="9">
        <v>406202315</v>
      </c>
      <c r="C82" s="12">
        <v>45082</v>
      </c>
      <c r="D82" s="55">
        <v>13624910849601</v>
      </c>
      <c r="E82" s="1" t="s">
        <v>397</v>
      </c>
      <c r="F82" s="1" t="s">
        <v>398</v>
      </c>
      <c r="G82" s="1" t="s">
        <v>399</v>
      </c>
      <c r="H82" s="1" t="s">
        <v>400</v>
      </c>
      <c r="I82" s="1" t="s">
        <v>11</v>
      </c>
      <c r="J82" s="9">
        <v>332713</v>
      </c>
      <c r="K82" s="9">
        <v>9602341466</v>
      </c>
      <c r="L82" s="47" t="s">
        <v>157</v>
      </c>
      <c r="M82" s="12">
        <v>45082</v>
      </c>
      <c r="N82" s="15" t="s">
        <v>94</v>
      </c>
      <c r="O82" s="16">
        <v>45084</v>
      </c>
      <c r="P82" s="9" t="s">
        <v>24</v>
      </c>
      <c r="Q82" s="15" t="s">
        <v>408</v>
      </c>
      <c r="S82" s="13">
        <v>1399</v>
      </c>
      <c r="T82" s="9" t="s">
        <v>31</v>
      </c>
      <c r="U82" s="13">
        <v>620</v>
      </c>
      <c r="V82" s="13">
        <v>131</v>
      </c>
      <c r="W82" s="13">
        <f t="shared" si="4"/>
        <v>648</v>
      </c>
      <c r="Y82" s="1" t="s">
        <v>472</v>
      </c>
    </row>
    <row r="83" spans="1:25" ht="21">
      <c r="A83" s="59">
        <v>80</v>
      </c>
      <c r="B83" s="9">
        <v>506202301</v>
      </c>
      <c r="C83" s="12">
        <v>45082</v>
      </c>
      <c r="D83" s="55">
        <v>13624910849870</v>
      </c>
      <c r="E83" s="1" t="s">
        <v>401</v>
      </c>
      <c r="F83" s="1" t="s">
        <v>402</v>
      </c>
      <c r="G83" s="1" t="s">
        <v>403</v>
      </c>
      <c r="H83" s="1" t="s">
        <v>404</v>
      </c>
      <c r="I83" s="1" t="s">
        <v>11</v>
      </c>
      <c r="J83" s="9">
        <v>335501</v>
      </c>
      <c r="K83" s="9">
        <v>8504082882</v>
      </c>
      <c r="L83" s="47" t="s">
        <v>157</v>
      </c>
      <c r="M83" s="12">
        <v>45082</v>
      </c>
      <c r="N83" s="15" t="s">
        <v>94</v>
      </c>
      <c r="O83" s="16">
        <v>45085</v>
      </c>
      <c r="P83" s="9" t="s">
        <v>24</v>
      </c>
      <c r="Q83" s="15" t="s">
        <v>408</v>
      </c>
      <c r="S83" s="13">
        <v>1399</v>
      </c>
      <c r="T83" s="9" t="s">
        <v>31</v>
      </c>
      <c r="U83" s="13">
        <v>620</v>
      </c>
      <c r="V83" s="13">
        <v>103</v>
      </c>
      <c r="W83" s="13">
        <f t="shared" si="4"/>
        <v>676</v>
      </c>
      <c r="Y83" s="1" t="s">
        <v>472</v>
      </c>
    </row>
    <row r="84" spans="1:25" ht="21">
      <c r="A84" s="59">
        <v>81</v>
      </c>
      <c r="B84" s="9">
        <v>806202301</v>
      </c>
      <c r="C84" s="12">
        <v>45085</v>
      </c>
      <c r="D84" s="55">
        <v>13624910863811</v>
      </c>
      <c r="E84" s="1" t="s">
        <v>414</v>
      </c>
      <c r="F84" s="73" t="s">
        <v>415</v>
      </c>
      <c r="M84" s="12">
        <v>45085</v>
      </c>
      <c r="N84" s="15" t="s">
        <v>94</v>
      </c>
      <c r="O84" s="16">
        <v>45089</v>
      </c>
      <c r="P84" s="39" t="s">
        <v>415</v>
      </c>
      <c r="S84" s="13">
        <v>0</v>
      </c>
      <c r="T84" s="9" t="s">
        <v>31</v>
      </c>
      <c r="V84" s="13">
        <v>103</v>
      </c>
      <c r="W84" s="13">
        <v>-103</v>
      </c>
      <c r="Y84" s="1" t="s">
        <v>472</v>
      </c>
    </row>
    <row r="85" spans="1:25" ht="21">
      <c r="A85" s="59">
        <v>82</v>
      </c>
      <c r="B85" s="9">
        <v>906202301</v>
      </c>
      <c r="C85" s="12">
        <v>45085</v>
      </c>
      <c r="D85" s="55">
        <v>13624910867204</v>
      </c>
      <c r="E85" s="1" t="s">
        <v>378</v>
      </c>
      <c r="F85" s="1" t="s">
        <v>305</v>
      </c>
      <c r="G85" s="1" t="s">
        <v>306</v>
      </c>
      <c r="H85" s="1" t="s">
        <v>379</v>
      </c>
      <c r="I85" s="1" t="s">
        <v>380</v>
      </c>
      <c r="J85" s="9">
        <v>781023</v>
      </c>
      <c r="K85" s="9">
        <v>6009898862</v>
      </c>
      <c r="L85" s="47" t="s">
        <v>157</v>
      </c>
      <c r="M85" s="12">
        <v>45086</v>
      </c>
      <c r="N85" s="15" t="s">
        <v>94</v>
      </c>
      <c r="O85" s="16">
        <v>45090</v>
      </c>
      <c r="P85" s="9" t="s">
        <v>24</v>
      </c>
      <c r="Q85" s="15" t="s">
        <v>408</v>
      </c>
      <c r="S85" s="13">
        <v>1399</v>
      </c>
      <c r="T85" s="9" t="s">
        <v>31</v>
      </c>
      <c r="U85" s="13">
        <v>620</v>
      </c>
      <c r="V85" s="13">
        <v>150</v>
      </c>
      <c r="W85" s="13">
        <f>(S85)-(U85+V85)</f>
        <v>629</v>
      </c>
      <c r="Y85" s="1" t="s">
        <v>472</v>
      </c>
    </row>
    <row r="86" spans="1:25" ht="21">
      <c r="A86" s="59">
        <v>83</v>
      </c>
      <c r="B86" s="9">
        <v>906202302</v>
      </c>
      <c r="C86" s="12">
        <v>45085</v>
      </c>
      <c r="D86" s="55">
        <v>13624910867215</v>
      </c>
      <c r="E86" s="1" t="s">
        <v>420</v>
      </c>
      <c r="F86" s="1" t="s">
        <v>421</v>
      </c>
      <c r="G86" s="1" t="s">
        <v>422</v>
      </c>
      <c r="H86" s="1" t="s">
        <v>423</v>
      </c>
      <c r="I86" s="1" t="s">
        <v>22</v>
      </c>
      <c r="J86" s="9">
        <v>209217</v>
      </c>
      <c r="K86" s="9">
        <v>6388005650</v>
      </c>
      <c r="L86" s="47" t="s">
        <v>157</v>
      </c>
      <c r="M86" s="12">
        <v>45086</v>
      </c>
      <c r="N86" s="15" t="s">
        <v>94</v>
      </c>
      <c r="O86" s="16">
        <v>45088</v>
      </c>
      <c r="P86" s="9" t="s">
        <v>24</v>
      </c>
      <c r="Q86" s="15" t="s">
        <v>408</v>
      </c>
      <c r="S86" s="13">
        <v>1399</v>
      </c>
      <c r="T86" s="9" t="s">
        <v>31</v>
      </c>
      <c r="U86" s="13">
        <v>620</v>
      </c>
      <c r="V86" s="13">
        <v>103</v>
      </c>
      <c r="W86" s="13">
        <f>(S86)-(U86+V86)</f>
        <v>676</v>
      </c>
      <c r="Y86" s="1" t="s">
        <v>472</v>
      </c>
    </row>
    <row r="87" spans="1:25" ht="21">
      <c r="A87" s="59">
        <v>84</v>
      </c>
      <c r="B87" s="9">
        <v>906202303</v>
      </c>
      <c r="C87" s="12">
        <v>45085</v>
      </c>
      <c r="D87" s="55">
        <v>13624910867263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11</v>
      </c>
      <c r="J87" s="9">
        <v>305901</v>
      </c>
      <c r="K87" s="9">
        <v>8302529215</v>
      </c>
      <c r="L87" s="47" t="s">
        <v>157</v>
      </c>
      <c r="M87" s="12">
        <v>45086</v>
      </c>
      <c r="N87" s="15" t="s">
        <v>94</v>
      </c>
      <c r="O87" s="16">
        <v>45089</v>
      </c>
      <c r="P87" s="9" t="s">
        <v>24</v>
      </c>
      <c r="Q87" s="15" t="s">
        <v>408</v>
      </c>
      <c r="S87" s="13">
        <v>1399</v>
      </c>
      <c r="T87" s="9" t="s">
        <v>31</v>
      </c>
      <c r="U87" s="13">
        <v>620</v>
      </c>
      <c r="V87" s="13">
        <v>103</v>
      </c>
      <c r="W87" s="13">
        <f>(S87)-(U87+V87)</f>
        <v>676</v>
      </c>
      <c r="Y87" s="1" t="s">
        <v>472</v>
      </c>
    </row>
    <row r="88" spans="1:25" ht="21">
      <c r="A88" s="59">
        <v>85</v>
      </c>
      <c r="B88" s="9">
        <v>906202304</v>
      </c>
      <c r="C88" s="12">
        <v>45085</v>
      </c>
      <c r="D88" s="55">
        <v>13624910867296</v>
      </c>
      <c r="E88" s="1" t="s">
        <v>432</v>
      </c>
      <c r="F88" s="1" t="s">
        <v>426</v>
      </c>
      <c r="G88" s="1" t="s">
        <v>427</v>
      </c>
      <c r="H88" s="1" t="s">
        <v>425</v>
      </c>
      <c r="I88" s="1" t="s">
        <v>210</v>
      </c>
      <c r="J88" s="9">
        <v>824233</v>
      </c>
      <c r="K88" s="9">
        <v>9065046529</v>
      </c>
      <c r="L88" s="47" t="s">
        <v>424</v>
      </c>
      <c r="M88" s="12">
        <v>45086</v>
      </c>
      <c r="N88" s="15" t="s">
        <v>94</v>
      </c>
      <c r="O88" s="16">
        <v>45091</v>
      </c>
      <c r="P88" s="9" t="s">
        <v>24</v>
      </c>
      <c r="Q88" s="15" t="s">
        <v>408</v>
      </c>
      <c r="S88" s="13">
        <v>3200</v>
      </c>
      <c r="T88" s="9" t="s">
        <v>487</v>
      </c>
      <c r="U88" s="13">
        <f>(1300+620)</f>
        <v>1920</v>
      </c>
      <c r="V88" s="13">
        <v>152</v>
      </c>
      <c r="Y88" s="1" t="s">
        <v>472</v>
      </c>
    </row>
    <row r="89" spans="1:25" ht="21">
      <c r="A89" s="59">
        <v>86</v>
      </c>
      <c r="B89" s="9">
        <v>906202305</v>
      </c>
      <c r="C89" s="12">
        <v>45085</v>
      </c>
      <c r="D89" s="55">
        <v>13624910869142</v>
      </c>
      <c r="E89" s="1" t="s">
        <v>416</v>
      </c>
      <c r="F89" s="1" t="s">
        <v>417</v>
      </c>
      <c r="G89" s="1" t="s">
        <v>418</v>
      </c>
      <c r="H89" s="1" t="s">
        <v>419</v>
      </c>
      <c r="I89" s="1" t="s">
        <v>714</v>
      </c>
      <c r="J89" s="9">
        <v>700149</v>
      </c>
      <c r="K89" s="9">
        <v>7980663498</v>
      </c>
      <c r="L89" s="47" t="s">
        <v>157</v>
      </c>
      <c r="M89" s="12">
        <v>45086</v>
      </c>
      <c r="N89" s="15" t="s">
        <v>94</v>
      </c>
      <c r="O89" s="16">
        <v>45090</v>
      </c>
      <c r="P89" s="9" t="s">
        <v>24</v>
      </c>
      <c r="Q89" s="15" t="s">
        <v>408</v>
      </c>
      <c r="S89" s="13">
        <v>1999</v>
      </c>
      <c r="T89" s="9" t="s">
        <v>372</v>
      </c>
      <c r="U89" s="13">
        <v>1300</v>
      </c>
      <c r="V89" s="13">
        <v>122</v>
      </c>
      <c r="W89" s="13">
        <f>(S89)-(U89+V89)</f>
        <v>577</v>
      </c>
      <c r="Y89" s="1" t="s">
        <v>472</v>
      </c>
    </row>
    <row r="90" spans="1:25" ht="21">
      <c r="A90" s="59">
        <v>87</v>
      </c>
      <c r="B90" s="9">
        <v>1006202301</v>
      </c>
      <c r="C90" s="12">
        <v>45087</v>
      </c>
      <c r="D90" s="55">
        <v>13624910872266</v>
      </c>
      <c r="E90" s="1" t="s">
        <v>495</v>
      </c>
      <c r="F90" s="1" t="s">
        <v>433</v>
      </c>
      <c r="G90" s="1" t="s">
        <v>434</v>
      </c>
      <c r="H90" s="1" t="s">
        <v>435</v>
      </c>
      <c r="I90" s="1" t="s">
        <v>93</v>
      </c>
      <c r="J90" s="9">
        <v>141001</v>
      </c>
      <c r="K90" s="9">
        <v>9592217214</v>
      </c>
      <c r="L90" s="47" t="s">
        <v>157</v>
      </c>
      <c r="M90" s="12">
        <v>45087</v>
      </c>
      <c r="N90" s="15" t="s">
        <v>94</v>
      </c>
      <c r="O90" s="16">
        <v>45090</v>
      </c>
      <c r="P90" s="9" t="s">
        <v>24</v>
      </c>
      <c r="Q90" s="15" t="s">
        <v>408</v>
      </c>
      <c r="S90" s="13">
        <f>(1399-700)</f>
        <v>699</v>
      </c>
      <c r="T90" s="9" t="s">
        <v>31</v>
      </c>
      <c r="U90" s="13">
        <v>620</v>
      </c>
      <c r="V90" s="13">
        <v>103</v>
      </c>
      <c r="W90" s="13">
        <f>(S90)-(U90+V90)</f>
        <v>-24</v>
      </c>
      <c r="Y90" s="1" t="s">
        <v>472</v>
      </c>
    </row>
    <row r="91" spans="1:25" ht="21">
      <c r="A91" s="59">
        <v>88</v>
      </c>
      <c r="B91" s="9">
        <v>1006202302</v>
      </c>
      <c r="C91" s="12">
        <v>45087</v>
      </c>
      <c r="D91" s="55">
        <v>13624910872292</v>
      </c>
      <c r="E91" s="1" t="s">
        <v>494</v>
      </c>
      <c r="F91" s="1" t="s">
        <v>436</v>
      </c>
      <c r="G91" s="1" t="s">
        <v>437</v>
      </c>
      <c r="H91" s="1" t="s">
        <v>34</v>
      </c>
      <c r="I91" s="1" t="s">
        <v>11</v>
      </c>
      <c r="J91" s="9">
        <v>302019</v>
      </c>
      <c r="K91" s="9">
        <v>9521212160</v>
      </c>
      <c r="L91" s="47" t="s">
        <v>157</v>
      </c>
      <c r="M91" s="12">
        <v>45087</v>
      </c>
      <c r="N91" s="15" t="s">
        <v>94</v>
      </c>
      <c r="O91" s="16">
        <v>45089</v>
      </c>
      <c r="P91" s="9" t="s">
        <v>24</v>
      </c>
      <c r="Q91" s="15" t="s">
        <v>408</v>
      </c>
      <c r="S91" s="13">
        <f>(1399-700)</f>
        <v>699</v>
      </c>
      <c r="T91" s="9" t="s">
        <v>31</v>
      </c>
      <c r="U91" s="13">
        <v>620</v>
      </c>
      <c r="V91" s="13">
        <v>103</v>
      </c>
      <c r="W91" s="13">
        <f>(S91)-(U91+V91)</f>
        <v>-24</v>
      </c>
      <c r="Y91" s="1" t="s">
        <v>472</v>
      </c>
    </row>
    <row r="92" spans="1:25" ht="21">
      <c r="A92" s="59">
        <v>89</v>
      </c>
      <c r="B92" s="9">
        <v>1206202301</v>
      </c>
      <c r="C92" s="12">
        <v>45088</v>
      </c>
      <c r="D92" s="55">
        <v>13624910877240</v>
      </c>
      <c r="E92" s="1" t="s">
        <v>438</v>
      </c>
      <c r="F92" s="1" t="s">
        <v>439</v>
      </c>
      <c r="G92" s="1" t="s">
        <v>440</v>
      </c>
      <c r="H92" s="1" t="s">
        <v>441</v>
      </c>
      <c r="I92" s="1" t="s">
        <v>232</v>
      </c>
      <c r="J92" s="9">
        <v>443001</v>
      </c>
      <c r="K92" s="9">
        <v>9503640874</v>
      </c>
      <c r="L92" s="47" t="s">
        <v>157</v>
      </c>
      <c r="M92" s="12">
        <v>45089</v>
      </c>
      <c r="N92" s="15" t="s">
        <v>94</v>
      </c>
      <c r="O92" s="16">
        <v>45092</v>
      </c>
      <c r="P92" s="9" t="s">
        <v>24</v>
      </c>
      <c r="Q92" s="15" t="s">
        <v>408</v>
      </c>
      <c r="S92" s="13">
        <v>1399</v>
      </c>
      <c r="T92" s="9" t="s">
        <v>31</v>
      </c>
      <c r="U92" s="13">
        <v>620</v>
      </c>
      <c r="V92" s="13">
        <v>131</v>
      </c>
      <c r="W92" s="13">
        <f>(S92)-(U92+V92)</f>
        <v>648</v>
      </c>
      <c r="Y92" s="1" t="s">
        <v>472</v>
      </c>
    </row>
    <row r="93" spans="1:25" ht="21">
      <c r="A93" s="59">
        <v>90</v>
      </c>
      <c r="B93" s="9">
        <v>1206202302</v>
      </c>
      <c r="C93" s="12">
        <v>45088</v>
      </c>
      <c r="D93" s="55">
        <v>13624910877273</v>
      </c>
      <c r="E93" s="1" t="s">
        <v>442</v>
      </c>
      <c r="F93" s="1" t="s">
        <v>443</v>
      </c>
      <c r="G93" s="1" t="s">
        <v>444</v>
      </c>
      <c r="H93" s="1" t="s">
        <v>445</v>
      </c>
      <c r="I93" s="1" t="s">
        <v>4</v>
      </c>
      <c r="J93" s="9">
        <v>110043</v>
      </c>
      <c r="K93" s="9">
        <v>8085467109</v>
      </c>
      <c r="L93" s="47" t="s">
        <v>157</v>
      </c>
      <c r="M93" s="12">
        <v>45089</v>
      </c>
      <c r="N93" s="17" t="s">
        <v>115</v>
      </c>
      <c r="O93" s="18">
        <v>45093</v>
      </c>
      <c r="T93" s="9" t="s">
        <v>31</v>
      </c>
      <c r="V93" s="13">
        <v>96</v>
      </c>
      <c r="X93" s="39">
        <v>0</v>
      </c>
      <c r="Y93" s="1" t="s">
        <v>472</v>
      </c>
    </row>
    <row r="94" spans="1:25" ht="21">
      <c r="A94" s="59">
        <v>91</v>
      </c>
      <c r="B94" s="9">
        <v>1206202303</v>
      </c>
      <c r="C94" s="12">
        <v>45088</v>
      </c>
      <c r="D94" s="55">
        <v>13624910877295</v>
      </c>
      <c r="E94" s="1" t="s">
        <v>479</v>
      </c>
      <c r="F94" s="1" t="s">
        <v>446</v>
      </c>
      <c r="G94" s="1" t="s">
        <v>447</v>
      </c>
      <c r="H94" s="1" t="s">
        <v>447</v>
      </c>
      <c r="I94" s="1" t="s">
        <v>448</v>
      </c>
      <c r="J94" s="9">
        <v>797116</v>
      </c>
      <c r="K94" s="9">
        <v>6000626948</v>
      </c>
      <c r="L94" s="47" t="s">
        <v>157</v>
      </c>
      <c r="M94" s="12">
        <v>45089</v>
      </c>
      <c r="N94" s="15" t="s">
        <v>94</v>
      </c>
      <c r="O94" s="16">
        <v>45096</v>
      </c>
      <c r="P94" s="9" t="s">
        <v>24</v>
      </c>
      <c r="Q94" s="15" t="s">
        <v>408</v>
      </c>
      <c r="S94" s="13">
        <v>1399</v>
      </c>
      <c r="T94" s="9" t="s">
        <v>31</v>
      </c>
      <c r="U94" s="13">
        <v>620</v>
      </c>
      <c r="V94" s="13">
        <v>150</v>
      </c>
      <c r="W94" s="13">
        <f t="shared" ref="W94:W101" si="5">(S94)-(U94+V94)</f>
        <v>629</v>
      </c>
      <c r="Y94" s="1" t="s">
        <v>472</v>
      </c>
    </row>
    <row r="95" spans="1:25" ht="21">
      <c r="A95" s="59">
        <v>92</v>
      </c>
      <c r="B95" s="9">
        <v>1206202304</v>
      </c>
      <c r="C95" s="12">
        <v>45088</v>
      </c>
      <c r="D95" s="55">
        <v>13624910877306</v>
      </c>
      <c r="E95" s="1" t="s">
        <v>453</v>
      </c>
      <c r="F95" s="1" t="s">
        <v>454</v>
      </c>
      <c r="G95" s="1" t="s">
        <v>455</v>
      </c>
      <c r="H95" s="1" t="s">
        <v>456</v>
      </c>
      <c r="I95" s="1" t="s">
        <v>4</v>
      </c>
      <c r="J95" s="9">
        <v>110028</v>
      </c>
      <c r="K95" s="9">
        <v>9582786951</v>
      </c>
      <c r="L95" s="47" t="s">
        <v>157</v>
      </c>
      <c r="M95" s="12">
        <v>45089</v>
      </c>
      <c r="N95" s="15" t="s">
        <v>94</v>
      </c>
      <c r="O95" s="16">
        <v>45091</v>
      </c>
      <c r="P95" s="9" t="s">
        <v>24</v>
      </c>
      <c r="Q95" s="15" t="s">
        <v>408</v>
      </c>
      <c r="S95" s="13">
        <v>1399</v>
      </c>
      <c r="T95" s="9" t="s">
        <v>31</v>
      </c>
      <c r="U95" s="13">
        <v>620</v>
      </c>
      <c r="V95" s="13">
        <v>96</v>
      </c>
      <c r="W95" s="13">
        <f t="shared" si="5"/>
        <v>683</v>
      </c>
      <c r="Y95" s="1" t="s">
        <v>472</v>
      </c>
    </row>
    <row r="96" spans="1:25" ht="21">
      <c r="A96" s="59">
        <v>93</v>
      </c>
      <c r="B96" s="9">
        <v>1206202305</v>
      </c>
      <c r="C96" s="12">
        <v>45088</v>
      </c>
      <c r="D96" s="55">
        <v>13624910877321</v>
      </c>
      <c r="E96" s="1" t="s">
        <v>457</v>
      </c>
      <c r="F96" s="1" t="s">
        <v>458</v>
      </c>
      <c r="G96" s="1" t="s">
        <v>459</v>
      </c>
      <c r="H96" s="1" t="s">
        <v>460</v>
      </c>
      <c r="I96" s="1" t="s">
        <v>2</v>
      </c>
      <c r="J96" s="9">
        <v>121002</v>
      </c>
      <c r="K96" s="9">
        <v>9953580726</v>
      </c>
      <c r="L96" s="47" t="s">
        <v>157</v>
      </c>
      <c r="M96" s="12">
        <v>45089</v>
      </c>
      <c r="N96" s="15" t="s">
        <v>94</v>
      </c>
      <c r="O96" s="16">
        <v>45090</v>
      </c>
      <c r="P96" s="9" t="s">
        <v>24</v>
      </c>
      <c r="Q96" s="15" t="s">
        <v>408</v>
      </c>
      <c r="S96" s="13">
        <v>1399</v>
      </c>
      <c r="T96" s="9" t="s">
        <v>31</v>
      </c>
      <c r="U96" s="13">
        <v>620</v>
      </c>
      <c r="V96" s="13">
        <v>96</v>
      </c>
      <c r="W96" s="13">
        <f t="shared" si="5"/>
        <v>683</v>
      </c>
      <c r="Y96" s="1" t="s">
        <v>472</v>
      </c>
    </row>
    <row r="97" spans="1:25" ht="21">
      <c r="A97" s="59">
        <v>94</v>
      </c>
      <c r="B97" s="9">
        <v>1206202306</v>
      </c>
      <c r="C97" s="12">
        <v>45088</v>
      </c>
      <c r="D97" s="55">
        <v>13624910877376</v>
      </c>
      <c r="E97" s="1" t="s">
        <v>461</v>
      </c>
      <c r="F97" s="1" t="s">
        <v>478</v>
      </c>
      <c r="G97" s="1" t="s">
        <v>462</v>
      </c>
      <c r="H97" s="1" t="s">
        <v>463</v>
      </c>
      <c r="I97" s="1" t="s">
        <v>303</v>
      </c>
      <c r="J97" s="9">
        <v>506001</v>
      </c>
      <c r="K97" s="9">
        <v>9381454792</v>
      </c>
      <c r="L97" s="47" t="s">
        <v>157</v>
      </c>
      <c r="M97" s="12">
        <v>45089</v>
      </c>
      <c r="N97" s="15" t="s">
        <v>94</v>
      </c>
      <c r="O97" s="16">
        <v>45094</v>
      </c>
      <c r="P97" s="9" t="s">
        <v>24</v>
      </c>
      <c r="Q97" s="15" t="s">
        <v>408</v>
      </c>
      <c r="S97" s="13">
        <v>1399</v>
      </c>
      <c r="T97" s="9" t="s">
        <v>31</v>
      </c>
      <c r="U97" s="13">
        <v>620</v>
      </c>
      <c r="V97" s="13">
        <v>131</v>
      </c>
      <c r="W97" s="13">
        <f t="shared" si="5"/>
        <v>648</v>
      </c>
      <c r="Y97" s="1" t="s">
        <v>472</v>
      </c>
    </row>
    <row r="98" spans="1:25" ht="21">
      <c r="A98" s="59">
        <v>95</v>
      </c>
      <c r="B98" s="9">
        <v>1206202307</v>
      </c>
      <c r="C98" s="12">
        <v>45088</v>
      </c>
      <c r="D98" s="55">
        <v>13624910877391</v>
      </c>
      <c r="E98" s="1" t="s">
        <v>464</v>
      </c>
      <c r="F98" s="1" t="s">
        <v>465</v>
      </c>
      <c r="G98" s="1" t="s">
        <v>466</v>
      </c>
      <c r="H98" s="1" t="s">
        <v>467</v>
      </c>
      <c r="I98" s="1" t="s">
        <v>468</v>
      </c>
      <c r="J98" s="9">
        <v>171004</v>
      </c>
      <c r="K98" s="9">
        <v>9816912602</v>
      </c>
      <c r="L98" s="47" t="s">
        <v>157</v>
      </c>
      <c r="M98" s="12">
        <v>45089</v>
      </c>
      <c r="N98" s="15" t="s">
        <v>94</v>
      </c>
      <c r="O98" s="16">
        <v>45091</v>
      </c>
      <c r="P98" s="9" t="s">
        <v>24</v>
      </c>
      <c r="Q98" s="15" t="s">
        <v>408</v>
      </c>
      <c r="S98" s="13">
        <v>1399</v>
      </c>
      <c r="T98" s="9" t="s">
        <v>31</v>
      </c>
      <c r="U98" s="13">
        <v>620</v>
      </c>
      <c r="V98" s="13">
        <v>150</v>
      </c>
      <c r="W98" s="13">
        <f t="shared" si="5"/>
        <v>629</v>
      </c>
      <c r="Y98" s="1" t="s">
        <v>472</v>
      </c>
    </row>
    <row r="99" spans="1:25" ht="21">
      <c r="A99" s="59">
        <v>96</v>
      </c>
      <c r="B99" s="9">
        <v>1206202308</v>
      </c>
      <c r="C99" s="12">
        <v>45088</v>
      </c>
      <c r="D99" s="55">
        <v>13624910877402</v>
      </c>
      <c r="E99" s="1" t="s">
        <v>469</v>
      </c>
      <c r="F99" s="1" t="s">
        <v>477</v>
      </c>
      <c r="G99" s="1" t="s">
        <v>470</v>
      </c>
      <c r="H99" s="1" t="s">
        <v>471</v>
      </c>
      <c r="I99" s="1" t="s">
        <v>11</v>
      </c>
      <c r="J99" s="9">
        <v>344001</v>
      </c>
      <c r="K99" s="9">
        <v>9929636359</v>
      </c>
      <c r="L99" s="47" t="s">
        <v>157</v>
      </c>
      <c r="M99" s="12">
        <v>45089</v>
      </c>
      <c r="N99" s="15" t="s">
        <v>94</v>
      </c>
      <c r="O99" s="16">
        <v>45092</v>
      </c>
      <c r="P99" s="9" t="s">
        <v>24</v>
      </c>
      <c r="Q99" s="15" t="s">
        <v>408</v>
      </c>
      <c r="S99" s="13">
        <v>1399</v>
      </c>
      <c r="T99" s="9" t="s">
        <v>31</v>
      </c>
      <c r="U99" s="13">
        <v>620</v>
      </c>
      <c r="V99" s="13">
        <v>131</v>
      </c>
      <c r="W99" s="13">
        <f t="shared" si="5"/>
        <v>648</v>
      </c>
      <c r="Y99" s="1" t="s">
        <v>472</v>
      </c>
    </row>
    <row r="100" spans="1:25" ht="21">
      <c r="A100" s="59">
        <v>97</v>
      </c>
      <c r="B100" s="9">
        <v>1206202309</v>
      </c>
      <c r="C100" s="12">
        <v>45088</v>
      </c>
      <c r="D100" s="55">
        <v>13624910877424</v>
      </c>
      <c r="E100" s="1" t="s">
        <v>493</v>
      </c>
      <c r="F100" s="1" t="s">
        <v>473</v>
      </c>
      <c r="G100" s="1" t="s">
        <v>474</v>
      </c>
      <c r="H100" s="1" t="s">
        <v>475</v>
      </c>
      <c r="I100" s="1" t="s">
        <v>199</v>
      </c>
      <c r="J100" s="9">
        <v>477001</v>
      </c>
      <c r="K100" s="9">
        <v>9179444000</v>
      </c>
      <c r="L100" s="47" t="s">
        <v>157</v>
      </c>
      <c r="M100" s="12">
        <v>45089</v>
      </c>
      <c r="N100" s="15" t="s">
        <v>94</v>
      </c>
      <c r="O100" s="16">
        <v>45091</v>
      </c>
      <c r="P100" s="9" t="s">
        <v>24</v>
      </c>
      <c r="Q100" s="15" t="s">
        <v>408</v>
      </c>
      <c r="R100" s="78" t="s">
        <v>537</v>
      </c>
      <c r="S100" s="13">
        <v>0</v>
      </c>
      <c r="T100" s="9" t="s">
        <v>476</v>
      </c>
      <c r="U100" s="13">
        <v>1400</v>
      </c>
      <c r="V100" s="13">
        <v>110</v>
      </c>
      <c r="W100" s="40">
        <f t="shared" si="5"/>
        <v>-1510</v>
      </c>
      <c r="Y100" s="1" t="s">
        <v>472</v>
      </c>
    </row>
    <row r="101" spans="1:25" ht="21">
      <c r="A101" s="59">
        <v>98</v>
      </c>
      <c r="B101" s="9">
        <v>1206202310</v>
      </c>
      <c r="C101" s="12">
        <v>45088</v>
      </c>
      <c r="D101" s="55">
        <v>13624910877564</v>
      </c>
      <c r="E101" s="1" t="s">
        <v>449</v>
      </c>
      <c r="F101" s="1" t="s">
        <v>450</v>
      </c>
      <c r="G101" s="1" t="s">
        <v>480</v>
      </c>
      <c r="H101" s="1" t="s">
        <v>451</v>
      </c>
      <c r="I101" s="1" t="s">
        <v>855</v>
      </c>
      <c r="J101" s="9">
        <v>586101</v>
      </c>
      <c r="K101" s="9">
        <v>6363165420</v>
      </c>
      <c r="L101" s="47" t="s">
        <v>157</v>
      </c>
      <c r="M101" s="12">
        <v>45089</v>
      </c>
      <c r="N101" s="15" t="s">
        <v>94</v>
      </c>
      <c r="O101" s="16">
        <v>45093</v>
      </c>
      <c r="P101" s="9" t="s">
        <v>24</v>
      </c>
      <c r="Q101" s="15" t="s">
        <v>408</v>
      </c>
      <c r="S101" s="13">
        <v>1399</v>
      </c>
      <c r="T101" s="9" t="s">
        <v>31</v>
      </c>
      <c r="U101" s="13">
        <v>620</v>
      </c>
      <c r="V101" s="13">
        <v>131</v>
      </c>
      <c r="W101" s="13">
        <f t="shared" si="5"/>
        <v>648</v>
      </c>
      <c r="Y101" s="1" t="s">
        <v>472</v>
      </c>
    </row>
    <row r="102" spans="1:25" ht="21">
      <c r="A102" s="59">
        <v>99</v>
      </c>
      <c r="B102" s="9">
        <v>1206202311</v>
      </c>
      <c r="D102" s="55">
        <v>13624910877623</v>
      </c>
      <c r="E102" s="1" t="s">
        <v>556</v>
      </c>
      <c r="F102" s="1" t="s">
        <v>482</v>
      </c>
      <c r="G102" s="1" t="s">
        <v>481</v>
      </c>
      <c r="H102" s="1" t="s">
        <v>483</v>
      </c>
      <c r="I102" s="1" t="s">
        <v>22</v>
      </c>
      <c r="J102" s="9">
        <v>243720</v>
      </c>
      <c r="K102" s="9">
        <v>7055114575</v>
      </c>
      <c r="L102" s="47" t="s">
        <v>484</v>
      </c>
      <c r="M102" s="12">
        <v>45089</v>
      </c>
      <c r="N102" s="15" t="s">
        <v>94</v>
      </c>
      <c r="O102" s="71">
        <v>45091</v>
      </c>
      <c r="P102" s="39" t="s">
        <v>562</v>
      </c>
      <c r="S102">
        <v>0</v>
      </c>
      <c r="T102" s="9" t="s">
        <v>485</v>
      </c>
      <c r="V102" s="13">
        <v>56</v>
      </c>
    </row>
    <row r="103" spans="1:25" ht="21">
      <c r="A103" s="59">
        <v>100</v>
      </c>
      <c r="B103" s="9">
        <v>1606202301</v>
      </c>
      <c r="C103" s="12">
        <v>45092</v>
      </c>
      <c r="E103" s="1" t="s">
        <v>488</v>
      </c>
      <c r="F103" s="1" t="s">
        <v>489</v>
      </c>
      <c r="G103" s="1" t="s">
        <v>490</v>
      </c>
      <c r="H103" s="1" t="s">
        <v>491</v>
      </c>
      <c r="I103" s="1" t="s">
        <v>492</v>
      </c>
      <c r="J103" s="9">
        <v>394101</v>
      </c>
      <c r="K103" s="9">
        <v>7096474137</v>
      </c>
      <c r="L103" s="47" t="s">
        <v>157</v>
      </c>
      <c r="M103" s="12">
        <v>45093</v>
      </c>
      <c r="N103" s="17" t="s">
        <v>115</v>
      </c>
      <c r="O103" s="18">
        <v>45100</v>
      </c>
      <c r="P103" s="9" t="s">
        <v>24</v>
      </c>
      <c r="V103" s="13">
        <v>131</v>
      </c>
      <c r="X103" s="39">
        <v>-131</v>
      </c>
    </row>
    <row r="104" spans="1:25" ht="18">
      <c r="A104" s="59"/>
      <c r="B104" s="77" t="s">
        <v>517</v>
      </c>
    </row>
    <row r="169" spans="5:11" ht="21">
      <c r="E169" s="1"/>
      <c r="F169" s="1"/>
      <c r="G169" s="1"/>
      <c r="H169" s="1"/>
      <c r="I169" s="1"/>
      <c r="J169" s="9"/>
      <c r="K169" s="9"/>
    </row>
    <row r="170" spans="5:11" ht="21">
      <c r="E170" s="1"/>
      <c r="F170" s="1"/>
      <c r="G170" s="1"/>
      <c r="H170" s="1"/>
      <c r="I170" s="1"/>
      <c r="J170" s="9"/>
      <c r="K170" s="9"/>
    </row>
    <row r="171" spans="5:11" ht="21">
      <c r="E171" s="1"/>
      <c r="F171" s="1"/>
      <c r="G171" s="1"/>
      <c r="H171" s="1"/>
      <c r="I171" s="1"/>
      <c r="J171" s="9"/>
      <c r="K171" s="9"/>
    </row>
    <row r="172" spans="5:11" ht="21">
      <c r="E172" s="1"/>
      <c r="F172" s="1"/>
      <c r="G172" s="1"/>
      <c r="H172" s="1"/>
      <c r="I172" s="1"/>
      <c r="J172" s="9"/>
      <c r="K172" s="9"/>
    </row>
    <row r="173" spans="5:11" ht="21">
      <c r="E173" s="1"/>
      <c r="F173" s="1"/>
      <c r="G173" s="1"/>
      <c r="H173" s="1"/>
      <c r="I173" s="1"/>
      <c r="J173" s="9"/>
      <c r="K173" s="9"/>
    </row>
    <row r="174" spans="5:11" ht="21">
      <c r="E174" s="1"/>
      <c r="F174" s="1"/>
      <c r="G174" s="1"/>
      <c r="H174" s="1"/>
      <c r="I174" s="1"/>
      <c r="J174" s="9"/>
      <c r="K174" s="9"/>
    </row>
    <row r="175" spans="5:11" ht="21">
      <c r="E175" s="1"/>
      <c r="F175" s="1"/>
      <c r="G175" s="1"/>
      <c r="H175" s="1"/>
      <c r="I175" s="1"/>
      <c r="J175" s="9"/>
      <c r="K175" s="9"/>
    </row>
    <row r="176" spans="5:11" ht="21">
      <c r="E176" s="1"/>
      <c r="F176" s="1"/>
      <c r="G176" s="1"/>
      <c r="H176" s="1"/>
      <c r="I176" s="1"/>
      <c r="J176" s="9"/>
      <c r="K176" s="9"/>
    </row>
    <row r="177" spans="5:11" ht="21">
      <c r="E177" s="1"/>
      <c r="F177" s="1"/>
      <c r="G177" s="1"/>
      <c r="H177" s="1"/>
      <c r="I177" s="1"/>
      <c r="J177" s="9"/>
      <c r="K177" s="9"/>
    </row>
    <row r="178" spans="5:11" ht="21">
      <c r="E178" s="1"/>
      <c r="F178" s="1"/>
      <c r="G178" s="1"/>
      <c r="H178" s="1"/>
      <c r="I178" s="1"/>
      <c r="J178" s="9"/>
      <c r="K178" s="9"/>
    </row>
    <row r="179" spans="5:11" ht="21">
      <c r="E179" s="1"/>
      <c r="F179" s="1"/>
      <c r="G179" s="1"/>
      <c r="H179" s="1"/>
      <c r="I179" s="1"/>
      <c r="J179" s="9"/>
      <c r="K179" s="9"/>
    </row>
    <row r="180" spans="5:11" ht="21">
      <c r="E180" s="1"/>
      <c r="F180" s="1"/>
      <c r="G180" s="1"/>
      <c r="H180" s="1"/>
      <c r="I180" s="1"/>
      <c r="J180" s="9"/>
      <c r="K180" s="9"/>
    </row>
    <row r="181" spans="5:11" ht="21">
      <c r="E181" s="1"/>
      <c r="F181" s="1"/>
      <c r="G181" s="1"/>
      <c r="H181" s="1"/>
      <c r="I181" s="1"/>
      <c r="J181" s="9"/>
      <c r="K181" s="9"/>
    </row>
    <row r="182" spans="5:11" ht="21">
      <c r="E182" s="1"/>
      <c r="F182" s="1"/>
      <c r="G182" s="1"/>
      <c r="H182" s="1"/>
      <c r="I182" s="1"/>
      <c r="J182" s="9"/>
      <c r="K182" s="9"/>
    </row>
    <row r="183" spans="5:11" ht="21">
      <c r="E183" s="1"/>
      <c r="F183" s="1"/>
      <c r="G183" s="1"/>
      <c r="H183" s="1"/>
      <c r="I183" s="1"/>
      <c r="J183" s="9"/>
      <c r="K183" s="9"/>
    </row>
    <row r="184" spans="5:11" ht="21">
      <c r="E184" s="1"/>
      <c r="F184" s="1"/>
      <c r="G184" s="1"/>
      <c r="H184" s="1"/>
      <c r="I184" s="1"/>
      <c r="J184" s="9"/>
      <c r="K184" s="9"/>
    </row>
    <row r="185" spans="5:11" ht="21">
      <c r="E185" s="1"/>
      <c r="F185" s="1"/>
      <c r="G185" s="1"/>
      <c r="H185" s="1"/>
      <c r="I185" s="1"/>
      <c r="J185" s="9"/>
      <c r="K185" s="9"/>
    </row>
    <row r="186" spans="5:11" ht="21">
      <c r="E186" s="1"/>
      <c r="F186" s="1"/>
      <c r="G186" s="1"/>
      <c r="H186" s="1"/>
      <c r="I186" s="1"/>
      <c r="J186" s="9"/>
      <c r="K186" s="9"/>
    </row>
    <row r="187" spans="5:11" ht="21">
      <c r="E187" s="1"/>
      <c r="F187" s="1"/>
      <c r="G187" s="1"/>
      <c r="H187" s="1"/>
      <c r="I187" s="1"/>
      <c r="J187" s="9"/>
      <c r="K187" s="9"/>
    </row>
    <row r="188" spans="5:11" ht="21">
      <c r="E188" s="1"/>
      <c r="F188" s="1"/>
      <c r="G188" s="1"/>
      <c r="H188" s="1"/>
      <c r="I188" s="1"/>
      <c r="J188" s="9"/>
      <c r="K188" s="9"/>
    </row>
    <row r="189" spans="5:11" ht="21">
      <c r="E189" s="1"/>
      <c r="F189" s="1"/>
      <c r="G189" s="1"/>
      <c r="H189" s="1"/>
      <c r="I189" s="1"/>
      <c r="J189" s="9"/>
      <c r="K189" s="9"/>
    </row>
    <row r="190" spans="5:11" ht="21">
      <c r="E190" s="1"/>
      <c r="F190" s="1"/>
      <c r="G190" s="1"/>
      <c r="H190" s="1"/>
      <c r="I190" s="1"/>
      <c r="J190" s="9"/>
      <c r="K190" s="9"/>
    </row>
    <row r="191" spans="5:11" ht="21">
      <c r="E191" s="1"/>
      <c r="F191" s="1"/>
      <c r="G191" s="1"/>
      <c r="H191" s="1"/>
      <c r="I191" s="1"/>
      <c r="J191" s="9"/>
      <c r="K191" s="9"/>
    </row>
    <row r="192" spans="5:11" ht="21">
      <c r="E192" s="1"/>
      <c r="F192" s="1"/>
      <c r="G192" s="1"/>
      <c r="H192" s="1"/>
      <c r="I192" s="1"/>
      <c r="J192" s="9"/>
      <c r="K192" s="9"/>
    </row>
    <row r="193" spans="5:11" ht="21">
      <c r="E193" s="1"/>
      <c r="F193" s="1"/>
      <c r="G193" s="1"/>
      <c r="H193" s="1"/>
      <c r="I193" s="1"/>
      <c r="J193" s="9"/>
      <c r="K193" s="9"/>
    </row>
    <row r="194" spans="5:11" ht="21">
      <c r="E194" s="1"/>
      <c r="F194" s="1"/>
      <c r="G194" s="1"/>
      <c r="H194" s="1"/>
      <c r="I194" s="1"/>
      <c r="J194" s="9"/>
      <c r="K194" s="9"/>
    </row>
    <row r="195" spans="5:11" ht="21">
      <c r="E195" s="1"/>
      <c r="F195" s="1"/>
      <c r="G195" s="1"/>
      <c r="H195" s="1"/>
      <c r="I195" s="1"/>
      <c r="J195" s="9"/>
      <c r="K195" s="9"/>
    </row>
    <row r="196" spans="5:11" ht="21">
      <c r="E196" s="1"/>
      <c r="F196" s="1"/>
      <c r="G196" s="1"/>
      <c r="H196" s="1"/>
      <c r="I196" s="1"/>
      <c r="J196" s="9"/>
      <c r="K196" s="9"/>
    </row>
    <row r="197" spans="5:11" ht="21">
      <c r="E197" s="1"/>
      <c r="F197" s="1"/>
      <c r="G197" s="1"/>
      <c r="H197" s="1"/>
      <c r="I197" s="1"/>
      <c r="J197" s="9"/>
      <c r="K197" s="9"/>
    </row>
    <row r="198" spans="5:11" ht="21">
      <c r="E198" s="1"/>
      <c r="F198" s="1"/>
      <c r="G198" s="1"/>
      <c r="H198" s="1"/>
      <c r="I198" s="1"/>
      <c r="J198" s="9"/>
      <c r="K198" s="9"/>
    </row>
    <row r="199" spans="5:11" ht="21">
      <c r="E199" s="1"/>
      <c r="F199" s="1"/>
      <c r="G199" s="1"/>
      <c r="H199" s="1"/>
      <c r="I199" s="1"/>
      <c r="J199" s="9"/>
      <c r="K199" s="9"/>
    </row>
    <row r="200" spans="5:11" ht="21">
      <c r="E200" s="1"/>
      <c r="F200" s="1"/>
      <c r="G200" s="1"/>
      <c r="H200" s="1"/>
      <c r="I200" s="1"/>
      <c r="J200" s="9"/>
      <c r="K200" s="9"/>
    </row>
    <row r="201" spans="5:11" ht="21">
      <c r="E201" s="1"/>
      <c r="F201" s="1"/>
      <c r="G201" s="1"/>
      <c r="H201" s="1"/>
      <c r="I201" s="1"/>
      <c r="J201" s="9"/>
      <c r="K201" s="9"/>
    </row>
    <row r="202" spans="5:11" ht="21">
      <c r="E202" s="1"/>
      <c r="F202" s="1"/>
      <c r="G202" s="1"/>
      <c r="H202" s="1"/>
      <c r="I202" s="1"/>
      <c r="J202" s="9"/>
      <c r="K202" s="9"/>
    </row>
    <row r="203" spans="5:11" ht="21">
      <c r="E203" s="1"/>
      <c r="F203" s="1"/>
      <c r="G203" s="1"/>
      <c r="H203" s="1"/>
      <c r="I203" s="1"/>
      <c r="J203" s="9"/>
      <c r="K203" s="9"/>
    </row>
    <row r="204" spans="5:11" ht="21">
      <c r="E204" s="1"/>
      <c r="F204" s="1"/>
      <c r="G204" s="1"/>
      <c r="H204" s="1"/>
      <c r="I204" s="1"/>
      <c r="J204" s="9"/>
      <c r="K204" s="9"/>
    </row>
    <row r="205" spans="5:11" ht="21">
      <c r="E205" s="1"/>
      <c r="F205" s="1"/>
      <c r="G205" s="1"/>
      <c r="H205" s="1"/>
      <c r="I205" s="1"/>
      <c r="J205" s="9"/>
      <c r="K205" s="9"/>
    </row>
    <row r="206" spans="5:11" ht="21">
      <c r="E206" s="1"/>
      <c r="F206" s="1"/>
      <c r="G206" s="1"/>
      <c r="H206" s="1"/>
      <c r="I206" s="1"/>
      <c r="J206" s="9"/>
      <c r="K206" s="9"/>
    </row>
    <row r="207" spans="5:11" ht="21">
      <c r="E207" s="1"/>
      <c r="F207" s="1"/>
      <c r="G207" s="1"/>
      <c r="H207" s="1"/>
      <c r="I207" s="1"/>
      <c r="J207" s="9"/>
      <c r="K207" s="9"/>
    </row>
    <row r="208" spans="5:11" ht="21">
      <c r="E208" s="1"/>
      <c r="F208" s="1"/>
      <c r="G208" s="1"/>
      <c r="H208" s="1"/>
      <c r="I208" s="1"/>
      <c r="J208" s="9"/>
      <c r="K208" s="9"/>
    </row>
    <row r="209" spans="5:11" ht="21">
      <c r="E209" s="1"/>
      <c r="F209" s="1"/>
      <c r="G209" s="1"/>
      <c r="H209" s="1"/>
      <c r="I209" s="1"/>
      <c r="J209" s="9"/>
      <c r="K209" s="9"/>
    </row>
    <row r="210" spans="5:11" ht="21">
      <c r="E210" s="1"/>
      <c r="F210" s="1"/>
      <c r="G210" s="1"/>
      <c r="H210" s="1"/>
      <c r="I210" s="1"/>
      <c r="J210" s="9"/>
      <c r="K210" s="9"/>
    </row>
    <row r="211" spans="5:11" ht="21">
      <c r="E211" s="1"/>
      <c r="F211" s="1"/>
      <c r="G211" s="1"/>
      <c r="H211" s="1"/>
      <c r="I211" s="1"/>
      <c r="J211" s="9"/>
      <c r="K211" s="9"/>
    </row>
    <row r="212" spans="5:11" ht="21">
      <c r="E212" s="1"/>
      <c r="F212" s="1"/>
      <c r="G212" s="1"/>
      <c r="H212" s="1"/>
      <c r="I212" s="1"/>
      <c r="J212" s="9"/>
      <c r="K212" s="9"/>
    </row>
    <row r="213" spans="5:11" ht="21">
      <c r="E213" s="1"/>
      <c r="F213" s="1"/>
      <c r="G213" s="1"/>
      <c r="H213" s="1"/>
      <c r="I213" s="1"/>
      <c r="J213" s="9"/>
      <c r="K213" s="9"/>
    </row>
    <row r="214" spans="5:11" ht="21">
      <c r="E214" s="1"/>
      <c r="F214" s="1"/>
      <c r="G214" s="1"/>
      <c r="H214" s="1"/>
      <c r="I214" s="1"/>
      <c r="J214" s="9"/>
      <c r="K214" s="9"/>
    </row>
    <row r="215" spans="5:11" ht="21">
      <c r="E215" s="1"/>
      <c r="F215" s="1"/>
      <c r="G215" s="1"/>
      <c r="H215" s="1"/>
      <c r="I215" s="1"/>
      <c r="J215" s="9"/>
      <c r="K215" s="9"/>
    </row>
    <row r="216" spans="5:11" ht="21">
      <c r="E216" s="1"/>
      <c r="F216" s="1"/>
      <c r="G216" s="1"/>
      <c r="H216" s="1"/>
      <c r="I216" s="1"/>
      <c r="J216" s="9"/>
      <c r="K216" s="9"/>
    </row>
    <row r="217" spans="5:11" ht="21">
      <c r="E217" s="1"/>
      <c r="F217" s="1"/>
      <c r="G217" s="1"/>
      <c r="H217" s="1"/>
      <c r="I217" s="1"/>
      <c r="J217" s="9"/>
      <c r="K217" s="9"/>
    </row>
    <row r="218" spans="5:11" ht="21">
      <c r="E218" s="1"/>
      <c r="F218" s="1"/>
      <c r="G218" s="1"/>
      <c r="H218" s="1"/>
      <c r="I218" s="1"/>
      <c r="J218" s="9"/>
      <c r="K218" s="9"/>
    </row>
    <row r="219" spans="5:11" ht="21">
      <c r="E219" s="1"/>
      <c r="F219" s="1"/>
      <c r="G219" s="1"/>
      <c r="H219" s="1"/>
      <c r="I219" s="1"/>
      <c r="J219" s="9"/>
      <c r="K219" s="9"/>
    </row>
    <row r="220" spans="5:11" ht="21">
      <c r="E220" s="1"/>
      <c r="F220" s="1"/>
      <c r="G220" s="1"/>
      <c r="H220" s="1"/>
      <c r="I220" s="1"/>
      <c r="J220" s="9"/>
      <c r="K220" s="9"/>
    </row>
    <row r="221" spans="5:11" ht="21">
      <c r="E221" s="1"/>
      <c r="F221" s="1"/>
      <c r="G221" s="1"/>
      <c r="H221" s="1"/>
      <c r="I221" s="1"/>
      <c r="J221" s="9"/>
      <c r="K221" s="9"/>
    </row>
    <row r="222" spans="5:11" ht="21">
      <c r="E222" s="1"/>
      <c r="F222" s="1"/>
      <c r="G222" s="1"/>
      <c r="H222" s="1"/>
      <c r="I222" s="1"/>
      <c r="J222" s="9"/>
      <c r="K222" s="9"/>
    </row>
    <row r="223" spans="5:11" ht="21">
      <c r="E223" s="1"/>
      <c r="F223" s="1"/>
      <c r="G223" s="1"/>
      <c r="H223" s="1"/>
      <c r="I223" s="1"/>
      <c r="J223" s="9"/>
      <c r="K223" s="9"/>
    </row>
    <row r="224" spans="5:11" ht="21">
      <c r="E224" s="1"/>
      <c r="F224" s="1"/>
      <c r="G224" s="1"/>
      <c r="H224" s="1"/>
      <c r="I224" s="1"/>
      <c r="J224" s="9"/>
      <c r="K224" s="9"/>
    </row>
    <row r="225" spans="5:11" ht="21">
      <c r="E225" s="1"/>
      <c r="F225" s="1"/>
      <c r="G225" s="1"/>
      <c r="H225" s="1"/>
      <c r="I225" s="1"/>
      <c r="J225" s="9"/>
      <c r="K225" s="9"/>
    </row>
    <row r="226" spans="5:11" ht="21">
      <c r="E226" s="1"/>
      <c r="F226" s="1"/>
      <c r="G226" s="1"/>
      <c r="H226" s="1"/>
      <c r="I226" s="1"/>
      <c r="J226" s="9"/>
      <c r="K226" s="9"/>
    </row>
    <row r="227" spans="5:11" ht="21">
      <c r="E227" s="1"/>
      <c r="F227" s="1"/>
      <c r="G227" s="1"/>
      <c r="H227" s="1"/>
      <c r="I227" s="1"/>
      <c r="J227" s="9"/>
      <c r="K227" s="9"/>
    </row>
    <row r="228" spans="5:11" ht="21">
      <c r="E228" s="1"/>
      <c r="F228" s="1"/>
      <c r="G228" s="1"/>
      <c r="H228" s="1"/>
      <c r="I228" s="1"/>
      <c r="J228" s="9"/>
      <c r="K228" s="9"/>
    </row>
    <row r="229" spans="5:11" ht="21">
      <c r="E229" s="1"/>
      <c r="F229" s="1"/>
      <c r="G229" s="1"/>
      <c r="H229" s="1"/>
      <c r="I229" s="1"/>
      <c r="J229" s="9"/>
      <c r="K229" s="9"/>
    </row>
    <row r="230" spans="5:11" ht="21">
      <c r="E230" s="1"/>
      <c r="F230" s="1"/>
      <c r="G230" s="1"/>
      <c r="H230" s="1"/>
      <c r="I230" s="1"/>
      <c r="J230" s="9"/>
      <c r="K230" s="9"/>
    </row>
    <row r="231" spans="5:11" ht="21">
      <c r="E231" s="1"/>
      <c r="F231" s="1"/>
      <c r="G231" s="1"/>
      <c r="H231" s="1"/>
      <c r="I231" s="1"/>
      <c r="J231" s="9"/>
      <c r="K231" s="9"/>
    </row>
    <row r="232" spans="5:11" ht="21">
      <c r="E232" s="1"/>
      <c r="F232" s="1"/>
      <c r="G232" s="1"/>
      <c r="H232" s="1"/>
      <c r="I232" s="1"/>
      <c r="J232" s="9"/>
      <c r="K232" s="9"/>
    </row>
    <row r="233" spans="5:11" ht="21">
      <c r="E233" s="1"/>
      <c r="F233" s="1"/>
      <c r="G233" s="1"/>
      <c r="H233" s="1"/>
      <c r="I233" s="1"/>
      <c r="J233" s="9"/>
      <c r="K233" s="9"/>
    </row>
    <row r="234" spans="5:11" ht="21">
      <c r="E234" s="1"/>
      <c r="F234" s="1"/>
      <c r="G234" s="1"/>
      <c r="H234" s="1"/>
      <c r="I234" s="1"/>
      <c r="J234" s="9"/>
      <c r="K234" s="9"/>
    </row>
    <row r="235" spans="5:11" ht="21">
      <c r="E235" s="1"/>
      <c r="F235" s="1"/>
      <c r="G235" s="1"/>
      <c r="H235" s="1"/>
      <c r="I235" s="1"/>
      <c r="J235" s="9"/>
      <c r="K235" s="9"/>
    </row>
    <row r="236" spans="5:11" ht="21">
      <c r="E236" s="1"/>
      <c r="F236" s="1"/>
      <c r="G236" s="1"/>
      <c r="H236" s="1"/>
      <c r="I236" s="1"/>
      <c r="J236" s="9"/>
      <c r="K236" s="9"/>
    </row>
    <row r="237" spans="5:11" ht="21">
      <c r="E237" s="1"/>
      <c r="F237" s="1"/>
      <c r="G237" s="1"/>
      <c r="H237" s="1"/>
      <c r="I237" s="1"/>
      <c r="J237" s="9"/>
      <c r="K237" s="9"/>
    </row>
    <row r="238" spans="5:11" ht="21">
      <c r="E238" s="1"/>
      <c r="F238" s="1"/>
      <c r="G238" s="1"/>
      <c r="H238" s="1"/>
      <c r="I238" s="1"/>
      <c r="J238" s="9"/>
      <c r="K238" s="9"/>
    </row>
    <row r="239" spans="5:11" ht="21">
      <c r="E239" s="1"/>
      <c r="F239" s="1"/>
      <c r="G239" s="1"/>
      <c r="H239" s="1"/>
      <c r="I239" s="1"/>
      <c r="J239" s="9"/>
      <c r="K239" s="9"/>
    </row>
    <row r="240" spans="5:11" ht="21">
      <c r="E240" s="1"/>
      <c r="F240" s="1"/>
      <c r="G240" s="1"/>
      <c r="H240" s="1"/>
      <c r="I240" s="1"/>
      <c r="J240" s="9"/>
      <c r="K240" s="9"/>
    </row>
    <row r="241" spans="5:11" ht="21">
      <c r="E241" s="1"/>
      <c r="F241" s="1"/>
      <c r="G241" s="1"/>
      <c r="H241" s="1"/>
      <c r="I241" s="1"/>
      <c r="J241" s="9"/>
      <c r="K241" s="9"/>
    </row>
    <row r="242" spans="5:11" ht="21">
      <c r="E242" s="1"/>
      <c r="F242" s="1"/>
      <c r="G242" s="1"/>
      <c r="H242" s="1"/>
      <c r="I242" s="1"/>
      <c r="J242" s="9"/>
      <c r="K242" s="9"/>
    </row>
    <row r="243" spans="5:11" ht="21">
      <c r="E243" s="1"/>
      <c r="F243" s="1"/>
      <c r="G243" s="1"/>
      <c r="H243" s="1"/>
      <c r="I243" s="1"/>
      <c r="J243" s="9"/>
      <c r="K243" s="9"/>
    </row>
    <row r="244" spans="5:11" ht="21">
      <c r="E244" s="1"/>
      <c r="F244" s="1"/>
      <c r="G244" s="1"/>
      <c r="H244" s="1"/>
      <c r="I244" s="1"/>
      <c r="J244" s="9"/>
      <c r="K244" s="9"/>
    </row>
    <row r="245" spans="5:11" ht="21">
      <c r="E245" s="1"/>
      <c r="F245" s="1"/>
      <c r="G245" s="1"/>
      <c r="H245" s="1"/>
      <c r="I245" s="1"/>
      <c r="J245" s="9"/>
      <c r="K245" s="9"/>
    </row>
    <row r="246" spans="5:11" ht="21">
      <c r="E246" s="1"/>
      <c r="F246" s="1"/>
      <c r="G246" s="1"/>
      <c r="H246" s="1"/>
      <c r="I246" s="1"/>
      <c r="J246" s="9"/>
      <c r="K246" s="9"/>
    </row>
    <row r="247" spans="5:11" ht="21">
      <c r="E247" s="1"/>
      <c r="F247" s="1"/>
      <c r="G247" s="1"/>
      <c r="H247" s="1"/>
      <c r="I247" s="1"/>
      <c r="J247" s="9"/>
      <c r="K247" s="9"/>
    </row>
    <row r="248" spans="5:11" ht="21">
      <c r="E248" s="1"/>
      <c r="F248" s="1"/>
      <c r="G248" s="1"/>
      <c r="H248" s="1"/>
      <c r="I248" s="1"/>
      <c r="J248" s="9"/>
      <c r="K248" s="9"/>
    </row>
    <row r="249" spans="5:11" ht="21">
      <c r="E249" s="1"/>
      <c r="F249" s="1"/>
      <c r="G249" s="1"/>
      <c r="H249" s="1"/>
      <c r="I249" s="1"/>
      <c r="J249" s="9"/>
      <c r="K249" s="9"/>
    </row>
    <row r="250" spans="5:11" ht="21">
      <c r="E250" s="1"/>
      <c r="F250" s="1"/>
      <c r="G250" s="1"/>
      <c r="H250" s="1"/>
      <c r="I250" s="1"/>
      <c r="J250" s="9"/>
      <c r="K250" s="9"/>
    </row>
    <row r="251" spans="5:11" ht="21">
      <c r="E251" s="1"/>
      <c r="F251" s="1"/>
      <c r="G251" s="1"/>
      <c r="H251" s="1"/>
      <c r="I251" s="1"/>
      <c r="J251" s="9"/>
      <c r="K251" s="9"/>
    </row>
    <row r="252" spans="5:11" ht="21">
      <c r="E252" s="1"/>
      <c r="F252" s="1"/>
      <c r="G252" s="1"/>
      <c r="H252" s="1"/>
      <c r="I252" s="1"/>
      <c r="J252" s="9"/>
      <c r="K252" s="9"/>
    </row>
    <row r="253" spans="5:11" ht="21">
      <c r="E253" s="1"/>
      <c r="F253" s="1"/>
      <c r="G253" s="1"/>
      <c r="H253" s="1"/>
      <c r="I253" s="1"/>
      <c r="J253" s="9"/>
      <c r="K253" s="9"/>
    </row>
    <row r="254" spans="5:11" ht="21">
      <c r="E254" s="1"/>
      <c r="F254" s="1"/>
      <c r="G254" s="1"/>
      <c r="H254" s="1"/>
      <c r="I254" s="1"/>
      <c r="J254" s="9"/>
      <c r="K254" s="9"/>
    </row>
    <row r="255" spans="5:11" ht="21">
      <c r="E255" s="1"/>
      <c r="F255" s="1"/>
      <c r="G255" s="1"/>
      <c r="H255" s="1"/>
      <c r="I255" s="1"/>
      <c r="J255" s="9"/>
      <c r="K255" s="9"/>
    </row>
    <row r="256" spans="5:11" ht="21">
      <c r="E256" s="1"/>
      <c r="F256" s="1"/>
      <c r="G256" s="1"/>
      <c r="H256" s="1"/>
      <c r="I256" s="1"/>
      <c r="J256" s="9"/>
      <c r="K256" s="9"/>
    </row>
    <row r="257" spans="5:11" ht="21">
      <c r="E257" s="1"/>
      <c r="F257" s="1"/>
      <c r="G257" s="1"/>
      <c r="H257" s="1"/>
      <c r="I257" s="1"/>
      <c r="J257" s="9"/>
      <c r="K257" s="9"/>
    </row>
    <row r="258" spans="5:11" ht="21">
      <c r="E258" s="1"/>
      <c r="F258" s="1"/>
      <c r="G258" s="1"/>
      <c r="H258" s="1"/>
      <c r="I258" s="1"/>
      <c r="J258" s="9"/>
      <c r="K258" s="9"/>
    </row>
    <row r="259" spans="5:11" ht="21">
      <c r="E259" s="1"/>
      <c r="F259" s="1"/>
      <c r="G259" s="1"/>
      <c r="H259" s="1"/>
      <c r="I259" s="1"/>
      <c r="J259" s="9"/>
      <c r="K259" s="9"/>
    </row>
    <row r="260" spans="5:11" ht="21">
      <c r="E260" s="1"/>
      <c r="F260" s="1"/>
      <c r="G260" s="1"/>
      <c r="H260" s="1"/>
      <c r="I260" s="1"/>
      <c r="J260" s="9"/>
      <c r="K260" s="9"/>
    </row>
    <row r="261" spans="5:11" ht="21">
      <c r="E261" s="1"/>
      <c r="F261" s="1"/>
      <c r="G261" s="1"/>
      <c r="H261" s="1"/>
      <c r="I261" s="1"/>
      <c r="J261" s="9"/>
      <c r="K261" s="9"/>
    </row>
    <row r="262" spans="5:11" ht="21">
      <c r="E262" s="1"/>
      <c r="F262" s="1"/>
      <c r="G262" s="1"/>
      <c r="H262" s="1"/>
      <c r="I262" s="1"/>
      <c r="J262" s="9"/>
      <c r="K262" s="9"/>
    </row>
    <row r="263" spans="5:11" ht="21">
      <c r="E263" s="1"/>
      <c r="F263" s="1"/>
      <c r="G263" s="1"/>
      <c r="H263" s="1"/>
      <c r="I263" s="1"/>
      <c r="J263" s="9"/>
      <c r="K263" s="9"/>
    </row>
    <row r="264" spans="5:11" ht="21">
      <c r="E264" s="1"/>
      <c r="F264" s="1"/>
      <c r="G264" s="1"/>
      <c r="H264" s="1"/>
      <c r="I264" s="1"/>
      <c r="J264" s="9"/>
      <c r="K264" s="9"/>
    </row>
    <row r="265" spans="5:11" ht="21">
      <c r="E265" s="1"/>
      <c r="F265" s="1"/>
      <c r="G265" s="1"/>
      <c r="H265" s="1"/>
      <c r="I265" s="1"/>
      <c r="J265" s="9"/>
      <c r="K265" s="9"/>
    </row>
    <row r="266" spans="5:11" ht="21">
      <c r="E266" s="1"/>
      <c r="F266" s="1"/>
      <c r="G266" s="1"/>
      <c r="H266" s="1"/>
      <c r="I266" s="1"/>
      <c r="J266" s="9"/>
      <c r="K266" s="9"/>
    </row>
    <row r="267" spans="5:11" ht="21">
      <c r="E267" s="1"/>
      <c r="F267" s="1"/>
      <c r="G267" s="1"/>
      <c r="H267" s="1"/>
      <c r="I267" s="1"/>
      <c r="J267" s="9"/>
      <c r="K267" s="9"/>
    </row>
    <row r="268" spans="5:11" ht="21">
      <c r="E268" s="1"/>
      <c r="F268" s="1"/>
      <c r="G268" s="1"/>
      <c r="H268" s="1"/>
      <c r="I268" s="1"/>
      <c r="J268" s="9"/>
      <c r="K268" s="9"/>
    </row>
    <row r="269" spans="5:11" ht="21">
      <c r="E269" s="1"/>
      <c r="F269" s="1"/>
      <c r="G269" s="1"/>
      <c r="H269" s="1"/>
      <c r="I269" s="1"/>
      <c r="J269" s="9"/>
      <c r="K269" s="9"/>
    </row>
    <row r="270" spans="5:11" ht="21">
      <c r="E270" s="1"/>
      <c r="F270" s="1"/>
      <c r="G270" s="1"/>
      <c r="H270" s="1"/>
      <c r="I270" s="1"/>
      <c r="J270" s="9"/>
      <c r="K270" s="9"/>
    </row>
    <row r="271" spans="5:11" ht="21">
      <c r="E271" s="1"/>
      <c r="F271" s="1"/>
      <c r="G271" s="1"/>
      <c r="H271" s="1"/>
      <c r="I271" s="1"/>
      <c r="J271" s="9"/>
      <c r="K271" s="9"/>
    </row>
    <row r="272" spans="5:11" ht="21">
      <c r="E272" s="1"/>
      <c r="F272" s="1"/>
      <c r="G272" s="1"/>
      <c r="H272" s="1"/>
      <c r="I272" s="1"/>
      <c r="J272" s="9"/>
      <c r="K272" s="9"/>
    </row>
    <row r="273" spans="5:11" ht="21">
      <c r="E273" s="1"/>
      <c r="F273" s="1"/>
      <c r="G273" s="1"/>
      <c r="H273" s="1"/>
      <c r="I273" s="1"/>
      <c r="J273" s="9"/>
      <c r="K273" s="9"/>
    </row>
    <row r="274" spans="5:11" ht="21">
      <c r="E274" s="1"/>
      <c r="F274" s="1"/>
      <c r="G274" s="1"/>
      <c r="H274" s="1"/>
      <c r="I274" s="1"/>
      <c r="J274" s="9"/>
      <c r="K274" s="9"/>
    </row>
    <row r="275" spans="5:11" ht="21">
      <c r="E275" s="1"/>
      <c r="F275" s="1"/>
      <c r="G275" s="1"/>
      <c r="H275" s="1"/>
      <c r="I275" s="1"/>
      <c r="J275" s="9"/>
      <c r="K275" s="9"/>
    </row>
    <row r="276" spans="5:11" ht="21">
      <c r="E276" s="1"/>
      <c r="F276" s="1"/>
      <c r="G276" s="1"/>
      <c r="H276" s="1"/>
      <c r="I276" s="1"/>
      <c r="J276" s="9"/>
      <c r="K276" s="9"/>
    </row>
    <row r="277" spans="5:11" ht="21">
      <c r="E277" s="1"/>
      <c r="F277" s="1"/>
      <c r="G277" s="1"/>
      <c r="H277" s="1"/>
      <c r="I277" s="1"/>
      <c r="J277" s="9"/>
      <c r="K277" s="9"/>
    </row>
    <row r="278" spans="5:11" ht="21">
      <c r="E278" s="1"/>
      <c r="F278" s="1"/>
      <c r="G278" s="1"/>
      <c r="H278" s="1"/>
      <c r="I278" s="1"/>
      <c r="J278" s="9"/>
      <c r="K278" s="9"/>
    </row>
    <row r="279" spans="5:11" ht="21">
      <c r="E279" s="1"/>
      <c r="F279" s="1"/>
      <c r="G279" s="1"/>
      <c r="H279" s="1"/>
      <c r="I279" s="1"/>
      <c r="J279" s="9"/>
      <c r="K279" s="9"/>
    </row>
    <row r="280" spans="5:11" ht="21">
      <c r="E280" s="1"/>
      <c r="F280" s="1"/>
      <c r="G280" s="1"/>
      <c r="H280" s="1"/>
      <c r="I280" s="1"/>
      <c r="J280" s="9"/>
      <c r="K280" s="9"/>
    </row>
    <row r="281" spans="5:11" ht="21">
      <c r="E281" s="1"/>
      <c r="F281" s="1"/>
      <c r="G281" s="1"/>
      <c r="H281" s="1"/>
      <c r="I281" s="1"/>
      <c r="J281" s="9"/>
      <c r="K281" s="9"/>
    </row>
    <row r="282" spans="5:11" ht="21">
      <c r="E282" s="1"/>
      <c r="F282" s="1"/>
      <c r="G282" s="1"/>
      <c r="H282" s="1"/>
      <c r="I282" s="1"/>
      <c r="J282" s="9"/>
      <c r="K282" s="9"/>
    </row>
    <row r="283" spans="5:11" ht="21">
      <c r="E283" s="1"/>
      <c r="F283" s="1"/>
      <c r="G283" s="1"/>
      <c r="H283" s="1"/>
      <c r="I283" s="1"/>
      <c r="J283" s="9"/>
      <c r="K283" s="9"/>
    </row>
    <row r="284" spans="5:11" ht="21">
      <c r="E284" s="1"/>
      <c r="F284" s="1"/>
      <c r="G284" s="1"/>
      <c r="H284" s="1"/>
      <c r="I284" s="1"/>
      <c r="J284" s="9"/>
      <c r="K284" s="9"/>
    </row>
    <row r="285" spans="5:11" ht="21">
      <c r="E285" s="1"/>
      <c r="F285" s="1"/>
      <c r="G285" s="1"/>
      <c r="H285" s="1"/>
      <c r="I285" s="1"/>
      <c r="J285" s="9"/>
      <c r="K285" s="9"/>
    </row>
    <row r="286" spans="5:11" ht="21">
      <c r="E286" s="1"/>
      <c r="F286" s="1"/>
      <c r="G286" s="1"/>
      <c r="H286" s="1"/>
      <c r="I286" s="1"/>
      <c r="J286" s="9"/>
      <c r="K286" s="9"/>
    </row>
    <row r="287" spans="5:11" ht="21">
      <c r="E287" s="1"/>
      <c r="F287" s="1"/>
      <c r="G287" s="1"/>
      <c r="H287" s="1"/>
      <c r="I287" s="1"/>
      <c r="J287" s="9"/>
      <c r="K287" s="9"/>
    </row>
    <row r="288" spans="5:11" ht="21">
      <c r="E288" s="1"/>
      <c r="F288" s="1"/>
      <c r="G288" s="1"/>
      <c r="H288" s="1"/>
      <c r="I288" s="1"/>
      <c r="J288" s="9"/>
      <c r="K288" s="9"/>
    </row>
    <row r="289" spans="5:11" ht="21">
      <c r="E289" s="1"/>
      <c r="F289" s="1"/>
      <c r="G289" s="1"/>
      <c r="H289" s="1"/>
      <c r="I289" s="1"/>
      <c r="J289" s="9"/>
      <c r="K289" s="9"/>
    </row>
    <row r="290" spans="5:11" ht="21">
      <c r="E290" s="1"/>
      <c r="F290" s="1"/>
      <c r="G290" s="1"/>
      <c r="H290" s="1"/>
      <c r="I290" s="1"/>
      <c r="J290" s="9"/>
      <c r="K290" s="9"/>
    </row>
    <row r="291" spans="5:11" ht="21">
      <c r="E291" s="1"/>
      <c r="F291" s="1"/>
      <c r="G291" s="1"/>
      <c r="H291" s="1"/>
      <c r="I291" s="1"/>
      <c r="J291" s="9"/>
      <c r="K291" s="9"/>
    </row>
    <row r="292" spans="5:11" ht="21">
      <c r="E292" s="1"/>
      <c r="F292" s="1"/>
      <c r="G292" s="1"/>
      <c r="H292" s="1"/>
      <c r="I292" s="1"/>
      <c r="J292" s="9"/>
      <c r="K292" s="9"/>
    </row>
    <row r="293" spans="5:11" ht="21">
      <c r="E293" s="1"/>
      <c r="F293" s="1"/>
      <c r="G293" s="1"/>
      <c r="H293" s="1"/>
      <c r="I293" s="1"/>
      <c r="J293" s="9"/>
      <c r="K293" s="9"/>
    </row>
    <row r="294" spans="5:11" ht="21">
      <c r="E294" s="1"/>
      <c r="F294" s="1"/>
      <c r="G294" s="1"/>
      <c r="H294" s="1"/>
      <c r="I294" s="1"/>
      <c r="J294" s="9"/>
      <c r="K294" s="9"/>
    </row>
    <row r="295" spans="5:11" ht="21">
      <c r="E295" s="1"/>
      <c r="F295" s="1"/>
      <c r="G295" s="1"/>
      <c r="H295" s="1"/>
      <c r="I295" s="1"/>
      <c r="J295" s="9"/>
      <c r="K295" s="9"/>
    </row>
    <row r="296" spans="5:11" ht="21">
      <c r="E296" s="1"/>
      <c r="F296" s="1"/>
      <c r="G296" s="1"/>
      <c r="H296" s="1"/>
      <c r="I296" s="1"/>
      <c r="J296" s="9"/>
      <c r="K296" s="9"/>
    </row>
    <row r="297" spans="5:11" ht="21">
      <c r="E297" s="1"/>
      <c r="F297" s="1"/>
      <c r="G297" s="1"/>
      <c r="H297" s="1"/>
      <c r="I297" s="1"/>
      <c r="J297" s="9"/>
      <c r="K297" s="9"/>
    </row>
    <row r="298" spans="5:11" ht="21">
      <c r="E298" s="1"/>
      <c r="F298" s="1"/>
      <c r="G298" s="1"/>
      <c r="H298" s="1"/>
      <c r="I298" s="1"/>
      <c r="J298" s="9"/>
      <c r="K298" s="9"/>
    </row>
    <row r="299" spans="5:11" ht="21">
      <c r="E299" s="1"/>
      <c r="F299" s="1"/>
      <c r="G299" s="1"/>
      <c r="H299" s="1"/>
      <c r="I299" s="1"/>
      <c r="J299" s="9"/>
      <c r="K299" s="9"/>
    </row>
    <row r="300" spans="5:11" ht="21">
      <c r="E300" s="1"/>
      <c r="F300" s="1"/>
      <c r="G300" s="1"/>
      <c r="H300" s="1"/>
      <c r="I300" s="1"/>
      <c r="J300" s="9"/>
      <c r="K300" s="9"/>
    </row>
    <row r="301" spans="5:11" ht="21">
      <c r="E301" s="1"/>
      <c r="F301" s="1"/>
      <c r="G301" s="1"/>
      <c r="H301" s="1"/>
      <c r="I301" s="1"/>
      <c r="J301" s="9"/>
      <c r="K301" s="9"/>
    </row>
    <row r="302" spans="5:11" ht="21">
      <c r="E302" s="1"/>
      <c r="F302" s="1"/>
      <c r="G302" s="1"/>
      <c r="H302" s="1"/>
      <c r="I302" s="1"/>
      <c r="J302" s="9"/>
      <c r="K302" s="9"/>
    </row>
    <row r="303" spans="5:11" ht="21">
      <c r="E303" s="1"/>
      <c r="F303" s="1"/>
      <c r="G303" s="1"/>
      <c r="H303" s="1"/>
      <c r="I303" s="1"/>
      <c r="J303" s="9"/>
      <c r="K303" s="9"/>
    </row>
    <row r="304" spans="5:11" ht="21">
      <c r="E304" s="1"/>
      <c r="F304" s="1"/>
      <c r="G304" s="1"/>
      <c r="H304" s="1"/>
      <c r="I304" s="1"/>
      <c r="J304" s="9"/>
      <c r="K304" s="9"/>
    </row>
    <row r="305" spans="5:11" ht="21">
      <c r="E305" s="1"/>
      <c r="F305" s="1"/>
      <c r="G305" s="1"/>
      <c r="H305" s="1"/>
      <c r="I305" s="1"/>
      <c r="J305" s="9"/>
      <c r="K305" s="9"/>
    </row>
    <row r="306" spans="5:11" ht="21">
      <c r="E306" s="1"/>
      <c r="F306" s="1"/>
      <c r="G306" s="1"/>
      <c r="H306" s="1"/>
      <c r="I306" s="1"/>
      <c r="J306" s="9"/>
      <c r="K306" s="9"/>
    </row>
    <row r="307" spans="5:11" ht="21">
      <c r="E307" s="1"/>
      <c r="F307" s="1"/>
      <c r="G307" s="1"/>
      <c r="H307" s="1"/>
      <c r="I307" s="1"/>
      <c r="J307" s="9"/>
      <c r="K307" s="9"/>
    </row>
    <row r="308" spans="5:11" ht="21">
      <c r="E308" s="1"/>
      <c r="F308" s="1"/>
      <c r="G308" s="1"/>
      <c r="H308" s="1"/>
      <c r="I308" s="1"/>
      <c r="J308" s="9"/>
      <c r="K308" s="9"/>
    </row>
    <row r="309" spans="5:11" ht="21">
      <c r="E309" s="1"/>
      <c r="F309" s="1"/>
      <c r="G309" s="1"/>
      <c r="H309" s="1"/>
      <c r="I309" s="1"/>
      <c r="J309" s="9"/>
      <c r="K309" s="9"/>
    </row>
    <row r="310" spans="5:11" ht="21">
      <c r="E310" s="1"/>
      <c r="F310" s="1"/>
      <c r="G310" s="1"/>
      <c r="H310" s="1"/>
      <c r="I310" s="1"/>
      <c r="J310" s="9"/>
      <c r="K310" s="9"/>
    </row>
    <row r="311" spans="5:11" ht="21">
      <c r="E311" s="1"/>
      <c r="F311" s="1"/>
      <c r="G311" s="1"/>
      <c r="H311" s="1"/>
      <c r="I311" s="1"/>
      <c r="J311" s="9"/>
      <c r="K311" s="9"/>
    </row>
    <row r="312" spans="5:11" ht="21">
      <c r="E312" s="1"/>
      <c r="F312" s="1"/>
      <c r="G312" s="1"/>
      <c r="H312" s="1"/>
      <c r="I312" s="1"/>
      <c r="J312" s="9"/>
      <c r="K312" s="9"/>
    </row>
    <row r="313" spans="5:11" ht="21">
      <c r="E313" s="1"/>
      <c r="F313" s="1"/>
      <c r="G313" s="1"/>
      <c r="H313" s="1"/>
      <c r="I313" s="1"/>
      <c r="J313" s="9"/>
      <c r="K313" s="9"/>
    </row>
    <row r="314" spans="5:11" ht="21">
      <c r="E314" s="1"/>
      <c r="F314" s="1"/>
      <c r="G314" s="1"/>
      <c r="H314" s="1"/>
      <c r="I314" s="1"/>
      <c r="J314" s="9"/>
      <c r="K314" s="9"/>
    </row>
    <row r="315" spans="5:11" ht="21">
      <c r="E315" s="1"/>
      <c r="F315" s="1"/>
      <c r="G315" s="1"/>
      <c r="H315" s="1"/>
      <c r="I315" s="1"/>
      <c r="J315" s="9"/>
      <c r="K315" s="9"/>
    </row>
    <row r="316" spans="5:11" ht="21">
      <c r="E316" s="1"/>
      <c r="F316" s="1"/>
      <c r="G316" s="1"/>
      <c r="H316" s="1"/>
      <c r="I316" s="1"/>
      <c r="J316" s="9"/>
      <c r="K316" s="9"/>
    </row>
    <row r="317" spans="5:11" ht="21">
      <c r="E317" s="1"/>
      <c r="F317" s="1"/>
      <c r="G317" s="1"/>
      <c r="H317" s="1"/>
      <c r="I317" s="1"/>
      <c r="J317" s="9"/>
      <c r="K317" s="9"/>
    </row>
    <row r="318" spans="5:11" ht="21">
      <c r="E318" s="1"/>
      <c r="F318" s="1"/>
      <c r="G318" s="1"/>
      <c r="H318" s="1"/>
      <c r="I318" s="1"/>
      <c r="J318" s="9"/>
      <c r="K318" s="9"/>
    </row>
    <row r="319" spans="5:11" ht="21">
      <c r="E319" s="1"/>
      <c r="F319" s="1"/>
      <c r="G319" s="1"/>
      <c r="H319" s="1"/>
      <c r="I319" s="1"/>
      <c r="J319" s="9"/>
      <c r="K319" s="9"/>
    </row>
    <row r="320" spans="5:11" ht="21">
      <c r="E320" s="1"/>
      <c r="F320" s="1"/>
      <c r="G320" s="1"/>
      <c r="H320" s="1"/>
      <c r="I320" s="1"/>
      <c r="J320" s="9"/>
      <c r="K320" s="9"/>
    </row>
    <row r="321" spans="5:11" ht="21">
      <c r="E321" s="1"/>
      <c r="F321" s="1"/>
      <c r="G321" s="1"/>
      <c r="H321" s="1"/>
      <c r="I321" s="1"/>
      <c r="J321" s="9"/>
      <c r="K321" s="9"/>
    </row>
    <row r="322" spans="5:11" ht="21">
      <c r="E322" s="1"/>
      <c r="J322" s="9"/>
      <c r="K322" s="9"/>
    </row>
    <row r="323" spans="5:11" ht="21">
      <c r="E323" s="1"/>
      <c r="J323" s="9"/>
      <c r="K323" s="9"/>
    </row>
    <row r="324" spans="5:11" ht="21">
      <c r="E324" s="1"/>
      <c r="J324" s="9"/>
      <c r="K324" s="9"/>
    </row>
    <row r="325" spans="5:11" ht="21">
      <c r="E325" s="1"/>
      <c r="J325" s="9"/>
      <c r="K325" s="9"/>
    </row>
    <row r="326" spans="5:11" ht="21">
      <c r="E326" s="1"/>
      <c r="J326" s="9"/>
      <c r="K326" s="9"/>
    </row>
    <row r="327" spans="5:11" ht="21">
      <c r="E327" s="1"/>
      <c r="J327" s="9"/>
      <c r="K327" s="9"/>
    </row>
    <row r="328" spans="5:11" ht="21">
      <c r="E328" s="1"/>
      <c r="J328" s="9"/>
      <c r="K328" s="9"/>
    </row>
    <row r="329" spans="5:11" ht="21">
      <c r="E329" s="1"/>
      <c r="J329" s="9"/>
      <c r="K329" s="9"/>
    </row>
    <row r="330" spans="5:11" ht="21">
      <c r="E330" s="1"/>
      <c r="J330" s="9"/>
      <c r="K330" s="9"/>
    </row>
    <row r="331" spans="5:11" ht="21">
      <c r="E331" s="1"/>
      <c r="J331" s="9"/>
      <c r="K331" s="9"/>
    </row>
    <row r="332" spans="5:11" ht="21">
      <c r="E332" s="1"/>
      <c r="J332" s="9"/>
      <c r="K332" s="9"/>
    </row>
    <row r="333" spans="5:11" ht="21">
      <c r="E333" s="1"/>
      <c r="J333" s="9"/>
      <c r="K333" s="9"/>
    </row>
    <row r="334" spans="5:11" ht="21">
      <c r="E334" s="1"/>
      <c r="J334" s="9"/>
      <c r="K334" s="9"/>
    </row>
    <row r="335" spans="5:11" ht="21">
      <c r="E335" s="1"/>
      <c r="J335" s="9"/>
      <c r="K335" s="9"/>
    </row>
    <row r="336" spans="5:11" ht="21">
      <c r="E336" s="1"/>
      <c r="J336" s="9"/>
      <c r="K336" s="9"/>
    </row>
    <row r="337" spans="5:11" ht="21">
      <c r="E337" s="1"/>
      <c r="J337" s="9"/>
      <c r="K337" s="9"/>
    </row>
  </sheetData>
  <pageMargins left="0.23622047244094491" right="0.23622047244094491" top="0" bottom="0" header="0.31496062992125984" footer="0.31496062992125984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24"/>
  <sheetViews>
    <sheetView topLeftCell="A2" workbookViewId="0">
      <selection activeCell="A25" sqref="A25"/>
    </sheetView>
  </sheetViews>
  <sheetFormatPr defaultRowHeight="14.4"/>
  <cols>
    <col min="2" max="2" width="21.6640625" customWidth="1"/>
    <col min="3" max="3" width="29.88671875" customWidth="1"/>
    <col min="4" max="4" width="30" customWidth="1"/>
    <col min="5" max="5" width="32.109375" customWidth="1"/>
    <col min="9" max="9" width="14.6640625" customWidth="1"/>
    <col min="11" max="11" width="13.5546875" customWidth="1"/>
    <col min="13" max="13" width="16.44140625" customWidth="1"/>
  </cols>
  <sheetData>
    <row r="1" spans="1:23" ht="18">
      <c r="B1" s="36" t="s">
        <v>142</v>
      </c>
      <c r="C1" s="58">
        <f>SUM(J6:J24)</f>
        <v>25661</v>
      </c>
    </row>
    <row r="2" spans="1:23" ht="18">
      <c r="B2" s="36" t="s">
        <v>577</v>
      </c>
      <c r="C2" s="58">
        <f>COUNT(A6:A9999)</f>
        <v>19</v>
      </c>
    </row>
    <row r="5" spans="1:23" ht="18">
      <c r="A5" s="36" t="s">
        <v>14</v>
      </c>
      <c r="B5" s="36" t="s">
        <v>568</v>
      </c>
      <c r="C5" s="36" t="s">
        <v>16</v>
      </c>
      <c r="D5" s="36" t="s">
        <v>569</v>
      </c>
      <c r="E5" s="36" t="s">
        <v>570</v>
      </c>
      <c r="F5" s="36" t="s">
        <v>17</v>
      </c>
      <c r="G5" s="36" t="s">
        <v>18</v>
      </c>
      <c r="H5" s="36" t="s">
        <v>571</v>
      </c>
      <c r="I5" s="36" t="s">
        <v>572</v>
      </c>
      <c r="J5" s="36" t="s">
        <v>25</v>
      </c>
      <c r="K5" s="36" t="s">
        <v>72</v>
      </c>
      <c r="L5" s="36" t="s">
        <v>579</v>
      </c>
    </row>
    <row r="6" spans="1:23" ht="18">
      <c r="A6">
        <v>1</v>
      </c>
      <c r="B6" s="12">
        <v>45053</v>
      </c>
      <c r="C6" s="9" t="s">
        <v>123</v>
      </c>
      <c r="D6" s="9" t="s">
        <v>109</v>
      </c>
      <c r="E6" s="9" t="s">
        <v>110</v>
      </c>
      <c r="F6" s="9" t="s">
        <v>111</v>
      </c>
      <c r="G6" s="9" t="s">
        <v>22</v>
      </c>
      <c r="H6" s="9">
        <v>201009</v>
      </c>
      <c r="I6" s="9">
        <v>8929968082</v>
      </c>
      <c r="J6" s="13">
        <v>1399</v>
      </c>
      <c r="K6" s="9" t="s">
        <v>31</v>
      </c>
      <c r="L6" s="13">
        <v>620</v>
      </c>
    </row>
    <row r="7" spans="1:23" ht="21">
      <c r="A7">
        <v>2</v>
      </c>
      <c r="B7" s="12">
        <v>45060</v>
      </c>
      <c r="C7" s="9" t="s">
        <v>911</v>
      </c>
      <c r="D7" s="1" t="s">
        <v>154</v>
      </c>
      <c r="E7" s="1"/>
      <c r="J7" s="13">
        <v>1399</v>
      </c>
      <c r="K7" s="9" t="s">
        <v>31</v>
      </c>
      <c r="L7" s="13">
        <v>620</v>
      </c>
    </row>
    <row r="8" spans="1:23" ht="21">
      <c r="A8">
        <v>3</v>
      </c>
      <c r="B8" s="12">
        <v>45061</v>
      </c>
      <c r="C8" s="9" t="s">
        <v>910</v>
      </c>
      <c r="D8" s="1" t="s">
        <v>152</v>
      </c>
      <c r="E8" s="1"/>
      <c r="J8" s="13">
        <v>1000</v>
      </c>
      <c r="K8" s="9" t="s">
        <v>31</v>
      </c>
      <c r="L8" s="13">
        <v>620</v>
      </c>
    </row>
    <row r="9" spans="1:23" ht="21">
      <c r="A9">
        <v>4</v>
      </c>
      <c r="B9" s="12">
        <v>45064</v>
      </c>
      <c r="C9" s="9" t="s">
        <v>909</v>
      </c>
      <c r="D9" s="1" t="s">
        <v>153</v>
      </c>
      <c r="E9" s="1"/>
      <c r="F9" s="1"/>
      <c r="G9" s="1"/>
      <c r="H9" s="36"/>
      <c r="I9" s="36"/>
      <c r="J9" s="13">
        <v>1000</v>
      </c>
      <c r="K9" s="9" t="s">
        <v>31</v>
      </c>
      <c r="L9" s="13">
        <v>620</v>
      </c>
    </row>
    <row r="10" spans="1:23" ht="21">
      <c r="A10">
        <v>5</v>
      </c>
      <c r="B10" s="12">
        <v>45093</v>
      </c>
      <c r="C10" s="1" t="s">
        <v>908</v>
      </c>
      <c r="D10" s="1" t="s">
        <v>510</v>
      </c>
      <c r="E10" s="1"/>
      <c r="F10" s="1"/>
      <c r="G10" s="1"/>
      <c r="H10" s="9"/>
      <c r="I10" s="9"/>
      <c r="J10" s="13">
        <v>1000</v>
      </c>
      <c r="K10" s="9" t="s">
        <v>31</v>
      </c>
      <c r="L10" s="13">
        <v>620</v>
      </c>
      <c r="M10" s="9"/>
    </row>
    <row r="11" spans="1:23" ht="21">
      <c r="A11">
        <v>6</v>
      </c>
      <c r="B11" s="12">
        <v>45098</v>
      </c>
      <c r="C11" s="1" t="s">
        <v>907</v>
      </c>
      <c r="J11" s="13">
        <v>1000</v>
      </c>
      <c r="K11" s="9" t="s">
        <v>31</v>
      </c>
      <c r="L11" s="13">
        <v>620</v>
      </c>
      <c r="M11" s="9"/>
    </row>
    <row r="12" spans="1:23" s="9" customFormat="1" ht="21">
      <c r="A12">
        <v>7</v>
      </c>
      <c r="B12" s="12">
        <v>45067</v>
      </c>
      <c r="C12" s="9" t="s">
        <v>906</v>
      </c>
      <c r="D12" s="53" t="s">
        <v>211</v>
      </c>
      <c r="E12" s="9" t="s">
        <v>212</v>
      </c>
      <c r="F12" s="9" t="s">
        <v>218</v>
      </c>
      <c r="G12" s="9" t="s">
        <v>4</v>
      </c>
      <c r="H12" s="9">
        <v>110093</v>
      </c>
      <c r="I12" s="9">
        <v>8929073502</v>
      </c>
      <c r="J12" s="13">
        <v>1399</v>
      </c>
      <c r="K12" s="9" t="s">
        <v>31</v>
      </c>
      <c r="L12" s="13">
        <v>620</v>
      </c>
      <c r="M12"/>
      <c r="S12" s="13"/>
      <c r="T12" s="13"/>
      <c r="U12" s="13"/>
      <c r="W12" s="1"/>
    </row>
    <row r="13" spans="1:23" ht="21">
      <c r="A13">
        <v>8</v>
      </c>
      <c r="B13" s="12">
        <v>45098</v>
      </c>
      <c r="C13" s="1" t="s">
        <v>905</v>
      </c>
      <c r="D13" s="1" t="s">
        <v>516</v>
      </c>
      <c r="F13" s="1"/>
      <c r="G13" s="1"/>
      <c r="H13" s="1"/>
      <c r="I13" s="9"/>
      <c r="J13" s="13">
        <v>620</v>
      </c>
      <c r="K13" s="9" t="s">
        <v>31</v>
      </c>
      <c r="L13" s="9">
        <v>620</v>
      </c>
      <c r="R13" s="13">
        <v>620</v>
      </c>
      <c r="T13" s="13">
        <v>620</v>
      </c>
      <c r="V13" s="13">
        <f>(R13)-(T13+U13)</f>
        <v>0</v>
      </c>
    </row>
    <row r="14" spans="1:23" ht="21">
      <c r="A14">
        <v>9</v>
      </c>
      <c r="B14" s="12">
        <v>45120</v>
      </c>
      <c r="C14" s="1" t="s">
        <v>709</v>
      </c>
      <c r="J14" s="13">
        <v>1400</v>
      </c>
      <c r="K14" s="9" t="s">
        <v>31</v>
      </c>
      <c r="L14" s="13">
        <v>620</v>
      </c>
    </row>
    <row r="15" spans="1:23" ht="21">
      <c r="A15">
        <v>10</v>
      </c>
      <c r="B15" s="12">
        <v>45151</v>
      </c>
      <c r="C15" s="1" t="s">
        <v>755</v>
      </c>
      <c r="J15" s="13">
        <v>1400</v>
      </c>
      <c r="K15" s="9" t="s">
        <v>31</v>
      </c>
      <c r="L15" s="13">
        <v>620</v>
      </c>
    </row>
    <row r="16" spans="1:23" ht="21">
      <c r="A16">
        <v>11</v>
      </c>
      <c r="B16" s="12">
        <v>45159</v>
      </c>
      <c r="C16" s="1" t="s">
        <v>765</v>
      </c>
      <c r="J16" s="13">
        <v>1100</v>
      </c>
      <c r="K16" s="9" t="s">
        <v>31</v>
      </c>
      <c r="L16" s="13">
        <v>620</v>
      </c>
    </row>
    <row r="17" spans="1:12" ht="21">
      <c r="A17">
        <v>12</v>
      </c>
      <c r="B17" s="12">
        <v>45159</v>
      </c>
      <c r="C17" s="1" t="s">
        <v>767</v>
      </c>
      <c r="J17" s="13">
        <v>1000</v>
      </c>
      <c r="K17" s="9" t="s">
        <v>31</v>
      </c>
      <c r="L17" s="13">
        <v>620</v>
      </c>
    </row>
    <row r="18" spans="1:12" ht="21">
      <c r="A18">
        <v>13</v>
      </c>
      <c r="B18" s="12">
        <v>45200</v>
      </c>
      <c r="C18" s="1" t="s">
        <v>767</v>
      </c>
      <c r="J18" s="13">
        <v>1000</v>
      </c>
      <c r="K18" s="9" t="s">
        <v>31</v>
      </c>
      <c r="L18" s="13">
        <v>750</v>
      </c>
    </row>
    <row r="19" spans="1:12" ht="21">
      <c r="A19">
        <v>14</v>
      </c>
      <c r="B19" s="12">
        <v>45268</v>
      </c>
      <c r="C19" s="1" t="s">
        <v>767</v>
      </c>
      <c r="J19" s="13">
        <v>1000</v>
      </c>
      <c r="K19" s="9" t="s">
        <v>31</v>
      </c>
      <c r="L19" s="13">
        <v>750</v>
      </c>
    </row>
    <row r="20" spans="1:12" ht="21">
      <c r="A20">
        <v>15</v>
      </c>
      <c r="B20" s="12">
        <v>45278</v>
      </c>
      <c r="C20" s="1" t="s">
        <v>1105</v>
      </c>
      <c r="J20" s="13">
        <v>450</v>
      </c>
      <c r="K20" s="9" t="s">
        <v>31</v>
      </c>
      <c r="L20" s="13">
        <v>450</v>
      </c>
    </row>
    <row r="21" spans="1:12" ht="21">
      <c r="A21">
        <v>16</v>
      </c>
      <c r="B21" s="12">
        <v>45290</v>
      </c>
      <c r="C21" s="1" t="s">
        <v>1252</v>
      </c>
      <c r="J21" s="13">
        <v>3000</v>
      </c>
      <c r="K21" s="9" t="s">
        <v>1251</v>
      </c>
      <c r="L21" s="13">
        <f>(450*3)</f>
        <v>1350</v>
      </c>
    </row>
    <row r="22" spans="1:12" ht="21">
      <c r="A22">
        <v>17</v>
      </c>
      <c r="B22" s="12">
        <v>45330</v>
      </c>
      <c r="C22" s="1" t="s">
        <v>1795</v>
      </c>
      <c r="D22" s="1" t="s">
        <v>663</v>
      </c>
      <c r="E22" s="1"/>
      <c r="J22" s="13">
        <v>1399</v>
      </c>
      <c r="K22" s="9" t="s">
        <v>31</v>
      </c>
      <c r="L22" s="13">
        <v>440</v>
      </c>
    </row>
    <row r="23" spans="1:12" ht="21">
      <c r="A23">
        <v>18</v>
      </c>
      <c r="B23" s="12">
        <v>45345</v>
      </c>
      <c r="C23" s="1" t="s">
        <v>2009</v>
      </c>
      <c r="D23" s="1" t="s">
        <v>663</v>
      </c>
      <c r="E23" s="1" t="s">
        <v>22</v>
      </c>
      <c r="F23" s="96"/>
      <c r="I23" s="9" t="s">
        <v>1427</v>
      </c>
      <c r="J23" s="13">
        <v>1548</v>
      </c>
      <c r="K23" s="9" t="s">
        <v>1554</v>
      </c>
      <c r="L23" s="13">
        <v>500</v>
      </c>
    </row>
    <row r="24" spans="1:12" ht="21">
      <c r="A24">
        <v>19</v>
      </c>
      <c r="B24" s="12">
        <v>45356</v>
      </c>
      <c r="C24" s="1" t="s">
        <v>2446</v>
      </c>
      <c r="D24" s="1" t="s">
        <v>2447</v>
      </c>
      <c r="J24" s="13">
        <v>3547</v>
      </c>
      <c r="K24" s="9" t="s">
        <v>2448</v>
      </c>
      <c r="L24">
        <f>(430+850+40)</f>
        <v>1320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46"/>
  <sheetViews>
    <sheetView workbookViewId="0">
      <selection activeCell="N2" sqref="N2"/>
    </sheetView>
  </sheetViews>
  <sheetFormatPr defaultRowHeight="14.4"/>
  <cols>
    <col min="2" max="2" width="14.6640625" customWidth="1"/>
    <col min="3" max="3" width="5.33203125" customWidth="1"/>
    <col min="4" max="4" width="9.33203125" customWidth="1"/>
    <col min="5" max="5" width="8" customWidth="1"/>
    <col min="6" max="6" width="9.6640625" customWidth="1"/>
    <col min="7" max="7" width="12.33203125" customWidth="1"/>
    <col min="9" max="9" width="12.6640625" customWidth="1"/>
    <col min="10" max="10" width="10.6640625" customWidth="1"/>
    <col min="12" max="12" width="15.6640625" customWidth="1"/>
    <col min="14" max="14" width="26.44140625" bestFit="1" customWidth="1"/>
    <col min="15" max="15" width="17.44140625" customWidth="1"/>
    <col min="16" max="16" width="11.5546875" customWidth="1"/>
    <col min="17" max="17" width="11" customWidth="1"/>
  </cols>
  <sheetData>
    <row r="1" spans="1:19" ht="18">
      <c r="A1" s="19" t="s">
        <v>125</v>
      </c>
      <c r="B1">
        <v>210230</v>
      </c>
      <c r="I1" t="s">
        <v>141</v>
      </c>
      <c r="J1" s="37">
        <f>SUM(F4:F104)</f>
        <v>431300</v>
      </c>
      <c r="L1" s="36" t="s">
        <v>2725</v>
      </c>
      <c r="N1" s="36" t="s">
        <v>2727</v>
      </c>
    </row>
    <row r="2" spans="1:19" ht="22.8">
      <c r="D2" s="5"/>
      <c r="E2" s="79">
        <f>SUM(E4:E1002)</f>
        <v>4900</v>
      </c>
      <c r="F2" s="79">
        <f>SUM(F4:F10002)</f>
        <v>431300</v>
      </c>
      <c r="L2" s="36" t="s">
        <v>2726</v>
      </c>
      <c r="N2" s="154">
        <v>1702827069589</v>
      </c>
    </row>
    <row r="3" spans="1:19">
      <c r="A3" s="2" t="s">
        <v>14</v>
      </c>
      <c r="B3" s="2" t="s">
        <v>72</v>
      </c>
      <c r="C3" s="7" t="s">
        <v>73</v>
      </c>
      <c r="D3" s="7" t="s">
        <v>32</v>
      </c>
      <c r="E3" s="7" t="s">
        <v>76</v>
      </c>
      <c r="F3" s="7" t="s">
        <v>75</v>
      </c>
      <c r="G3" s="2" t="s">
        <v>77</v>
      </c>
    </row>
    <row r="4" spans="1:19">
      <c r="A4">
        <v>1</v>
      </c>
      <c r="B4" t="s">
        <v>74</v>
      </c>
      <c r="C4">
        <v>10</v>
      </c>
      <c r="D4" s="5">
        <v>550</v>
      </c>
      <c r="E4" s="5">
        <v>400</v>
      </c>
      <c r="F4" s="5">
        <f t="shared" ref="F4:F34" si="0">(C4*D4)+E4</f>
        <v>5900</v>
      </c>
      <c r="G4" s="6">
        <v>45049</v>
      </c>
    </row>
    <row r="5" spans="1:19">
      <c r="A5">
        <v>2</v>
      </c>
      <c r="B5" t="s">
        <v>74</v>
      </c>
      <c r="C5">
        <v>20</v>
      </c>
      <c r="D5">
        <v>620</v>
      </c>
      <c r="E5">
        <v>400</v>
      </c>
      <c r="F5" s="5">
        <f t="shared" si="0"/>
        <v>12800</v>
      </c>
      <c r="G5" s="6">
        <v>45053</v>
      </c>
    </row>
    <row r="6" spans="1:19">
      <c r="A6">
        <v>3</v>
      </c>
      <c r="B6" t="s">
        <v>74</v>
      </c>
      <c r="C6">
        <v>10</v>
      </c>
      <c r="D6">
        <v>620</v>
      </c>
      <c r="E6">
        <v>150</v>
      </c>
      <c r="F6" s="5">
        <f t="shared" si="0"/>
        <v>6350</v>
      </c>
    </row>
    <row r="7" spans="1:19">
      <c r="A7">
        <v>4</v>
      </c>
      <c r="B7" t="s">
        <v>74</v>
      </c>
      <c r="C7">
        <v>10</v>
      </c>
      <c r="D7">
        <v>620</v>
      </c>
      <c r="E7">
        <v>150</v>
      </c>
      <c r="F7" s="5">
        <f t="shared" si="0"/>
        <v>6350</v>
      </c>
      <c r="O7" s="38"/>
      <c r="P7" s="46"/>
      <c r="Q7" s="38"/>
      <c r="R7" s="45"/>
      <c r="S7" s="52"/>
    </row>
    <row r="8" spans="1:19">
      <c r="A8">
        <v>5</v>
      </c>
      <c r="B8" t="s">
        <v>74</v>
      </c>
      <c r="C8">
        <v>20</v>
      </c>
      <c r="D8">
        <v>620</v>
      </c>
      <c r="E8">
        <v>100</v>
      </c>
      <c r="F8" s="5">
        <f t="shared" si="0"/>
        <v>12500</v>
      </c>
      <c r="O8" s="38"/>
      <c r="P8" s="46"/>
      <c r="Q8" s="38"/>
      <c r="R8" s="45"/>
      <c r="S8" s="52"/>
    </row>
    <row r="9" spans="1:19">
      <c r="A9">
        <v>6</v>
      </c>
      <c r="B9" t="s">
        <v>348</v>
      </c>
      <c r="C9">
        <v>2</v>
      </c>
      <c r="D9">
        <v>1300</v>
      </c>
      <c r="E9">
        <v>150</v>
      </c>
      <c r="F9" s="5">
        <f t="shared" si="0"/>
        <v>2750</v>
      </c>
    </row>
    <row r="10" spans="1:19">
      <c r="A10">
        <v>7</v>
      </c>
      <c r="B10" t="s">
        <v>410</v>
      </c>
      <c r="C10">
        <v>10</v>
      </c>
      <c r="D10">
        <v>620</v>
      </c>
      <c r="E10">
        <v>100</v>
      </c>
      <c r="F10" s="5">
        <f t="shared" si="0"/>
        <v>6300</v>
      </c>
      <c r="G10" s="6">
        <v>45081</v>
      </c>
    </row>
    <row r="11" spans="1:19">
      <c r="A11">
        <v>8</v>
      </c>
      <c r="B11" t="s">
        <v>411</v>
      </c>
      <c r="C11">
        <v>5</v>
      </c>
      <c r="D11">
        <v>1300</v>
      </c>
      <c r="E11">
        <v>0</v>
      </c>
      <c r="F11" s="5">
        <f t="shared" si="0"/>
        <v>6500</v>
      </c>
      <c r="G11" s="6">
        <v>45081</v>
      </c>
    </row>
    <row r="12" spans="1:19">
      <c r="A12">
        <v>9</v>
      </c>
      <c r="B12" t="s">
        <v>410</v>
      </c>
      <c r="C12">
        <v>10</v>
      </c>
      <c r="D12">
        <v>620</v>
      </c>
      <c r="E12">
        <v>100</v>
      </c>
      <c r="F12" s="5">
        <f t="shared" si="0"/>
        <v>6300</v>
      </c>
      <c r="G12" s="6">
        <v>45087</v>
      </c>
    </row>
    <row r="13" spans="1:19">
      <c r="A13">
        <v>10</v>
      </c>
      <c r="B13" t="s">
        <v>411</v>
      </c>
      <c r="C13">
        <v>3</v>
      </c>
      <c r="D13">
        <v>1300</v>
      </c>
      <c r="F13" s="5">
        <f t="shared" si="0"/>
        <v>3900</v>
      </c>
      <c r="G13" s="6">
        <v>45087</v>
      </c>
    </row>
    <row r="14" spans="1:19">
      <c r="A14">
        <v>11</v>
      </c>
      <c r="B14" t="s">
        <v>486</v>
      </c>
      <c r="C14">
        <v>1</v>
      </c>
      <c r="D14">
        <v>100</v>
      </c>
      <c r="F14" s="5">
        <f t="shared" si="0"/>
        <v>100</v>
      </c>
      <c r="G14" s="6">
        <v>45087</v>
      </c>
    </row>
    <row r="15" spans="1:19">
      <c r="A15">
        <v>12</v>
      </c>
      <c r="B15" t="s">
        <v>410</v>
      </c>
      <c r="C15">
        <v>10</v>
      </c>
      <c r="D15">
        <v>620</v>
      </c>
      <c r="E15">
        <v>100</v>
      </c>
      <c r="F15" s="5">
        <f t="shared" si="0"/>
        <v>6300</v>
      </c>
      <c r="G15" s="6">
        <v>45095</v>
      </c>
    </row>
    <row r="16" spans="1:19">
      <c r="A16">
        <v>13</v>
      </c>
      <c r="B16" t="s">
        <v>410</v>
      </c>
      <c r="C16">
        <v>20</v>
      </c>
      <c r="D16">
        <v>620</v>
      </c>
      <c r="E16">
        <v>100</v>
      </c>
      <c r="F16" s="5">
        <f t="shared" si="0"/>
        <v>12500</v>
      </c>
      <c r="G16" s="6">
        <v>45100</v>
      </c>
    </row>
    <row r="17" spans="1:7">
      <c r="A17">
        <v>14</v>
      </c>
      <c r="B17" t="s">
        <v>411</v>
      </c>
      <c r="C17">
        <v>2</v>
      </c>
      <c r="D17">
        <v>1300</v>
      </c>
      <c r="F17" s="5">
        <f t="shared" si="0"/>
        <v>2600</v>
      </c>
      <c r="G17" s="6">
        <v>45100</v>
      </c>
    </row>
    <row r="18" spans="1:7">
      <c r="A18">
        <v>15</v>
      </c>
      <c r="B18" t="s">
        <v>486</v>
      </c>
      <c r="C18">
        <v>1</v>
      </c>
      <c r="D18">
        <v>100</v>
      </c>
      <c r="F18" s="5">
        <f t="shared" si="0"/>
        <v>100</v>
      </c>
      <c r="G18" s="6">
        <v>45100</v>
      </c>
    </row>
    <row r="19" spans="1:7">
      <c r="A19">
        <v>16</v>
      </c>
      <c r="B19" t="s">
        <v>410</v>
      </c>
      <c r="C19">
        <v>10</v>
      </c>
      <c r="D19">
        <v>620</v>
      </c>
      <c r="F19" s="5">
        <f t="shared" si="0"/>
        <v>6200</v>
      </c>
      <c r="G19" s="6">
        <v>45105</v>
      </c>
    </row>
    <row r="20" spans="1:7">
      <c r="A20">
        <v>17</v>
      </c>
      <c r="B20" t="s">
        <v>411</v>
      </c>
      <c r="C20">
        <v>1</v>
      </c>
      <c r="D20">
        <v>1300</v>
      </c>
      <c r="F20" s="5">
        <f t="shared" si="0"/>
        <v>1300</v>
      </c>
      <c r="G20" s="6">
        <v>45105</v>
      </c>
    </row>
    <row r="21" spans="1:7">
      <c r="A21">
        <v>18</v>
      </c>
      <c r="B21" t="s">
        <v>410</v>
      </c>
      <c r="C21">
        <v>20</v>
      </c>
      <c r="D21">
        <v>620</v>
      </c>
      <c r="E21">
        <v>100</v>
      </c>
      <c r="F21" s="5">
        <f t="shared" si="0"/>
        <v>12500</v>
      </c>
      <c r="G21" s="92">
        <v>45109</v>
      </c>
    </row>
    <row r="22" spans="1:7">
      <c r="A22">
        <v>19</v>
      </c>
      <c r="B22" t="s">
        <v>410</v>
      </c>
      <c r="C22">
        <v>20</v>
      </c>
      <c r="D22">
        <v>620</v>
      </c>
      <c r="E22">
        <v>100</v>
      </c>
      <c r="F22" s="5">
        <f t="shared" si="0"/>
        <v>12500</v>
      </c>
      <c r="G22" s="92">
        <v>45113</v>
      </c>
    </row>
    <row r="23" spans="1:7">
      <c r="A23">
        <v>20</v>
      </c>
      <c r="B23" t="s">
        <v>411</v>
      </c>
      <c r="C23">
        <v>2</v>
      </c>
      <c r="D23">
        <v>1300</v>
      </c>
      <c r="F23" s="5">
        <f t="shared" si="0"/>
        <v>2600</v>
      </c>
      <c r="G23" s="92">
        <v>45113</v>
      </c>
    </row>
    <row r="24" spans="1:7">
      <c r="A24">
        <v>21</v>
      </c>
      <c r="B24" t="s">
        <v>486</v>
      </c>
      <c r="C24">
        <v>1</v>
      </c>
      <c r="D24">
        <v>100</v>
      </c>
      <c r="F24" s="5">
        <f t="shared" si="0"/>
        <v>100</v>
      </c>
      <c r="G24" s="92"/>
    </row>
    <row r="25" spans="1:7">
      <c r="A25">
        <v>22</v>
      </c>
      <c r="B25" t="s">
        <v>410</v>
      </c>
      <c r="C25">
        <v>30</v>
      </c>
      <c r="D25">
        <v>620</v>
      </c>
      <c r="E25">
        <v>100</v>
      </c>
      <c r="F25" s="5">
        <f t="shared" si="0"/>
        <v>18700</v>
      </c>
      <c r="G25" s="92">
        <v>45116</v>
      </c>
    </row>
    <row r="26" spans="1:7">
      <c r="A26">
        <v>23</v>
      </c>
      <c r="B26" t="s">
        <v>411</v>
      </c>
      <c r="C26">
        <v>1</v>
      </c>
      <c r="D26">
        <v>1300</v>
      </c>
      <c r="F26" s="5">
        <f t="shared" si="0"/>
        <v>1300</v>
      </c>
      <c r="G26" s="92"/>
    </row>
    <row r="27" spans="1:7">
      <c r="A27">
        <v>24</v>
      </c>
      <c r="B27" t="s">
        <v>410</v>
      </c>
      <c r="C27">
        <v>40</v>
      </c>
      <c r="D27">
        <v>750</v>
      </c>
      <c r="E27">
        <v>200</v>
      </c>
      <c r="F27" s="5">
        <f t="shared" si="0"/>
        <v>30200</v>
      </c>
      <c r="G27" s="97">
        <v>45200</v>
      </c>
    </row>
    <row r="28" spans="1:7">
      <c r="A28">
        <v>25</v>
      </c>
      <c r="B28" t="s">
        <v>410</v>
      </c>
      <c r="C28">
        <v>20</v>
      </c>
      <c r="D28">
        <v>720</v>
      </c>
      <c r="E28">
        <v>200</v>
      </c>
      <c r="F28" s="5">
        <f t="shared" si="0"/>
        <v>14600</v>
      </c>
      <c r="G28" s="48">
        <v>45249</v>
      </c>
    </row>
    <row r="29" spans="1:7">
      <c r="A29">
        <v>26</v>
      </c>
      <c r="B29" t="s">
        <v>410</v>
      </c>
      <c r="C29">
        <v>20</v>
      </c>
      <c r="D29">
        <v>450</v>
      </c>
      <c r="E29">
        <v>100</v>
      </c>
      <c r="F29" s="5">
        <f t="shared" si="0"/>
        <v>9100</v>
      </c>
      <c r="G29" s="92">
        <v>45265</v>
      </c>
    </row>
    <row r="30" spans="1:7">
      <c r="A30">
        <v>27</v>
      </c>
      <c r="B30" t="s">
        <v>410</v>
      </c>
      <c r="C30">
        <v>20</v>
      </c>
      <c r="D30">
        <v>450</v>
      </c>
      <c r="E30">
        <v>100</v>
      </c>
      <c r="F30" s="5">
        <f t="shared" si="0"/>
        <v>9100</v>
      </c>
      <c r="G30" s="92">
        <v>45268</v>
      </c>
    </row>
    <row r="31" spans="1:7">
      <c r="A31">
        <v>28</v>
      </c>
      <c r="B31" t="s">
        <v>410</v>
      </c>
      <c r="C31">
        <v>20</v>
      </c>
      <c r="D31">
        <v>450</v>
      </c>
      <c r="E31">
        <v>100</v>
      </c>
      <c r="F31" s="5">
        <f t="shared" si="0"/>
        <v>9100</v>
      </c>
      <c r="G31" s="92">
        <v>45272</v>
      </c>
    </row>
    <row r="32" spans="1:7">
      <c r="A32">
        <v>29</v>
      </c>
      <c r="B32" t="s">
        <v>410</v>
      </c>
      <c r="C32">
        <v>30</v>
      </c>
      <c r="D32">
        <v>440</v>
      </c>
      <c r="E32">
        <v>100</v>
      </c>
      <c r="F32" s="5">
        <f t="shared" si="0"/>
        <v>13300</v>
      </c>
      <c r="G32" s="92">
        <v>45277</v>
      </c>
    </row>
    <row r="33" spans="1:7">
      <c r="A33">
        <v>30</v>
      </c>
      <c r="B33" t="s">
        <v>410</v>
      </c>
      <c r="C33">
        <v>30</v>
      </c>
      <c r="D33">
        <v>440</v>
      </c>
      <c r="E33">
        <v>100</v>
      </c>
      <c r="F33" s="5">
        <f t="shared" si="0"/>
        <v>13300</v>
      </c>
      <c r="G33" s="92">
        <v>45280</v>
      </c>
    </row>
    <row r="34" spans="1:7">
      <c r="A34">
        <v>31</v>
      </c>
      <c r="B34" t="s">
        <v>410</v>
      </c>
      <c r="C34">
        <v>30</v>
      </c>
      <c r="D34">
        <v>440</v>
      </c>
      <c r="E34">
        <v>100</v>
      </c>
      <c r="F34" s="5">
        <f t="shared" si="0"/>
        <v>13300</v>
      </c>
      <c r="G34" s="92">
        <v>45284</v>
      </c>
    </row>
    <row r="35" spans="1:7">
      <c r="A35">
        <v>32</v>
      </c>
      <c r="B35" t="s">
        <v>410</v>
      </c>
      <c r="C35">
        <v>30</v>
      </c>
      <c r="D35">
        <v>440</v>
      </c>
      <c r="E35">
        <v>100</v>
      </c>
      <c r="F35" s="5">
        <f>(C35*D35)+E35</f>
        <v>13300</v>
      </c>
      <c r="G35" s="92">
        <v>45288</v>
      </c>
    </row>
    <row r="36" spans="1:7">
      <c r="A36">
        <v>33</v>
      </c>
      <c r="B36" t="s">
        <v>410</v>
      </c>
      <c r="C36">
        <v>30</v>
      </c>
      <c r="D36">
        <v>440</v>
      </c>
      <c r="E36">
        <v>100</v>
      </c>
      <c r="F36" s="5">
        <f>(C36*D36)+E36</f>
        <v>13300</v>
      </c>
      <c r="G36" s="92">
        <v>45291</v>
      </c>
    </row>
    <row r="37" spans="1:7">
      <c r="A37">
        <v>34</v>
      </c>
      <c r="B37" t="s">
        <v>410</v>
      </c>
      <c r="C37">
        <v>30</v>
      </c>
      <c r="D37">
        <v>440</v>
      </c>
      <c r="E37">
        <v>100</v>
      </c>
      <c r="F37" s="5">
        <f>(C37*D37)+E37</f>
        <v>13300</v>
      </c>
      <c r="G37" s="92">
        <v>45293</v>
      </c>
    </row>
    <row r="38" spans="1:7">
      <c r="A38">
        <v>35</v>
      </c>
      <c r="B38" t="s">
        <v>410</v>
      </c>
      <c r="C38">
        <v>40</v>
      </c>
      <c r="D38">
        <v>440</v>
      </c>
      <c r="E38">
        <v>100</v>
      </c>
      <c r="F38" s="5">
        <f t="shared" ref="F38:F46" si="1">(C38*D38)+E38</f>
        <v>17700</v>
      </c>
      <c r="G38" s="92">
        <v>45296</v>
      </c>
    </row>
    <row r="39" spans="1:7">
      <c r="A39">
        <v>36</v>
      </c>
      <c r="B39" t="s">
        <v>1370</v>
      </c>
      <c r="C39">
        <v>10</v>
      </c>
      <c r="D39">
        <v>40</v>
      </c>
      <c r="E39">
        <v>100</v>
      </c>
      <c r="F39" s="5">
        <f t="shared" si="1"/>
        <v>500</v>
      </c>
      <c r="G39" s="92">
        <v>45296</v>
      </c>
    </row>
    <row r="40" spans="1:7">
      <c r="A40">
        <v>37</v>
      </c>
      <c r="B40" t="s">
        <v>410</v>
      </c>
      <c r="C40">
        <v>40</v>
      </c>
      <c r="D40">
        <v>440</v>
      </c>
      <c r="E40">
        <v>100</v>
      </c>
      <c r="F40" s="5">
        <f t="shared" si="1"/>
        <v>17700</v>
      </c>
      <c r="G40" s="92">
        <v>45299</v>
      </c>
    </row>
    <row r="41" spans="1:7">
      <c r="A41">
        <v>38</v>
      </c>
      <c r="B41" t="s">
        <v>410</v>
      </c>
      <c r="C41">
        <v>40</v>
      </c>
      <c r="D41">
        <v>440</v>
      </c>
      <c r="E41">
        <v>100</v>
      </c>
      <c r="F41" s="5">
        <f t="shared" si="1"/>
        <v>17700</v>
      </c>
      <c r="G41" s="92">
        <v>45303</v>
      </c>
    </row>
    <row r="42" spans="1:7">
      <c r="A42">
        <v>39</v>
      </c>
      <c r="B42" t="s">
        <v>410</v>
      </c>
      <c r="C42">
        <v>40</v>
      </c>
      <c r="D42">
        <v>440</v>
      </c>
      <c r="E42">
        <v>100</v>
      </c>
      <c r="F42" s="5">
        <f t="shared" si="1"/>
        <v>17700</v>
      </c>
      <c r="G42" s="92">
        <v>45309</v>
      </c>
    </row>
    <row r="43" spans="1:7">
      <c r="A43">
        <v>40</v>
      </c>
      <c r="B43" t="s">
        <v>410</v>
      </c>
      <c r="C43">
        <v>45</v>
      </c>
      <c r="D43">
        <v>440</v>
      </c>
      <c r="E43">
        <v>350</v>
      </c>
      <c r="F43" s="5">
        <f t="shared" si="1"/>
        <v>20150</v>
      </c>
      <c r="G43" s="92">
        <v>45314</v>
      </c>
    </row>
    <row r="44" spans="1:7">
      <c r="A44">
        <v>41</v>
      </c>
      <c r="B44" t="s">
        <v>410</v>
      </c>
      <c r="C44">
        <v>45</v>
      </c>
      <c r="D44">
        <v>440</v>
      </c>
      <c r="E44">
        <v>350</v>
      </c>
      <c r="F44" s="5">
        <f t="shared" si="1"/>
        <v>20150</v>
      </c>
      <c r="G44" s="92">
        <v>45317</v>
      </c>
    </row>
    <row r="45" spans="1:7">
      <c r="A45">
        <v>42</v>
      </c>
      <c r="B45" t="s">
        <v>410</v>
      </c>
      <c r="C45">
        <v>45</v>
      </c>
      <c r="D45">
        <v>440</v>
      </c>
      <c r="E45">
        <v>350</v>
      </c>
      <c r="F45" s="5">
        <f t="shared" si="1"/>
        <v>20150</v>
      </c>
      <c r="G45" s="92">
        <v>45321</v>
      </c>
    </row>
    <row r="46" spans="1:7">
      <c r="A46">
        <v>43</v>
      </c>
      <c r="B46" t="s">
        <v>1370</v>
      </c>
      <c r="C46">
        <v>30</v>
      </c>
      <c r="D46">
        <v>40</v>
      </c>
      <c r="F46" s="5">
        <f t="shared" si="1"/>
        <v>1200</v>
      </c>
      <c r="G46" s="92">
        <v>45321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5"/>
  <sheetViews>
    <sheetView workbookViewId="0">
      <selection activeCell="D19" sqref="D19"/>
    </sheetView>
  </sheetViews>
  <sheetFormatPr defaultRowHeight="14.4"/>
  <cols>
    <col min="1" max="1" width="27.44140625" customWidth="1"/>
    <col min="2" max="2" width="27.109375" customWidth="1"/>
    <col min="3" max="3" width="17.109375" customWidth="1"/>
  </cols>
  <sheetData>
    <row r="1" spans="1:3" ht="21">
      <c r="A1" s="22" t="s">
        <v>1803</v>
      </c>
      <c r="B1" s="21" t="s">
        <v>120</v>
      </c>
    </row>
    <row r="2" spans="1:3">
      <c r="A2" s="20" t="s">
        <v>124</v>
      </c>
      <c r="B2" s="20"/>
      <c r="C2" s="24"/>
    </row>
    <row r="3" spans="1:3">
      <c r="A3" s="20"/>
      <c r="B3" s="34" t="s">
        <v>121</v>
      </c>
      <c r="C3" s="24"/>
    </row>
    <row r="4" spans="1:3">
      <c r="A4" s="20" t="s">
        <v>1812</v>
      </c>
      <c r="B4" s="25"/>
      <c r="C4" s="24"/>
    </row>
    <row r="5" spans="1:3">
      <c r="A5" s="50" t="s">
        <v>122</v>
      </c>
      <c r="B5" s="33" t="s">
        <v>126</v>
      </c>
      <c r="C5" s="24"/>
    </row>
    <row r="6" spans="1:3">
      <c r="A6" s="20" t="s">
        <v>1811</v>
      </c>
      <c r="B6" s="25"/>
      <c r="C6" s="24"/>
    </row>
    <row r="7" spans="1:3">
      <c r="A7" s="124" t="s">
        <v>1795</v>
      </c>
      <c r="B7" s="25"/>
      <c r="C7" s="24"/>
    </row>
    <row r="8" spans="1:3" ht="15.6">
      <c r="A8" s="125" t="s">
        <v>1806</v>
      </c>
      <c r="B8" s="33" t="s">
        <v>1804</v>
      </c>
      <c r="C8" s="24"/>
    </row>
    <row r="9" spans="1:3" ht="15.6">
      <c r="A9" s="125" t="s">
        <v>1807</v>
      </c>
      <c r="B9" s="123" t="s">
        <v>1805</v>
      </c>
      <c r="C9" s="24"/>
    </row>
    <row r="10" spans="1:3" ht="15.6">
      <c r="A10" s="125" t="s">
        <v>1808</v>
      </c>
      <c r="B10" s="122" t="s">
        <v>189</v>
      </c>
      <c r="C10" s="24"/>
    </row>
    <row r="11" spans="1:3" ht="15.6">
      <c r="A11" s="126" t="s">
        <v>1809</v>
      </c>
      <c r="B11" s="122" t="s">
        <v>84</v>
      </c>
      <c r="C11" s="24"/>
    </row>
    <row r="12" spans="1:3" ht="18">
      <c r="A12" s="26" t="s">
        <v>1810</v>
      </c>
      <c r="B12" s="27"/>
      <c r="C12" s="24"/>
    </row>
    <row r="13" spans="1:3">
      <c r="A13" s="28"/>
      <c r="B13" s="29"/>
      <c r="C13" s="24"/>
    </row>
    <row r="14" spans="1:3">
      <c r="A14" s="30"/>
      <c r="B14" s="25"/>
      <c r="C14" s="24"/>
    </row>
    <row r="15" spans="1:3">
      <c r="A15" s="31"/>
      <c r="B15" s="32"/>
      <c r="C15" s="24"/>
    </row>
  </sheetData>
  <pageMargins left="0" right="0" top="0" bottom="0" header="0" footer="0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T3607"/>
  <sheetViews>
    <sheetView tabSelected="1" zoomScale="130" zoomScaleNormal="130" workbookViewId="0">
      <pane xSplit="4" ySplit="8" topLeftCell="E3505" activePane="bottomRight" state="frozen"/>
      <selection pane="topRight" activeCell="E1" sqref="E1"/>
      <selection pane="bottomLeft" activeCell="A9" sqref="A9"/>
      <selection pane="bottomRight" activeCell="I2" sqref="I2"/>
    </sheetView>
  </sheetViews>
  <sheetFormatPr defaultRowHeight="14.4"/>
  <cols>
    <col min="1" max="1" width="7" customWidth="1"/>
    <col min="2" max="2" width="21.109375" customWidth="1"/>
    <col min="3" max="3" width="16.21875" customWidth="1"/>
    <col min="4" max="4" width="28.33203125" customWidth="1"/>
    <col min="5" max="5" width="13.44140625" customWidth="1"/>
    <col min="6" max="6" width="13.5546875" customWidth="1"/>
    <col min="7" max="7" width="11.5546875" customWidth="1"/>
    <col min="8" max="8" width="9.33203125" customWidth="1"/>
    <col min="9" max="9" width="13.6640625" customWidth="1"/>
    <col min="10" max="10" width="12.77734375" customWidth="1"/>
    <col min="11" max="11" width="11.33203125" customWidth="1"/>
    <col min="12" max="12" width="14" bestFit="1" customWidth="1"/>
    <col min="13" max="13" width="11.33203125" customWidth="1"/>
    <col min="14" max="14" width="15.77734375" customWidth="1"/>
    <col min="15" max="15" width="11.44140625" customWidth="1"/>
    <col min="16" max="16" width="10.6640625" customWidth="1"/>
    <col min="17" max="17" width="12.77734375" customWidth="1"/>
    <col min="18" max="18" width="15.109375" customWidth="1"/>
    <col min="19" max="19" width="16.6640625" customWidth="1"/>
    <col min="22" max="22" width="15.6640625" customWidth="1"/>
  </cols>
  <sheetData>
    <row r="1" spans="1:20" ht="23.4">
      <c r="B1" s="36" t="s">
        <v>319</v>
      </c>
      <c r="C1" s="9">
        <f>COUNT(M9:M102138)</f>
        <v>3123</v>
      </c>
      <c r="E1" s="90" t="s">
        <v>335</v>
      </c>
      <c r="F1" s="142">
        <f>COUNT(A9:A102144)</f>
        <v>3477</v>
      </c>
      <c r="G1" s="91" t="s">
        <v>5196</v>
      </c>
      <c r="H1" s="103">
        <v>9</v>
      </c>
      <c r="I1" t="s">
        <v>4177</v>
      </c>
      <c r="K1" t="s">
        <v>5019</v>
      </c>
      <c r="M1" s="89"/>
      <c r="N1" s="132" t="s">
        <v>1520</v>
      </c>
    </row>
    <row r="2" spans="1:20" ht="23.4">
      <c r="B2" s="36" t="s">
        <v>142</v>
      </c>
      <c r="C2" s="13">
        <f>SUM(M9:M102138)</f>
        <v>4949248</v>
      </c>
      <c r="E2" s="90" t="s">
        <v>1862</v>
      </c>
      <c r="F2" s="142">
        <f>COUNT(G9:G101653)</f>
        <v>3477</v>
      </c>
      <c r="G2" s="91"/>
      <c r="H2" s="103"/>
      <c r="I2" t="s">
        <v>4182</v>
      </c>
      <c r="K2" s="127" t="s">
        <v>5215</v>
      </c>
      <c r="N2" t="s">
        <v>4261</v>
      </c>
      <c r="S2" s="9"/>
      <c r="T2" s="9"/>
    </row>
    <row r="3" spans="1:20" ht="23.4">
      <c r="B3" s="36" t="s">
        <v>149</v>
      </c>
      <c r="C3" s="13">
        <f>SUM(P9:P101530)</f>
        <v>451907</v>
      </c>
      <c r="D3" s="5"/>
      <c r="F3" s="142"/>
      <c r="G3" s="91"/>
      <c r="H3" s="103"/>
      <c r="I3" t="s">
        <v>4185</v>
      </c>
      <c r="L3" t="s">
        <v>5189</v>
      </c>
      <c r="N3" t="s">
        <v>2254</v>
      </c>
    </row>
    <row r="4" spans="1:20" ht="23.4">
      <c r="B4" s="36" t="s">
        <v>573</v>
      </c>
      <c r="C4" s="13">
        <f>SUM('P&amp;L'!C9:F9)</f>
        <v>161946</v>
      </c>
      <c r="E4" s="90" t="s">
        <v>1249</v>
      </c>
      <c r="F4" s="142">
        <f>COUNTIF(L9:L102148,"Prepaid")</f>
        <v>484</v>
      </c>
      <c r="G4" s="91"/>
      <c r="H4" s="103"/>
      <c r="I4" t="s">
        <v>4197</v>
      </c>
      <c r="N4" t="s">
        <v>3444</v>
      </c>
    </row>
    <row r="5" spans="1:20" ht="23.4">
      <c r="B5" s="36" t="s">
        <v>579</v>
      </c>
      <c r="C5" s="13">
        <f>SUM(O9:O102144)</f>
        <v>1813025</v>
      </c>
      <c r="E5" s="90" t="s">
        <v>115</v>
      </c>
      <c r="F5" s="142">
        <f>COUNTIF(H9:H102148,"RTO")</f>
        <v>247</v>
      </c>
      <c r="G5" s="91" t="s">
        <v>5119</v>
      </c>
      <c r="H5" s="103">
        <v>16</v>
      </c>
      <c r="I5" t="s">
        <v>4198</v>
      </c>
      <c r="N5" t="s">
        <v>3334</v>
      </c>
    </row>
    <row r="6" spans="1:20" ht="23.4">
      <c r="B6" s="36" t="s">
        <v>325</v>
      </c>
      <c r="C6" s="93">
        <f>(C2)-(C3+C4+C5)</f>
        <v>2522370</v>
      </c>
      <c r="E6" s="90" t="s">
        <v>1616</v>
      </c>
      <c r="F6" s="142">
        <f>COUNTIF(K9:K12144,"Replacement")</f>
        <v>11</v>
      </c>
      <c r="G6" s="91" t="s">
        <v>5139</v>
      </c>
      <c r="H6" s="103">
        <v>4</v>
      </c>
      <c r="I6" s="127" t="s">
        <v>4435</v>
      </c>
      <c r="J6" s="155"/>
      <c r="K6">
        <v>4</v>
      </c>
      <c r="M6" s="5">
        <f>SUM(M9:M12139)</f>
        <v>4949248</v>
      </c>
      <c r="N6" s="127" t="s">
        <v>4698</v>
      </c>
      <c r="O6" s="5">
        <f>SUM(O9:O12138)</f>
        <v>1813025</v>
      </c>
      <c r="P6" s="5">
        <f>SUM(P9:P12138)</f>
        <v>451907</v>
      </c>
      <c r="Q6" s="5">
        <f>SUM(Q9:Q12138)</f>
        <v>2663060</v>
      </c>
    </row>
    <row r="7" spans="1:20" ht="23.4">
      <c r="B7" s="36" t="s">
        <v>1250</v>
      </c>
      <c r="C7" s="93">
        <f>SUMIF(L9:L1002136,"Paid",M9:M1002136)</f>
        <v>1740221</v>
      </c>
      <c r="G7" s="91" t="s">
        <v>5171</v>
      </c>
      <c r="H7" s="103">
        <v>16</v>
      </c>
      <c r="I7">
        <f>COUNTIF(I9:I3924,DATE(2024,7,9))</f>
        <v>12</v>
      </c>
      <c r="J7" s="127"/>
      <c r="K7" s="103"/>
      <c r="L7" s="103">
        <f>(SUMPRODUCT((MONTH($G$9:G11538)=4)*1)-(COUNTIF((H9:H101538),"RTO")))</f>
        <v>277</v>
      </c>
      <c r="N7" t="s">
        <v>5015</v>
      </c>
    </row>
    <row r="8" spans="1:20" ht="21">
      <c r="A8" s="4" t="s">
        <v>14</v>
      </c>
      <c r="B8" s="3" t="s">
        <v>169</v>
      </c>
      <c r="C8" s="3" t="s">
        <v>26</v>
      </c>
      <c r="D8" s="3" t="s">
        <v>16</v>
      </c>
      <c r="E8" s="3" t="s">
        <v>17</v>
      </c>
      <c r="F8" s="3" t="s">
        <v>18</v>
      </c>
      <c r="G8" s="4" t="s">
        <v>3362</v>
      </c>
      <c r="H8" s="3" t="s">
        <v>79</v>
      </c>
      <c r="I8" s="3" t="s">
        <v>3361</v>
      </c>
      <c r="J8" s="3" t="s">
        <v>3360</v>
      </c>
      <c r="K8" s="3" t="s">
        <v>23</v>
      </c>
      <c r="L8" s="1" t="s">
        <v>407</v>
      </c>
      <c r="M8" s="3" t="s">
        <v>25</v>
      </c>
      <c r="N8" s="3" t="s">
        <v>30</v>
      </c>
      <c r="O8" s="3" t="s">
        <v>32</v>
      </c>
      <c r="P8" s="3" t="s">
        <v>128</v>
      </c>
      <c r="Q8" s="3" t="s">
        <v>127</v>
      </c>
    </row>
    <row r="9" spans="1:20" ht="21">
      <c r="A9" s="59">
        <v>1</v>
      </c>
      <c r="D9" s="1" t="s">
        <v>496</v>
      </c>
      <c r="E9" t="s">
        <v>497</v>
      </c>
      <c r="F9" t="s">
        <v>343</v>
      </c>
      <c r="G9" s="162">
        <v>45096</v>
      </c>
      <c r="H9" s="156" t="s">
        <v>94</v>
      </c>
      <c r="I9" s="163">
        <v>45101</v>
      </c>
      <c r="J9" s="164"/>
      <c r="K9" s="9" t="s">
        <v>24</v>
      </c>
      <c r="L9" s="15" t="s">
        <v>408</v>
      </c>
      <c r="M9" s="13">
        <v>1399</v>
      </c>
      <c r="N9" s="9" t="s">
        <v>31</v>
      </c>
      <c r="O9" s="13">
        <v>620</v>
      </c>
      <c r="P9" s="13">
        <v>125</v>
      </c>
      <c r="Q9" s="13">
        <f t="shared" ref="Q9:Q72" si="0">(IF((M9)-(O9+P9)&lt;0,0,(M9)-(O9+P9)))</f>
        <v>654</v>
      </c>
    </row>
    <row r="10" spans="1:20" ht="21">
      <c r="A10" s="59">
        <v>2</v>
      </c>
      <c r="D10" s="1" t="s">
        <v>498</v>
      </c>
      <c r="E10" t="s">
        <v>499</v>
      </c>
      <c r="F10" t="s">
        <v>303</v>
      </c>
      <c r="G10" s="162">
        <v>45096</v>
      </c>
      <c r="H10" s="156" t="s">
        <v>94</v>
      </c>
      <c r="I10" s="163">
        <v>45100</v>
      </c>
      <c r="J10" s="164"/>
      <c r="K10" s="9" t="s">
        <v>24</v>
      </c>
      <c r="L10" s="15" t="s">
        <v>408</v>
      </c>
      <c r="M10" s="13">
        <v>1399</v>
      </c>
      <c r="N10" s="9" t="s">
        <v>31</v>
      </c>
      <c r="O10" s="13">
        <v>620</v>
      </c>
      <c r="P10" s="13">
        <v>125</v>
      </c>
      <c r="Q10" s="13">
        <f t="shared" si="0"/>
        <v>654</v>
      </c>
    </row>
    <row r="11" spans="1:20" ht="21">
      <c r="A11" s="59">
        <v>3</v>
      </c>
      <c r="D11" s="1" t="s">
        <v>500</v>
      </c>
      <c r="E11" t="s">
        <v>501</v>
      </c>
      <c r="F11" t="s">
        <v>199</v>
      </c>
      <c r="G11" s="162">
        <v>45096</v>
      </c>
      <c r="H11" s="156" t="s">
        <v>94</v>
      </c>
      <c r="I11" s="163">
        <v>45099</v>
      </c>
      <c r="J11" s="164"/>
      <c r="K11" s="9" t="s">
        <v>24</v>
      </c>
      <c r="L11" s="15" t="s">
        <v>408</v>
      </c>
      <c r="M11" s="13">
        <v>1399</v>
      </c>
      <c r="N11" s="9" t="s">
        <v>31</v>
      </c>
      <c r="O11" s="13">
        <v>620</v>
      </c>
      <c r="P11" s="13">
        <v>125</v>
      </c>
      <c r="Q11" s="13">
        <f t="shared" si="0"/>
        <v>654</v>
      </c>
    </row>
    <row r="12" spans="1:20" ht="21">
      <c r="A12" s="59">
        <v>4</v>
      </c>
      <c r="D12" s="1" t="s">
        <v>502</v>
      </c>
      <c r="E12" t="s">
        <v>503</v>
      </c>
      <c r="F12" t="s">
        <v>635</v>
      </c>
      <c r="G12" s="162">
        <v>45096</v>
      </c>
      <c r="H12" s="156" t="s">
        <v>94</v>
      </c>
      <c r="I12" s="163">
        <v>45101</v>
      </c>
      <c r="J12" s="164"/>
      <c r="K12" s="9" t="s">
        <v>24</v>
      </c>
      <c r="L12" s="15" t="s">
        <v>408</v>
      </c>
      <c r="M12" s="13">
        <v>1399</v>
      </c>
      <c r="N12" s="9" t="s">
        <v>31</v>
      </c>
      <c r="O12" s="13">
        <v>620</v>
      </c>
      <c r="P12" s="13">
        <v>125</v>
      </c>
      <c r="Q12" s="13">
        <f t="shared" si="0"/>
        <v>654</v>
      </c>
    </row>
    <row r="13" spans="1:20" ht="21">
      <c r="A13" s="59">
        <v>5</v>
      </c>
      <c r="D13" s="1" t="s">
        <v>505</v>
      </c>
      <c r="E13" t="s">
        <v>506</v>
      </c>
      <c r="F13" t="s">
        <v>22</v>
      </c>
      <c r="G13" s="162">
        <v>45096</v>
      </c>
      <c r="H13" s="156" t="s">
        <v>94</v>
      </c>
      <c r="I13" s="163">
        <v>45098</v>
      </c>
      <c r="J13" s="164"/>
      <c r="K13" s="9" t="s">
        <v>24</v>
      </c>
      <c r="L13" s="15" t="s">
        <v>408</v>
      </c>
      <c r="M13" s="13">
        <v>1399</v>
      </c>
      <c r="N13" s="9" t="s">
        <v>31</v>
      </c>
      <c r="O13" s="13">
        <v>620</v>
      </c>
      <c r="P13" s="13">
        <v>125</v>
      </c>
      <c r="Q13" s="13">
        <f t="shared" si="0"/>
        <v>654</v>
      </c>
    </row>
    <row r="14" spans="1:20" ht="21">
      <c r="A14" s="59">
        <v>6</v>
      </c>
      <c r="D14" s="1" t="s">
        <v>507</v>
      </c>
      <c r="E14" t="s">
        <v>65</v>
      </c>
      <c r="F14" t="s">
        <v>2</v>
      </c>
      <c r="G14" s="162">
        <v>45096</v>
      </c>
      <c r="H14" s="156" t="s">
        <v>94</v>
      </c>
      <c r="I14" s="163">
        <v>45097</v>
      </c>
      <c r="J14" s="164"/>
      <c r="K14" s="9" t="s">
        <v>24</v>
      </c>
      <c r="L14" s="15" t="s">
        <v>408</v>
      </c>
      <c r="M14" s="13">
        <v>1399</v>
      </c>
      <c r="N14" s="9" t="s">
        <v>31</v>
      </c>
      <c r="O14" s="13">
        <v>620</v>
      </c>
      <c r="P14" s="13">
        <v>125</v>
      </c>
      <c r="Q14" s="13">
        <f t="shared" si="0"/>
        <v>654</v>
      </c>
    </row>
    <row r="15" spans="1:20" ht="21">
      <c r="A15" s="59">
        <v>7</v>
      </c>
      <c r="D15" s="1" t="s">
        <v>508</v>
      </c>
      <c r="E15" t="s">
        <v>509</v>
      </c>
      <c r="F15" t="s">
        <v>840</v>
      </c>
      <c r="G15" s="162">
        <v>45096</v>
      </c>
      <c r="H15" s="156" t="s">
        <v>94</v>
      </c>
      <c r="I15" s="163">
        <v>45098</v>
      </c>
      <c r="J15" s="164"/>
      <c r="K15" s="9" t="s">
        <v>24</v>
      </c>
      <c r="L15" s="15" t="s">
        <v>408</v>
      </c>
      <c r="M15" s="13">
        <v>1399</v>
      </c>
      <c r="N15" s="9" t="s">
        <v>31</v>
      </c>
      <c r="O15" s="13">
        <v>620</v>
      </c>
      <c r="P15" s="13">
        <v>125</v>
      </c>
      <c r="Q15" s="13">
        <f t="shared" si="0"/>
        <v>654</v>
      </c>
    </row>
    <row r="16" spans="1:20" ht="21">
      <c r="A16" s="59">
        <v>8</v>
      </c>
      <c r="D16" s="1" t="s">
        <v>488</v>
      </c>
      <c r="E16" t="s">
        <v>491</v>
      </c>
      <c r="F16" t="s">
        <v>492</v>
      </c>
      <c r="G16" s="162">
        <v>45096</v>
      </c>
      <c r="H16" s="156" t="s">
        <v>94</v>
      </c>
      <c r="I16" s="163">
        <v>45098</v>
      </c>
      <c r="J16" s="164"/>
      <c r="K16" s="9" t="s">
        <v>24</v>
      </c>
      <c r="L16" s="15" t="s">
        <v>408</v>
      </c>
      <c r="M16" s="13">
        <v>1399</v>
      </c>
      <c r="N16" s="9" t="s">
        <v>31</v>
      </c>
      <c r="O16" s="13">
        <v>620</v>
      </c>
      <c r="P16" s="13">
        <v>125</v>
      </c>
      <c r="Q16" s="13">
        <f t="shared" si="0"/>
        <v>654</v>
      </c>
    </row>
    <row r="17" spans="1:17" ht="21">
      <c r="A17" s="59">
        <v>9</v>
      </c>
      <c r="D17" s="1" t="s">
        <v>512</v>
      </c>
      <c r="E17" t="s">
        <v>513</v>
      </c>
      <c r="F17" t="s">
        <v>93</v>
      </c>
      <c r="G17" s="162">
        <v>45098</v>
      </c>
      <c r="H17" s="156" t="s">
        <v>94</v>
      </c>
      <c r="I17" s="163">
        <v>45104</v>
      </c>
      <c r="J17" s="164"/>
      <c r="K17" s="9" t="s">
        <v>24</v>
      </c>
      <c r="L17" s="15" t="s">
        <v>408</v>
      </c>
      <c r="M17" s="13">
        <v>1399</v>
      </c>
      <c r="N17" s="9" t="s">
        <v>31</v>
      </c>
      <c r="O17" s="13">
        <v>620</v>
      </c>
      <c r="P17" s="13">
        <v>125</v>
      </c>
      <c r="Q17" s="13">
        <f t="shared" si="0"/>
        <v>654</v>
      </c>
    </row>
    <row r="18" spans="1:17" ht="21">
      <c r="A18" s="59">
        <v>10</v>
      </c>
      <c r="B18">
        <v>77743690452</v>
      </c>
      <c r="D18" s="1" t="s">
        <v>514</v>
      </c>
      <c r="E18" t="s">
        <v>515</v>
      </c>
      <c r="F18" t="s">
        <v>2</v>
      </c>
      <c r="G18" s="162">
        <v>45098</v>
      </c>
      <c r="H18" s="157" t="s">
        <v>115</v>
      </c>
      <c r="I18" s="163"/>
      <c r="J18" s="167">
        <v>45106</v>
      </c>
      <c r="K18" s="9" t="s">
        <v>24</v>
      </c>
      <c r="L18" s="17" t="s">
        <v>115</v>
      </c>
      <c r="M18" s="13"/>
      <c r="N18" s="9" t="s">
        <v>31</v>
      </c>
      <c r="O18" s="13"/>
      <c r="P18" s="13">
        <v>125</v>
      </c>
      <c r="Q18" s="13">
        <f t="shared" si="0"/>
        <v>0</v>
      </c>
    </row>
    <row r="19" spans="1:17" ht="21">
      <c r="A19" s="59">
        <v>11</v>
      </c>
      <c r="D19" s="1" t="s">
        <v>518</v>
      </c>
      <c r="E19" t="s">
        <v>519</v>
      </c>
      <c r="F19" t="s">
        <v>452</v>
      </c>
      <c r="G19" s="162">
        <v>45099</v>
      </c>
      <c r="H19" s="156" t="s">
        <v>94</v>
      </c>
      <c r="I19" s="163">
        <v>45103</v>
      </c>
      <c r="J19" s="164"/>
      <c r="K19" s="9" t="s">
        <v>24</v>
      </c>
      <c r="L19" s="15" t="s">
        <v>408</v>
      </c>
      <c r="M19" s="13">
        <v>1399</v>
      </c>
      <c r="N19" s="9" t="s">
        <v>31</v>
      </c>
      <c r="O19" s="13">
        <v>620</v>
      </c>
      <c r="P19" s="13">
        <v>125</v>
      </c>
      <c r="Q19" s="13">
        <f t="shared" si="0"/>
        <v>654</v>
      </c>
    </row>
    <row r="20" spans="1:17" ht="21">
      <c r="A20" s="59">
        <v>12</v>
      </c>
      <c r="D20" s="1" t="s">
        <v>520</v>
      </c>
      <c r="E20" t="s">
        <v>290</v>
      </c>
      <c r="F20" t="s">
        <v>199</v>
      </c>
      <c r="G20" s="162">
        <v>45099</v>
      </c>
      <c r="H20" s="156" t="s">
        <v>94</v>
      </c>
      <c r="I20" s="163">
        <v>45101</v>
      </c>
      <c r="J20" s="164"/>
      <c r="K20" s="9" t="s">
        <v>24</v>
      </c>
      <c r="L20" s="15" t="s">
        <v>408</v>
      </c>
      <c r="M20" s="13">
        <v>2000</v>
      </c>
      <c r="N20" s="9" t="s">
        <v>524</v>
      </c>
      <c r="O20" s="13">
        <v>1300</v>
      </c>
      <c r="P20" s="13">
        <v>125</v>
      </c>
      <c r="Q20" s="13">
        <f t="shared" si="0"/>
        <v>575</v>
      </c>
    </row>
    <row r="21" spans="1:17" ht="21">
      <c r="A21" s="59">
        <v>13</v>
      </c>
      <c r="B21">
        <v>80208251211</v>
      </c>
      <c r="D21" s="1" t="s">
        <v>521</v>
      </c>
      <c r="E21" t="s">
        <v>522</v>
      </c>
      <c r="F21" t="s">
        <v>22</v>
      </c>
      <c r="G21" s="162">
        <v>45099</v>
      </c>
      <c r="H21" s="157" t="s">
        <v>115</v>
      </c>
      <c r="J21" s="167">
        <v>45104</v>
      </c>
      <c r="K21" s="9" t="s">
        <v>24</v>
      </c>
      <c r="L21" s="17" t="s">
        <v>115</v>
      </c>
      <c r="M21" s="13"/>
      <c r="N21" s="9" t="s">
        <v>523</v>
      </c>
      <c r="P21" s="13">
        <v>125</v>
      </c>
      <c r="Q21" s="13">
        <f t="shared" si="0"/>
        <v>0</v>
      </c>
    </row>
    <row r="22" spans="1:17" ht="21">
      <c r="A22" s="59">
        <v>14</v>
      </c>
      <c r="D22" s="1" t="s">
        <v>525</v>
      </c>
      <c r="E22" t="s">
        <v>528</v>
      </c>
      <c r="F22" t="s">
        <v>452</v>
      </c>
      <c r="G22" s="162">
        <v>45100</v>
      </c>
      <c r="H22" s="156" t="s">
        <v>94</v>
      </c>
      <c r="I22" s="163">
        <v>45103</v>
      </c>
      <c r="J22" s="164"/>
      <c r="K22" s="9" t="s">
        <v>24</v>
      </c>
      <c r="L22" s="15" t="s">
        <v>408</v>
      </c>
      <c r="M22" s="13">
        <v>1399</v>
      </c>
      <c r="N22" s="9" t="s">
        <v>31</v>
      </c>
      <c r="O22" s="13">
        <v>620</v>
      </c>
      <c r="P22" s="13">
        <v>125</v>
      </c>
      <c r="Q22" s="13">
        <f t="shared" si="0"/>
        <v>654</v>
      </c>
    </row>
    <row r="23" spans="1:17" ht="21">
      <c r="A23" s="59">
        <v>15</v>
      </c>
      <c r="D23" s="1" t="s">
        <v>526</v>
      </c>
      <c r="E23" t="s">
        <v>529</v>
      </c>
      <c r="F23" t="s">
        <v>2</v>
      </c>
      <c r="G23" s="162">
        <v>45100</v>
      </c>
      <c r="H23" s="156" t="s">
        <v>94</v>
      </c>
      <c r="I23" s="163">
        <v>45101</v>
      </c>
      <c r="J23" s="164"/>
      <c r="K23" s="9" t="s">
        <v>24</v>
      </c>
      <c r="L23" s="15" t="s">
        <v>408</v>
      </c>
      <c r="M23" s="13">
        <v>1399</v>
      </c>
      <c r="N23" s="9" t="s">
        <v>31</v>
      </c>
      <c r="O23" s="13">
        <v>620</v>
      </c>
      <c r="P23" s="13">
        <v>125</v>
      </c>
      <c r="Q23" s="13">
        <f t="shared" si="0"/>
        <v>654</v>
      </c>
    </row>
    <row r="24" spans="1:17" ht="21">
      <c r="A24" s="59">
        <v>16</v>
      </c>
      <c r="D24" s="1" t="s">
        <v>527</v>
      </c>
      <c r="E24" t="s">
        <v>4</v>
      </c>
      <c r="F24" t="s">
        <v>4</v>
      </c>
      <c r="G24" s="162">
        <v>45100</v>
      </c>
      <c r="H24" s="156" t="s">
        <v>94</v>
      </c>
      <c r="I24" s="163">
        <v>45101</v>
      </c>
      <c r="J24" s="164"/>
      <c r="K24" s="9" t="s">
        <v>24</v>
      </c>
      <c r="L24" s="15" t="s">
        <v>408</v>
      </c>
      <c r="M24" s="13">
        <v>1399</v>
      </c>
      <c r="N24" s="9" t="s">
        <v>31</v>
      </c>
      <c r="O24" s="13">
        <v>620</v>
      </c>
      <c r="P24" s="13">
        <v>125</v>
      </c>
      <c r="Q24" s="13">
        <f t="shared" si="0"/>
        <v>654</v>
      </c>
    </row>
    <row r="25" spans="1:17" ht="21">
      <c r="A25" s="59">
        <v>17</v>
      </c>
      <c r="D25" s="1" t="s">
        <v>530</v>
      </c>
      <c r="E25" t="s">
        <v>531</v>
      </c>
      <c r="F25" t="s">
        <v>2</v>
      </c>
      <c r="G25" s="162">
        <v>45100</v>
      </c>
      <c r="H25" s="156" t="s">
        <v>94</v>
      </c>
      <c r="I25" s="163">
        <v>45101</v>
      </c>
      <c r="J25" s="164"/>
      <c r="K25" s="9" t="s">
        <v>24</v>
      </c>
      <c r="L25" s="15" t="s">
        <v>408</v>
      </c>
      <c r="M25" s="13">
        <v>1399</v>
      </c>
      <c r="N25" s="9" t="s">
        <v>31</v>
      </c>
      <c r="O25" s="13">
        <v>620</v>
      </c>
      <c r="P25" s="13">
        <v>125</v>
      </c>
      <c r="Q25" s="13">
        <f t="shared" si="0"/>
        <v>654</v>
      </c>
    </row>
    <row r="26" spans="1:17" ht="21">
      <c r="A26" s="59">
        <v>18</v>
      </c>
      <c r="D26" s="1" t="s">
        <v>532</v>
      </c>
      <c r="E26" t="s">
        <v>231</v>
      </c>
      <c r="F26" t="s">
        <v>232</v>
      </c>
      <c r="G26" s="162">
        <v>45100</v>
      </c>
      <c r="H26" s="156" t="s">
        <v>94</v>
      </c>
      <c r="I26" s="163">
        <v>45102</v>
      </c>
      <c r="J26" s="164"/>
      <c r="K26" s="9" t="s">
        <v>24</v>
      </c>
      <c r="L26" s="15" t="s">
        <v>408</v>
      </c>
      <c r="M26" s="13">
        <v>1399</v>
      </c>
      <c r="N26" s="9" t="s">
        <v>31</v>
      </c>
      <c r="O26" s="13">
        <v>620</v>
      </c>
      <c r="P26" s="13">
        <v>125</v>
      </c>
      <c r="Q26" s="13">
        <f t="shared" si="0"/>
        <v>654</v>
      </c>
    </row>
    <row r="27" spans="1:17" ht="21">
      <c r="A27" s="59">
        <v>19</v>
      </c>
      <c r="D27" s="1" t="s">
        <v>536</v>
      </c>
      <c r="E27" t="s">
        <v>533</v>
      </c>
      <c r="F27" t="s">
        <v>232</v>
      </c>
      <c r="G27" s="162">
        <v>45100</v>
      </c>
      <c r="H27" s="156" t="s">
        <v>94</v>
      </c>
      <c r="I27" s="163">
        <v>45104</v>
      </c>
      <c r="J27" s="164"/>
      <c r="K27" s="9" t="s">
        <v>24</v>
      </c>
      <c r="L27" s="15" t="s">
        <v>408</v>
      </c>
      <c r="M27" s="13">
        <v>1399</v>
      </c>
      <c r="N27" s="9" t="s">
        <v>31</v>
      </c>
      <c r="O27" s="13">
        <v>620</v>
      </c>
      <c r="P27" s="13">
        <v>125</v>
      </c>
      <c r="Q27" s="13">
        <f t="shared" si="0"/>
        <v>654</v>
      </c>
    </row>
    <row r="28" spans="1:17" ht="21">
      <c r="A28" s="59">
        <v>20</v>
      </c>
      <c r="D28" s="1" t="s">
        <v>534</v>
      </c>
      <c r="E28" t="s">
        <v>535</v>
      </c>
      <c r="F28" t="s">
        <v>22</v>
      </c>
      <c r="G28" s="162">
        <v>45100</v>
      </c>
      <c r="H28" s="156" t="s">
        <v>94</v>
      </c>
      <c r="I28" s="163">
        <v>45101</v>
      </c>
      <c r="J28" s="164"/>
      <c r="K28" s="9" t="s">
        <v>24</v>
      </c>
      <c r="L28" s="15" t="s">
        <v>408</v>
      </c>
      <c r="M28" s="13">
        <v>1399</v>
      </c>
      <c r="N28" s="9" t="s">
        <v>31</v>
      </c>
      <c r="O28" s="13">
        <v>620</v>
      </c>
      <c r="P28" s="13">
        <v>125</v>
      </c>
      <c r="Q28" s="13">
        <f t="shared" si="0"/>
        <v>654</v>
      </c>
    </row>
    <row r="29" spans="1:17" ht="21">
      <c r="A29" s="59">
        <v>21</v>
      </c>
      <c r="D29" s="1" t="s">
        <v>538</v>
      </c>
      <c r="E29" t="s">
        <v>539</v>
      </c>
      <c r="F29" t="s">
        <v>852</v>
      </c>
      <c r="G29" s="162">
        <v>45101</v>
      </c>
      <c r="H29" s="156" t="s">
        <v>94</v>
      </c>
      <c r="I29" s="163">
        <v>45105</v>
      </c>
      <c r="J29" s="164"/>
      <c r="K29" s="9" t="s">
        <v>24</v>
      </c>
      <c r="L29" s="15" t="s">
        <v>408</v>
      </c>
      <c r="M29" s="13">
        <v>1399</v>
      </c>
      <c r="N29" s="9" t="s">
        <v>31</v>
      </c>
      <c r="O29" s="13">
        <v>620</v>
      </c>
      <c r="P29" s="13">
        <v>125</v>
      </c>
      <c r="Q29" s="13">
        <f t="shared" si="0"/>
        <v>654</v>
      </c>
    </row>
    <row r="30" spans="1:17" ht="21">
      <c r="A30" s="59">
        <v>22</v>
      </c>
      <c r="D30" s="1" t="s">
        <v>540</v>
      </c>
      <c r="E30" t="s">
        <v>541</v>
      </c>
      <c r="F30" t="s">
        <v>232</v>
      </c>
      <c r="G30" s="162">
        <v>45101</v>
      </c>
      <c r="H30" s="156" t="s">
        <v>94</v>
      </c>
      <c r="I30" s="163">
        <v>45103</v>
      </c>
      <c r="J30" s="164"/>
      <c r="K30" s="9" t="s">
        <v>24</v>
      </c>
      <c r="L30" s="15" t="s">
        <v>408</v>
      </c>
      <c r="M30" s="13">
        <v>1399</v>
      </c>
      <c r="N30" s="9" t="s">
        <v>31</v>
      </c>
      <c r="O30" s="13">
        <v>620</v>
      </c>
      <c r="P30" s="13">
        <v>125</v>
      </c>
      <c r="Q30" s="13">
        <f t="shared" si="0"/>
        <v>654</v>
      </c>
    </row>
    <row r="31" spans="1:17" ht="21">
      <c r="A31" s="59">
        <v>23</v>
      </c>
      <c r="D31" s="1" t="s">
        <v>542</v>
      </c>
      <c r="E31" t="s">
        <v>4</v>
      </c>
      <c r="F31" t="s">
        <v>4</v>
      </c>
      <c r="G31" s="162">
        <v>45101</v>
      </c>
      <c r="H31" s="156" t="s">
        <v>94</v>
      </c>
      <c r="I31" s="163">
        <v>45102</v>
      </c>
      <c r="J31" s="164"/>
      <c r="K31" s="9" t="s">
        <v>24</v>
      </c>
      <c r="L31" s="15" t="s">
        <v>408</v>
      </c>
      <c r="M31" s="13">
        <v>3400</v>
      </c>
      <c r="N31" s="9" t="s">
        <v>543</v>
      </c>
      <c r="O31" s="13">
        <f>(620+1300)</f>
        <v>1920</v>
      </c>
      <c r="P31" s="13">
        <v>125</v>
      </c>
      <c r="Q31" s="13">
        <f t="shared" si="0"/>
        <v>1355</v>
      </c>
    </row>
    <row r="32" spans="1:17" ht="21">
      <c r="A32" s="59">
        <v>24</v>
      </c>
      <c r="D32" s="1" t="s">
        <v>544</v>
      </c>
      <c r="E32" t="s">
        <v>4</v>
      </c>
      <c r="F32" t="s">
        <v>4</v>
      </c>
      <c r="G32" s="162">
        <v>45101</v>
      </c>
      <c r="H32" s="156" t="s">
        <v>94</v>
      </c>
      <c r="I32" s="163">
        <v>45103</v>
      </c>
      <c r="J32" s="164"/>
      <c r="K32" s="9" t="s">
        <v>24</v>
      </c>
      <c r="L32" s="15" t="s">
        <v>408</v>
      </c>
      <c r="M32" s="13">
        <v>1399</v>
      </c>
      <c r="N32" s="9" t="s">
        <v>31</v>
      </c>
      <c r="O32" s="13">
        <v>620</v>
      </c>
      <c r="P32" s="13">
        <v>125</v>
      </c>
      <c r="Q32" s="13">
        <f t="shared" si="0"/>
        <v>654</v>
      </c>
    </row>
    <row r="33" spans="1:17" ht="21">
      <c r="A33" s="59">
        <v>25</v>
      </c>
      <c r="D33" s="1" t="s">
        <v>545</v>
      </c>
      <c r="E33" t="s">
        <v>608</v>
      </c>
      <c r="F33" t="s">
        <v>93</v>
      </c>
      <c r="G33" s="162">
        <v>45101</v>
      </c>
      <c r="H33" s="156" t="s">
        <v>94</v>
      </c>
      <c r="I33" s="163">
        <v>45106</v>
      </c>
      <c r="J33" s="164"/>
      <c r="K33" s="9" t="s">
        <v>24</v>
      </c>
      <c r="L33" s="15" t="s">
        <v>408</v>
      </c>
      <c r="M33" s="13">
        <v>1399</v>
      </c>
      <c r="N33" s="9" t="s">
        <v>31</v>
      </c>
      <c r="O33" s="13">
        <v>620</v>
      </c>
      <c r="P33" s="13">
        <v>125</v>
      </c>
      <c r="Q33" s="13">
        <f t="shared" si="0"/>
        <v>654</v>
      </c>
    </row>
    <row r="34" spans="1:17" ht="21">
      <c r="A34" s="59">
        <v>26</v>
      </c>
      <c r="D34" s="1" t="s">
        <v>546</v>
      </c>
      <c r="E34" t="s">
        <v>528</v>
      </c>
      <c r="F34" t="s">
        <v>452</v>
      </c>
      <c r="G34" s="162">
        <v>45103</v>
      </c>
      <c r="H34" s="156" t="s">
        <v>94</v>
      </c>
      <c r="I34" s="163">
        <v>45107</v>
      </c>
      <c r="J34" s="164"/>
      <c r="K34" s="9" t="s">
        <v>24</v>
      </c>
      <c r="L34" s="15" t="s">
        <v>408</v>
      </c>
      <c r="M34" s="13">
        <v>1399</v>
      </c>
      <c r="N34" s="9" t="s">
        <v>31</v>
      </c>
      <c r="O34" s="13">
        <v>620</v>
      </c>
      <c r="P34" s="13">
        <v>125</v>
      </c>
      <c r="Q34" s="13">
        <f t="shared" si="0"/>
        <v>654</v>
      </c>
    </row>
    <row r="35" spans="1:17" ht="21">
      <c r="A35" s="59">
        <v>27</v>
      </c>
      <c r="D35" s="1" t="s">
        <v>547</v>
      </c>
      <c r="E35" t="s">
        <v>548</v>
      </c>
      <c r="F35" t="s">
        <v>452</v>
      </c>
      <c r="G35" s="162">
        <v>45103</v>
      </c>
      <c r="H35" s="156" t="s">
        <v>94</v>
      </c>
      <c r="I35" s="163">
        <v>45108</v>
      </c>
      <c r="J35" s="164"/>
      <c r="K35" s="9" t="s">
        <v>24</v>
      </c>
      <c r="L35" s="15" t="s">
        <v>408</v>
      </c>
      <c r="M35" s="13">
        <v>1399</v>
      </c>
      <c r="N35" s="9" t="s">
        <v>31</v>
      </c>
      <c r="O35" s="13">
        <v>620</v>
      </c>
      <c r="P35" s="13">
        <v>125</v>
      </c>
      <c r="Q35" s="13">
        <f t="shared" si="0"/>
        <v>654</v>
      </c>
    </row>
    <row r="36" spans="1:17" ht="21">
      <c r="A36" s="59">
        <v>28</v>
      </c>
      <c r="D36" s="1" t="s">
        <v>549</v>
      </c>
      <c r="E36" t="s">
        <v>515</v>
      </c>
      <c r="F36" t="s">
        <v>2</v>
      </c>
      <c r="G36" s="162">
        <v>45103</v>
      </c>
      <c r="H36" s="156" t="s">
        <v>94</v>
      </c>
      <c r="I36" s="163">
        <v>45104</v>
      </c>
      <c r="J36" s="164"/>
      <c r="K36" s="9" t="s">
        <v>24</v>
      </c>
      <c r="L36" s="15" t="s">
        <v>408</v>
      </c>
      <c r="M36" s="13">
        <v>1399</v>
      </c>
      <c r="N36" s="9" t="s">
        <v>31</v>
      </c>
      <c r="O36" s="13">
        <v>620</v>
      </c>
      <c r="P36" s="13">
        <v>125</v>
      </c>
      <c r="Q36" s="13">
        <f t="shared" si="0"/>
        <v>654</v>
      </c>
    </row>
    <row r="37" spans="1:17" ht="21">
      <c r="A37" s="59">
        <v>29</v>
      </c>
      <c r="D37" s="1" t="s">
        <v>550</v>
      </c>
      <c r="E37" t="s">
        <v>551</v>
      </c>
      <c r="F37" t="s">
        <v>452</v>
      </c>
      <c r="G37" s="162">
        <v>45103</v>
      </c>
      <c r="H37" s="156" t="s">
        <v>94</v>
      </c>
      <c r="I37" s="163">
        <v>45108</v>
      </c>
      <c r="J37" s="164"/>
      <c r="K37" s="9" t="s">
        <v>24</v>
      </c>
      <c r="L37" s="15" t="s">
        <v>408</v>
      </c>
      <c r="M37" s="13">
        <v>1399</v>
      </c>
      <c r="N37" s="9" t="s">
        <v>31</v>
      </c>
      <c r="O37" s="13">
        <v>620</v>
      </c>
      <c r="P37" s="13">
        <v>125</v>
      </c>
      <c r="Q37" s="13">
        <f t="shared" si="0"/>
        <v>654</v>
      </c>
    </row>
    <row r="38" spans="1:17" ht="21">
      <c r="A38" s="59">
        <v>30</v>
      </c>
      <c r="D38" s="1" t="s">
        <v>553</v>
      </c>
      <c r="E38" t="s">
        <v>554</v>
      </c>
      <c r="F38" t="s">
        <v>303</v>
      </c>
      <c r="G38" s="162">
        <v>45103</v>
      </c>
      <c r="H38" s="156" t="s">
        <v>94</v>
      </c>
      <c r="I38" s="163">
        <v>45107</v>
      </c>
      <c r="J38" s="164"/>
      <c r="K38" s="9" t="s">
        <v>24</v>
      </c>
      <c r="L38" s="15" t="s">
        <v>408</v>
      </c>
      <c r="M38" s="13">
        <v>1399</v>
      </c>
      <c r="N38" s="9" t="s">
        <v>31</v>
      </c>
      <c r="O38" s="13">
        <v>620</v>
      </c>
      <c r="P38" s="13">
        <v>125</v>
      </c>
      <c r="Q38" s="13">
        <f t="shared" si="0"/>
        <v>654</v>
      </c>
    </row>
    <row r="39" spans="1:17" ht="21">
      <c r="A39" s="59">
        <v>31</v>
      </c>
      <c r="D39" s="1" t="s">
        <v>552</v>
      </c>
      <c r="E39" t="s">
        <v>105</v>
      </c>
      <c r="F39" t="s">
        <v>2</v>
      </c>
      <c r="G39" s="162">
        <v>45103</v>
      </c>
      <c r="H39" s="156" t="s">
        <v>94</v>
      </c>
      <c r="I39" s="163">
        <v>45104</v>
      </c>
      <c r="J39" s="164"/>
      <c r="K39" s="9" t="s">
        <v>24</v>
      </c>
      <c r="L39" s="15" t="s">
        <v>408</v>
      </c>
      <c r="M39" s="13">
        <v>1399</v>
      </c>
      <c r="N39" s="9" t="s">
        <v>31</v>
      </c>
      <c r="O39" s="13">
        <v>620</v>
      </c>
      <c r="P39" s="13">
        <v>125</v>
      </c>
      <c r="Q39" s="13">
        <f t="shared" si="0"/>
        <v>654</v>
      </c>
    </row>
    <row r="40" spans="1:17" ht="21">
      <c r="A40" s="59">
        <v>32</v>
      </c>
      <c r="D40" s="1" t="s">
        <v>555</v>
      </c>
      <c r="E40" t="s">
        <v>4</v>
      </c>
      <c r="F40" t="s">
        <v>4</v>
      </c>
      <c r="G40" s="162">
        <v>45103</v>
      </c>
      <c r="H40" s="156" t="s">
        <v>94</v>
      </c>
      <c r="I40" s="163">
        <v>45104</v>
      </c>
      <c r="J40" s="164"/>
      <c r="K40" s="9" t="s">
        <v>24</v>
      </c>
      <c r="L40" s="15" t="s">
        <v>408</v>
      </c>
      <c r="M40" s="13">
        <v>1399</v>
      </c>
      <c r="N40" s="9" t="s">
        <v>31</v>
      </c>
      <c r="O40" s="13">
        <v>620</v>
      </c>
      <c r="P40" s="13">
        <v>125</v>
      </c>
      <c r="Q40" s="13">
        <f t="shared" si="0"/>
        <v>654</v>
      </c>
    </row>
    <row r="41" spans="1:17" ht="21">
      <c r="A41" s="59">
        <v>33</v>
      </c>
      <c r="D41" s="1" t="s">
        <v>557</v>
      </c>
      <c r="E41" t="s">
        <v>558</v>
      </c>
      <c r="F41" t="s">
        <v>232</v>
      </c>
      <c r="G41" s="162">
        <v>45103</v>
      </c>
      <c r="H41" s="156" t="s">
        <v>94</v>
      </c>
      <c r="I41" s="163">
        <v>45107</v>
      </c>
      <c r="J41" s="164"/>
      <c r="K41" s="9" t="s">
        <v>24</v>
      </c>
      <c r="L41" s="15" t="s">
        <v>408</v>
      </c>
      <c r="M41" s="13">
        <v>1399</v>
      </c>
      <c r="N41" s="9" t="s">
        <v>31</v>
      </c>
      <c r="O41" s="13">
        <v>620</v>
      </c>
      <c r="P41" s="13">
        <v>125</v>
      </c>
      <c r="Q41" s="13">
        <f t="shared" si="0"/>
        <v>654</v>
      </c>
    </row>
    <row r="42" spans="1:17" ht="21">
      <c r="A42" s="59">
        <v>34</v>
      </c>
      <c r="D42" s="1" t="s">
        <v>559</v>
      </c>
      <c r="F42" t="s">
        <v>380</v>
      </c>
      <c r="G42" s="162">
        <v>45103</v>
      </c>
      <c r="H42" s="156" t="s">
        <v>94</v>
      </c>
      <c r="I42" s="163">
        <v>45106</v>
      </c>
      <c r="J42" s="164"/>
      <c r="K42" s="9" t="s">
        <v>24</v>
      </c>
      <c r="L42" s="15" t="s">
        <v>408</v>
      </c>
      <c r="M42" s="13">
        <v>2000</v>
      </c>
      <c r="N42" s="9" t="s">
        <v>524</v>
      </c>
      <c r="O42" s="13">
        <v>1300</v>
      </c>
      <c r="P42" s="13">
        <v>125</v>
      </c>
      <c r="Q42" s="13">
        <f t="shared" si="0"/>
        <v>575</v>
      </c>
    </row>
    <row r="43" spans="1:17" ht="21">
      <c r="A43" s="59">
        <v>35</v>
      </c>
      <c r="D43" s="1" t="s">
        <v>725</v>
      </c>
      <c r="E43" t="s">
        <v>501</v>
      </c>
      <c r="F43" t="s">
        <v>199</v>
      </c>
      <c r="G43" s="162">
        <v>45103</v>
      </c>
      <c r="H43" s="156" t="s">
        <v>94</v>
      </c>
      <c r="I43" s="163">
        <v>45106</v>
      </c>
      <c r="J43" s="164"/>
      <c r="K43" s="9" t="s">
        <v>24</v>
      </c>
      <c r="L43" s="15" t="s">
        <v>408</v>
      </c>
      <c r="M43" s="13">
        <v>1399</v>
      </c>
      <c r="N43" s="9" t="s">
        <v>31</v>
      </c>
      <c r="O43" s="13">
        <v>620</v>
      </c>
      <c r="P43" s="13">
        <v>125</v>
      </c>
      <c r="Q43" s="13">
        <f t="shared" si="0"/>
        <v>654</v>
      </c>
    </row>
    <row r="44" spans="1:17" ht="21">
      <c r="A44" s="59">
        <v>36</v>
      </c>
      <c r="D44" s="1" t="s">
        <v>560</v>
      </c>
      <c r="E44" t="s">
        <v>561</v>
      </c>
      <c r="F44" t="s">
        <v>93</v>
      </c>
      <c r="G44" s="162">
        <v>45104</v>
      </c>
      <c r="H44" s="156" t="s">
        <v>94</v>
      </c>
      <c r="I44" s="163">
        <v>45106</v>
      </c>
      <c r="J44" s="164"/>
      <c r="K44" s="9" t="s">
        <v>24</v>
      </c>
      <c r="L44" s="15" t="s">
        <v>408</v>
      </c>
      <c r="M44" s="13">
        <v>1399</v>
      </c>
      <c r="N44" s="9" t="s">
        <v>31</v>
      </c>
      <c r="O44" s="13">
        <v>620</v>
      </c>
      <c r="P44" s="13">
        <v>125</v>
      </c>
      <c r="Q44" s="13">
        <f t="shared" si="0"/>
        <v>654</v>
      </c>
    </row>
    <row r="45" spans="1:17" ht="21">
      <c r="A45" s="59">
        <v>37</v>
      </c>
      <c r="B45">
        <v>77747336181</v>
      </c>
      <c r="D45" s="1" t="s">
        <v>563</v>
      </c>
      <c r="E45" t="s">
        <v>564</v>
      </c>
      <c r="F45" t="s">
        <v>22</v>
      </c>
      <c r="G45" s="162">
        <v>45104</v>
      </c>
      <c r="H45" s="157" t="s">
        <v>115</v>
      </c>
      <c r="J45" s="165">
        <v>45104</v>
      </c>
      <c r="K45" s="9" t="s">
        <v>24</v>
      </c>
      <c r="L45" s="17" t="s">
        <v>115</v>
      </c>
      <c r="N45" s="9" t="s">
        <v>31</v>
      </c>
      <c r="P45" s="13">
        <v>125</v>
      </c>
      <c r="Q45" s="13">
        <f t="shared" si="0"/>
        <v>0</v>
      </c>
    </row>
    <row r="46" spans="1:17" ht="21">
      <c r="A46" s="59">
        <v>38</v>
      </c>
      <c r="D46" s="1" t="s">
        <v>565</v>
      </c>
      <c r="E46" t="s">
        <v>566</v>
      </c>
      <c r="F46" t="s">
        <v>4</v>
      </c>
      <c r="G46" s="162">
        <v>45104</v>
      </c>
      <c r="H46" s="156" t="s">
        <v>94</v>
      </c>
      <c r="I46" s="163">
        <v>45105</v>
      </c>
      <c r="J46" s="164"/>
      <c r="K46" s="9" t="s">
        <v>24</v>
      </c>
      <c r="L46" s="15" t="s">
        <v>408</v>
      </c>
      <c r="M46" s="13">
        <v>1399</v>
      </c>
      <c r="N46" s="9" t="s">
        <v>31</v>
      </c>
      <c r="O46" s="13">
        <v>620</v>
      </c>
      <c r="P46" s="13">
        <v>125</v>
      </c>
      <c r="Q46" s="13">
        <f t="shared" si="0"/>
        <v>654</v>
      </c>
    </row>
    <row r="47" spans="1:17" ht="21">
      <c r="A47" s="59">
        <v>39</v>
      </c>
      <c r="D47" s="1" t="s">
        <v>567</v>
      </c>
      <c r="E47" t="s">
        <v>231</v>
      </c>
      <c r="F47" t="s">
        <v>232</v>
      </c>
      <c r="G47" s="162">
        <v>45104</v>
      </c>
      <c r="H47" s="156" t="s">
        <v>94</v>
      </c>
      <c r="I47" s="163">
        <v>45106</v>
      </c>
      <c r="J47" s="164"/>
      <c r="K47" s="9" t="s">
        <v>24</v>
      </c>
      <c r="L47" s="15" t="s">
        <v>408</v>
      </c>
      <c r="M47" s="13">
        <v>1399</v>
      </c>
      <c r="N47" s="9" t="s">
        <v>31</v>
      </c>
      <c r="O47" s="13">
        <v>620</v>
      </c>
      <c r="P47" s="13">
        <v>125</v>
      </c>
      <c r="Q47" s="13">
        <f t="shared" si="0"/>
        <v>654</v>
      </c>
    </row>
    <row r="48" spans="1:17" ht="21">
      <c r="A48" s="59">
        <v>40</v>
      </c>
      <c r="D48" s="1" t="s">
        <v>583</v>
      </c>
      <c r="E48" t="s">
        <v>584</v>
      </c>
      <c r="F48" t="s">
        <v>199</v>
      </c>
      <c r="G48" s="162">
        <v>45106</v>
      </c>
      <c r="H48" s="156" t="s">
        <v>94</v>
      </c>
      <c r="I48" s="163">
        <v>45109</v>
      </c>
      <c r="J48" s="164"/>
      <c r="K48" s="9" t="s">
        <v>24</v>
      </c>
      <c r="L48" s="15" t="s">
        <v>408</v>
      </c>
      <c r="M48" s="13">
        <v>1399</v>
      </c>
      <c r="N48" s="9" t="s">
        <v>31</v>
      </c>
      <c r="O48" s="13">
        <v>620</v>
      </c>
      <c r="P48" s="13">
        <v>125</v>
      </c>
      <c r="Q48" s="13">
        <f t="shared" si="0"/>
        <v>654</v>
      </c>
    </row>
    <row r="49" spans="1:17" ht="21">
      <c r="A49" s="59">
        <v>41</v>
      </c>
      <c r="D49" s="1" t="s">
        <v>585</v>
      </c>
      <c r="E49" t="s">
        <v>105</v>
      </c>
      <c r="F49" t="s">
        <v>2</v>
      </c>
      <c r="G49" s="162">
        <v>45106</v>
      </c>
      <c r="H49" s="156" t="s">
        <v>94</v>
      </c>
      <c r="I49" s="163">
        <v>45107</v>
      </c>
      <c r="J49" s="164"/>
      <c r="K49" s="9" t="s">
        <v>24</v>
      </c>
      <c r="L49" s="15" t="s">
        <v>408</v>
      </c>
      <c r="M49" s="13">
        <v>1399</v>
      </c>
      <c r="N49" s="9" t="s">
        <v>31</v>
      </c>
      <c r="O49" s="13">
        <v>620</v>
      </c>
      <c r="P49" s="13">
        <v>125</v>
      </c>
      <c r="Q49" s="13">
        <f t="shared" si="0"/>
        <v>654</v>
      </c>
    </row>
    <row r="50" spans="1:17" ht="21">
      <c r="A50" s="59">
        <v>42</v>
      </c>
      <c r="D50" s="1" t="s">
        <v>586</v>
      </c>
      <c r="E50" t="s">
        <v>513</v>
      </c>
      <c r="F50" t="s">
        <v>93</v>
      </c>
      <c r="G50" s="162">
        <v>45107</v>
      </c>
      <c r="H50" s="156" t="s">
        <v>94</v>
      </c>
      <c r="I50" s="163">
        <v>45109</v>
      </c>
      <c r="J50" s="164"/>
      <c r="K50" s="9" t="s">
        <v>24</v>
      </c>
      <c r="L50" s="15" t="s">
        <v>408</v>
      </c>
      <c r="M50" s="13">
        <v>1399</v>
      </c>
      <c r="N50" s="9" t="s">
        <v>31</v>
      </c>
      <c r="O50" s="13">
        <v>620</v>
      </c>
      <c r="P50" s="13">
        <v>125</v>
      </c>
      <c r="Q50" s="13">
        <f t="shared" si="0"/>
        <v>654</v>
      </c>
    </row>
    <row r="51" spans="1:17" ht="21">
      <c r="A51" s="59">
        <v>43</v>
      </c>
      <c r="D51" s="1" t="s">
        <v>587</v>
      </c>
      <c r="E51" t="s">
        <v>4</v>
      </c>
      <c r="F51" t="s">
        <v>4</v>
      </c>
      <c r="G51" s="162">
        <v>45107</v>
      </c>
      <c r="H51" s="156" t="s">
        <v>94</v>
      </c>
      <c r="I51" s="163">
        <v>45108</v>
      </c>
      <c r="J51" s="164"/>
      <c r="K51" s="9" t="s">
        <v>24</v>
      </c>
      <c r="L51" s="15" t="s">
        <v>408</v>
      </c>
      <c r="M51" s="13">
        <v>1399</v>
      </c>
      <c r="N51" s="9" t="s">
        <v>31</v>
      </c>
      <c r="O51" s="13">
        <v>620</v>
      </c>
      <c r="P51" s="13">
        <v>125</v>
      </c>
      <c r="Q51" s="13">
        <f t="shared" si="0"/>
        <v>654</v>
      </c>
    </row>
    <row r="52" spans="1:17" ht="21">
      <c r="A52" s="59">
        <v>44</v>
      </c>
      <c r="D52" s="1" t="s">
        <v>588</v>
      </c>
      <c r="E52" t="s">
        <v>589</v>
      </c>
      <c r="F52" t="s">
        <v>232</v>
      </c>
      <c r="G52" s="162">
        <v>45107</v>
      </c>
      <c r="H52" s="156" t="s">
        <v>94</v>
      </c>
      <c r="I52" s="163">
        <v>45110</v>
      </c>
      <c r="J52" s="164"/>
      <c r="K52" s="9" t="s">
        <v>24</v>
      </c>
      <c r="L52" s="15" t="s">
        <v>408</v>
      </c>
      <c r="M52" s="13">
        <v>1399</v>
      </c>
      <c r="N52" s="9" t="s">
        <v>31</v>
      </c>
      <c r="O52" s="13">
        <v>620</v>
      </c>
      <c r="P52" s="13">
        <v>125</v>
      </c>
      <c r="Q52" s="13">
        <f t="shared" si="0"/>
        <v>654</v>
      </c>
    </row>
    <row r="53" spans="1:17" ht="21">
      <c r="A53" s="59">
        <v>45</v>
      </c>
      <c r="D53" s="1" t="s">
        <v>590</v>
      </c>
      <c r="E53" t="s">
        <v>591</v>
      </c>
      <c r="F53" t="s">
        <v>2</v>
      </c>
      <c r="G53" s="162">
        <v>45107</v>
      </c>
      <c r="H53" s="156" t="s">
        <v>94</v>
      </c>
      <c r="I53" s="163">
        <v>45108</v>
      </c>
      <c r="J53" s="164"/>
      <c r="K53" s="9" t="s">
        <v>24</v>
      </c>
      <c r="L53" s="15" t="s">
        <v>408</v>
      </c>
      <c r="M53" s="13">
        <v>1399</v>
      </c>
      <c r="N53" s="9" t="s">
        <v>31</v>
      </c>
      <c r="O53" s="13">
        <v>620</v>
      </c>
      <c r="P53" s="13">
        <v>125</v>
      </c>
      <c r="Q53" s="13">
        <f t="shared" si="0"/>
        <v>654</v>
      </c>
    </row>
    <row r="54" spans="1:17" ht="21">
      <c r="A54" s="59">
        <v>46</v>
      </c>
      <c r="D54" s="1" t="s">
        <v>596</v>
      </c>
      <c r="E54" t="s">
        <v>561</v>
      </c>
      <c r="F54" t="s">
        <v>93</v>
      </c>
      <c r="G54" s="162">
        <v>45107</v>
      </c>
      <c r="H54" s="156" t="s">
        <v>94</v>
      </c>
      <c r="I54" s="163">
        <v>45110</v>
      </c>
      <c r="J54" s="164"/>
      <c r="K54" s="9" t="s">
        <v>24</v>
      </c>
      <c r="L54" s="15" t="s">
        <v>408</v>
      </c>
      <c r="M54" s="13">
        <v>1399</v>
      </c>
      <c r="N54" s="9" t="s">
        <v>31</v>
      </c>
      <c r="O54" s="13">
        <v>620</v>
      </c>
      <c r="P54" s="13">
        <v>125</v>
      </c>
      <c r="Q54" s="13">
        <f t="shared" si="0"/>
        <v>654</v>
      </c>
    </row>
    <row r="55" spans="1:17" ht="21">
      <c r="A55" s="59">
        <v>47</v>
      </c>
      <c r="D55" s="1" t="s">
        <v>592</v>
      </c>
      <c r="E55" t="s">
        <v>593</v>
      </c>
      <c r="F55" t="s">
        <v>232</v>
      </c>
      <c r="G55" s="162">
        <v>45107</v>
      </c>
      <c r="H55" s="156" t="s">
        <v>94</v>
      </c>
      <c r="I55" s="163">
        <v>45111</v>
      </c>
      <c r="J55" s="164"/>
      <c r="K55" s="9" t="s">
        <v>24</v>
      </c>
      <c r="L55" s="15" t="s">
        <v>408</v>
      </c>
      <c r="M55" s="13">
        <v>1399</v>
      </c>
      <c r="N55" s="9" t="s">
        <v>31</v>
      </c>
      <c r="O55" s="13">
        <v>620</v>
      </c>
      <c r="P55" s="13">
        <v>125</v>
      </c>
      <c r="Q55" s="13">
        <f t="shared" si="0"/>
        <v>654</v>
      </c>
    </row>
    <row r="56" spans="1:17" ht="21">
      <c r="A56" s="59">
        <v>48</v>
      </c>
      <c r="D56" s="1" t="s">
        <v>594</v>
      </c>
      <c r="E56" t="s">
        <v>595</v>
      </c>
      <c r="F56" t="s">
        <v>11</v>
      </c>
      <c r="G56" s="162">
        <v>45107</v>
      </c>
      <c r="H56" s="156" t="s">
        <v>94</v>
      </c>
      <c r="I56" s="163">
        <v>45109</v>
      </c>
      <c r="J56" s="164"/>
      <c r="K56" s="9" t="s">
        <v>24</v>
      </c>
      <c r="L56" s="15" t="s">
        <v>408</v>
      </c>
      <c r="M56" s="13">
        <v>1399</v>
      </c>
      <c r="N56" s="9" t="s">
        <v>31</v>
      </c>
      <c r="O56" s="13">
        <v>620</v>
      </c>
      <c r="P56" s="13">
        <v>125</v>
      </c>
      <c r="Q56" s="13">
        <f t="shared" si="0"/>
        <v>654</v>
      </c>
    </row>
    <row r="57" spans="1:17" ht="21">
      <c r="A57" s="59">
        <v>49</v>
      </c>
      <c r="D57" s="1" t="s">
        <v>604</v>
      </c>
      <c r="E57" t="s">
        <v>329</v>
      </c>
      <c r="F57" t="s">
        <v>452</v>
      </c>
      <c r="G57" s="162">
        <v>45108</v>
      </c>
      <c r="H57" s="156" t="s">
        <v>94</v>
      </c>
      <c r="I57" s="163">
        <v>45112</v>
      </c>
      <c r="J57" s="164"/>
      <c r="K57" s="9" t="s">
        <v>24</v>
      </c>
      <c r="L57" s="15" t="s">
        <v>408</v>
      </c>
      <c r="M57" s="13">
        <v>1399</v>
      </c>
      <c r="N57" s="9" t="s">
        <v>31</v>
      </c>
      <c r="O57" s="13">
        <v>620</v>
      </c>
      <c r="P57" s="13">
        <v>125</v>
      </c>
      <c r="Q57" s="13">
        <f t="shared" si="0"/>
        <v>654</v>
      </c>
    </row>
    <row r="58" spans="1:17" ht="21">
      <c r="A58" s="59">
        <v>50</v>
      </c>
      <c r="D58" s="1" t="s">
        <v>597</v>
      </c>
      <c r="E58" t="s">
        <v>598</v>
      </c>
      <c r="F58" t="s">
        <v>303</v>
      </c>
      <c r="G58" s="162">
        <v>45108</v>
      </c>
      <c r="H58" s="156" t="s">
        <v>94</v>
      </c>
      <c r="I58" s="163">
        <v>45111</v>
      </c>
      <c r="J58" s="164"/>
      <c r="K58" s="9" t="s">
        <v>24</v>
      </c>
      <c r="L58" s="15" t="s">
        <v>408</v>
      </c>
      <c r="M58" s="13">
        <v>1399</v>
      </c>
      <c r="N58" s="9" t="s">
        <v>31</v>
      </c>
      <c r="O58" s="13">
        <v>620</v>
      </c>
      <c r="P58" s="13">
        <v>125</v>
      </c>
      <c r="Q58" s="13">
        <f t="shared" si="0"/>
        <v>654</v>
      </c>
    </row>
    <row r="59" spans="1:17" ht="21">
      <c r="A59" s="59">
        <v>51</v>
      </c>
      <c r="D59" s="1" t="s">
        <v>603</v>
      </c>
      <c r="E59" t="s">
        <v>599</v>
      </c>
      <c r="F59" t="s">
        <v>93</v>
      </c>
      <c r="G59" s="162">
        <v>45108</v>
      </c>
      <c r="H59" s="156" t="s">
        <v>94</v>
      </c>
      <c r="I59" s="163">
        <v>45111</v>
      </c>
      <c r="J59" s="164"/>
      <c r="K59" s="9" t="s">
        <v>24</v>
      </c>
      <c r="L59" s="15" t="s">
        <v>408</v>
      </c>
      <c r="M59" s="13">
        <v>1399</v>
      </c>
      <c r="N59" s="9" t="s">
        <v>31</v>
      </c>
      <c r="O59" s="13">
        <v>620</v>
      </c>
      <c r="P59" s="13">
        <v>125</v>
      </c>
      <c r="Q59" s="13">
        <f t="shared" si="0"/>
        <v>654</v>
      </c>
    </row>
    <row r="60" spans="1:17" ht="21">
      <c r="A60" s="59">
        <v>52</v>
      </c>
      <c r="D60" s="1" t="s">
        <v>600</v>
      </c>
      <c r="E60" t="s">
        <v>566</v>
      </c>
      <c r="F60" t="s">
        <v>4</v>
      </c>
      <c r="G60" s="162">
        <v>45108</v>
      </c>
      <c r="H60" s="156" t="s">
        <v>94</v>
      </c>
      <c r="I60" s="163">
        <v>45109</v>
      </c>
      <c r="J60" s="164"/>
      <c r="K60" s="9" t="s">
        <v>24</v>
      </c>
      <c r="L60" s="15" t="s">
        <v>408</v>
      </c>
      <c r="M60" s="13">
        <v>1399</v>
      </c>
      <c r="N60" s="9" t="s">
        <v>31</v>
      </c>
      <c r="O60" s="13">
        <v>620</v>
      </c>
      <c r="P60" s="13">
        <v>125</v>
      </c>
      <c r="Q60" s="13">
        <f t="shared" si="0"/>
        <v>654</v>
      </c>
    </row>
    <row r="61" spans="1:17" ht="21">
      <c r="A61" s="59">
        <v>53</v>
      </c>
      <c r="D61" s="1" t="s">
        <v>601</v>
      </c>
      <c r="E61" t="s">
        <v>602</v>
      </c>
      <c r="F61" t="s">
        <v>232</v>
      </c>
      <c r="G61" s="162">
        <v>45108</v>
      </c>
      <c r="H61" s="156" t="s">
        <v>94</v>
      </c>
      <c r="I61" s="163">
        <v>45110</v>
      </c>
      <c r="J61" s="164"/>
      <c r="K61" s="9" t="s">
        <v>24</v>
      </c>
      <c r="L61" s="15" t="s">
        <v>408</v>
      </c>
      <c r="M61" s="13">
        <v>1399</v>
      </c>
      <c r="N61" s="9" t="s">
        <v>31</v>
      </c>
      <c r="O61" s="13">
        <v>620</v>
      </c>
      <c r="P61" s="13">
        <v>125</v>
      </c>
      <c r="Q61" s="13">
        <f t="shared" si="0"/>
        <v>654</v>
      </c>
    </row>
    <row r="62" spans="1:17" ht="21">
      <c r="A62" s="59">
        <v>54</v>
      </c>
      <c r="D62" s="1" t="s">
        <v>605</v>
      </c>
      <c r="E62" t="s">
        <v>606</v>
      </c>
      <c r="F62" t="s">
        <v>714</v>
      </c>
      <c r="G62" s="162">
        <v>45108</v>
      </c>
      <c r="H62" s="156" t="s">
        <v>94</v>
      </c>
      <c r="I62" s="163">
        <v>45111</v>
      </c>
      <c r="J62" s="164"/>
      <c r="K62" s="9" t="s">
        <v>24</v>
      </c>
      <c r="L62" s="15" t="s">
        <v>408</v>
      </c>
      <c r="M62" s="13">
        <v>1399</v>
      </c>
      <c r="N62" s="9" t="s">
        <v>31</v>
      </c>
      <c r="O62" s="13">
        <v>620</v>
      </c>
      <c r="P62" s="13">
        <v>125</v>
      </c>
      <c r="Q62" s="13">
        <f t="shared" si="0"/>
        <v>654</v>
      </c>
    </row>
    <row r="63" spans="1:17" ht="21">
      <c r="A63" s="59">
        <v>55</v>
      </c>
      <c r="D63" s="1" t="s">
        <v>607</v>
      </c>
      <c r="E63" t="s">
        <v>608</v>
      </c>
      <c r="F63" t="s">
        <v>93</v>
      </c>
      <c r="G63" s="162">
        <v>45110</v>
      </c>
      <c r="H63" s="156" t="s">
        <v>94</v>
      </c>
      <c r="I63" s="163">
        <v>45111</v>
      </c>
      <c r="J63" s="164"/>
      <c r="K63" s="9" t="s">
        <v>24</v>
      </c>
      <c r="L63" s="15" t="s">
        <v>408</v>
      </c>
      <c r="M63" s="13">
        <v>1399</v>
      </c>
      <c r="N63" s="9" t="s">
        <v>31</v>
      </c>
      <c r="O63" s="13">
        <v>620</v>
      </c>
      <c r="P63" s="13">
        <v>125</v>
      </c>
      <c r="Q63" s="13">
        <f t="shared" si="0"/>
        <v>654</v>
      </c>
    </row>
    <row r="64" spans="1:17" ht="21">
      <c r="A64" s="59">
        <v>56</v>
      </c>
      <c r="D64" s="1" t="s">
        <v>609</v>
      </c>
      <c r="E64" t="s">
        <v>610</v>
      </c>
      <c r="F64" t="s">
        <v>11</v>
      </c>
      <c r="G64" s="162">
        <v>45110</v>
      </c>
      <c r="H64" s="156" t="s">
        <v>94</v>
      </c>
      <c r="I64" s="163">
        <v>45112</v>
      </c>
      <c r="J64" s="164"/>
      <c r="K64" s="9" t="s">
        <v>24</v>
      </c>
      <c r="L64" s="15" t="s">
        <v>408</v>
      </c>
      <c r="M64" s="13">
        <v>1399</v>
      </c>
      <c r="N64" s="9" t="s">
        <v>31</v>
      </c>
      <c r="O64" s="13">
        <v>620</v>
      </c>
      <c r="P64" s="13">
        <v>125</v>
      </c>
      <c r="Q64" s="13">
        <f t="shared" si="0"/>
        <v>654</v>
      </c>
    </row>
    <row r="65" spans="1:17" ht="21">
      <c r="A65" s="59">
        <v>57</v>
      </c>
      <c r="D65" s="1" t="s">
        <v>611</v>
      </c>
      <c r="E65" t="s">
        <v>4</v>
      </c>
      <c r="F65" t="s">
        <v>4</v>
      </c>
      <c r="G65" s="162">
        <v>45110</v>
      </c>
      <c r="H65" s="156" t="s">
        <v>94</v>
      </c>
      <c r="I65" s="163">
        <v>45111</v>
      </c>
      <c r="J65" s="164"/>
      <c r="K65" s="9" t="s">
        <v>24</v>
      </c>
      <c r="L65" s="15" t="s">
        <v>408</v>
      </c>
      <c r="M65" s="13">
        <v>1399</v>
      </c>
      <c r="N65" s="9" t="s">
        <v>31</v>
      </c>
      <c r="O65" s="13">
        <v>620</v>
      </c>
      <c r="P65" s="13">
        <v>125</v>
      </c>
      <c r="Q65" s="13">
        <f t="shared" si="0"/>
        <v>654</v>
      </c>
    </row>
    <row r="66" spans="1:17" ht="21">
      <c r="A66" s="59">
        <v>58</v>
      </c>
      <c r="D66" s="1" t="s">
        <v>612</v>
      </c>
      <c r="E66" t="s">
        <v>589</v>
      </c>
      <c r="F66" t="s">
        <v>232</v>
      </c>
      <c r="G66" s="162">
        <v>45110</v>
      </c>
      <c r="H66" s="156" t="s">
        <v>94</v>
      </c>
      <c r="I66" s="163">
        <v>45113</v>
      </c>
      <c r="J66" s="164"/>
      <c r="K66" s="9" t="s">
        <v>24</v>
      </c>
      <c r="L66" s="15" t="s">
        <v>408</v>
      </c>
      <c r="M66" s="13">
        <v>1399</v>
      </c>
      <c r="N66" s="9" t="s">
        <v>31</v>
      </c>
      <c r="O66" s="13">
        <v>620</v>
      </c>
      <c r="P66" s="13">
        <v>125</v>
      </c>
      <c r="Q66" s="13">
        <f t="shared" si="0"/>
        <v>654</v>
      </c>
    </row>
    <row r="67" spans="1:17" ht="21">
      <c r="A67" s="59">
        <v>59</v>
      </c>
      <c r="B67">
        <v>77750729895</v>
      </c>
      <c r="D67" s="1" t="s">
        <v>613</v>
      </c>
      <c r="E67" t="s">
        <v>4</v>
      </c>
      <c r="F67" t="s">
        <v>4</v>
      </c>
      <c r="G67" s="162">
        <v>45110</v>
      </c>
      <c r="H67" s="157" t="s">
        <v>115</v>
      </c>
      <c r="J67" s="165">
        <v>45113</v>
      </c>
      <c r="K67" s="9" t="s">
        <v>24</v>
      </c>
      <c r="L67" s="17" t="s">
        <v>115</v>
      </c>
      <c r="N67" s="9" t="s">
        <v>31</v>
      </c>
      <c r="P67" s="13">
        <v>125</v>
      </c>
      <c r="Q67" s="13">
        <f t="shared" si="0"/>
        <v>0</v>
      </c>
    </row>
    <row r="68" spans="1:17" ht="21">
      <c r="A68" s="59">
        <v>60</v>
      </c>
      <c r="D68" s="1" t="s">
        <v>614</v>
      </c>
      <c r="E68" t="s">
        <v>615</v>
      </c>
      <c r="F68" t="s">
        <v>468</v>
      </c>
      <c r="G68" s="162">
        <v>45110</v>
      </c>
      <c r="H68" s="156" t="s">
        <v>94</v>
      </c>
      <c r="I68" s="163">
        <v>45114</v>
      </c>
      <c r="J68" s="164"/>
      <c r="K68" s="9" t="s">
        <v>24</v>
      </c>
      <c r="L68" s="15" t="s">
        <v>408</v>
      </c>
      <c r="M68" s="13">
        <v>1399</v>
      </c>
      <c r="N68" s="9" t="s">
        <v>31</v>
      </c>
      <c r="O68" s="13">
        <v>620</v>
      </c>
      <c r="P68" s="13">
        <v>125</v>
      </c>
      <c r="Q68" s="13">
        <f t="shared" si="0"/>
        <v>654</v>
      </c>
    </row>
    <row r="69" spans="1:17" ht="21">
      <c r="A69" s="59">
        <v>61</v>
      </c>
      <c r="D69" s="1" t="s">
        <v>616</v>
      </c>
      <c r="E69" t="s">
        <v>617</v>
      </c>
      <c r="F69" t="s">
        <v>93</v>
      </c>
      <c r="G69" s="162">
        <v>45110</v>
      </c>
      <c r="H69" s="156" t="s">
        <v>94</v>
      </c>
      <c r="I69" s="163">
        <v>45111</v>
      </c>
      <c r="J69" s="164"/>
      <c r="K69" s="9" t="s">
        <v>24</v>
      </c>
      <c r="L69" s="15" t="s">
        <v>408</v>
      </c>
      <c r="M69" s="13">
        <v>1399</v>
      </c>
      <c r="N69" s="9" t="s">
        <v>31</v>
      </c>
      <c r="O69" s="13">
        <v>620</v>
      </c>
      <c r="P69" s="13">
        <v>125</v>
      </c>
      <c r="Q69" s="13">
        <f t="shared" si="0"/>
        <v>654</v>
      </c>
    </row>
    <row r="70" spans="1:17" ht="21">
      <c r="A70" s="59">
        <v>62</v>
      </c>
      <c r="D70" s="1" t="s">
        <v>618</v>
      </c>
      <c r="E70" t="s">
        <v>619</v>
      </c>
      <c r="F70" t="s">
        <v>2</v>
      </c>
      <c r="G70" s="162">
        <v>45111</v>
      </c>
      <c r="H70" s="156" t="s">
        <v>94</v>
      </c>
      <c r="I70" s="163">
        <v>45112</v>
      </c>
      <c r="J70" s="164"/>
      <c r="K70" s="9" t="s">
        <v>24</v>
      </c>
      <c r="L70" s="15" t="s">
        <v>408</v>
      </c>
      <c r="M70" s="13">
        <v>1399</v>
      </c>
      <c r="N70" s="9" t="s">
        <v>31</v>
      </c>
      <c r="O70" s="13">
        <v>620</v>
      </c>
      <c r="P70" s="13">
        <v>125</v>
      </c>
      <c r="Q70" s="13">
        <f t="shared" si="0"/>
        <v>654</v>
      </c>
    </row>
    <row r="71" spans="1:17" ht="21">
      <c r="A71" s="59">
        <v>63</v>
      </c>
      <c r="C71" s="95"/>
      <c r="D71" s="1" t="s">
        <v>620</v>
      </c>
      <c r="E71" t="s">
        <v>621</v>
      </c>
      <c r="F71" t="s">
        <v>232</v>
      </c>
      <c r="G71" s="162">
        <v>45111</v>
      </c>
      <c r="H71" s="156" t="s">
        <v>94</v>
      </c>
      <c r="I71" s="163">
        <v>45114</v>
      </c>
      <c r="J71" s="164"/>
      <c r="K71" s="9" t="s">
        <v>24</v>
      </c>
      <c r="L71" s="15" t="s">
        <v>408</v>
      </c>
      <c r="M71" s="13">
        <v>1399</v>
      </c>
      <c r="N71" s="9" t="s">
        <v>31</v>
      </c>
      <c r="O71" s="13">
        <v>620</v>
      </c>
      <c r="P71" s="13">
        <v>125</v>
      </c>
      <c r="Q71" s="13">
        <f t="shared" si="0"/>
        <v>654</v>
      </c>
    </row>
    <row r="72" spans="1:17" ht="21">
      <c r="A72" s="59">
        <v>64</v>
      </c>
      <c r="B72">
        <v>19041440659154</v>
      </c>
      <c r="C72" s="95"/>
      <c r="D72" s="1" t="s">
        <v>622</v>
      </c>
      <c r="E72" t="s">
        <v>499</v>
      </c>
      <c r="F72" t="s">
        <v>303</v>
      </c>
      <c r="G72" s="162">
        <v>45111</v>
      </c>
      <c r="H72" s="157" t="s">
        <v>115</v>
      </c>
      <c r="J72" s="165">
        <v>45134</v>
      </c>
      <c r="K72" s="9" t="s">
        <v>24</v>
      </c>
      <c r="L72" s="17" t="s">
        <v>115</v>
      </c>
      <c r="N72" s="9" t="s">
        <v>31</v>
      </c>
      <c r="P72" s="13">
        <v>125</v>
      </c>
      <c r="Q72" s="13">
        <f t="shared" si="0"/>
        <v>0</v>
      </c>
    </row>
    <row r="73" spans="1:17" ht="21">
      <c r="A73" s="59">
        <v>65</v>
      </c>
      <c r="D73" s="1" t="s">
        <v>623</v>
      </c>
      <c r="E73" t="s">
        <v>531</v>
      </c>
      <c r="F73" t="s">
        <v>2</v>
      </c>
      <c r="G73" s="162">
        <v>45111</v>
      </c>
      <c r="H73" s="156" t="s">
        <v>94</v>
      </c>
      <c r="I73" s="163">
        <v>45113</v>
      </c>
      <c r="J73" s="164"/>
      <c r="K73" s="9" t="s">
        <v>24</v>
      </c>
      <c r="L73" s="15" t="s">
        <v>408</v>
      </c>
      <c r="M73" s="13">
        <v>1399</v>
      </c>
      <c r="N73" s="9" t="s">
        <v>31</v>
      </c>
      <c r="O73" s="13">
        <v>620</v>
      </c>
      <c r="P73" s="13">
        <v>125</v>
      </c>
      <c r="Q73" s="13">
        <f t="shared" ref="Q73:Q136" si="1">(IF((M73)-(O73+P73)&lt;0,0,(M73)-(O73+P73)))</f>
        <v>654</v>
      </c>
    </row>
    <row r="74" spans="1:17" ht="21">
      <c r="A74" s="59">
        <v>66</v>
      </c>
      <c r="D74" s="1" t="s">
        <v>644</v>
      </c>
      <c r="E74" t="s">
        <v>548</v>
      </c>
      <c r="F74" t="s">
        <v>452</v>
      </c>
      <c r="G74" s="162">
        <v>45111</v>
      </c>
      <c r="H74" s="156" t="s">
        <v>94</v>
      </c>
      <c r="I74" s="163">
        <v>45113</v>
      </c>
      <c r="J74" s="164"/>
      <c r="K74" s="9" t="s">
        <v>24</v>
      </c>
      <c r="L74" s="15" t="s">
        <v>408</v>
      </c>
      <c r="M74" s="13">
        <v>2200</v>
      </c>
      <c r="N74" s="9" t="s">
        <v>624</v>
      </c>
      <c r="O74" s="13">
        <v>1400</v>
      </c>
      <c r="P74" s="13">
        <v>125</v>
      </c>
      <c r="Q74" s="13">
        <f t="shared" si="1"/>
        <v>675</v>
      </c>
    </row>
    <row r="75" spans="1:17" ht="21">
      <c r="A75" s="59">
        <v>67</v>
      </c>
      <c r="D75" s="1" t="s">
        <v>625</v>
      </c>
      <c r="E75" t="s">
        <v>626</v>
      </c>
      <c r="F75" t="s">
        <v>232</v>
      </c>
      <c r="G75" s="162">
        <v>45111</v>
      </c>
      <c r="H75" s="156" t="s">
        <v>94</v>
      </c>
      <c r="I75" s="163">
        <v>45114</v>
      </c>
      <c r="J75" s="164"/>
      <c r="K75" s="9" t="s">
        <v>24</v>
      </c>
      <c r="L75" s="15" t="s">
        <v>408</v>
      </c>
      <c r="M75" s="13">
        <v>1399</v>
      </c>
      <c r="N75" s="9" t="s">
        <v>31</v>
      </c>
      <c r="O75" s="13">
        <v>620</v>
      </c>
      <c r="P75" s="13">
        <v>125</v>
      </c>
      <c r="Q75" s="13">
        <f t="shared" si="1"/>
        <v>654</v>
      </c>
    </row>
    <row r="76" spans="1:17" ht="21">
      <c r="A76" s="59">
        <v>68</v>
      </c>
      <c r="D76" s="1" t="s">
        <v>627</v>
      </c>
      <c r="E76" t="s">
        <v>628</v>
      </c>
      <c r="F76" t="s">
        <v>380</v>
      </c>
      <c r="G76" s="162">
        <v>45112</v>
      </c>
      <c r="H76" s="156" t="s">
        <v>94</v>
      </c>
      <c r="I76" s="163">
        <v>45116</v>
      </c>
      <c r="J76" s="164"/>
      <c r="K76" s="9" t="s">
        <v>24</v>
      </c>
      <c r="L76" s="15" t="s">
        <v>408</v>
      </c>
      <c r="M76" s="13">
        <v>1399</v>
      </c>
      <c r="N76" s="9" t="s">
        <v>31</v>
      </c>
      <c r="O76" s="13">
        <v>620</v>
      </c>
      <c r="P76" s="13">
        <v>125</v>
      </c>
      <c r="Q76" s="13">
        <f t="shared" si="1"/>
        <v>654</v>
      </c>
    </row>
    <row r="77" spans="1:17" ht="21">
      <c r="A77" s="59">
        <v>69</v>
      </c>
      <c r="B77" t="s">
        <v>736</v>
      </c>
      <c r="C77" s="9"/>
      <c r="D77" s="1" t="s">
        <v>629</v>
      </c>
      <c r="E77" t="s">
        <v>630</v>
      </c>
      <c r="F77" t="s">
        <v>631</v>
      </c>
      <c r="G77" s="162">
        <v>45112</v>
      </c>
      <c r="H77" s="157" t="s">
        <v>115</v>
      </c>
      <c r="J77" s="165">
        <v>45132</v>
      </c>
      <c r="K77" s="9" t="s">
        <v>24</v>
      </c>
      <c r="L77" s="17" t="s">
        <v>115</v>
      </c>
      <c r="N77" s="9" t="s">
        <v>31</v>
      </c>
      <c r="P77" s="13">
        <v>125</v>
      </c>
      <c r="Q77" s="13">
        <f t="shared" si="1"/>
        <v>0</v>
      </c>
    </row>
    <row r="78" spans="1:17" ht="21">
      <c r="A78" s="59">
        <v>70</v>
      </c>
      <c r="D78" s="1" t="s">
        <v>632</v>
      </c>
      <c r="E78" t="s">
        <v>633</v>
      </c>
      <c r="F78" t="s">
        <v>199</v>
      </c>
      <c r="G78" s="162">
        <v>45112</v>
      </c>
      <c r="H78" s="156" t="s">
        <v>94</v>
      </c>
      <c r="I78" s="163">
        <v>45115</v>
      </c>
      <c r="J78" s="164"/>
      <c r="K78" s="9" t="s">
        <v>24</v>
      </c>
      <c r="L78" s="15" t="s">
        <v>408</v>
      </c>
      <c r="M78" s="13">
        <v>1399</v>
      </c>
      <c r="N78" s="9" t="s">
        <v>31</v>
      </c>
      <c r="O78" s="13">
        <v>620</v>
      </c>
      <c r="P78" s="13">
        <v>125</v>
      </c>
      <c r="Q78" s="13">
        <f t="shared" si="1"/>
        <v>654</v>
      </c>
    </row>
    <row r="79" spans="1:17" ht="21">
      <c r="A79" s="59">
        <v>71</v>
      </c>
      <c r="D79" s="1" t="s">
        <v>637</v>
      </c>
      <c r="E79" t="s">
        <v>634</v>
      </c>
      <c r="F79" t="s">
        <v>635</v>
      </c>
      <c r="G79" s="162">
        <v>45112</v>
      </c>
      <c r="H79" s="156" t="s">
        <v>94</v>
      </c>
      <c r="I79" s="163">
        <v>45114</v>
      </c>
      <c r="J79" s="164"/>
      <c r="K79" s="9" t="s">
        <v>24</v>
      </c>
      <c r="L79" s="15" t="s">
        <v>408</v>
      </c>
      <c r="M79" s="13">
        <v>1399</v>
      </c>
      <c r="N79" s="9" t="s">
        <v>31</v>
      </c>
      <c r="O79" s="13">
        <v>620</v>
      </c>
      <c r="P79" s="13">
        <v>125</v>
      </c>
      <c r="Q79" s="13">
        <f t="shared" si="1"/>
        <v>654</v>
      </c>
    </row>
    <row r="80" spans="1:17" ht="18">
      <c r="A80" s="59">
        <v>72</v>
      </c>
      <c r="D80" s="9" t="s">
        <v>636</v>
      </c>
      <c r="E80" t="s">
        <v>4</v>
      </c>
      <c r="F80" t="s">
        <v>4</v>
      </c>
      <c r="G80" s="162">
        <v>45112</v>
      </c>
      <c r="H80" s="156" t="s">
        <v>94</v>
      </c>
      <c r="I80" s="163">
        <v>45113</v>
      </c>
      <c r="J80" s="164"/>
      <c r="K80" s="9" t="s">
        <v>24</v>
      </c>
      <c r="L80" s="15" t="s">
        <v>408</v>
      </c>
      <c r="M80" s="13">
        <v>3400</v>
      </c>
      <c r="N80" s="9" t="s">
        <v>543</v>
      </c>
      <c r="O80" s="13">
        <f>(1300+620)</f>
        <v>1920</v>
      </c>
      <c r="P80" s="13">
        <v>125</v>
      </c>
      <c r="Q80" s="13">
        <f t="shared" si="1"/>
        <v>1355</v>
      </c>
    </row>
    <row r="81" spans="1:17" ht="21">
      <c r="A81" s="59">
        <v>73</v>
      </c>
      <c r="D81" s="1" t="s">
        <v>638</v>
      </c>
      <c r="E81" t="s">
        <v>4</v>
      </c>
      <c r="F81" t="s">
        <v>4</v>
      </c>
      <c r="G81" s="162">
        <v>45112</v>
      </c>
      <c r="H81" s="158" t="s">
        <v>94</v>
      </c>
      <c r="I81" s="163">
        <v>45113</v>
      </c>
      <c r="J81" s="164"/>
      <c r="K81" s="94" t="s">
        <v>280</v>
      </c>
      <c r="L81" s="9" t="s">
        <v>1616</v>
      </c>
      <c r="M81" s="13">
        <v>0</v>
      </c>
      <c r="N81" s="9" t="s">
        <v>31</v>
      </c>
      <c r="P81" s="13">
        <v>125</v>
      </c>
      <c r="Q81" s="13">
        <f t="shared" si="1"/>
        <v>0</v>
      </c>
    </row>
    <row r="82" spans="1:17" ht="21">
      <c r="A82" s="59">
        <v>74</v>
      </c>
      <c r="D82" s="1" t="s">
        <v>639</v>
      </c>
      <c r="E82" t="s">
        <v>513</v>
      </c>
      <c r="F82" t="s">
        <v>93</v>
      </c>
      <c r="G82" s="162">
        <v>45112</v>
      </c>
      <c r="H82" s="156" t="s">
        <v>94</v>
      </c>
      <c r="I82" s="163">
        <v>45114</v>
      </c>
      <c r="J82" s="164"/>
      <c r="K82" s="9" t="s">
        <v>24</v>
      </c>
      <c r="L82" s="15" t="s">
        <v>408</v>
      </c>
      <c r="M82" s="13">
        <v>1399</v>
      </c>
      <c r="N82" s="9" t="s">
        <v>31</v>
      </c>
      <c r="O82" s="13">
        <v>620</v>
      </c>
      <c r="P82" s="13">
        <v>125</v>
      </c>
      <c r="Q82" s="13">
        <f t="shared" si="1"/>
        <v>654</v>
      </c>
    </row>
    <row r="83" spans="1:17" ht="21">
      <c r="A83" s="59">
        <v>75</v>
      </c>
      <c r="D83" s="1" t="s">
        <v>640</v>
      </c>
      <c r="F83" t="s">
        <v>232</v>
      </c>
      <c r="G83" s="162">
        <v>45113</v>
      </c>
      <c r="H83" s="158" t="s">
        <v>94</v>
      </c>
      <c r="I83" s="163">
        <v>45117</v>
      </c>
      <c r="J83" s="164"/>
      <c r="K83" s="94" t="s">
        <v>280</v>
      </c>
      <c r="M83" s="13">
        <v>1399</v>
      </c>
      <c r="N83" s="9" t="s">
        <v>31</v>
      </c>
      <c r="O83" s="13">
        <v>620</v>
      </c>
      <c r="P83" s="13">
        <v>125</v>
      </c>
      <c r="Q83" s="13">
        <f t="shared" si="1"/>
        <v>654</v>
      </c>
    </row>
    <row r="84" spans="1:17" ht="21">
      <c r="A84" s="59">
        <v>76</v>
      </c>
      <c r="B84">
        <v>80222568495</v>
      </c>
      <c r="C84" s="9"/>
      <c r="D84" s="1" t="s">
        <v>641</v>
      </c>
      <c r="E84" t="s">
        <v>650</v>
      </c>
      <c r="F84" t="s">
        <v>93</v>
      </c>
      <c r="G84" s="162">
        <v>45113</v>
      </c>
      <c r="H84" s="157" t="s">
        <v>115</v>
      </c>
      <c r="J84" s="165">
        <v>45124</v>
      </c>
      <c r="K84" s="9" t="s">
        <v>24</v>
      </c>
      <c r="L84" s="17" t="s">
        <v>115</v>
      </c>
      <c r="N84" s="9" t="s">
        <v>31</v>
      </c>
      <c r="P84" s="13">
        <v>125</v>
      </c>
      <c r="Q84" s="13">
        <f t="shared" si="1"/>
        <v>0</v>
      </c>
    </row>
    <row r="85" spans="1:17" ht="21">
      <c r="A85" s="59">
        <v>77</v>
      </c>
      <c r="D85" s="1" t="s">
        <v>646</v>
      </c>
      <c r="E85" t="s">
        <v>34</v>
      </c>
      <c r="F85" t="s">
        <v>11</v>
      </c>
      <c r="G85" s="162">
        <v>45113</v>
      </c>
      <c r="H85" s="156" t="s">
        <v>94</v>
      </c>
      <c r="I85" s="163">
        <v>45114</v>
      </c>
      <c r="J85" s="164"/>
      <c r="K85" s="9" t="s">
        <v>24</v>
      </c>
      <c r="L85" s="15" t="s">
        <v>408</v>
      </c>
      <c r="M85" s="13">
        <v>1399</v>
      </c>
      <c r="N85" s="9" t="s">
        <v>31</v>
      </c>
      <c r="O85" s="13">
        <v>620</v>
      </c>
      <c r="P85" s="13">
        <v>125</v>
      </c>
      <c r="Q85" s="13">
        <f t="shared" si="1"/>
        <v>654</v>
      </c>
    </row>
    <row r="86" spans="1:17" ht="21">
      <c r="A86" s="59">
        <v>78</v>
      </c>
      <c r="D86" s="1" t="s">
        <v>645</v>
      </c>
      <c r="E86" t="s">
        <v>608</v>
      </c>
      <c r="F86" t="s">
        <v>93</v>
      </c>
      <c r="G86" s="162">
        <v>45113</v>
      </c>
      <c r="H86" s="156" t="s">
        <v>94</v>
      </c>
      <c r="I86" s="163">
        <v>45114</v>
      </c>
      <c r="J86" s="164"/>
      <c r="K86" s="9" t="s">
        <v>24</v>
      </c>
      <c r="L86" s="15" t="s">
        <v>408</v>
      </c>
      <c r="M86" s="13">
        <v>1399</v>
      </c>
      <c r="N86" s="9" t="s">
        <v>31</v>
      </c>
      <c r="O86" s="13">
        <v>620</v>
      </c>
      <c r="P86" s="13">
        <v>125</v>
      </c>
      <c r="Q86" s="13">
        <f t="shared" si="1"/>
        <v>654</v>
      </c>
    </row>
    <row r="87" spans="1:17" ht="21">
      <c r="A87" s="59">
        <v>79</v>
      </c>
      <c r="D87" s="1" t="s">
        <v>642</v>
      </c>
      <c r="E87" t="s">
        <v>643</v>
      </c>
      <c r="F87" t="s">
        <v>22</v>
      </c>
      <c r="G87" s="162">
        <v>45113</v>
      </c>
      <c r="H87" s="156" t="s">
        <v>94</v>
      </c>
      <c r="I87" s="163">
        <v>45117</v>
      </c>
      <c r="J87" s="164"/>
      <c r="K87" s="9" t="s">
        <v>24</v>
      </c>
      <c r="L87" s="15" t="s">
        <v>408</v>
      </c>
      <c r="M87" s="13">
        <v>1399</v>
      </c>
      <c r="N87" s="9" t="s">
        <v>31</v>
      </c>
      <c r="O87" s="13">
        <v>620</v>
      </c>
      <c r="P87" s="13">
        <v>125</v>
      </c>
      <c r="Q87" s="13">
        <f t="shared" si="1"/>
        <v>654</v>
      </c>
    </row>
    <row r="88" spans="1:17" ht="21">
      <c r="A88" s="59">
        <v>80</v>
      </c>
      <c r="D88" s="1" t="s">
        <v>647</v>
      </c>
      <c r="E88" t="s">
        <v>648</v>
      </c>
      <c r="F88" t="s">
        <v>2</v>
      </c>
      <c r="G88" s="162">
        <v>45114</v>
      </c>
      <c r="H88" s="156" t="s">
        <v>94</v>
      </c>
      <c r="I88" s="163">
        <v>45115</v>
      </c>
      <c r="J88" s="164"/>
      <c r="K88" s="9" t="s">
        <v>24</v>
      </c>
      <c r="L88" s="15" t="s">
        <v>408</v>
      </c>
      <c r="M88" s="13">
        <v>1399</v>
      </c>
      <c r="N88" s="9" t="s">
        <v>31</v>
      </c>
      <c r="O88" s="13">
        <v>620</v>
      </c>
      <c r="P88" s="13">
        <v>125</v>
      </c>
      <c r="Q88" s="13">
        <f t="shared" si="1"/>
        <v>654</v>
      </c>
    </row>
    <row r="89" spans="1:17" ht="21">
      <c r="A89" s="59">
        <v>81</v>
      </c>
      <c r="D89" s="1" t="s">
        <v>649</v>
      </c>
      <c r="E89" t="s">
        <v>499</v>
      </c>
      <c r="F89" t="s">
        <v>303</v>
      </c>
      <c r="G89" s="162">
        <v>45114</v>
      </c>
      <c r="H89" s="156" t="s">
        <v>94</v>
      </c>
      <c r="I89" s="163">
        <v>45117</v>
      </c>
      <c r="J89" s="164"/>
      <c r="K89" s="9" t="s">
        <v>24</v>
      </c>
      <c r="L89" s="15" t="s">
        <v>408</v>
      </c>
      <c r="M89" s="13">
        <v>1399</v>
      </c>
      <c r="N89" s="9" t="s">
        <v>31</v>
      </c>
      <c r="O89" s="13">
        <v>620</v>
      </c>
      <c r="P89" s="13">
        <v>125</v>
      </c>
      <c r="Q89" s="13">
        <f t="shared" si="1"/>
        <v>654</v>
      </c>
    </row>
    <row r="90" spans="1:17" ht="21">
      <c r="A90" s="59">
        <v>82</v>
      </c>
      <c r="D90" s="1" t="s">
        <v>651</v>
      </c>
      <c r="E90" t="s">
        <v>652</v>
      </c>
      <c r="F90" t="s">
        <v>365</v>
      </c>
      <c r="G90" s="162">
        <v>45114</v>
      </c>
      <c r="H90" s="156" t="s">
        <v>94</v>
      </c>
      <c r="I90" s="163">
        <v>45117</v>
      </c>
      <c r="J90" s="164"/>
      <c r="K90" s="9" t="s">
        <v>24</v>
      </c>
      <c r="L90" s="15" t="s">
        <v>408</v>
      </c>
      <c r="M90" s="13">
        <v>1399</v>
      </c>
      <c r="N90" s="9" t="s">
        <v>31</v>
      </c>
      <c r="O90" s="13">
        <v>620</v>
      </c>
      <c r="P90" s="13">
        <v>125</v>
      </c>
      <c r="Q90" s="13">
        <f t="shared" si="1"/>
        <v>654</v>
      </c>
    </row>
    <row r="91" spans="1:17" ht="21">
      <c r="A91" s="59">
        <v>83</v>
      </c>
      <c r="D91" s="1" t="s">
        <v>653</v>
      </c>
      <c r="E91" t="s">
        <v>654</v>
      </c>
      <c r="F91" t="s">
        <v>93</v>
      </c>
      <c r="G91" s="162">
        <v>45114</v>
      </c>
      <c r="H91" s="156" t="s">
        <v>94</v>
      </c>
      <c r="I91" s="163">
        <v>45115</v>
      </c>
      <c r="J91" s="164"/>
      <c r="K91" s="9" t="s">
        <v>24</v>
      </c>
      <c r="L91" s="15" t="s">
        <v>408</v>
      </c>
      <c r="M91" s="13">
        <v>1399</v>
      </c>
      <c r="N91" s="9" t="s">
        <v>31</v>
      </c>
      <c r="O91" s="13">
        <v>620</v>
      </c>
      <c r="P91" s="13">
        <v>125</v>
      </c>
      <c r="Q91" s="13">
        <f t="shared" si="1"/>
        <v>654</v>
      </c>
    </row>
    <row r="92" spans="1:17" ht="21">
      <c r="A92" s="59">
        <v>84</v>
      </c>
      <c r="D92" s="1" t="s">
        <v>655</v>
      </c>
      <c r="E92" t="s">
        <v>656</v>
      </c>
      <c r="F92" t="s">
        <v>232</v>
      </c>
      <c r="G92" s="162">
        <v>45114</v>
      </c>
      <c r="H92" s="156" t="s">
        <v>94</v>
      </c>
      <c r="I92" s="163">
        <v>45118</v>
      </c>
      <c r="J92" s="164"/>
      <c r="K92" s="9" t="s">
        <v>24</v>
      </c>
      <c r="L92" s="15" t="s">
        <v>408</v>
      </c>
      <c r="M92" s="13">
        <v>1399</v>
      </c>
      <c r="N92" s="9" t="s">
        <v>31</v>
      </c>
      <c r="O92" s="13">
        <v>620</v>
      </c>
      <c r="P92" s="13">
        <v>125</v>
      </c>
      <c r="Q92" s="13">
        <f t="shared" si="1"/>
        <v>654</v>
      </c>
    </row>
    <row r="93" spans="1:17" ht="21">
      <c r="A93" s="59">
        <v>85</v>
      </c>
      <c r="D93" s="1" t="s">
        <v>657</v>
      </c>
      <c r="E93" t="s">
        <v>658</v>
      </c>
      <c r="F93" t="s">
        <v>199</v>
      </c>
      <c r="G93" s="162">
        <v>45115</v>
      </c>
      <c r="H93" s="156" t="s">
        <v>94</v>
      </c>
      <c r="I93" s="163">
        <v>45118</v>
      </c>
      <c r="J93" s="164"/>
      <c r="K93" s="9" t="s">
        <v>24</v>
      </c>
      <c r="L93" s="15" t="s">
        <v>408</v>
      </c>
      <c r="M93" s="13">
        <v>1399</v>
      </c>
      <c r="N93" s="9" t="s">
        <v>31</v>
      </c>
      <c r="O93" s="13">
        <v>620</v>
      </c>
      <c r="P93" s="13">
        <v>125</v>
      </c>
      <c r="Q93" s="13">
        <f t="shared" si="1"/>
        <v>654</v>
      </c>
    </row>
    <row r="94" spans="1:17" ht="21">
      <c r="A94" s="59">
        <v>86</v>
      </c>
      <c r="D94" s="1" t="s">
        <v>659</v>
      </c>
      <c r="E94" t="s">
        <v>139</v>
      </c>
      <c r="F94" t="s">
        <v>714</v>
      </c>
      <c r="G94" s="162">
        <v>45115</v>
      </c>
      <c r="H94" s="156" t="s">
        <v>94</v>
      </c>
      <c r="I94" s="163">
        <v>45122</v>
      </c>
      <c r="J94" s="164"/>
      <c r="K94" s="9" t="s">
        <v>24</v>
      </c>
      <c r="L94" s="15" t="s">
        <v>408</v>
      </c>
      <c r="M94" s="13">
        <v>1399</v>
      </c>
      <c r="N94" s="9" t="s">
        <v>31</v>
      </c>
      <c r="O94" s="13">
        <v>620</v>
      </c>
      <c r="P94" s="13">
        <v>125</v>
      </c>
      <c r="Q94" s="13">
        <f t="shared" si="1"/>
        <v>654</v>
      </c>
    </row>
    <row r="95" spans="1:17" ht="21">
      <c r="A95" s="59">
        <v>87</v>
      </c>
      <c r="D95" s="1" t="s">
        <v>660</v>
      </c>
      <c r="E95" t="s">
        <v>661</v>
      </c>
      <c r="F95" t="s">
        <v>2</v>
      </c>
      <c r="G95" s="162">
        <v>45115</v>
      </c>
      <c r="H95" s="156" t="s">
        <v>94</v>
      </c>
      <c r="I95" s="163">
        <v>45117</v>
      </c>
      <c r="J95" s="164"/>
      <c r="K95" s="9" t="s">
        <v>24</v>
      </c>
      <c r="L95" s="15" t="s">
        <v>408</v>
      </c>
      <c r="M95" s="13">
        <v>1399</v>
      </c>
      <c r="N95" s="9" t="s">
        <v>31</v>
      </c>
      <c r="O95" s="13">
        <v>620</v>
      </c>
      <c r="P95" s="13">
        <v>125</v>
      </c>
      <c r="Q95" s="13">
        <f t="shared" si="1"/>
        <v>654</v>
      </c>
    </row>
    <row r="96" spans="1:17" ht="21">
      <c r="A96" s="59">
        <v>88</v>
      </c>
      <c r="D96" s="1" t="s">
        <v>662</v>
      </c>
      <c r="E96" t="s">
        <v>663</v>
      </c>
      <c r="F96" t="s">
        <v>22</v>
      </c>
      <c r="G96" s="162">
        <v>45115</v>
      </c>
      <c r="H96" s="156" t="s">
        <v>94</v>
      </c>
      <c r="I96" s="163">
        <v>45116</v>
      </c>
      <c r="J96" s="164"/>
      <c r="K96" s="9" t="s">
        <v>24</v>
      </c>
      <c r="L96" s="15" t="s">
        <v>408</v>
      </c>
      <c r="M96" s="13">
        <v>1399</v>
      </c>
      <c r="N96" s="9" t="s">
        <v>31</v>
      </c>
      <c r="O96" s="13">
        <v>620</v>
      </c>
      <c r="P96" s="13">
        <v>125</v>
      </c>
      <c r="Q96" s="13">
        <f t="shared" si="1"/>
        <v>654</v>
      </c>
    </row>
    <row r="97" spans="1:17" ht="21">
      <c r="A97" s="59">
        <v>89</v>
      </c>
      <c r="D97" s="1" t="s">
        <v>664</v>
      </c>
      <c r="E97" t="s">
        <v>665</v>
      </c>
      <c r="F97" t="s">
        <v>2</v>
      </c>
      <c r="G97" s="162">
        <v>45115</v>
      </c>
      <c r="H97" s="156" t="s">
        <v>94</v>
      </c>
      <c r="I97" s="163">
        <v>45117</v>
      </c>
      <c r="J97" s="164"/>
      <c r="K97" s="9" t="s">
        <v>24</v>
      </c>
      <c r="L97" s="15" t="s">
        <v>408</v>
      </c>
      <c r="M97" s="13">
        <v>1399</v>
      </c>
      <c r="N97" s="9" t="s">
        <v>31</v>
      </c>
      <c r="O97" s="13">
        <v>620</v>
      </c>
      <c r="P97" s="13">
        <v>125</v>
      </c>
      <c r="Q97" s="13">
        <f t="shared" si="1"/>
        <v>654</v>
      </c>
    </row>
    <row r="98" spans="1:17" ht="21">
      <c r="A98" s="59">
        <v>90</v>
      </c>
      <c r="D98" s="1" t="s">
        <v>666</v>
      </c>
      <c r="E98" t="s">
        <v>667</v>
      </c>
      <c r="F98" t="s">
        <v>492</v>
      </c>
      <c r="G98" s="162">
        <v>45115</v>
      </c>
      <c r="H98" s="159" t="s">
        <v>94</v>
      </c>
      <c r="I98" s="163">
        <v>45118</v>
      </c>
      <c r="J98" s="164"/>
      <c r="K98" s="94" t="s">
        <v>669</v>
      </c>
      <c r="L98" s="9" t="s">
        <v>280</v>
      </c>
      <c r="M98" s="13">
        <v>2000</v>
      </c>
      <c r="N98" s="9" t="s">
        <v>668</v>
      </c>
      <c r="O98" s="13">
        <v>1300</v>
      </c>
      <c r="P98" s="13">
        <v>125</v>
      </c>
      <c r="Q98" s="13">
        <f t="shared" si="1"/>
        <v>575</v>
      </c>
    </row>
    <row r="99" spans="1:17" ht="21">
      <c r="A99" s="59">
        <v>91</v>
      </c>
      <c r="D99" s="1" t="s">
        <v>670</v>
      </c>
      <c r="E99" t="s">
        <v>671</v>
      </c>
      <c r="F99" t="s">
        <v>2</v>
      </c>
      <c r="G99" s="162">
        <v>45117</v>
      </c>
      <c r="H99" s="156" t="s">
        <v>94</v>
      </c>
      <c r="I99" s="163">
        <v>45119</v>
      </c>
      <c r="J99" s="164"/>
      <c r="K99" s="9" t="s">
        <v>24</v>
      </c>
      <c r="L99" s="15" t="s">
        <v>408</v>
      </c>
      <c r="M99" s="13">
        <v>1399</v>
      </c>
      <c r="N99" s="9" t="s">
        <v>31</v>
      </c>
      <c r="O99" s="13">
        <v>620</v>
      </c>
      <c r="P99" s="13">
        <v>125</v>
      </c>
      <c r="Q99" s="13">
        <f t="shared" si="1"/>
        <v>654</v>
      </c>
    </row>
    <row r="100" spans="1:17" ht="21">
      <c r="A100" s="59">
        <v>92</v>
      </c>
      <c r="D100" s="1" t="s">
        <v>672</v>
      </c>
      <c r="E100" t="s">
        <v>673</v>
      </c>
      <c r="F100" t="s">
        <v>199</v>
      </c>
      <c r="G100" s="162">
        <v>45117</v>
      </c>
      <c r="H100" s="156" t="s">
        <v>94</v>
      </c>
      <c r="I100" s="163">
        <v>45122</v>
      </c>
      <c r="J100" s="164"/>
      <c r="K100" s="9" t="s">
        <v>24</v>
      </c>
      <c r="L100" s="15" t="s">
        <v>408</v>
      </c>
      <c r="M100" s="13">
        <v>1399</v>
      </c>
      <c r="N100" s="9" t="s">
        <v>31</v>
      </c>
      <c r="O100" s="13">
        <v>620</v>
      </c>
      <c r="P100" s="13">
        <v>125</v>
      </c>
      <c r="Q100" s="13">
        <f t="shared" si="1"/>
        <v>654</v>
      </c>
    </row>
    <row r="101" spans="1:17" ht="21">
      <c r="A101" s="59">
        <v>93</v>
      </c>
      <c r="B101">
        <v>77755400575</v>
      </c>
      <c r="D101" s="1" t="s">
        <v>674</v>
      </c>
      <c r="E101" t="s">
        <v>329</v>
      </c>
      <c r="F101" t="s">
        <v>452</v>
      </c>
      <c r="G101" s="162">
        <v>45117</v>
      </c>
      <c r="H101" s="157" t="s">
        <v>115</v>
      </c>
      <c r="J101" s="165">
        <v>45127</v>
      </c>
      <c r="K101" s="9" t="s">
        <v>24</v>
      </c>
      <c r="L101" s="17" t="s">
        <v>115</v>
      </c>
      <c r="N101" s="9" t="s">
        <v>31</v>
      </c>
      <c r="P101" s="13">
        <v>125</v>
      </c>
      <c r="Q101" s="13">
        <f t="shared" si="1"/>
        <v>0</v>
      </c>
    </row>
    <row r="102" spans="1:17" ht="21">
      <c r="A102" s="59">
        <v>94</v>
      </c>
      <c r="D102" s="1" t="s">
        <v>675</v>
      </c>
      <c r="E102" t="s">
        <v>201</v>
      </c>
      <c r="F102" t="s">
        <v>2</v>
      </c>
      <c r="G102" s="162">
        <v>45117</v>
      </c>
      <c r="H102" s="156" t="s">
        <v>94</v>
      </c>
      <c r="I102" s="163">
        <v>45120</v>
      </c>
      <c r="J102" s="164"/>
      <c r="K102" s="9" t="s">
        <v>24</v>
      </c>
      <c r="L102" s="15" t="s">
        <v>408</v>
      </c>
      <c r="M102" s="13">
        <v>1399</v>
      </c>
      <c r="N102" s="9" t="s">
        <v>31</v>
      </c>
      <c r="O102" s="13">
        <v>620</v>
      </c>
      <c r="P102" s="13">
        <v>125</v>
      </c>
      <c r="Q102" s="13">
        <f t="shared" si="1"/>
        <v>654</v>
      </c>
    </row>
    <row r="103" spans="1:17" ht="21">
      <c r="A103" s="59">
        <v>95</v>
      </c>
      <c r="D103" s="1" t="s">
        <v>676</v>
      </c>
      <c r="E103" t="s">
        <v>357</v>
      </c>
      <c r="F103" t="s">
        <v>11</v>
      </c>
      <c r="G103" s="162">
        <v>45118</v>
      </c>
      <c r="H103" s="156" t="s">
        <v>94</v>
      </c>
      <c r="I103" s="163">
        <v>45121</v>
      </c>
      <c r="J103" s="164"/>
      <c r="K103" s="9" t="s">
        <v>24</v>
      </c>
      <c r="L103" s="15" t="s">
        <v>408</v>
      </c>
      <c r="M103" s="13">
        <v>1399</v>
      </c>
      <c r="N103" s="9" t="s">
        <v>31</v>
      </c>
      <c r="O103" s="13">
        <v>620</v>
      </c>
      <c r="P103" s="13">
        <v>125</v>
      </c>
      <c r="Q103" s="13">
        <f t="shared" si="1"/>
        <v>654</v>
      </c>
    </row>
    <row r="104" spans="1:17" ht="21">
      <c r="A104" s="59">
        <v>96</v>
      </c>
      <c r="D104" s="1" t="s">
        <v>677</v>
      </c>
      <c r="E104" t="s">
        <v>678</v>
      </c>
      <c r="F104" t="s">
        <v>232</v>
      </c>
      <c r="G104" s="162">
        <v>45118</v>
      </c>
      <c r="H104" s="156" t="s">
        <v>94</v>
      </c>
      <c r="I104" s="163">
        <v>45121</v>
      </c>
      <c r="J104" s="164"/>
      <c r="K104" s="9" t="s">
        <v>24</v>
      </c>
      <c r="L104" s="15" t="s">
        <v>408</v>
      </c>
      <c r="M104" s="13">
        <v>1399</v>
      </c>
      <c r="N104" s="9" t="s">
        <v>31</v>
      </c>
      <c r="O104" s="13">
        <v>620</v>
      </c>
      <c r="P104" s="13">
        <v>125</v>
      </c>
      <c r="Q104" s="13">
        <f t="shared" si="1"/>
        <v>654</v>
      </c>
    </row>
    <row r="105" spans="1:17" ht="21">
      <c r="A105" s="59">
        <v>97</v>
      </c>
      <c r="D105" s="1" t="s">
        <v>679</v>
      </c>
      <c r="E105" t="s">
        <v>531</v>
      </c>
      <c r="F105" t="s">
        <v>2</v>
      </c>
      <c r="G105" s="162">
        <v>45118</v>
      </c>
      <c r="H105" s="156" t="s">
        <v>94</v>
      </c>
      <c r="I105" s="163">
        <v>45120</v>
      </c>
      <c r="J105" s="164"/>
      <c r="K105" s="9" t="s">
        <v>24</v>
      </c>
      <c r="L105" s="15" t="s">
        <v>408</v>
      </c>
      <c r="M105" s="13">
        <v>1399</v>
      </c>
      <c r="N105" s="9" t="s">
        <v>31</v>
      </c>
      <c r="O105" s="13">
        <v>620</v>
      </c>
      <c r="P105" s="13">
        <v>125</v>
      </c>
      <c r="Q105" s="13">
        <f t="shared" si="1"/>
        <v>654</v>
      </c>
    </row>
    <row r="106" spans="1:17" ht="21">
      <c r="A106" s="59">
        <v>98</v>
      </c>
      <c r="D106" s="1" t="s">
        <v>680</v>
      </c>
      <c r="E106" t="s">
        <v>681</v>
      </c>
      <c r="F106" t="s">
        <v>210</v>
      </c>
      <c r="G106" s="162">
        <v>45118</v>
      </c>
      <c r="H106" s="156" t="s">
        <v>94</v>
      </c>
      <c r="I106" s="163">
        <v>45123</v>
      </c>
      <c r="J106" s="164"/>
      <c r="K106" s="9" t="s">
        <v>24</v>
      </c>
      <c r="L106" s="15" t="s">
        <v>408</v>
      </c>
      <c r="M106" s="13">
        <v>1399</v>
      </c>
      <c r="N106" s="9" t="s">
        <v>31</v>
      </c>
      <c r="O106" s="13">
        <v>620</v>
      </c>
      <c r="P106" s="13">
        <v>125</v>
      </c>
      <c r="Q106" s="13">
        <f t="shared" si="1"/>
        <v>654</v>
      </c>
    </row>
    <row r="107" spans="1:17" ht="21">
      <c r="A107" s="59">
        <v>99</v>
      </c>
      <c r="B107">
        <v>77756276894</v>
      </c>
      <c r="D107" s="1" t="s">
        <v>682</v>
      </c>
      <c r="E107" t="s">
        <v>667</v>
      </c>
      <c r="F107" t="s">
        <v>492</v>
      </c>
      <c r="G107" s="162">
        <v>45118</v>
      </c>
      <c r="H107" s="157" t="s">
        <v>115</v>
      </c>
      <c r="J107" s="165">
        <v>45127</v>
      </c>
      <c r="K107" s="9" t="s">
        <v>24</v>
      </c>
      <c r="L107" s="17" t="s">
        <v>115</v>
      </c>
      <c r="N107" s="9" t="s">
        <v>523</v>
      </c>
      <c r="P107" s="13">
        <v>125</v>
      </c>
      <c r="Q107" s="13">
        <f t="shared" si="1"/>
        <v>0</v>
      </c>
    </row>
    <row r="108" spans="1:17" ht="21">
      <c r="A108" s="59">
        <v>100</v>
      </c>
      <c r="D108" s="1" t="s">
        <v>684</v>
      </c>
      <c r="E108" t="s">
        <v>685</v>
      </c>
      <c r="F108" t="s">
        <v>714</v>
      </c>
      <c r="G108" s="162">
        <v>45119</v>
      </c>
      <c r="H108" s="156" t="s">
        <v>94</v>
      </c>
      <c r="I108" s="163">
        <v>45124</v>
      </c>
      <c r="J108" s="164"/>
      <c r="K108" s="9" t="s">
        <v>24</v>
      </c>
      <c r="L108" s="15" t="s">
        <v>408</v>
      </c>
      <c r="M108" s="13">
        <v>1399</v>
      </c>
      <c r="N108" s="9" t="s">
        <v>31</v>
      </c>
      <c r="O108" s="13">
        <v>620</v>
      </c>
      <c r="P108" s="13">
        <v>125</v>
      </c>
      <c r="Q108" s="13">
        <f t="shared" si="1"/>
        <v>654</v>
      </c>
    </row>
    <row r="109" spans="1:17" ht="21">
      <c r="A109" s="59">
        <v>101</v>
      </c>
      <c r="D109" s="1" t="s">
        <v>686</v>
      </c>
      <c r="E109" t="s">
        <v>687</v>
      </c>
      <c r="F109" t="s">
        <v>11</v>
      </c>
      <c r="G109" s="162">
        <v>45119</v>
      </c>
      <c r="H109" s="156" t="s">
        <v>94</v>
      </c>
      <c r="I109" s="163">
        <v>45124</v>
      </c>
      <c r="J109" s="164"/>
      <c r="K109" s="9" t="s">
        <v>24</v>
      </c>
      <c r="L109" s="15" t="s">
        <v>408</v>
      </c>
      <c r="M109" s="13">
        <v>1399</v>
      </c>
      <c r="N109" s="9" t="s">
        <v>31</v>
      </c>
      <c r="O109" s="13">
        <v>620</v>
      </c>
      <c r="P109" s="13">
        <v>125</v>
      </c>
      <c r="Q109" s="13">
        <f t="shared" si="1"/>
        <v>654</v>
      </c>
    </row>
    <row r="110" spans="1:17" ht="21">
      <c r="A110" s="59">
        <v>102</v>
      </c>
      <c r="D110" s="1" t="s">
        <v>688</v>
      </c>
      <c r="E110" t="s">
        <v>209</v>
      </c>
      <c r="F110" t="s">
        <v>210</v>
      </c>
      <c r="G110" s="162">
        <v>45119</v>
      </c>
      <c r="H110" s="156" t="s">
        <v>94</v>
      </c>
      <c r="I110" s="163">
        <v>45123</v>
      </c>
      <c r="J110" s="164"/>
      <c r="K110" s="9" t="s">
        <v>24</v>
      </c>
      <c r="L110" s="15" t="s">
        <v>408</v>
      </c>
      <c r="M110" s="13">
        <v>1399</v>
      </c>
      <c r="N110" s="9" t="s">
        <v>31</v>
      </c>
      <c r="O110" s="13">
        <v>620</v>
      </c>
      <c r="P110" s="13">
        <v>125</v>
      </c>
      <c r="Q110" s="13">
        <f t="shared" si="1"/>
        <v>654</v>
      </c>
    </row>
    <row r="111" spans="1:17" ht="21">
      <c r="A111" s="59">
        <v>103</v>
      </c>
      <c r="D111" s="1" t="s">
        <v>689</v>
      </c>
      <c r="E111" t="s">
        <v>690</v>
      </c>
      <c r="F111" t="s">
        <v>468</v>
      </c>
      <c r="G111" s="162">
        <v>45119</v>
      </c>
      <c r="H111" s="156" t="s">
        <v>94</v>
      </c>
      <c r="I111" s="163">
        <v>45124</v>
      </c>
      <c r="J111" s="164"/>
      <c r="K111" s="9" t="s">
        <v>24</v>
      </c>
      <c r="L111" s="15" t="s">
        <v>408</v>
      </c>
      <c r="M111" s="13">
        <v>1399</v>
      </c>
      <c r="N111" s="9" t="s">
        <v>31</v>
      </c>
      <c r="O111" s="13">
        <v>620</v>
      </c>
      <c r="P111" s="13">
        <v>125</v>
      </c>
      <c r="Q111" s="13">
        <f t="shared" si="1"/>
        <v>654</v>
      </c>
    </row>
    <row r="112" spans="1:17" ht="21">
      <c r="A112" s="59">
        <v>104</v>
      </c>
      <c r="D112" s="1" t="s">
        <v>691</v>
      </c>
      <c r="E112" t="s">
        <v>692</v>
      </c>
      <c r="F112" t="s">
        <v>232</v>
      </c>
      <c r="G112" s="162">
        <v>45119</v>
      </c>
      <c r="H112" s="156" t="s">
        <v>94</v>
      </c>
      <c r="I112" s="163">
        <v>45123</v>
      </c>
      <c r="J112" s="164"/>
      <c r="K112" s="9" t="s">
        <v>24</v>
      </c>
      <c r="L112" s="15" t="s">
        <v>408</v>
      </c>
      <c r="M112" s="13">
        <v>1399</v>
      </c>
      <c r="N112" s="9" t="s">
        <v>31</v>
      </c>
      <c r="O112" s="13">
        <v>620</v>
      </c>
      <c r="P112" s="13">
        <v>125</v>
      </c>
      <c r="Q112" s="13">
        <f t="shared" si="1"/>
        <v>654</v>
      </c>
    </row>
    <row r="113" spans="1:17" ht="21">
      <c r="A113" s="59">
        <v>105</v>
      </c>
      <c r="D113" s="1" t="s">
        <v>693</v>
      </c>
      <c r="E113" t="s">
        <v>694</v>
      </c>
      <c r="F113" t="s">
        <v>232</v>
      </c>
      <c r="G113" s="162">
        <v>45119</v>
      </c>
      <c r="H113" s="156" t="s">
        <v>94</v>
      </c>
      <c r="I113" s="163">
        <v>45124</v>
      </c>
      <c r="J113" s="164"/>
      <c r="K113" s="9" t="s">
        <v>24</v>
      </c>
      <c r="L113" s="15" t="s">
        <v>408</v>
      </c>
      <c r="M113" s="13">
        <v>1399</v>
      </c>
      <c r="N113" s="9" t="s">
        <v>31</v>
      </c>
      <c r="O113" s="13">
        <v>620</v>
      </c>
      <c r="P113" s="13">
        <v>125</v>
      </c>
      <c r="Q113" s="13">
        <f t="shared" si="1"/>
        <v>654</v>
      </c>
    </row>
    <row r="114" spans="1:17" ht="21">
      <c r="A114" s="59">
        <v>106</v>
      </c>
      <c r="D114" s="1" t="s">
        <v>695</v>
      </c>
      <c r="E114" t="s">
        <v>696</v>
      </c>
      <c r="F114" t="s">
        <v>11</v>
      </c>
      <c r="G114" s="162">
        <v>45119</v>
      </c>
      <c r="H114" s="156" t="s">
        <v>94</v>
      </c>
      <c r="I114" s="163">
        <v>45124</v>
      </c>
      <c r="J114" s="164"/>
      <c r="K114" s="9" t="s">
        <v>24</v>
      </c>
      <c r="L114" s="15" t="s">
        <v>408</v>
      </c>
      <c r="M114" s="13">
        <v>1399</v>
      </c>
      <c r="N114" s="9" t="s">
        <v>31</v>
      </c>
      <c r="O114" s="13">
        <v>620</v>
      </c>
      <c r="P114" s="13">
        <v>125</v>
      </c>
      <c r="Q114" s="13">
        <f t="shared" si="1"/>
        <v>654</v>
      </c>
    </row>
    <row r="115" spans="1:17" ht="21">
      <c r="A115" s="59">
        <v>107</v>
      </c>
      <c r="D115" s="1" t="s">
        <v>697</v>
      </c>
      <c r="E115" t="s">
        <v>698</v>
      </c>
      <c r="F115" t="s">
        <v>93</v>
      </c>
      <c r="G115" s="162">
        <v>45120</v>
      </c>
      <c r="H115" s="156" t="s">
        <v>94</v>
      </c>
      <c r="I115" s="163">
        <v>45122</v>
      </c>
      <c r="J115" s="164"/>
      <c r="K115" s="9" t="s">
        <v>24</v>
      </c>
      <c r="L115" s="15" t="s">
        <v>408</v>
      </c>
      <c r="M115" s="13">
        <v>1399</v>
      </c>
      <c r="N115" s="9" t="s">
        <v>31</v>
      </c>
      <c r="O115" s="13">
        <v>620</v>
      </c>
      <c r="P115" s="13">
        <v>125</v>
      </c>
      <c r="Q115" s="13">
        <f t="shared" si="1"/>
        <v>654</v>
      </c>
    </row>
    <row r="116" spans="1:17" ht="21">
      <c r="A116" s="59">
        <v>108</v>
      </c>
      <c r="D116" s="1" t="s">
        <v>699</v>
      </c>
      <c r="E116" t="s">
        <v>598</v>
      </c>
      <c r="F116" t="s">
        <v>303</v>
      </c>
      <c r="G116" s="162">
        <v>45120</v>
      </c>
      <c r="H116" s="156" t="s">
        <v>94</v>
      </c>
      <c r="I116" s="163">
        <v>45124</v>
      </c>
      <c r="J116" s="164"/>
      <c r="K116" s="9" t="s">
        <v>24</v>
      </c>
      <c r="L116" s="15" t="s">
        <v>408</v>
      </c>
      <c r="M116" s="13">
        <v>1399</v>
      </c>
      <c r="N116" s="9" t="s">
        <v>31</v>
      </c>
      <c r="O116" s="13">
        <v>620</v>
      </c>
      <c r="P116" s="13">
        <v>125</v>
      </c>
      <c r="Q116" s="13">
        <f t="shared" si="1"/>
        <v>654</v>
      </c>
    </row>
    <row r="117" spans="1:17" ht="21">
      <c r="A117" s="59">
        <v>109</v>
      </c>
      <c r="D117" s="1" t="s">
        <v>701</v>
      </c>
      <c r="E117" t="s">
        <v>656</v>
      </c>
      <c r="F117" t="s">
        <v>232</v>
      </c>
      <c r="G117" s="162">
        <v>45120</v>
      </c>
      <c r="H117" s="156" t="s">
        <v>94</v>
      </c>
      <c r="I117" s="163">
        <v>45124</v>
      </c>
      <c r="J117" s="164"/>
      <c r="K117" s="9" t="s">
        <v>24</v>
      </c>
      <c r="L117" s="15" t="s">
        <v>408</v>
      </c>
      <c r="M117" s="13">
        <v>1399</v>
      </c>
      <c r="N117" s="9" t="s">
        <v>31</v>
      </c>
      <c r="O117" s="13">
        <v>620</v>
      </c>
      <c r="P117" s="13">
        <v>125</v>
      </c>
      <c r="Q117" s="13">
        <f t="shared" si="1"/>
        <v>654</v>
      </c>
    </row>
    <row r="118" spans="1:17" ht="21">
      <c r="A118" s="59">
        <v>110</v>
      </c>
      <c r="D118" s="1" t="s">
        <v>700</v>
      </c>
      <c r="E118" t="s">
        <v>231</v>
      </c>
      <c r="F118" t="s">
        <v>232</v>
      </c>
      <c r="G118" s="162">
        <v>45120</v>
      </c>
      <c r="H118" s="156" t="s">
        <v>94</v>
      </c>
      <c r="I118" s="163">
        <v>45124</v>
      </c>
      <c r="J118" s="164"/>
      <c r="K118" s="9" t="s">
        <v>24</v>
      </c>
      <c r="L118" s="15" t="s">
        <v>408</v>
      </c>
      <c r="M118" s="13">
        <v>1399</v>
      </c>
      <c r="N118" s="9" t="s">
        <v>31</v>
      </c>
      <c r="O118" s="13">
        <v>620</v>
      </c>
      <c r="P118" s="13">
        <v>125</v>
      </c>
      <c r="Q118" s="13">
        <f t="shared" si="1"/>
        <v>654</v>
      </c>
    </row>
    <row r="119" spans="1:17" ht="21">
      <c r="A119" s="59">
        <v>111</v>
      </c>
      <c r="D119" s="1" t="s">
        <v>702</v>
      </c>
      <c r="E119" t="s">
        <v>591</v>
      </c>
      <c r="F119" t="s">
        <v>2</v>
      </c>
      <c r="G119" s="162">
        <v>45120</v>
      </c>
      <c r="H119" s="156" t="s">
        <v>94</v>
      </c>
      <c r="I119" s="163">
        <v>45124</v>
      </c>
      <c r="J119" s="164"/>
      <c r="K119" s="9" t="s">
        <v>24</v>
      </c>
      <c r="L119" s="15" t="s">
        <v>408</v>
      </c>
      <c r="M119" s="13">
        <v>1399</v>
      </c>
      <c r="N119" s="9" t="s">
        <v>31</v>
      </c>
      <c r="O119" s="13">
        <v>620</v>
      </c>
      <c r="P119" s="13">
        <v>125</v>
      </c>
      <c r="Q119" s="13">
        <f t="shared" si="1"/>
        <v>654</v>
      </c>
    </row>
    <row r="120" spans="1:17" ht="21">
      <c r="A120" s="59">
        <v>112</v>
      </c>
      <c r="D120" s="1" t="s">
        <v>703</v>
      </c>
      <c r="E120" t="s">
        <v>704</v>
      </c>
      <c r="F120" t="s">
        <v>232</v>
      </c>
      <c r="G120" s="162">
        <v>45120</v>
      </c>
      <c r="H120" s="156" t="s">
        <v>94</v>
      </c>
      <c r="I120" s="163">
        <v>45125</v>
      </c>
      <c r="J120" s="164"/>
      <c r="K120" s="9" t="s">
        <v>24</v>
      </c>
      <c r="L120" s="15" t="s">
        <v>408</v>
      </c>
      <c r="M120" s="13">
        <v>1399</v>
      </c>
      <c r="N120" s="9" t="s">
        <v>31</v>
      </c>
      <c r="O120" s="13">
        <v>620</v>
      </c>
      <c r="P120" s="13">
        <v>125</v>
      </c>
      <c r="Q120" s="13">
        <f t="shared" si="1"/>
        <v>654</v>
      </c>
    </row>
    <row r="121" spans="1:17" ht="21">
      <c r="A121" s="59">
        <v>113</v>
      </c>
      <c r="D121" s="1" t="s">
        <v>705</v>
      </c>
      <c r="E121" t="s">
        <v>706</v>
      </c>
      <c r="F121" t="s">
        <v>232</v>
      </c>
      <c r="G121" s="162">
        <v>45120</v>
      </c>
      <c r="H121" s="156" t="s">
        <v>94</v>
      </c>
      <c r="I121" s="163">
        <v>45127</v>
      </c>
      <c r="J121" s="164"/>
      <c r="K121" s="9" t="s">
        <v>24</v>
      </c>
      <c r="L121" s="15" t="s">
        <v>408</v>
      </c>
      <c r="M121" s="13">
        <v>1399</v>
      </c>
      <c r="N121" s="9" t="s">
        <v>31</v>
      </c>
      <c r="O121" s="13">
        <v>620</v>
      </c>
      <c r="P121" s="13">
        <v>125</v>
      </c>
      <c r="Q121" s="13">
        <f t="shared" si="1"/>
        <v>654</v>
      </c>
    </row>
    <row r="122" spans="1:17" ht="21">
      <c r="A122" s="59">
        <v>114</v>
      </c>
      <c r="D122" s="1" t="s">
        <v>707</v>
      </c>
      <c r="E122" t="s">
        <v>708</v>
      </c>
      <c r="F122" t="s">
        <v>210</v>
      </c>
      <c r="G122" s="162">
        <v>45120</v>
      </c>
      <c r="H122" s="156" t="s">
        <v>94</v>
      </c>
      <c r="I122" s="163">
        <v>45125</v>
      </c>
      <c r="J122" s="164"/>
      <c r="K122" s="9" t="s">
        <v>24</v>
      </c>
      <c r="L122" s="15" t="s">
        <v>408</v>
      </c>
      <c r="M122" s="13">
        <v>1399</v>
      </c>
      <c r="N122" s="9" t="s">
        <v>31</v>
      </c>
      <c r="O122" s="13">
        <v>620</v>
      </c>
      <c r="P122" s="13">
        <v>125</v>
      </c>
      <c r="Q122" s="13">
        <f t="shared" si="1"/>
        <v>654</v>
      </c>
    </row>
    <row r="123" spans="1:17" ht="21">
      <c r="A123" s="59">
        <v>115</v>
      </c>
      <c r="D123" s="1" t="s">
        <v>710</v>
      </c>
      <c r="E123" t="s">
        <v>531</v>
      </c>
      <c r="F123" t="s">
        <v>2</v>
      </c>
      <c r="G123" s="162">
        <v>45120</v>
      </c>
      <c r="H123" s="156" t="s">
        <v>94</v>
      </c>
      <c r="I123" s="163">
        <v>45122</v>
      </c>
      <c r="J123" s="164"/>
      <c r="K123" s="9" t="s">
        <v>24</v>
      </c>
      <c r="L123" s="15" t="s">
        <v>408</v>
      </c>
      <c r="M123" s="13">
        <v>1399</v>
      </c>
      <c r="N123" s="9" t="s">
        <v>31</v>
      </c>
      <c r="O123" s="13">
        <v>620</v>
      </c>
      <c r="P123" s="13">
        <v>125</v>
      </c>
      <c r="Q123" s="13">
        <f t="shared" si="1"/>
        <v>654</v>
      </c>
    </row>
    <row r="124" spans="1:17" ht="21">
      <c r="A124" s="59">
        <v>116</v>
      </c>
      <c r="D124" s="1" t="s">
        <v>711</v>
      </c>
      <c r="E124" t="s">
        <v>4</v>
      </c>
      <c r="F124" t="s">
        <v>4</v>
      </c>
      <c r="G124" s="162">
        <v>45120</v>
      </c>
      <c r="H124" s="156" t="s">
        <v>94</v>
      </c>
      <c r="I124" s="163">
        <v>45122</v>
      </c>
      <c r="J124" s="164"/>
      <c r="K124" s="9" t="s">
        <v>24</v>
      </c>
      <c r="L124" s="15" t="s">
        <v>408</v>
      </c>
      <c r="M124" s="13">
        <v>1399</v>
      </c>
      <c r="N124" s="9" t="s">
        <v>31</v>
      </c>
      <c r="O124" s="13">
        <v>620</v>
      </c>
      <c r="P124" s="13">
        <v>125</v>
      </c>
      <c r="Q124" s="13">
        <f t="shared" si="1"/>
        <v>654</v>
      </c>
    </row>
    <row r="125" spans="1:17" ht="21">
      <c r="A125" s="59">
        <v>117</v>
      </c>
      <c r="B125">
        <v>77758232893</v>
      </c>
      <c r="D125" s="1" t="s">
        <v>712</v>
      </c>
      <c r="E125" t="s">
        <v>713</v>
      </c>
      <c r="F125" t="s">
        <v>714</v>
      </c>
      <c r="G125" s="162">
        <v>45120</v>
      </c>
      <c r="H125" s="157" t="s">
        <v>115</v>
      </c>
      <c r="I125" s="127"/>
      <c r="J125" s="165">
        <v>45131</v>
      </c>
      <c r="K125" s="9" t="s">
        <v>24</v>
      </c>
      <c r="L125" s="17" t="s">
        <v>115</v>
      </c>
      <c r="M125" s="13"/>
      <c r="N125" s="9" t="s">
        <v>31</v>
      </c>
      <c r="P125" s="13">
        <v>125</v>
      </c>
      <c r="Q125" s="13">
        <f t="shared" si="1"/>
        <v>0</v>
      </c>
    </row>
    <row r="126" spans="1:17" ht="21">
      <c r="A126" s="59">
        <v>118</v>
      </c>
      <c r="D126" s="1" t="s">
        <v>715</v>
      </c>
      <c r="E126" t="s">
        <v>716</v>
      </c>
      <c r="F126" t="s">
        <v>365</v>
      </c>
      <c r="G126" s="162">
        <v>45120</v>
      </c>
      <c r="H126" s="156" t="s">
        <v>94</v>
      </c>
      <c r="I126" s="163">
        <v>45124</v>
      </c>
      <c r="J126" s="164"/>
      <c r="K126" s="9" t="s">
        <v>24</v>
      </c>
      <c r="L126" s="15" t="s">
        <v>408</v>
      </c>
      <c r="M126" s="13">
        <v>1399</v>
      </c>
      <c r="N126" s="9" t="s">
        <v>31</v>
      </c>
      <c r="O126" s="13">
        <v>620</v>
      </c>
      <c r="P126" s="13">
        <v>125</v>
      </c>
      <c r="Q126" s="13">
        <f t="shared" si="1"/>
        <v>654</v>
      </c>
    </row>
    <row r="127" spans="1:17" ht="21">
      <c r="A127" s="59">
        <v>119</v>
      </c>
      <c r="D127" s="1" t="s">
        <v>717</v>
      </c>
      <c r="E127" t="s">
        <v>718</v>
      </c>
      <c r="F127" t="s">
        <v>714</v>
      </c>
      <c r="G127" s="162">
        <v>45120</v>
      </c>
      <c r="H127" s="156" t="s">
        <v>94</v>
      </c>
      <c r="I127" s="163">
        <v>45125</v>
      </c>
      <c r="J127" s="164"/>
      <c r="K127" s="9" t="s">
        <v>24</v>
      </c>
      <c r="L127" s="15" t="s">
        <v>408</v>
      </c>
      <c r="M127" s="13">
        <v>1399</v>
      </c>
      <c r="N127" s="9" t="s">
        <v>31</v>
      </c>
      <c r="O127" s="13">
        <v>620</v>
      </c>
      <c r="P127" s="13">
        <v>125</v>
      </c>
      <c r="Q127" s="13">
        <f t="shared" si="1"/>
        <v>654</v>
      </c>
    </row>
    <row r="128" spans="1:17" ht="21">
      <c r="A128" s="59">
        <v>120</v>
      </c>
      <c r="D128" s="1" t="s">
        <v>724</v>
      </c>
      <c r="E128" t="s">
        <v>501</v>
      </c>
      <c r="F128" t="s">
        <v>199</v>
      </c>
      <c r="G128" s="162">
        <v>45120</v>
      </c>
      <c r="H128" s="156" t="s">
        <v>94</v>
      </c>
      <c r="I128" s="163">
        <v>45124</v>
      </c>
      <c r="J128" s="164"/>
      <c r="K128" s="9" t="s">
        <v>24</v>
      </c>
      <c r="L128" s="15" t="s">
        <v>408</v>
      </c>
      <c r="M128" s="13">
        <v>1399</v>
      </c>
      <c r="N128" s="9" t="s">
        <v>31</v>
      </c>
      <c r="O128" s="13">
        <v>620</v>
      </c>
      <c r="P128" s="13">
        <v>125</v>
      </c>
      <c r="Q128" s="13">
        <f t="shared" si="1"/>
        <v>654</v>
      </c>
    </row>
    <row r="129" spans="1:17" ht="21">
      <c r="A129" s="59">
        <v>121</v>
      </c>
      <c r="D129" s="1" t="s">
        <v>719</v>
      </c>
      <c r="E129" t="s">
        <v>721</v>
      </c>
      <c r="F129" t="s">
        <v>714</v>
      </c>
      <c r="G129" s="162">
        <v>45121</v>
      </c>
      <c r="H129" s="156" t="s">
        <v>94</v>
      </c>
      <c r="I129" s="163">
        <v>45124</v>
      </c>
      <c r="J129" s="164"/>
      <c r="K129" s="9" t="s">
        <v>24</v>
      </c>
      <c r="L129" s="15" t="s">
        <v>408</v>
      </c>
      <c r="M129" s="13">
        <v>2000</v>
      </c>
      <c r="N129" s="9" t="s">
        <v>720</v>
      </c>
      <c r="O129" s="13">
        <v>620</v>
      </c>
      <c r="P129" s="13">
        <v>125</v>
      </c>
      <c r="Q129" s="13">
        <f t="shared" si="1"/>
        <v>1255</v>
      </c>
    </row>
    <row r="130" spans="1:17" ht="21">
      <c r="A130" s="59">
        <v>122</v>
      </c>
      <c r="D130" s="1" t="s">
        <v>722</v>
      </c>
      <c r="E130" t="s">
        <v>34</v>
      </c>
      <c r="F130" t="s">
        <v>11</v>
      </c>
      <c r="G130" s="162">
        <v>45124</v>
      </c>
      <c r="H130" s="156" t="s">
        <v>94</v>
      </c>
      <c r="I130" s="163">
        <v>45125</v>
      </c>
      <c r="J130" s="164"/>
      <c r="K130" s="9" t="s">
        <v>24</v>
      </c>
      <c r="L130" s="15" t="s">
        <v>408</v>
      </c>
      <c r="M130" s="13">
        <v>1399</v>
      </c>
      <c r="N130" s="9" t="s">
        <v>31</v>
      </c>
      <c r="O130" s="13">
        <v>620</v>
      </c>
      <c r="P130" s="13">
        <v>125</v>
      </c>
      <c r="Q130" s="13">
        <f t="shared" si="1"/>
        <v>654</v>
      </c>
    </row>
    <row r="131" spans="1:17" ht="21">
      <c r="A131" s="59">
        <v>123</v>
      </c>
      <c r="D131" s="1" t="s">
        <v>723</v>
      </c>
      <c r="E131" t="s">
        <v>718</v>
      </c>
      <c r="F131" t="s">
        <v>714</v>
      </c>
      <c r="G131" s="162">
        <v>45124</v>
      </c>
      <c r="H131" s="156" t="s">
        <v>94</v>
      </c>
      <c r="I131" s="163">
        <v>45128</v>
      </c>
      <c r="J131" s="164"/>
      <c r="K131" s="9" t="s">
        <v>24</v>
      </c>
      <c r="L131" s="15" t="s">
        <v>408</v>
      </c>
      <c r="M131" s="13">
        <v>1399</v>
      </c>
      <c r="N131" s="9" t="s">
        <v>31</v>
      </c>
      <c r="O131" s="13">
        <v>620</v>
      </c>
      <c r="P131" s="13">
        <v>125</v>
      </c>
      <c r="Q131" s="13">
        <f t="shared" si="1"/>
        <v>654</v>
      </c>
    </row>
    <row r="132" spans="1:17" ht="21">
      <c r="A132" s="59">
        <v>124</v>
      </c>
      <c r="D132" s="1" t="s">
        <v>726</v>
      </c>
      <c r="E132" t="s">
        <v>501</v>
      </c>
      <c r="F132" t="s">
        <v>199</v>
      </c>
      <c r="G132" s="162">
        <v>45124</v>
      </c>
      <c r="H132" s="156" t="s">
        <v>94</v>
      </c>
      <c r="I132" s="163">
        <v>45127</v>
      </c>
      <c r="J132" s="164"/>
      <c r="K132" s="9" t="s">
        <v>24</v>
      </c>
      <c r="L132" s="15" t="s">
        <v>408</v>
      </c>
      <c r="M132" s="13">
        <v>1399</v>
      </c>
      <c r="N132" s="9" t="s">
        <v>31</v>
      </c>
      <c r="O132" s="13">
        <v>620</v>
      </c>
      <c r="P132" s="13">
        <v>125</v>
      </c>
      <c r="Q132" s="13">
        <f t="shared" si="1"/>
        <v>654</v>
      </c>
    </row>
    <row r="133" spans="1:17" ht="21">
      <c r="A133" s="59">
        <v>125</v>
      </c>
      <c r="D133" s="1" t="s">
        <v>727</v>
      </c>
      <c r="E133" t="s">
        <v>599</v>
      </c>
      <c r="F133" t="s">
        <v>93</v>
      </c>
      <c r="G133" s="162">
        <v>45125</v>
      </c>
      <c r="H133" s="156" t="s">
        <v>94</v>
      </c>
      <c r="I133" s="163">
        <v>45127</v>
      </c>
      <c r="J133" s="164"/>
      <c r="K133" s="9" t="s">
        <v>24</v>
      </c>
      <c r="L133" s="15" t="s">
        <v>408</v>
      </c>
      <c r="M133" s="13">
        <v>1399</v>
      </c>
      <c r="N133" s="9" t="s">
        <v>31</v>
      </c>
      <c r="O133" s="13">
        <v>620</v>
      </c>
      <c r="P133" s="13">
        <v>125</v>
      </c>
      <c r="Q133" s="13">
        <f t="shared" si="1"/>
        <v>654</v>
      </c>
    </row>
    <row r="134" spans="1:17" ht="21">
      <c r="A134" s="59">
        <v>126</v>
      </c>
      <c r="D134" s="1" t="s">
        <v>677</v>
      </c>
      <c r="E134" t="s">
        <v>678</v>
      </c>
      <c r="F134" t="s">
        <v>232</v>
      </c>
      <c r="G134" s="162">
        <v>45127</v>
      </c>
      <c r="H134" s="156" t="s">
        <v>94</v>
      </c>
      <c r="I134" s="163">
        <v>45131</v>
      </c>
      <c r="J134" s="164"/>
      <c r="K134" s="9" t="s">
        <v>24</v>
      </c>
      <c r="L134" s="15" t="s">
        <v>408</v>
      </c>
      <c r="M134" s="13">
        <v>1399</v>
      </c>
      <c r="N134" s="9" t="s">
        <v>31</v>
      </c>
      <c r="O134" s="13">
        <v>620</v>
      </c>
      <c r="P134" s="13">
        <v>125</v>
      </c>
      <c r="Q134" s="13">
        <f t="shared" si="1"/>
        <v>654</v>
      </c>
    </row>
    <row r="135" spans="1:17" ht="21">
      <c r="A135" s="59">
        <v>127</v>
      </c>
      <c r="D135" s="1" t="s">
        <v>728</v>
      </c>
      <c r="E135" t="s">
        <v>4</v>
      </c>
      <c r="F135" t="s">
        <v>4</v>
      </c>
      <c r="G135" s="162">
        <v>45127</v>
      </c>
      <c r="H135" s="156" t="s">
        <v>94</v>
      </c>
      <c r="I135" s="163">
        <v>45128</v>
      </c>
      <c r="J135" s="164"/>
      <c r="K135" s="9" t="s">
        <v>24</v>
      </c>
      <c r="L135" s="15" t="s">
        <v>408</v>
      </c>
      <c r="M135" s="13">
        <v>1399</v>
      </c>
      <c r="N135" s="9" t="s">
        <v>729</v>
      </c>
      <c r="O135" s="13">
        <v>620</v>
      </c>
      <c r="P135" s="13">
        <v>125</v>
      </c>
      <c r="Q135" s="13">
        <f t="shared" si="1"/>
        <v>654</v>
      </c>
    </row>
    <row r="136" spans="1:17" ht="21">
      <c r="A136" s="59">
        <v>128</v>
      </c>
      <c r="D136" s="1" t="s">
        <v>731</v>
      </c>
      <c r="E136" t="s">
        <v>501</v>
      </c>
      <c r="F136" t="s">
        <v>199</v>
      </c>
      <c r="G136" s="162">
        <v>45128</v>
      </c>
      <c r="H136" s="156" t="s">
        <v>94</v>
      </c>
      <c r="I136" s="163">
        <v>45131</v>
      </c>
      <c r="J136" s="164"/>
      <c r="K136" s="9" t="s">
        <v>24</v>
      </c>
      <c r="L136" s="15" t="s">
        <v>408</v>
      </c>
      <c r="M136" s="13">
        <v>2000</v>
      </c>
      <c r="N136" s="9" t="s">
        <v>720</v>
      </c>
      <c r="O136" s="13">
        <v>620</v>
      </c>
      <c r="P136" s="13">
        <v>125</v>
      </c>
      <c r="Q136" s="13">
        <f t="shared" si="1"/>
        <v>1255</v>
      </c>
    </row>
    <row r="137" spans="1:17" ht="21">
      <c r="A137" s="59">
        <v>129</v>
      </c>
      <c r="D137" s="1" t="s">
        <v>730</v>
      </c>
      <c r="E137" t="s">
        <v>732</v>
      </c>
      <c r="F137" t="s">
        <v>2</v>
      </c>
      <c r="G137" s="162">
        <v>45129</v>
      </c>
      <c r="H137" s="156" t="s">
        <v>94</v>
      </c>
      <c r="I137" s="163">
        <v>45134</v>
      </c>
      <c r="J137" s="164"/>
      <c r="K137" s="9" t="s">
        <v>24</v>
      </c>
      <c r="L137" s="15" t="s">
        <v>408</v>
      </c>
      <c r="M137" s="13">
        <v>1399</v>
      </c>
      <c r="N137" s="9" t="s">
        <v>31</v>
      </c>
      <c r="O137" s="13">
        <v>620</v>
      </c>
      <c r="P137" s="13">
        <v>125</v>
      </c>
      <c r="Q137" s="13">
        <f t="shared" ref="Q137:Q200" si="2">(IF((M137)-(O137+P137)&lt;0,0,(M137)-(O137+P137)))</f>
        <v>654</v>
      </c>
    </row>
    <row r="138" spans="1:17" ht="21">
      <c r="A138" s="59">
        <v>130</v>
      </c>
      <c r="D138" s="1" t="s">
        <v>733</v>
      </c>
      <c r="E138" t="s">
        <v>734</v>
      </c>
      <c r="F138" t="s">
        <v>232</v>
      </c>
      <c r="G138" s="162">
        <v>45132</v>
      </c>
      <c r="H138" s="156" t="s">
        <v>94</v>
      </c>
      <c r="I138" s="163">
        <v>45136</v>
      </c>
      <c r="J138" s="164"/>
      <c r="K138" s="9" t="s">
        <v>24</v>
      </c>
      <c r="L138" s="15" t="s">
        <v>408</v>
      </c>
      <c r="M138" s="13">
        <v>1399</v>
      </c>
      <c r="N138" s="9" t="s">
        <v>31</v>
      </c>
      <c r="O138" s="13">
        <v>620</v>
      </c>
      <c r="P138" s="13">
        <v>125</v>
      </c>
      <c r="Q138" s="13">
        <f t="shared" si="2"/>
        <v>654</v>
      </c>
    </row>
    <row r="139" spans="1:17" ht="21">
      <c r="A139" s="59">
        <v>131</v>
      </c>
      <c r="D139" s="1" t="s">
        <v>735</v>
      </c>
      <c r="E139" t="s">
        <v>34</v>
      </c>
      <c r="F139" t="s">
        <v>11</v>
      </c>
      <c r="G139" s="162">
        <v>45132</v>
      </c>
      <c r="H139" s="156" t="s">
        <v>94</v>
      </c>
      <c r="I139" s="163">
        <v>45135</v>
      </c>
      <c r="J139" s="164"/>
      <c r="K139" s="9" t="s">
        <v>24</v>
      </c>
      <c r="L139" s="15" t="s">
        <v>408</v>
      </c>
      <c r="M139" s="13">
        <v>1399</v>
      </c>
      <c r="N139" s="9" t="s">
        <v>31</v>
      </c>
      <c r="O139" s="13">
        <v>620</v>
      </c>
      <c r="P139" s="13">
        <v>125</v>
      </c>
      <c r="Q139" s="13">
        <f t="shared" si="2"/>
        <v>654</v>
      </c>
    </row>
    <row r="140" spans="1:17" ht="21">
      <c r="A140" s="59">
        <v>132</v>
      </c>
      <c r="D140" s="1" t="s">
        <v>737</v>
      </c>
      <c r="E140" t="s">
        <v>738</v>
      </c>
      <c r="F140" t="s">
        <v>93</v>
      </c>
      <c r="G140" s="162">
        <v>45133</v>
      </c>
      <c r="H140" s="156" t="s">
        <v>94</v>
      </c>
      <c r="I140" s="163">
        <v>45135</v>
      </c>
      <c r="J140" s="164"/>
      <c r="K140" s="9" t="s">
        <v>24</v>
      </c>
      <c r="L140" s="15" t="s">
        <v>408</v>
      </c>
      <c r="M140" s="13">
        <v>1399</v>
      </c>
      <c r="N140" s="9" t="s">
        <v>31</v>
      </c>
      <c r="O140" s="13">
        <v>620</v>
      </c>
      <c r="P140" s="13">
        <v>125</v>
      </c>
      <c r="Q140" s="13">
        <f t="shared" si="2"/>
        <v>654</v>
      </c>
    </row>
    <row r="141" spans="1:17" ht="21">
      <c r="A141" s="59">
        <v>133</v>
      </c>
      <c r="D141" s="1" t="s">
        <v>739</v>
      </c>
      <c r="E141" t="s">
        <v>4</v>
      </c>
      <c r="F141" t="s">
        <v>4</v>
      </c>
      <c r="G141" s="162">
        <v>45134</v>
      </c>
      <c r="H141" s="156" t="s">
        <v>94</v>
      </c>
      <c r="I141" s="163">
        <v>45140</v>
      </c>
      <c r="J141" s="164"/>
      <c r="K141" s="9" t="s">
        <v>24</v>
      </c>
      <c r="L141" s="15" t="s">
        <v>408</v>
      </c>
      <c r="M141" s="13">
        <v>1399</v>
      </c>
      <c r="N141" s="9" t="s">
        <v>31</v>
      </c>
      <c r="O141" s="13">
        <v>620</v>
      </c>
      <c r="P141" s="13">
        <v>125</v>
      </c>
      <c r="Q141" s="13">
        <f t="shared" si="2"/>
        <v>654</v>
      </c>
    </row>
    <row r="142" spans="1:17" ht="21">
      <c r="A142" s="59">
        <v>134</v>
      </c>
      <c r="D142" s="1" t="s">
        <v>740</v>
      </c>
      <c r="E142" t="s">
        <v>105</v>
      </c>
      <c r="F142" t="s">
        <v>2</v>
      </c>
      <c r="G142" s="162">
        <v>45139</v>
      </c>
      <c r="H142" s="156" t="s">
        <v>94</v>
      </c>
      <c r="I142" s="163">
        <v>45141</v>
      </c>
      <c r="J142" s="164"/>
      <c r="K142" s="9" t="s">
        <v>24</v>
      </c>
      <c r="L142" s="15" t="s">
        <v>408</v>
      </c>
      <c r="M142" s="13">
        <v>1399</v>
      </c>
      <c r="N142" s="9" t="s">
        <v>31</v>
      </c>
      <c r="O142" s="13">
        <v>620</v>
      </c>
      <c r="P142" s="13">
        <v>125</v>
      </c>
      <c r="Q142" s="13">
        <f t="shared" si="2"/>
        <v>654</v>
      </c>
    </row>
    <row r="143" spans="1:17" ht="21">
      <c r="A143" s="59">
        <v>135</v>
      </c>
      <c r="D143" s="1" t="s">
        <v>741</v>
      </c>
      <c r="E143" t="s">
        <v>742</v>
      </c>
      <c r="F143" t="s">
        <v>199</v>
      </c>
      <c r="G143" s="162">
        <v>45143</v>
      </c>
      <c r="H143" s="156" t="s">
        <v>94</v>
      </c>
      <c r="I143" s="163">
        <v>45152</v>
      </c>
      <c r="J143" s="164"/>
      <c r="K143" s="9" t="s">
        <v>24</v>
      </c>
      <c r="L143" s="15" t="s">
        <v>408</v>
      </c>
      <c r="M143" s="13">
        <v>1399</v>
      </c>
      <c r="N143" s="9" t="s">
        <v>31</v>
      </c>
      <c r="O143" s="13">
        <v>620</v>
      </c>
      <c r="P143" s="13">
        <v>125</v>
      </c>
      <c r="Q143" s="13">
        <f t="shared" si="2"/>
        <v>654</v>
      </c>
    </row>
    <row r="144" spans="1:17" ht="21">
      <c r="A144" s="59">
        <v>136</v>
      </c>
      <c r="D144" s="1" t="s">
        <v>743</v>
      </c>
      <c r="E144" t="s">
        <v>744</v>
      </c>
      <c r="F144" t="s">
        <v>232</v>
      </c>
      <c r="G144" s="162">
        <v>45146</v>
      </c>
      <c r="H144" s="156" t="s">
        <v>94</v>
      </c>
      <c r="I144" s="163">
        <v>45150</v>
      </c>
      <c r="J144" s="164"/>
      <c r="K144" s="9" t="s">
        <v>24</v>
      </c>
      <c r="L144" s="15" t="s">
        <v>408</v>
      </c>
      <c r="M144" s="13">
        <v>1399</v>
      </c>
      <c r="N144" s="9" t="s">
        <v>31</v>
      </c>
      <c r="O144" s="13">
        <v>620</v>
      </c>
      <c r="P144" s="13">
        <v>125</v>
      </c>
      <c r="Q144" s="13">
        <f t="shared" si="2"/>
        <v>654</v>
      </c>
    </row>
    <row r="145" spans="1:17" ht="21">
      <c r="A145" s="59">
        <v>137</v>
      </c>
      <c r="D145" s="1" t="s">
        <v>745</v>
      </c>
      <c r="E145" t="s">
        <v>746</v>
      </c>
      <c r="F145" t="s">
        <v>452</v>
      </c>
      <c r="G145" s="162">
        <v>45146</v>
      </c>
      <c r="H145" s="156" t="s">
        <v>94</v>
      </c>
      <c r="I145" s="163">
        <v>45150</v>
      </c>
      <c r="J145" s="164"/>
      <c r="K145" s="9" t="s">
        <v>24</v>
      </c>
      <c r="L145" s="15" t="s">
        <v>408</v>
      </c>
      <c r="M145" s="13">
        <v>1399</v>
      </c>
      <c r="N145" s="9" t="s">
        <v>31</v>
      </c>
      <c r="O145" s="13">
        <v>620</v>
      </c>
      <c r="P145" s="13">
        <v>125</v>
      </c>
      <c r="Q145" s="13">
        <f t="shared" si="2"/>
        <v>654</v>
      </c>
    </row>
    <row r="146" spans="1:17" ht="21">
      <c r="A146" s="59">
        <v>138</v>
      </c>
      <c r="B146">
        <v>326674704229</v>
      </c>
      <c r="C146" s="95"/>
      <c r="D146" s="1" t="s">
        <v>747</v>
      </c>
      <c r="E146" t="s">
        <v>748</v>
      </c>
      <c r="F146" t="s">
        <v>452</v>
      </c>
      <c r="G146" s="162">
        <v>45146</v>
      </c>
      <c r="H146" s="157" t="s">
        <v>115</v>
      </c>
      <c r="I146" s="127"/>
      <c r="J146" s="165">
        <v>45163</v>
      </c>
      <c r="K146" s="9" t="s">
        <v>24</v>
      </c>
      <c r="L146" s="17" t="s">
        <v>115</v>
      </c>
      <c r="M146" s="13"/>
      <c r="N146" s="9" t="s">
        <v>31</v>
      </c>
      <c r="P146" s="13">
        <v>125</v>
      </c>
      <c r="Q146" s="13">
        <f t="shared" si="2"/>
        <v>0</v>
      </c>
    </row>
    <row r="147" spans="1:17" ht="21">
      <c r="A147" s="59">
        <v>139</v>
      </c>
      <c r="B147">
        <v>326751936789</v>
      </c>
      <c r="C147" s="95"/>
      <c r="D147" s="1" t="s">
        <v>749</v>
      </c>
      <c r="E147" t="s">
        <v>751</v>
      </c>
      <c r="F147" t="s">
        <v>452</v>
      </c>
      <c r="G147" s="162">
        <v>45152</v>
      </c>
      <c r="H147" s="157" t="s">
        <v>115</v>
      </c>
      <c r="I147" s="127"/>
      <c r="J147" s="165">
        <v>45171</v>
      </c>
      <c r="K147" s="9" t="s">
        <v>24</v>
      </c>
      <c r="L147" s="17" t="s">
        <v>115</v>
      </c>
      <c r="M147" s="13"/>
      <c r="N147" s="9" t="s">
        <v>31</v>
      </c>
      <c r="P147" s="13">
        <v>125</v>
      </c>
      <c r="Q147" s="13">
        <f t="shared" si="2"/>
        <v>0</v>
      </c>
    </row>
    <row r="148" spans="1:17" ht="21">
      <c r="A148" s="59">
        <v>140</v>
      </c>
      <c r="D148" s="1" t="s">
        <v>750</v>
      </c>
      <c r="E148" t="s">
        <v>752</v>
      </c>
      <c r="F148" t="s">
        <v>2</v>
      </c>
      <c r="G148" s="162">
        <v>45152</v>
      </c>
      <c r="H148" s="156" t="s">
        <v>94</v>
      </c>
      <c r="I148" s="163">
        <v>45154</v>
      </c>
      <c r="J148" s="164"/>
      <c r="K148" s="9" t="s">
        <v>24</v>
      </c>
      <c r="L148" s="15" t="s">
        <v>408</v>
      </c>
      <c r="M148" s="13">
        <v>1399</v>
      </c>
      <c r="N148" s="9" t="s">
        <v>31</v>
      </c>
      <c r="O148" s="13">
        <v>620</v>
      </c>
      <c r="P148" s="13">
        <v>125</v>
      </c>
      <c r="Q148" s="13">
        <f t="shared" si="2"/>
        <v>654</v>
      </c>
    </row>
    <row r="149" spans="1:17" ht="21">
      <c r="A149" s="59">
        <v>141</v>
      </c>
      <c r="D149" s="1" t="s">
        <v>753</v>
      </c>
      <c r="E149" t="s">
        <v>419</v>
      </c>
      <c r="F149" t="s">
        <v>714</v>
      </c>
      <c r="G149" s="162">
        <v>45152</v>
      </c>
      <c r="H149" s="156" t="s">
        <v>94</v>
      </c>
      <c r="I149" s="163">
        <v>45156</v>
      </c>
      <c r="J149" s="164"/>
      <c r="K149" s="9" t="s">
        <v>24</v>
      </c>
      <c r="L149" s="15" t="s">
        <v>408</v>
      </c>
      <c r="M149" s="13">
        <v>1399</v>
      </c>
      <c r="N149" s="9" t="s">
        <v>31</v>
      </c>
      <c r="O149" s="13">
        <v>620</v>
      </c>
      <c r="P149" s="13">
        <v>125</v>
      </c>
      <c r="Q149" s="13">
        <f t="shared" si="2"/>
        <v>654</v>
      </c>
    </row>
    <row r="150" spans="1:17" ht="21">
      <c r="A150" s="59">
        <v>142</v>
      </c>
      <c r="B150">
        <v>1319423438265</v>
      </c>
      <c r="C150" s="131"/>
      <c r="D150" s="1" t="s">
        <v>754</v>
      </c>
      <c r="E150" t="s">
        <v>4</v>
      </c>
      <c r="F150" t="s">
        <v>4</v>
      </c>
      <c r="G150" s="162">
        <v>45152</v>
      </c>
      <c r="H150" s="157" t="s">
        <v>115</v>
      </c>
      <c r="I150" s="127"/>
      <c r="J150" s="165">
        <v>45166</v>
      </c>
      <c r="K150" s="9" t="s">
        <v>24</v>
      </c>
      <c r="L150" s="17" t="s">
        <v>115</v>
      </c>
      <c r="M150" s="13"/>
      <c r="N150" s="9" t="s">
        <v>31</v>
      </c>
      <c r="P150" s="13">
        <v>125</v>
      </c>
      <c r="Q150" s="13">
        <f t="shared" si="2"/>
        <v>0</v>
      </c>
    </row>
    <row r="151" spans="1:17" ht="21">
      <c r="A151" s="59">
        <v>143</v>
      </c>
      <c r="D151" s="1" t="s">
        <v>756</v>
      </c>
      <c r="E151" t="s">
        <v>757</v>
      </c>
      <c r="F151" t="s">
        <v>2</v>
      </c>
      <c r="G151" s="162">
        <v>45152</v>
      </c>
      <c r="H151" s="156" t="s">
        <v>94</v>
      </c>
      <c r="I151" s="163">
        <v>45155</v>
      </c>
      <c r="J151" s="164"/>
      <c r="K151" s="9" t="s">
        <v>24</v>
      </c>
      <c r="L151" s="15" t="s">
        <v>408</v>
      </c>
      <c r="M151" s="13">
        <v>1399</v>
      </c>
      <c r="N151" s="9" t="s">
        <v>31</v>
      </c>
      <c r="O151" s="13">
        <v>620</v>
      </c>
      <c r="P151" s="13">
        <v>125</v>
      </c>
      <c r="Q151" s="13">
        <f t="shared" si="2"/>
        <v>654</v>
      </c>
    </row>
    <row r="152" spans="1:17" ht="21">
      <c r="A152" s="59">
        <v>144</v>
      </c>
      <c r="D152" s="1" t="s">
        <v>62</v>
      </c>
      <c r="E152" t="s">
        <v>758</v>
      </c>
      <c r="F152" t="s">
        <v>2</v>
      </c>
      <c r="G152" s="162">
        <v>45154</v>
      </c>
      <c r="H152" s="156" t="s">
        <v>94</v>
      </c>
      <c r="I152" s="163">
        <v>45156</v>
      </c>
      <c r="J152" s="164"/>
      <c r="K152" s="9" t="s">
        <v>24</v>
      </c>
      <c r="L152" s="15" t="s">
        <v>408</v>
      </c>
      <c r="M152" s="13">
        <v>1399</v>
      </c>
      <c r="N152" s="9" t="s">
        <v>31</v>
      </c>
      <c r="O152" s="13">
        <v>620</v>
      </c>
      <c r="P152" s="13">
        <v>125</v>
      </c>
      <c r="Q152" s="13">
        <f t="shared" si="2"/>
        <v>654</v>
      </c>
    </row>
    <row r="153" spans="1:17" ht="21">
      <c r="A153" s="59">
        <v>145</v>
      </c>
      <c r="D153" s="1" t="s">
        <v>759</v>
      </c>
      <c r="E153" t="s">
        <v>4</v>
      </c>
      <c r="F153" t="s">
        <v>4</v>
      </c>
      <c r="G153" s="162">
        <v>45155</v>
      </c>
      <c r="H153" s="156" t="s">
        <v>94</v>
      </c>
      <c r="I153" s="163">
        <v>45156</v>
      </c>
      <c r="J153" s="164"/>
      <c r="K153" s="9" t="s">
        <v>24</v>
      </c>
      <c r="L153" s="15" t="s">
        <v>408</v>
      </c>
      <c r="M153" s="13">
        <v>1399</v>
      </c>
      <c r="N153" s="9" t="s">
        <v>31</v>
      </c>
      <c r="O153" s="13">
        <v>620</v>
      </c>
      <c r="P153" s="13">
        <v>125</v>
      </c>
      <c r="Q153" s="13">
        <f t="shared" si="2"/>
        <v>654</v>
      </c>
    </row>
    <row r="154" spans="1:17" ht="21">
      <c r="A154" s="59">
        <v>146</v>
      </c>
      <c r="D154" s="1" t="s">
        <v>760</v>
      </c>
      <c r="E154" t="s">
        <v>761</v>
      </c>
      <c r="F154" t="s">
        <v>22</v>
      </c>
      <c r="G154" s="162">
        <v>45156</v>
      </c>
      <c r="H154" s="156" t="s">
        <v>94</v>
      </c>
      <c r="I154" s="163">
        <v>45159</v>
      </c>
      <c r="J154" s="164"/>
      <c r="K154" s="9" t="s">
        <v>24</v>
      </c>
      <c r="L154" s="15" t="s">
        <v>408</v>
      </c>
      <c r="M154" s="13">
        <v>1399</v>
      </c>
      <c r="N154" s="9" t="s">
        <v>31</v>
      </c>
      <c r="O154" s="13">
        <v>620</v>
      </c>
      <c r="P154" s="13">
        <v>125</v>
      </c>
      <c r="Q154" s="13">
        <f t="shared" si="2"/>
        <v>654</v>
      </c>
    </row>
    <row r="155" spans="1:17" ht="21">
      <c r="A155" s="59">
        <v>147</v>
      </c>
      <c r="D155" s="1" t="s">
        <v>762</v>
      </c>
      <c r="E155" t="s">
        <v>763</v>
      </c>
      <c r="F155" t="s">
        <v>199</v>
      </c>
      <c r="G155" s="162">
        <v>45156</v>
      </c>
      <c r="H155" s="156" t="s">
        <v>94</v>
      </c>
      <c r="I155" s="163">
        <v>45160</v>
      </c>
      <c r="J155" s="164"/>
      <c r="K155" s="9" t="s">
        <v>24</v>
      </c>
      <c r="L155" s="15" t="s">
        <v>408</v>
      </c>
      <c r="M155" s="13">
        <v>1399</v>
      </c>
      <c r="N155" s="9" t="s">
        <v>31</v>
      </c>
      <c r="O155" s="13">
        <v>620</v>
      </c>
      <c r="P155" s="13">
        <v>125</v>
      </c>
      <c r="Q155" s="13">
        <f t="shared" si="2"/>
        <v>654</v>
      </c>
    </row>
    <row r="156" spans="1:17" ht="21">
      <c r="A156" s="59">
        <v>148</v>
      </c>
      <c r="D156" s="1" t="s">
        <v>764</v>
      </c>
      <c r="E156" t="s">
        <v>4</v>
      </c>
      <c r="F156" t="s">
        <v>4</v>
      </c>
      <c r="G156" s="162">
        <v>45159</v>
      </c>
      <c r="H156" s="156" t="s">
        <v>94</v>
      </c>
      <c r="I156" s="163">
        <v>45163</v>
      </c>
      <c r="J156" s="164"/>
      <c r="K156" s="9" t="s">
        <v>24</v>
      </c>
      <c r="L156" s="15" t="s">
        <v>408</v>
      </c>
      <c r="M156" s="13">
        <v>1399</v>
      </c>
      <c r="N156" s="9" t="s">
        <v>31</v>
      </c>
      <c r="O156" s="13">
        <v>620</v>
      </c>
      <c r="P156" s="13">
        <v>125</v>
      </c>
      <c r="Q156" s="13">
        <f t="shared" si="2"/>
        <v>654</v>
      </c>
    </row>
    <row r="157" spans="1:17" ht="21">
      <c r="A157" s="59">
        <v>149</v>
      </c>
      <c r="D157" s="1" t="s">
        <v>766</v>
      </c>
      <c r="E157" t="s">
        <v>419</v>
      </c>
      <c r="F157" t="s">
        <v>714</v>
      </c>
      <c r="G157" s="162">
        <v>45160</v>
      </c>
      <c r="H157" s="156" t="s">
        <v>94</v>
      </c>
      <c r="I157" s="163">
        <v>45156</v>
      </c>
      <c r="J157" s="164"/>
      <c r="K157" s="9" t="s">
        <v>24</v>
      </c>
      <c r="L157" s="15" t="s">
        <v>408</v>
      </c>
      <c r="M157" s="13">
        <v>1399</v>
      </c>
      <c r="N157" s="9" t="s">
        <v>31</v>
      </c>
      <c r="O157" s="13">
        <v>620</v>
      </c>
      <c r="P157" s="13">
        <v>125</v>
      </c>
      <c r="Q157" s="13">
        <f t="shared" si="2"/>
        <v>654</v>
      </c>
    </row>
    <row r="158" spans="1:17" ht="21">
      <c r="A158" s="59">
        <v>150</v>
      </c>
      <c r="D158" s="1" t="s">
        <v>768</v>
      </c>
      <c r="E158" t="s">
        <v>769</v>
      </c>
      <c r="F158" t="s">
        <v>199</v>
      </c>
      <c r="G158" s="162">
        <v>45161</v>
      </c>
      <c r="H158" s="156" t="s">
        <v>94</v>
      </c>
      <c r="I158" s="163">
        <v>45165</v>
      </c>
      <c r="J158" s="164"/>
      <c r="K158" s="9" t="s">
        <v>24</v>
      </c>
      <c r="L158" s="15" t="s">
        <v>408</v>
      </c>
      <c r="M158" s="13">
        <v>1399</v>
      </c>
      <c r="N158" s="9" t="s">
        <v>31</v>
      </c>
      <c r="O158" s="13">
        <v>620</v>
      </c>
      <c r="P158" s="13">
        <v>125</v>
      </c>
      <c r="Q158" s="13">
        <f t="shared" si="2"/>
        <v>654</v>
      </c>
    </row>
    <row r="159" spans="1:17" ht="21">
      <c r="A159" s="59">
        <v>151</v>
      </c>
      <c r="B159" t="s">
        <v>1339</v>
      </c>
      <c r="C159" s="105"/>
      <c r="D159" s="1" t="s">
        <v>770</v>
      </c>
      <c r="E159" t="s">
        <v>771</v>
      </c>
      <c r="F159" t="s">
        <v>2</v>
      </c>
      <c r="G159" s="162">
        <v>45161</v>
      </c>
      <c r="H159" s="160" t="s">
        <v>1865</v>
      </c>
      <c r="I159" s="160"/>
      <c r="J159" s="164"/>
      <c r="K159" s="9" t="s">
        <v>24</v>
      </c>
      <c r="L159" s="15" t="s">
        <v>408</v>
      </c>
      <c r="M159" s="13"/>
      <c r="N159" s="9" t="s">
        <v>31</v>
      </c>
      <c r="O159" s="13">
        <v>620</v>
      </c>
      <c r="P159" s="13">
        <v>125</v>
      </c>
      <c r="Q159" s="13">
        <f t="shared" si="2"/>
        <v>0</v>
      </c>
    </row>
    <row r="160" spans="1:17" ht="21">
      <c r="A160" s="59">
        <v>152</v>
      </c>
      <c r="D160" s="1" t="s">
        <v>772</v>
      </c>
      <c r="E160" t="s">
        <v>773</v>
      </c>
      <c r="F160" t="s">
        <v>232</v>
      </c>
      <c r="G160" s="162">
        <v>45161</v>
      </c>
      <c r="H160" s="156" t="s">
        <v>94</v>
      </c>
      <c r="I160" s="163">
        <v>45167</v>
      </c>
      <c r="J160" s="164"/>
      <c r="K160" s="9" t="s">
        <v>24</v>
      </c>
      <c r="L160" s="15" t="s">
        <v>408</v>
      </c>
      <c r="M160" s="13">
        <v>1399</v>
      </c>
      <c r="N160" s="9" t="s">
        <v>31</v>
      </c>
      <c r="O160" s="13">
        <v>620</v>
      </c>
      <c r="P160" s="13">
        <v>125</v>
      </c>
      <c r="Q160" s="13">
        <f t="shared" si="2"/>
        <v>654</v>
      </c>
    </row>
    <row r="161" spans="1:17" ht="21">
      <c r="A161" s="59">
        <v>153</v>
      </c>
      <c r="B161">
        <v>326938363643</v>
      </c>
      <c r="C161" s="95"/>
      <c r="D161" s="1" t="s">
        <v>774</v>
      </c>
      <c r="E161" t="s">
        <v>775</v>
      </c>
      <c r="F161" t="s">
        <v>199</v>
      </c>
      <c r="G161" s="162">
        <v>45161</v>
      </c>
      <c r="H161" s="157" t="s">
        <v>115</v>
      </c>
      <c r="I161" s="127"/>
      <c r="J161" s="165">
        <v>45180</v>
      </c>
      <c r="K161" s="9" t="s">
        <v>24</v>
      </c>
      <c r="L161" s="17" t="s">
        <v>115</v>
      </c>
      <c r="M161" s="13"/>
      <c r="N161" s="9" t="s">
        <v>720</v>
      </c>
      <c r="O161" s="13"/>
      <c r="P161" s="13">
        <v>125</v>
      </c>
      <c r="Q161" s="13">
        <f t="shared" si="2"/>
        <v>0</v>
      </c>
    </row>
    <row r="162" spans="1:17" ht="21">
      <c r="A162" s="59">
        <v>154</v>
      </c>
      <c r="B162" t="s">
        <v>1864</v>
      </c>
      <c r="C162" s="89"/>
      <c r="D162" s="1" t="s">
        <v>776</v>
      </c>
      <c r="E162" t="s">
        <v>566</v>
      </c>
      <c r="F162" t="s">
        <v>4</v>
      </c>
      <c r="G162" s="162">
        <v>45162</v>
      </c>
      <c r="H162" s="157" t="s">
        <v>115</v>
      </c>
      <c r="I162" s="127"/>
      <c r="J162" s="165">
        <v>45176</v>
      </c>
      <c r="K162" s="9" t="s">
        <v>24</v>
      </c>
      <c r="L162" s="17" t="s">
        <v>115</v>
      </c>
      <c r="M162" s="13"/>
      <c r="P162" s="13">
        <v>125</v>
      </c>
      <c r="Q162" s="13">
        <f t="shared" si="2"/>
        <v>0</v>
      </c>
    </row>
    <row r="163" spans="1:17" ht="21">
      <c r="A163" s="59">
        <v>155</v>
      </c>
      <c r="B163">
        <v>1319423490578</v>
      </c>
      <c r="C163" s="95"/>
      <c r="D163" s="1" t="s">
        <v>777</v>
      </c>
      <c r="E163" t="s">
        <v>778</v>
      </c>
      <c r="F163" t="s">
        <v>840</v>
      </c>
      <c r="G163" s="162">
        <v>45162</v>
      </c>
      <c r="H163" s="157" t="s">
        <v>115</v>
      </c>
      <c r="I163" s="127"/>
      <c r="J163" s="165">
        <v>45184</v>
      </c>
      <c r="K163" s="9" t="s">
        <v>24</v>
      </c>
      <c r="L163" s="17" t="s">
        <v>115</v>
      </c>
      <c r="M163" s="13"/>
      <c r="P163" s="13">
        <v>125</v>
      </c>
      <c r="Q163" s="13">
        <f t="shared" si="2"/>
        <v>0</v>
      </c>
    </row>
    <row r="164" spans="1:17" ht="21">
      <c r="A164" s="59">
        <v>156</v>
      </c>
      <c r="D164" s="1" t="s">
        <v>779</v>
      </c>
      <c r="E164" t="s">
        <v>780</v>
      </c>
      <c r="F164" t="s">
        <v>2</v>
      </c>
      <c r="G164" s="162">
        <v>45162</v>
      </c>
      <c r="H164" s="156" t="s">
        <v>94</v>
      </c>
      <c r="I164" s="163">
        <v>45168</v>
      </c>
      <c r="J164" s="164"/>
      <c r="K164" s="9" t="s">
        <v>24</v>
      </c>
      <c r="L164" s="15" t="s">
        <v>408</v>
      </c>
      <c r="M164" s="13">
        <v>1399</v>
      </c>
      <c r="N164" s="9" t="s">
        <v>31</v>
      </c>
      <c r="O164" s="13">
        <v>620</v>
      </c>
      <c r="P164" s="13">
        <v>125</v>
      </c>
      <c r="Q164" s="13">
        <f t="shared" si="2"/>
        <v>654</v>
      </c>
    </row>
    <row r="165" spans="1:17" ht="21">
      <c r="A165" s="59">
        <v>157</v>
      </c>
      <c r="D165" s="1" t="s">
        <v>781</v>
      </c>
      <c r="F165" t="s">
        <v>452</v>
      </c>
      <c r="G165" s="162">
        <v>45173</v>
      </c>
      <c r="H165" s="156" t="s">
        <v>94</v>
      </c>
      <c r="I165" s="163">
        <v>45180</v>
      </c>
      <c r="J165" s="164"/>
      <c r="K165" s="9" t="s">
        <v>24</v>
      </c>
      <c r="L165" s="15" t="s">
        <v>408</v>
      </c>
      <c r="M165" s="13">
        <v>1399</v>
      </c>
      <c r="N165" s="9" t="s">
        <v>31</v>
      </c>
      <c r="O165" s="13">
        <v>620</v>
      </c>
      <c r="P165" s="13">
        <v>125</v>
      </c>
      <c r="Q165" s="13">
        <f t="shared" si="2"/>
        <v>654</v>
      </c>
    </row>
    <row r="166" spans="1:17" ht="21">
      <c r="A166" s="59">
        <v>158</v>
      </c>
      <c r="D166" s="1" t="s">
        <v>782</v>
      </c>
      <c r="E166" t="s">
        <v>105</v>
      </c>
      <c r="F166" t="s">
        <v>2</v>
      </c>
      <c r="G166" s="162">
        <v>45180</v>
      </c>
      <c r="H166" s="156" t="s">
        <v>94</v>
      </c>
      <c r="I166" s="163">
        <v>45185</v>
      </c>
      <c r="J166" s="164"/>
      <c r="K166" s="9" t="s">
        <v>24</v>
      </c>
      <c r="L166" s="15" t="s">
        <v>408</v>
      </c>
      <c r="M166" s="13">
        <v>1399</v>
      </c>
      <c r="N166" s="9" t="s">
        <v>31</v>
      </c>
      <c r="O166" s="13">
        <v>620</v>
      </c>
      <c r="P166" s="13">
        <v>125</v>
      </c>
      <c r="Q166" s="13">
        <f t="shared" si="2"/>
        <v>654</v>
      </c>
    </row>
    <row r="167" spans="1:17" ht="21">
      <c r="A167" s="59">
        <v>159</v>
      </c>
      <c r="D167" s="1" t="s">
        <v>783</v>
      </c>
      <c r="E167" t="s">
        <v>784</v>
      </c>
      <c r="F167" t="s">
        <v>22</v>
      </c>
      <c r="G167" s="162">
        <v>45180</v>
      </c>
      <c r="H167" s="156" t="s">
        <v>94</v>
      </c>
      <c r="I167" s="163">
        <v>45182</v>
      </c>
      <c r="J167" s="164"/>
      <c r="K167" s="9" t="s">
        <v>24</v>
      </c>
      <c r="L167" s="15" t="s">
        <v>408</v>
      </c>
      <c r="M167" s="13">
        <v>1399</v>
      </c>
      <c r="N167" s="9" t="s">
        <v>31</v>
      </c>
      <c r="O167" s="13">
        <v>620</v>
      </c>
      <c r="P167" s="13">
        <v>125</v>
      </c>
      <c r="Q167" s="13">
        <f t="shared" si="2"/>
        <v>654</v>
      </c>
    </row>
    <row r="168" spans="1:17" ht="21">
      <c r="A168" s="59">
        <v>160</v>
      </c>
      <c r="B168">
        <v>77798623582</v>
      </c>
      <c r="C168" s="9"/>
      <c r="D168" s="1" t="s">
        <v>785</v>
      </c>
      <c r="E168" t="s">
        <v>826</v>
      </c>
      <c r="F168" t="s">
        <v>827</v>
      </c>
      <c r="G168" s="162">
        <v>45183</v>
      </c>
      <c r="H168" s="156" t="s">
        <v>94</v>
      </c>
      <c r="I168" s="163">
        <v>45187</v>
      </c>
      <c r="J168" s="164"/>
      <c r="K168" s="9" t="s">
        <v>804</v>
      </c>
      <c r="L168" s="15" t="s">
        <v>408</v>
      </c>
      <c r="M168" s="13">
        <v>1799</v>
      </c>
      <c r="N168" s="9" t="s">
        <v>31</v>
      </c>
      <c r="O168" s="13">
        <v>750</v>
      </c>
      <c r="P168" s="13">
        <v>125</v>
      </c>
      <c r="Q168" s="13">
        <f t="shared" si="2"/>
        <v>924</v>
      </c>
    </row>
    <row r="169" spans="1:17" ht="21">
      <c r="A169" s="59">
        <v>161</v>
      </c>
      <c r="B169">
        <v>77799290553</v>
      </c>
      <c r="C169" s="9"/>
      <c r="D169" s="1" t="s">
        <v>786</v>
      </c>
      <c r="E169" t="s">
        <v>828</v>
      </c>
      <c r="F169" t="s">
        <v>22</v>
      </c>
      <c r="G169" s="162">
        <v>45184</v>
      </c>
      <c r="H169" s="156" t="s">
        <v>94</v>
      </c>
      <c r="I169" s="163">
        <v>45186</v>
      </c>
      <c r="J169" s="164"/>
      <c r="K169" s="9" t="s">
        <v>803</v>
      </c>
      <c r="L169" s="15" t="s">
        <v>408</v>
      </c>
      <c r="M169" s="13">
        <v>1898</v>
      </c>
      <c r="N169" s="9" t="s">
        <v>31</v>
      </c>
      <c r="O169" s="13">
        <v>750</v>
      </c>
      <c r="P169" s="13">
        <v>125</v>
      </c>
      <c r="Q169" s="13">
        <f t="shared" si="2"/>
        <v>1023</v>
      </c>
    </row>
    <row r="170" spans="1:17" ht="21">
      <c r="A170" s="59">
        <v>162</v>
      </c>
      <c r="B170">
        <v>77803529904</v>
      </c>
      <c r="C170" s="9"/>
      <c r="D170" s="1" t="s">
        <v>805</v>
      </c>
      <c r="E170" t="s">
        <v>589</v>
      </c>
      <c r="F170" t="s">
        <v>232</v>
      </c>
      <c r="G170" s="162">
        <v>45191</v>
      </c>
      <c r="H170" s="156" t="s">
        <v>94</v>
      </c>
      <c r="I170" s="163">
        <v>45196</v>
      </c>
      <c r="J170" s="164"/>
      <c r="K170" s="9" t="s">
        <v>804</v>
      </c>
      <c r="L170" s="15" t="s">
        <v>408</v>
      </c>
      <c r="M170" s="13">
        <v>1799</v>
      </c>
      <c r="N170" s="9" t="s">
        <v>31</v>
      </c>
      <c r="O170" s="13">
        <v>750</v>
      </c>
      <c r="P170" s="13">
        <v>125</v>
      </c>
      <c r="Q170" s="13">
        <f t="shared" si="2"/>
        <v>924</v>
      </c>
    </row>
    <row r="171" spans="1:17" ht="21">
      <c r="A171" s="59">
        <v>163</v>
      </c>
      <c r="B171">
        <v>19041475725676</v>
      </c>
      <c r="C171" s="55"/>
      <c r="D171" s="1" t="s">
        <v>787</v>
      </c>
      <c r="E171" t="s">
        <v>829</v>
      </c>
      <c r="F171" t="s">
        <v>303</v>
      </c>
      <c r="G171" s="162">
        <v>45191</v>
      </c>
      <c r="H171" s="156" t="s">
        <v>94</v>
      </c>
      <c r="I171" s="163">
        <v>45194</v>
      </c>
      <c r="J171" s="164"/>
      <c r="K171" s="9" t="s">
        <v>804</v>
      </c>
      <c r="L171" s="15" t="s">
        <v>408</v>
      </c>
      <c r="M171" s="13">
        <v>1799</v>
      </c>
      <c r="N171" s="9" t="s">
        <v>31</v>
      </c>
      <c r="O171" s="13">
        <v>750</v>
      </c>
      <c r="P171" s="13">
        <v>125</v>
      </c>
      <c r="Q171" s="13">
        <f t="shared" si="2"/>
        <v>924</v>
      </c>
    </row>
    <row r="172" spans="1:17" ht="21">
      <c r="A172" s="59">
        <v>164</v>
      </c>
      <c r="B172">
        <v>77803563305</v>
      </c>
      <c r="C172" s="9"/>
      <c r="D172" s="1" t="s">
        <v>788</v>
      </c>
      <c r="E172" t="s">
        <v>830</v>
      </c>
      <c r="F172" t="s">
        <v>827</v>
      </c>
      <c r="G172" s="162">
        <v>45191</v>
      </c>
      <c r="H172" s="156" t="s">
        <v>94</v>
      </c>
      <c r="I172" s="163">
        <v>45195</v>
      </c>
      <c r="J172" s="164"/>
      <c r="K172" s="9" t="s">
        <v>804</v>
      </c>
      <c r="L172" s="15" t="s">
        <v>408</v>
      </c>
      <c r="M172" s="13">
        <v>1799</v>
      </c>
      <c r="N172" s="9" t="s">
        <v>31</v>
      </c>
      <c r="O172" s="13">
        <v>750</v>
      </c>
      <c r="P172" s="13">
        <v>125</v>
      </c>
      <c r="Q172" s="13">
        <f t="shared" si="2"/>
        <v>924</v>
      </c>
    </row>
    <row r="173" spans="1:17" ht="21">
      <c r="A173" s="59">
        <v>165</v>
      </c>
      <c r="B173">
        <v>19041476314332</v>
      </c>
      <c r="C173" s="55"/>
      <c r="D173" s="1" t="s">
        <v>789</v>
      </c>
      <c r="E173" t="s">
        <v>829</v>
      </c>
      <c r="F173" t="s">
        <v>303</v>
      </c>
      <c r="G173" s="162">
        <v>45191</v>
      </c>
      <c r="H173" s="157" t="s">
        <v>115</v>
      </c>
      <c r="I173" s="127"/>
      <c r="J173" s="165">
        <v>45203</v>
      </c>
      <c r="K173" s="9" t="s">
        <v>804</v>
      </c>
      <c r="L173" s="17" t="s">
        <v>115</v>
      </c>
      <c r="M173" s="13"/>
      <c r="P173" s="13">
        <v>125</v>
      </c>
      <c r="Q173" s="13">
        <f t="shared" si="2"/>
        <v>0</v>
      </c>
    </row>
    <row r="174" spans="1:17" ht="21">
      <c r="A174" s="59">
        <v>166</v>
      </c>
      <c r="B174" t="s">
        <v>791</v>
      </c>
      <c r="C174" s="90"/>
      <c r="D174" s="1" t="s">
        <v>790</v>
      </c>
      <c r="E174" t="s">
        <v>831</v>
      </c>
      <c r="F174" t="s">
        <v>22</v>
      </c>
      <c r="G174" s="162">
        <v>45192</v>
      </c>
      <c r="H174" s="157" t="s">
        <v>115</v>
      </c>
      <c r="I174" s="127"/>
      <c r="J174" s="165">
        <v>45211</v>
      </c>
      <c r="K174" s="9" t="s">
        <v>804</v>
      </c>
      <c r="L174" s="17" t="s">
        <v>115</v>
      </c>
      <c r="M174" s="13"/>
      <c r="P174" s="13">
        <v>125</v>
      </c>
      <c r="Q174" s="13">
        <f t="shared" si="2"/>
        <v>0</v>
      </c>
    </row>
    <row r="175" spans="1:17" ht="21">
      <c r="A175" s="59">
        <v>167</v>
      </c>
      <c r="B175">
        <v>328547253643</v>
      </c>
      <c r="C175" s="55"/>
      <c r="D175" s="1" t="s">
        <v>792</v>
      </c>
      <c r="E175" t="s">
        <v>832</v>
      </c>
      <c r="F175" t="s">
        <v>22</v>
      </c>
      <c r="G175" s="162">
        <v>45193</v>
      </c>
      <c r="H175" s="157" t="s">
        <v>115</v>
      </c>
      <c r="I175" s="127"/>
      <c r="J175" s="165">
        <v>45203</v>
      </c>
      <c r="K175" s="9" t="s">
        <v>804</v>
      </c>
      <c r="L175" s="17" t="s">
        <v>115</v>
      </c>
      <c r="M175" s="13"/>
      <c r="P175" s="13">
        <v>125</v>
      </c>
      <c r="Q175" s="13">
        <f t="shared" si="2"/>
        <v>0</v>
      </c>
    </row>
    <row r="176" spans="1:17" ht="21">
      <c r="A176" s="59">
        <v>168</v>
      </c>
      <c r="B176">
        <v>77804655994</v>
      </c>
      <c r="C176" s="9"/>
      <c r="D176" s="1" t="s">
        <v>793</v>
      </c>
      <c r="E176" t="s">
        <v>1083</v>
      </c>
      <c r="F176" t="s">
        <v>4</v>
      </c>
      <c r="G176" s="162">
        <v>45194</v>
      </c>
      <c r="H176" s="156" t="s">
        <v>94</v>
      </c>
      <c r="I176" s="163">
        <v>45195</v>
      </c>
      <c r="J176" s="164"/>
      <c r="K176" s="9" t="s">
        <v>803</v>
      </c>
      <c r="L176" s="15" t="s">
        <v>408</v>
      </c>
      <c r="M176" s="13">
        <v>1899</v>
      </c>
      <c r="N176" s="9" t="s">
        <v>31</v>
      </c>
      <c r="O176" s="13">
        <v>750</v>
      </c>
      <c r="P176" s="13">
        <v>125</v>
      </c>
      <c r="Q176" s="13">
        <f t="shared" si="2"/>
        <v>1024</v>
      </c>
    </row>
    <row r="177" spans="1:17" ht="21">
      <c r="A177" s="59">
        <v>169</v>
      </c>
      <c r="B177">
        <v>77804655633</v>
      </c>
      <c r="C177" s="9"/>
      <c r="D177" s="1" t="s">
        <v>794</v>
      </c>
      <c r="E177" t="s">
        <v>1084</v>
      </c>
      <c r="F177" t="s">
        <v>4</v>
      </c>
      <c r="G177" s="162">
        <v>45194</v>
      </c>
      <c r="H177" s="156" t="s">
        <v>94</v>
      </c>
      <c r="I177" s="163">
        <v>45196</v>
      </c>
      <c r="J177" s="164"/>
      <c r="K177" s="9" t="s">
        <v>804</v>
      </c>
      <c r="L177" s="15" t="s">
        <v>408</v>
      </c>
      <c r="M177" s="13">
        <v>1799</v>
      </c>
      <c r="N177" s="9" t="s">
        <v>31</v>
      </c>
      <c r="O177" s="13">
        <v>750</v>
      </c>
      <c r="P177" s="13">
        <v>125</v>
      </c>
      <c r="Q177" s="13">
        <f t="shared" si="2"/>
        <v>924</v>
      </c>
    </row>
    <row r="178" spans="1:17" ht="21">
      <c r="A178" s="59">
        <v>170</v>
      </c>
      <c r="B178">
        <v>19041477223002</v>
      </c>
      <c r="C178" s="55"/>
      <c r="D178" s="1" t="s">
        <v>795</v>
      </c>
      <c r="E178" t="s">
        <v>833</v>
      </c>
      <c r="F178" t="s">
        <v>199</v>
      </c>
      <c r="G178" s="162">
        <v>45194</v>
      </c>
      <c r="H178" s="156" t="s">
        <v>94</v>
      </c>
      <c r="I178" s="163">
        <v>45197</v>
      </c>
      <c r="J178" s="164"/>
      <c r="K178" s="9" t="s">
        <v>804</v>
      </c>
      <c r="L178" s="15" t="s">
        <v>408</v>
      </c>
      <c r="M178" s="13">
        <v>1799</v>
      </c>
      <c r="N178" s="9" t="s">
        <v>31</v>
      </c>
      <c r="O178" s="13">
        <v>750</v>
      </c>
      <c r="P178" s="13">
        <v>125</v>
      </c>
      <c r="Q178" s="13">
        <f t="shared" si="2"/>
        <v>924</v>
      </c>
    </row>
    <row r="179" spans="1:17" ht="21">
      <c r="A179" s="59">
        <v>171</v>
      </c>
      <c r="B179">
        <v>77805071702</v>
      </c>
      <c r="C179" s="9"/>
      <c r="D179" s="1" t="s">
        <v>796</v>
      </c>
      <c r="E179" t="s">
        <v>834</v>
      </c>
      <c r="F179" t="s">
        <v>380</v>
      </c>
      <c r="G179" s="162">
        <v>45194</v>
      </c>
      <c r="H179" s="157" t="s">
        <v>115</v>
      </c>
      <c r="I179" s="127"/>
      <c r="J179" s="165">
        <v>45206</v>
      </c>
      <c r="K179" s="9" t="s">
        <v>804</v>
      </c>
      <c r="L179" s="17" t="s">
        <v>115</v>
      </c>
      <c r="M179" s="13"/>
      <c r="P179" s="13">
        <v>125</v>
      </c>
      <c r="Q179" s="13">
        <f t="shared" si="2"/>
        <v>0</v>
      </c>
    </row>
    <row r="180" spans="1:17" ht="21">
      <c r="A180" s="59">
        <v>172</v>
      </c>
      <c r="B180">
        <v>77805936165</v>
      </c>
      <c r="C180" s="9"/>
      <c r="D180" s="1" t="s">
        <v>797</v>
      </c>
      <c r="E180" t="s">
        <v>231</v>
      </c>
      <c r="F180" t="s">
        <v>232</v>
      </c>
      <c r="G180" s="162">
        <v>45196</v>
      </c>
      <c r="H180" s="156" t="s">
        <v>94</v>
      </c>
      <c r="I180" s="163">
        <v>45199</v>
      </c>
      <c r="J180" s="164"/>
      <c r="K180" s="9" t="s">
        <v>804</v>
      </c>
      <c r="L180" s="15" t="s">
        <v>408</v>
      </c>
      <c r="M180" s="13">
        <v>1799</v>
      </c>
      <c r="N180" s="9" t="s">
        <v>31</v>
      </c>
      <c r="O180" s="13">
        <v>750</v>
      </c>
      <c r="P180" s="13">
        <v>125</v>
      </c>
      <c r="Q180" s="13">
        <f t="shared" si="2"/>
        <v>924</v>
      </c>
    </row>
    <row r="181" spans="1:17" ht="21">
      <c r="A181" s="59">
        <v>173</v>
      </c>
      <c r="B181">
        <v>77805938976</v>
      </c>
      <c r="C181" s="9"/>
      <c r="D181" s="1" t="s">
        <v>798</v>
      </c>
      <c r="E181" t="s">
        <v>835</v>
      </c>
      <c r="F181" t="s">
        <v>452</v>
      </c>
      <c r="G181" s="162">
        <v>45196</v>
      </c>
      <c r="H181" s="156" t="s">
        <v>94</v>
      </c>
      <c r="I181" s="163">
        <v>45201</v>
      </c>
      <c r="J181" s="164"/>
      <c r="K181" s="9" t="s">
        <v>804</v>
      </c>
      <c r="L181" s="15" t="s">
        <v>408</v>
      </c>
      <c r="M181" s="13">
        <v>1799</v>
      </c>
      <c r="N181" s="9" t="s">
        <v>31</v>
      </c>
      <c r="O181" s="13">
        <v>750</v>
      </c>
      <c r="P181" s="13">
        <v>125</v>
      </c>
      <c r="Q181" s="13">
        <f t="shared" si="2"/>
        <v>924</v>
      </c>
    </row>
    <row r="182" spans="1:17" ht="21">
      <c r="A182" s="59">
        <v>174</v>
      </c>
      <c r="B182">
        <v>77805935546</v>
      </c>
      <c r="C182" s="9"/>
      <c r="D182" s="1" t="s">
        <v>799</v>
      </c>
      <c r="E182" t="s">
        <v>1085</v>
      </c>
      <c r="F182" t="s">
        <v>4</v>
      </c>
      <c r="G182" s="162">
        <v>45196</v>
      </c>
      <c r="H182" s="156" t="s">
        <v>94</v>
      </c>
      <c r="I182" s="163">
        <v>45197</v>
      </c>
      <c r="J182" s="164"/>
      <c r="K182" s="9" t="s">
        <v>804</v>
      </c>
      <c r="L182" s="15" t="s">
        <v>408</v>
      </c>
      <c r="M182" s="13">
        <v>1799</v>
      </c>
      <c r="N182" s="9" t="s">
        <v>31</v>
      </c>
      <c r="O182" s="13">
        <v>750</v>
      </c>
      <c r="P182" s="13">
        <v>125</v>
      </c>
      <c r="Q182" s="13">
        <f t="shared" si="2"/>
        <v>924</v>
      </c>
    </row>
    <row r="183" spans="1:17" ht="21">
      <c r="A183" s="59">
        <v>175</v>
      </c>
      <c r="B183">
        <v>77805934986</v>
      </c>
      <c r="C183" s="9"/>
      <c r="D183" s="1" t="s">
        <v>800</v>
      </c>
      <c r="E183" t="s">
        <v>835</v>
      </c>
      <c r="F183" t="s">
        <v>452</v>
      </c>
      <c r="G183" s="162">
        <v>45196</v>
      </c>
      <c r="H183" s="157" t="s">
        <v>115</v>
      </c>
      <c r="I183" s="127"/>
      <c r="J183" s="165">
        <v>45206</v>
      </c>
      <c r="K183" s="9" t="s">
        <v>803</v>
      </c>
      <c r="L183" s="17" t="s">
        <v>115</v>
      </c>
      <c r="M183" s="13"/>
      <c r="P183" s="13">
        <v>125</v>
      </c>
      <c r="Q183" s="13">
        <f t="shared" si="2"/>
        <v>0</v>
      </c>
    </row>
    <row r="184" spans="1:17" ht="21">
      <c r="A184" s="59">
        <v>176</v>
      </c>
      <c r="B184">
        <v>77805935476</v>
      </c>
      <c r="C184" s="9"/>
      <c r="D184" s="1" t="s">
        <v>801</v>
      </c>
      <c r="E184" t="s">
        <v>836</v>
      </c>
      <c r="F184" t="s">
        <v>2</v>
      </c>
      <c r="G184" s="162">
        <v>45196</v>
      </c>
      <c r="H184" s="157" t="s">
        <v>115</v>
      </c>
      <c r="I184" s="127"/>
      <c r="J184" s="165">
        <v>45206</v>
      </c>
      <c r="K184" s="9" t="s">
        <v>804</v>
      </c>
      <c r="L184" s="17" t="s">
        <v>115</v>
      </c>
      <c r="M184" s="13"/>
      <c r="P184" s="13">
        <v>125</v>
      </c>
      <c r="Q184" s="13">
        <f t="shared" si="2"/>
        <v>0</v>
      </c>
    </row>
    <row r="185" spans="1:17" ht="21">
      <c r="A185" s="59">
        <v>177</v>
      </c>
      <c r="B185">
        <v>77805934776</v>
      </c>
      <c r="C185" s="9"/>
      <c r="D185" s="1" t="s">
        <v>802</v>
      </c>
      <c r="E185" t="s">
        <v>231</v>
      </c>
      <c r="F185" t="s">
        <v>232</v>
      </c>
      <c r="G185" s="162">
        <v>45196</v>
      </c>
      <c r="H185" s="156" t="s">
        <v>94</v>
      </c>
      <c r="I185" s="163">
        <v>45199</v>
      </c>
      <c r="J185" s="164"/>
      <c r="K185" s="9" t="s">
        <v>804</v>
      </c>
      <c r="L185" s="15" t="s">
        <v>408</v>
      </c>
      <c r="M185" s="13">
        <v>1799</v>
      </c>
      <c r="N185" s="9" t="s">
        <v>31</v>
      </c>
      <c r="O185" s="13">
        <v>750</v>
      </c>
      <c r="P185" s="13">
        <v>125</v>
      </c>
      <c r="Q185" s="13">
        <f t="shared" si="2"/>
        <v>924</v>
      </c>
    </row>
    <row r="186" spans="1:17" ht="21">
      <c r="A186" s="59">
        <v>178</v>
      </c>
      <c r="B186">
        <v>77806071965</v>
      </c>
      <c r="C186" s="9"/>
      <c r="D186" s="1" t="s">
        <v>806</v>
      </c>
      <c r="E186" t="s">
        <v>837</v>
      </c>
      <c r="F186" t="s">
        <v>22</v>
      </c>
      <c r="G186" s="162">
        <v>45196</v>
      </c>
      <c r="H186" s="156" t="s">
        <v>94</v>
      </c>
      <c r="I186" s="163">
        <v>45198</v>
      </c>
      <c r="J186" s="164"/>
      <c r="K186" s="9" t="s">
        <v>804</v>
      </c>
      <c r="L186" s="15" t="s">
        <v>408</v>
      </c>
      <c r="M186" s="13">
        <v>1799</v>
      </c>
      <c r="N186" s="9" t="s">
        <v>31</v>
      </c>
      <c r="O186" s="13">
        <v>750</v>
      </c>
      <c r="P186" s="13">
        <v>125</v>
      </c>
      <c r="Q186" s="13">
        <f t="shared" si="2"/>
        <v>924</v>
      </c>
    </row>
    <row r="187" spans="1:17" ht="21">
      <c r="A187" s="59">
        <v>179</v>
      </c>
      <c r="B187">
        <v>80303140783</v>
      </c>
      <c r="C187" s="9"/>
      <c r="D187" s="1" t="s">
        <v>807</v>
      </c>
      <c r="E187" t="s">
        <v>838</v>
      </c>
      <c r="F187" t="s">
        <v>22</v>
      </c>
      <c r="G187" s="162">
        <v>45197</v>
      </c>
      <c r="H187" s="156" t="s">
        <v>94</v>
      </c>
      <c r="I187" s="163">
        <v>45198</v>
      </c>
      <c r="J187" s="164"/>
      <c r="K187" s="9" t="s">
        <v>804</v>
      </c>
      <c r="L187" s="15" t="s">
        <v>408</v>
      </c>
      <c r="M187" s="13">
        <v>1799</v>
      </c>
      <c r="N187" s="9" t="s">
        <v>31</v>
      </c>
      <c r="O187" s="13">
        <v>750</v>
      </c>
      <c r="P187" s="13">
        <v>125</v>
      </c>
      <c r="Q187" s="13">
        <f t="shared" si="2"/>
        <v>924</v>
      </c>
    </row>
    <row r="188" spans="1:17" ht="21">
      <c r="A188" s="59">
        <v>180</v>
      </c>
      <c r="B188">
        <v>80303233824</v>
      </c>
      <c r="C188" s="9"/>
      <c r="D188" s="1" t="s">
        <v>808</v>
      </c>
      <c r="E188" t="s">
        <v>839</v>
      </c>
      <c r="F188" t="s">
        <v>840</v>
      </c>
      <c r="G188" s="162">
        <v>45197</v>
      </c>
      <c r="H188" s="157" t="s">
        <v>115</v>
      </c>
      <c r="I188" s="127"/>
      <c r="J188" s="165">
        <v>45204</v>
      </c>
      <c r="K188" s="9" t="s">
        <v>804</v>
      </c>
      <c r="L188" s="17" t="s">
        <v>115</v>
      </c>
      <c r="M188" s="13"/>
      <c r="P188" s="13">
        <v>125</v>
      </c>
      <c r="Q188" s="13">
        <f t="shared" si="2"/>
        <v>0</v>
      </c>
    </row>
    <row r="189" spans="1:17" ht="21">
      <c r="A189" s="59">
        <v>181</v>
      </c>
      <c r="B189">
        <v>77807314362</v>
      </c>
      <c r="C189" s="9"/>
      <c r="D189" s="1" t="s">
        <v>809</v>
      </c>
      <c r="E189" t="s">
        <v>838</v>
      </c>
      <c r="F189" t="s">
        <v>22</v>
      </c>
      <c r="G189" s="162">
        <v>45198</v>
      </c>
      <c r="H189" s="157" t="s">
        <v>115</v>
      </c>
      <c r="I189" s="127"/>
      <c r="J189" s="165">
        <v>45204</v>
      </c>
      <c r="K189" s="9" t="s">
        <v>804</v>
      </c>
      <c r="L189" s="17" t="s">
        <v>115</v>
      </c>
      <c r="M189" s="13"/>
      <c r="P189" s="13">
        <v>125</v>
      </c>
      <c r="Q189" s="13">
        <f t="shared" si="2"/>
        <v>0</v>
      </c>
    </row>
    <row r="190" spans="1:17" ht="21">
      <c r="A190" s="59">
        <v>182</v>
      </c>
      <c r="B190">
        <v>77807314804</v>
      </c>
      <c r="C190" s="9"/>
      <c r="D190" s="1" t="s">
        <v>810</v>
      </c>
      <c r="E190" t="s">
        <v>835</v>
      </c>
      <c r="F190" t="s">
        <v>452</v>
      </c>
      <c r="G190" s="162">
        <v>45198</v>
      </c>
      <c r="H190" s="156" t="s">
        <v>94</v>
      </c>
      <c r="I190" s="163">
        <v>45202</v>
      </c>
      <c r="J190" s="164"/>
      <c r="K190" s="9" t="s">
        <v>804</v>
      </c>
      <c r="L190" s="15" t="s">
        <v>408</v>
      </c>
      <c r="M190" s="13">
        <v>1799</v>
      </c>
      <c r="N190" s="9" t="s">
        <v>31</v>
      </c>
      <c r="O190" s="13">
        <v>750</v>
      </c>
      <c r="P190" s="13">
        <v>125</v>
      </c>
      <c r="Q190" s="13">
        <f t="shared" si="2"/>
        <v>924</v>
      </c>
    </row>
    <row r="191" spans="1:17" ht="21">
      <c r="A191" s="59">
        <v>183</v>
      </c>
      <c r="B191">
        <v>328626045725</v>
      </c>
      <c r="C191" s="55"/>
      <c r="D191" s="1" t="s">
        <v>811</v>
      </c>
      <c r="E191" t="s">
        <v>841</v>
      </c>
      <c r="F191" t="s">
        <v>303</v>
      </c>
      <c r="G191" s="162">
        <v>45198</v>
      </c>
      <c r="H191" s="157" t="s">
        <v>115</v>
      </c>
      <c r="I191" s="127"/>
      <c r="J191" s="165">
        <v>45211</v>
      </c>
      <c r="K191" s="9" t="s">
        <v>804</v>
      </c>
      <c r="L191" s="17" t="s">
        <v>115</v>
      </c>
      <c r="M191" s="13"/>
      <c r="P191" s="13">
        <v>125</v>
      </c>
      <c r="Q191" s="13">
        <f t="shared" si="2"/>
        <v>0</v>
      </c>
    </row>
    <row r="192" spans="1:17" ht="21">
      <c r="A192" s="59">
        <v>184</v>
      </c>
      <c r="B192">
        <v>77807945832</v>
      </c>
      <c r="C192" s="9"/>
      <c r="D192" s="1" t="s">
        <v>123</v>
      </c>
      <c r="E192" t="s">
        <v>838</v>
      </c>
      <c r="F192" t="s">
        <v>22</v>
      </c>
      <c r="G192" s="162">
        <v>45199</v>
      </c>
      <c r="H192" s="156" t="s">
        <v>94</v>
      </c>
      <c r="I192" s="163">
        <v>45202</v>
      </c>
      <c r="J192" s="164"/>
      <c r="K192" s="9" t="s">
        <v>804</v>
      </c>
      <c r="L192" s="15" t="s">
        <v>408</v>
      </c>
      <c r="M192" s="13">
        <v>1799</v>
      </c>
      <c r="N192" s="9" t="s">
        <v>31</v>
      </c>
      <c r="O192" s="13">
        <v>750</v>
      </c>
      <c r="P192" s="13">
        <v>125</v>
      </c>
      <c r="Q192" s="13">
        <f t="shared" si="2"/>
        <v>924</v>
      </c>
    </row>
    <row r="193" spans="1:17" ht="21">
      <c r="A193" s="59">
        <v>185</v>
      </c>
      <c r="B193">
        <v>77808357664</v>
      </c>
      <c r="C193" s="9"/>
      <c r="D193" s="1" t="s">
        <v>812</v>
      </c>
      <c r="E193" t="s">
        <v>842</v>
      </c>
      <c r="F193" t="s">
        <v>22</v>
      </c>
      <c r="G193" s="162">
        <v>45199</v>
      </c>
      <c r="H193" s="156" t="s">
        <v>94</v>
      </c>
      <c r="I193" s="163">
        <v>45201</v>
      </c>
      <c r="J193" s="164"/>
      <c r="K193" s="9" t="s">
        <v>813</v>
      </c>
      <c r="L193" s="15" t="s">
        <v>408</v>
      </c>
      <c r="M193" s="13">
        <v>1699</v>
      </c>
      <c r="N193" s="9" t="s">
        <v>31</v>
      </c>
      <c r="O193" s="13">
        <v>750</v>
      </c>
      <c r="P193" s="13">
        <v>125</v>
      </c>
      <c r="Q193" s="13">
        <f t="shared" si="2"/>
        <v>824</v>
      </c>
    </row>
    <row r="194" spans="1:17" ht="21">
      <c r="A194" s="59">
        <v>186</v>
      </c>
      <c r="B194">
        <v>77808356076</v>
      </c>
      <c r="C194" s="9"/>
      <c r="D194" s="1" t="s">
        <v>814</v>
      </c>
      <c r="E194" t="s">
        <v>533</v>
      </c>
      <c r="F194" t="s">
        <v>232</v>
      </c>
      <c r="G194" s="162">
        <v>45199</v>
      </c>
      <c r="H194" s="156" t="s">
        <v>94</v>
      </c>
      <c r="I194" s="163">
        <v>45202</v>
      </c>
      <c r="J194" s="164"/>
      <c r="K194" s="9" t="s">
        <v>803</v>
      </c>
      <c r="L194" s="15" t="s">
        <v>408</v>
      </c>
      <c r="M194" s="13">
        <v>1899</v>
      </c>
      <c r="N194" s="9" t="s">
        <v>31</v>
      </c>
      <c r="O194" s="13">
        <v>750</v>
      </c>
      <c r="P194" s="13">
        <v>125</v>
      </c>
      <c r="Q194" s="13">
        <f t="shared" si="2"/>
        <v>1024</v>
      </c>
    </row>
    <row r="195" spans="1:17" ht="21">
      <c r="A195" s="59">
        <v>187</v>
      </c>
      <c r="B195">
        <v>80307383870</v>
      </c>
      <c r="C195" s="9"/>
      <c r="D195" s="1" t="s">
        <v>815</v>
      </c>
      <c r="E195" t="s">
        <v>843</v>
      </c>
      <c r="F195" t="s">
        <v>714</v>
      </c>
      <c r="G195" s="162">
        <v>45202</v>
      </c>
      <c r="H195" s="156" t="s">
        <v>94</v>
      </c>
      <c r="I195" s="163">
        <v>45206</v>
      </c>
      <c r="J195" s="164"/>
      <c r="K195" s="9" t="s">
        <v>804</v>
      </c>
      <c r="L195" s="15" t="s">
        <v>408</v>
      </c>
      <c r="M195" s="13">
        <v>1799</v>
      </c>
      <c r="N195" s="9" t="s">
        <v>31</v>
      </c>
      <c r="O195" s="13">
        <v>750</v>
      </c>
      <c r="P195" s="13">
        <v>125</v>
      </c>
      <c r="Q195" s="13">
        <f t="shared" si="2"/>
        <v>924</v>
      </c>
    </row>
    <row r="196" spans="1:17" ht="21">
      <c r="A196" s="59">
        <v>188</v>
      </c>
      <c r="B196">
        <v>77810115806</v>
      </c>
      <c r="C196" s="9"/>
      <c r="D196" s="1" t="s">
        <v>816</v>
      </c>
      <c r="E196" t="s">
        <v>533</v>
      </c>
      <c r="F196" t="s">
        <v>232</v>
      </c>
      <c r="G196" s="162">
        <v>45202</v>
      </c>
      <c r="H196" s="156" t="s">
        <v>94</v>
      </c>
      <c r="I196" s="163">
        <v>45204</v>
      </c>
      <c r="J196" s="164"/>
      <c r="K196" s="9" t="s">
        <v>804</v>
      </c>
      <c r="L196" s="15" t="s">
        <v>408</v>
      </c>
      <c r="M196" s="13">
        <v>1799</v>
      </c>
      <c r="N196" s="9" t="s">
        <v>31</v>
      </c>
      <c r="O196" s="13">
        <v>750</v>
      </c>
      <c r="P196" s="13">
        <v>125</v>
      </c>
      <c r="Q196" s="13">
        <f t="shared" si="2"/>
        <v>924</v>
      </c>
    </row>
    <row r="197" spans="1:17" ht="21">
      <c r="A197" s="59">
        <v>189</v>
      </c>
      <c r="B197">
        <v>328681027551</v>
      </c>
      <c r="C197" s="55"/>
      <c r="D197" s="1" t="s">
        <v>817</v>
      </c>
      <c r="E197" t="s">
        <v>844</v>
      </c>
      <c r="F197" t="s">
        <v>232</v>
      </c>
      <c r="G197" s="162">
        <v>45202</v>
      </c>
      <c r="H197" s="157" t="s">
        <v>115</v>
      </c>
      <c r="I197" s="127"/>
      <c r="J197" s="165">
        <v>45215</v>
      </c>
      <c r="K197" s="9" t="s">
        <v>803</v>
      </c>
      <c r="L197" s="17" t="s">
        <v>115</v>
      </c>
      <c r="M197" s="13"/>
      <c r="P197" s="13">
        <v>125</v>
      </c>
      <c r="Q197" s="13">
        <f t="shared" si="2"/>
        <v>0</v>
      </c>
    </row>
    <row r="198" spans="1:17" ht="21">
      <c r="A198" s="59">
        <v>190</v>
      </c>
      <c r="B198">
        <v>77809307166</v>
      </c>
      <c r="C198" s="9"/>
      <c r="D198" s="1" t="s">
        <v>818</v>
      </c>
      <c r="E198" t="s">
        <v>835</v>
      </c>
      <c r="F198" t="s">
        <v>452</v>
      </c>
      <c r="G198" s="162">
        <v>45202</v>
      </c>
      <c r="H198" s="156" t="s">
        <v>94</v>
      </c>
      <c r="I198" s="163">
        <v>45206</v>
      </c>
      <c r="J198" s="164"/>
      <c r="K198" s="9" t="s">
        <v>804</v>
      </c>
      <c r="L198" s="15" t="s">
        <v>408</v>
      </c>
      <c r="M198" s="13">
        <v>1799</v>
      </c>
      <c r="N198" s="9" t="s">
        <v>31</v>
      </c>
      <c r="O198" s="13">
        <v>750</v>
      </c>
      <c r="P198" s="13">
        <v>125</v>
      </c>
      <c r="Q198" s="13">
        <f t="shared" si="2"/>
        <v>924</v>
      </c>
    </row>
    <row r="199" spans="1:17" ht="21">
      <c r="A199" s="59">
        <v>191</v>
      </c>
      <c r="B199">
        <v>77810116613</v>
      </c>
      <c r="C199" s="9"/>
      <c r="D199" s="1" t="s">
        <v>819</v>
      </c>
      <c r="E199" t="s">
        <v>589</v>
      </c>
      <c r="F199" t="s">
        <v>232</v>
      </c>
      <c r="G199" s="162">
        <v>45202</v>
      </c>
      <c r="H199" s="157" t="s">
        <v>115</v>
      </c>
      <c r="I199" s="127"/>
      <c r="J199" s="165">
        <v>45216</v>
      </c>
      <c r="K199" s="9" t="s">
        <v>804</v>
      </c>
      <c r="L199" s="17" t="s">
        <v>115</v>
      </c>
      <c r="M199" s="13"/>
      <c r="P199" s="13">
        <v>125</v>
      </c>
      <c r="Q199" s="13">
        <f t="shared" si="2"/>
        <v>0</v>
      </c>
    </row>
    <row r="200" spans="1:17" ht="21">
      <c r="A200" s="59">
        <v>192</v>
      </c>
      <c r="B200">
        <v>77809307564</v>
      </c>
      <c r="C200" s="9"/>
      <c r="D200" s="1" t="s">
        <v>820</v>
      </c>
      <c r="E200" t="s">
        <v>839</v>
      </c>
      <c r="F200" t="s">
        <v>840</v>
      </c>
      <c r="G200" s="162">
        <v>45202</v>
      </c>
      <c r="H200" s="157" t="s">
        <v>115</v>
      </c>
      <c r="I200" s="127"/>
      <c r="J200" s="165">
        <v>45214</v>
      </c>
      <c r="K200" s="9" t="s">
        <v>804</v>
      </c>
      <c r="L200" s="17" t="s">
        <v>115</v>
      </c>
      <c r="M200" s="13"/>
      <c r="P200" s="13">
        <v>125</v>
      </c>
      <c r="Q200" s="13">
        <f t="shared" si="2"/>
        <v>0</v>
      </c>
    </row>
    <row r="201" spans="1:17" ht="21">
      <c r="A201" s="59">
        <v>193</v>
      </c>
      <c r="B201">
        <v>77809306035</v>
      </c>
      <c r="C201" s="9"/>
      <c r="D201" s="1" t="s">
        <v>821</v>
      </c>
      <c r="E201" t="s">
        <v>1083</v>
      </c>
      <c r="F201" t="s">
        <v>4</v>
      </c>
      <c r="G201" s="162">
        <v>45202</v>
      </c>
      <c r="H201" s="156" t="s">
        <v>94</v>
      </c>
      <c r="I201" s="163">
        <v>45203</v>
      </c>
      <c r="J201" s="164"/>
      <c r="K201" s="9" t="s">
        <v>803</v>
      </c>
      <c r="L201" s="15" t="s">
        <v>408</v>
      </c>
      <c r="M201" s="13">
        <v>1899</v>
      </c>
      <c r="N201" s="9" t="s">
        <v>31</v>
      </c>
      <c r="O201" s="13">
        <v>750</v>
      </c>
      <c r="P201" s="13">
        <v>125</v>
      </c>
      <c r="Q201" s="13">
        <f t="shared" ref="Q201:Q264" si="3">(IF((M201)-(O201+P201)&lt;0,0,(M201)-(O201+P201)))</f>
        <v>1024</v>
      </c>
    </row>
    <row r="202" spans="1:17" ht="21">
      <c r="A202" s="59">
        <v>194</v>
      </c>
      <c r="B202">
        <v>77810119203</v>
      </c>
      <c r="C202" s="9"/>
      <c r="D202" s="1" t="s">
        <v>822</v>
      </c>
      <c r="E202" t="s">
        <v>231</v>
      </c>
      <c r="F202" t="s">
        <v>232</v>
      </c>
      <c r="G202" s="162">
        <v>45202</v>
      </c>
      <c r="H202" s="156" t="s">
        <v>94</v>
      </c>
      <c r="I202" s="163">
        <v>45204</v>
      </c>
      <c r="J202" s="164"/>
      <c r="K202" s="9" t="s">
        <v>804</v>
      </c>
      <c r="L202" s="15" t="s">
        <v>408</v>
      </c>
      <c r="M202" s="13">
        <v>1799</v>
      </c>
      <c r="N202" s="9" t="s">
        <v>31</v>
      </c>
      <c r="O202" s="13">
        <v>750</v>
      </c>
      <c r="P202" s="13">
        <v>125</v>
      </c>
      <c r="Q202" s="13">
        <f t="shared" si="3"/>
        <v>924</v>
      </c>
    </row>
    <row r="203" spans="1:17" ht="21">
      <c r="A203" s="59">
        <v>195</v>
      </c>
      <c r="B203">
        <v>77809307925</v>
      </c>
      <c r="C203" s="9"/>
      <c r="D203" s="1" t="s">
        <v>823</v>
      </c>
      <c r="E203" t="s">
        <v>845</v>
      </c>
      <c r="F203" t="s">
        <v>11</v>
      </c>
      <c r="G203" s="162">
        <v>45202</v>
      </c>
      <c r="H203" s="156" t="s">
        <v>94</v>
      </c>
      <c r="I203" s="163">
        <v>45204</v>
      </c>
      <c r="J203" s="164"/>
      <c r="K203" s="9" t="s">
        <v>804</v>
      </c>
      <c r="L203" s="15" t="s">
        <v>408</v>
      </c>
      <c r="M203" s="13">
        <v>1799</v>
      </c>
      <c r="N203" s="9" t="s">
        <v>31</v>
      </c>
      <c r="O203" s="13">
        <v>750</v>
      </c>
      <c r="P203" s="13">
        <v>125</v>
      </c>
      <c r="Q203" s="13">
        <f t="shared" si="3"/>
        <v>924</v>
      </c>
    </row>
    <row r="204" spans="1:17" ht="21">
      <c r="A204" s="59">
        <v>196</v>
      </c>
      <c r="B204">
        <v>77810119704</v>
      </c>
      <c r="C204" s="9"/>
      <c r="D204" s="1" t="s">
        <v>824</v>
      </c>
      <c r="E204" t="s">
        <v>846</v>
      </c>
      <c r="F204" t="s">
        <v>22</v>
      </c>
      <c r="G204" s="162">
        <v>45202</v>
      </c>
      <c r="H204" s="156" t="s">
        <v>94</v>
      </c>
      <c r="I204" s="163">
        <v>45204</v>
      </c>
      <c r="J204" s="164"/>
      <c r="K204" s="9" t="s">
        <v>825</v>
      </c>
      <c r="L204" s="15" t="s">
        <v>408</v>
      </c>
      <c r="M204" s="13">
        <v>1599</v>
      </c>
      <c r="N204" s="9" t="s">
        <v>31</v>
      </c>
      <c r="O204" s="13">
        <v>750</v>
      </c>
      <c r="P204" s="13">
        <v>125</v>
      </c>
      <c r="Q204" s="13">
        <f t="shared" si="3"/>
        <v>724</v>
      </c>
    </row>
    <row r="205" spans="1:17" ht="21">
      <c r="A205" s="59">
        <v>197</v>
      </c>
      <c r="B205">
        <v>80307966034</v>
      </c>
      <c r="C205" s="9"/>
      <c r="D205" s="1" t="s">
        <v>847</v>
      </c>
      <c r="E205" t="s">
        <v>850</v>
      </c>
      <c r="F205" t="s">
        <v>22</v>
      </c>
      <c r="G205" s="162">
        <v>45203</v>
      </c>
      <c r="H205" s="156" t="s">
        <v>94</v>
      </c>
      <c r="I205" s="163">
        <v>45206</v>
      </c>
      <c r="J205" s="164"/>
      <c r="K205" s="9" t="s">
        <v>804</v>
      </c>
      <c r="L205" s="15" t="s">
        <v>408</v>
      </c>
      <c r="M205" s="13">
        <v>1799</v>
      </c>
      <c r="N205" s="9" t="s">
        <v>31</v>
      </c>
      <c r="O205" s="13">
        <v>750</v>
      </c>
      <c r="P205" s="13">
        <v>125</v>
      </c>
      <c r="Q205" s="13">
        <f t="shared" si="3"/>
        <v>924</v>
      </c>
    </row>
    <row r="206" spans="1:17" ht="21">
      <c r="A206" s="59">
        <v>198</v>
      </c>
      <c r="B206">
        <v>77810522941</v>
      </c>
      <c r="C206" s="9"/>
      <c r="D206" s="1" t="s">
        <v>848</v>
      </c>
      <c r="E206" t="s">
        <v>1086</v>
      </c>
      <c r="F206" t="s">
        <v>4</v>
      </c>
      <c r="G206" s="162">
        <v>45203</v>
      </c>
      <c r="H206" s="157" t="s">
        <v>115</v>
      </c>
      <c r="I206" s="127"/>
      <c r="J206" s="165">
        <v>45210</v>
      </c>
      <c r="K206" s="9" t="s">
        <v>804</v>
      </c>
      <c r="L206" s="17" t="s">
        <v>115</v>
      </c>
      <c r="P206" s="13">
        <v>125</v>
      </c>
      <c r="Q206" s="13">
        <f t="shared" si="3"/>
        <v>0</v>
      </c>
    </row>
    <row r="207" spans="1:17" ht="21">
      <c r="A207" s="59">
        <v>199</v>
      </c>
      <c r="B207">
        <v>77810522893</v>
      </c>
      <c r="C207" s="9"/>
      <c r="D207" s="1" t="s">
        <v>849</v>
      </c>
      <c r="E207" t="s">
        <v>838</v>
      </c>
      <c r="F207" t="s">
        <v>22</v>
      </c>
      <c r="G207" s="162">
        <v>45203</v>
      </c>
      <c r="H207" s="157" t="s">
        <v>115</v>
      </c>
      <c r="I207" s="127"/>
      <c r="J207" s="165">
        <v>45210</v>
      </c>
      <c r="K207" s="9" t="s">
        <v>804</v>
      </c>
      <c r="L207" s="17" t="s">
        <v>115</v>
      </c>
      <c r="P207" s="13">
        <v>125</v>
      </c>
      <c r="Q207" s="13">
        <f t="shared" si="3"/>
        <v>0</v>
      </c>
    </row>
    <row r="208" spans="1:17" ht="21">
      <c r="A208" s="59">
        <v>200</v>
      </c>
      <c r="B208">
        <v>77810590384</v>
      </c>
      <c r="C208" s="9"/>
      <c r="D208" s="1" t="s">
        <v>851</v>
      </c>
      <c r="E208" t="s">
        <v>835</v>
      </c>
      <c r="F208" t="s">
        <v>452</v>
      </c>
      <c r="G208" s="162">
        <v>45203</v>
      </c>
      <c r="H208" s="156" t="s">
        <v>94</v>
      </c>
      <c r="I208" s="163">
        <v>45206</v>
      </c>
      <c r="J208" s="164"/>
      <c r="K208" s="9" t="s">
        <v>804</v>
      </c>
      <c r="L208" s="15" t="s">
        <v>408</v>
      </c>
      <c r="M208" s="13">
        <v>1799</v>
      </c>
      <c r="N208" s="9" t="s">
        <v>31</v>
      </c>
      <c r="O208" s="13">
        <v>750</v>
      </c>
      <c r="P208" s="13">
        <v>125</v>
      </c>
      <c r="Q208" s="13">
        <f t="shared" si="3"/>
        <v>924</v>
      </c>
    </row>
    <row r="209" spans="1:17" ht="21">
      <c r="A209" s="59">
        <v>201</v>
      </c>
      <c r="B209">
        <v>77810699960</v>
      </c>
      <c r="C209" s="9"/>
      <c r="D209" s="1" t="s">
        <v>856</v>
      </c>
      <c r="E209" t="s">
        <v>857</v>
      </c>
      <c r="F209" t="s">
        <v>468</v>
      </c>
      <c r="G209" s="162">
        <v>45203</v>
      </c>
      <c r="H209" s="157" t="s">
        <v>115</v>
      </c>
      <c r="I209" s="127"/>
      <c r="J209" s="165">
        <v>45214</v>
      </c>
      <c r="K209" s="9" t="s">
        <v>804</v>
      </c>
      <c r="L209" s="17" t="s">
        <v>115</v>
      </c>
      <c r="P209" s="13">
        <v>125</v>
      </c>
      <c r="Q209" s="13">
        <f t="shared" si="3"/>
        <v>0</v>
      </c>
    </row>
    <row r="210" spans="1:17" ht="21">
      <c r="A210" s="59">
        <v>202</v>
      </c>
      <c r="B210">
        <v>77811261636</v>
      </c>
      <c r="C210" s="9"/>
      <c r="D210" s="1" t="s">
        <v>858</v>
      </c>
      <c r="E210" t="s">
        <v>844</v>
      </c>
      <c r="F210" t="s">
        <v>232</v>
      </c>
      <c r="G210" s="162">
        <v>45204</v>
      </c>
      <c r="H210" s="157" t="s">
        <v>115</v>
      </c>
      <c r="I210" s="127"/>
      <c r="J210" s="165">
        <v>45212</v>
      </c>
      <c r="K210" s="9" t="s">
        <v>804</v>
      </c>
      <c r="L210" s="17" t="s">
        <v>115</v>
      </c>
      <c r="P210" s="13">
        <v>125</v>
      </c>
      <c r="Q210" s="13">
        <f t="shared" si="3"/>
        <v>0</v>
      </c>
    </row>
    <row r="211" spans="1:17" ht="21">
      <c r="A211" s="59">
        <v>203</v>
      </c>
      <c r="B211">
        <v>77811261603</v>
      </c>
      <c r="C211" s="9"/>
      <c r="D211" s="1" t="s">
        <v>859</v>
      </c>
      <c r="E211" t="s">
        <v>533</v>
      </c>
      <c r="F211" t="s">
        <v>232</v>
      </c>
      <c r="G211" s="162">
        <v>45204</v>
      </c>
      <c r="H211" s="157" t="s">
        <v>115</v>
      </c>
      <c r="I211" s="127"/>
      <c r="J211" s="165">
        <v>45215</v>
      </c>
      <c r="K211" s="9" t="s">
        <v>804</v>
      </c>
      <c r="L211" s="17" t="s">
        <v>115</v>
      </c>
      <c r="P211" s="13">
        <v>125</v>
      </c>
      <c r="Q211" s="13">
        <f t="shared" si="3"/>
        <v>0</v>
      </c>
    </row>
    <row r="212" spans="1:17" ht="21">
      <c r="A212" s="59">
        <v>204</v>
      </c>
      <c r="B212">
        <v>77811261544</v>
      </c>
      <c r="C212" s="9"/>
      <c r="D212" s="1" t="s">
        <v>860</v>
      </c>
      <c r="E212" t="s">
        <v>861</v>
      </c>
      <c r="F212" t="s">
        <v>199</v>
      </c>
      <c r="G212" s="162">
        <v>45204</v>
      </c>
      <c r="H212" s="156" t="s">
        <v>94</v>
      </c>
      <c r="I212" s="163">
        <v>45206</v>
      </c>
      <c r="J212" s="164"/>
      <c r="K212" s="9" t="s">
        <v>804</v>
      </c>
      <c r="L212" s="15" t="s">
        <v>408</v>
      </c>
      <c r="M212" s="13">
        <v>1799</v>
      </c>
      <c r="N212" s="9" t="s">
        <v>31</v>
      </c>
      <c r="O212" s="13">
        <v>750</v>
      </c>
      <c r="P212" s="13">
        <v>125</v>
      </c>
      <c r="Q212" s="13">
        <f t="shared" si="3"/>
        <v>924</v>
      </c>
    </row>
    <row r="213" spans="1:17" ht="21">
      <c r="A213" s="59">
        <v>205</v>
      </c>
      <c r="B213">
        <v>77812121914</v>
      </c>
      <c r="C213" s="9"/>
      <c r="D213" s="1" t="s">
        <v>862</v>
      </c>
      <c r="E213" t="s">
        <v>533</v>
      </c>
      <c r="F213" t="s">
        <v>232</v>
      </c>
      <c r="G213" s="162">
        <v>45205</v>
      </c>
      <c r="H213" s="157" t="s">
        <v>115</v>
      </c>
      <c r="I213" s="127"/>
      <c r="J213" s="165">
        <v>45215</v>
      </c>
      <c r="K213" s="9" t="s">
        <v>804</v>
      </c>
      <c r="L213" s="17" t="s">
        <v>115</v>
      </c>
      <c r="P213" s="13">
        <v>125</v>
      </c>
      <c r="Q213" s="13">
        <f t="shared" si="3"/>
        <v>0</v>
      </c>
    </row>
    <row r="214" spans="1:17" ht="21">
      <c r="A214" s="59">
        <v>206</v>
      </c>
      <c r="B214">
        <v>77812123023</v>
      </c>
      <c r="C214" s="9"/>
      <c r="D214" s="1" t="s">
        <v>863</v>
      </c>
      <c r="E214" t="s">
        <v>589</v>
      </c>
      <c r="F214" t="s">
        <v>232</v>
      </c>
      <c r="G214" s="162">
        <v>45205</v>
      </c>
      <c r="H214" s="156" t="s">
        <v>94</v>
      </c>
      <c r="I214" s="163">
        <v>45209</v>
      </c>
      <c r="J214" s="164"/>
      <c r="K214" s="9" t="s">
        <v>804</v>
      </c>
      <c r="L214" s="15" t="s">
        <v>408</v>
      </c>
      <c r="M214" s="13">
        <v>1799</v>
      </c>
      <c r="N214" s="9" t="s">
        <v>31</v>
      </c>
      <c r="O214" s="13">
        <v>750</v>
      </c>
      <c r="P214" s="13">
        <v>125</v>
      </c>
      <c r="Q214" s="13">
        <f t="shared" si="3"/>
        <v>924</v>
      </c>
    </row>
    <row r="215" spans="1:17" ht="21">
      <c r="A215" s="59">
        <v>207</v>
      </c>
      <c r="B215">
        <v>77812123406</v>
      </c>
      <c r="C215" s="9"/>
      <c r="D215" s="1" t="s">
        <v>864</v>
      </c>
      <c r="E215" t="s">
        <v>870</v>
      </c>
      <c r="F215" t="s">
        <v>232</v>
      </c>
      <c r="G215" s="162">
        <v>45205</v>
      </c>
      <c r="H215" s="157" t="s">
        <v>115</v>
      </c>
      <c r="I215" s="127"/>
      <c r="J215" s="165">
        <v>45217</v>
      </c>
      <c r="K215" s="9" t="s">
        <v>804</v>
      </c>
      <c r="L215" s="17" t="s">
        <v>115</v>
      </c>
      <c r="P215" s="13">
        <v>125</v>
      </c>
      <c r="Q215" s="13">
        <f t="shared" si="3"/>
        <v>0</v>
      </c>
    </row>
    <row r="216" spans="1:17" ht="21">
      <c r="A216" s="59">
        <v>208</v>
      </c>
      <c r="B216">
        <v>77812124655</v>
      </c>
      <c r="C216" s="9"/>
      <c r="D216" s="1" t="s">
        <v>822</v>
      </c>
      <c r="E216" t="s">
        <v>231</v>
      </c>
      <c r="F216" t="s">
        <v>232</v>
      </c>
      <c r="G216" s="162">
        <v>45205</v>
      </c>
      <c r="H216" s="156" t="s">
        <v>94</v>
      </c>
      <c r="I216" s="163">
        <v>45208</v>
      </c>
      <c r="J216" s="164"/>
      <c r="K216" s="9" t="s">
        <v>804</v>
      </c>
      <c r="L216" s="15" t="s">
        <v>408</v>
      </c>
      <c r="M216" s="13">
        <v>1799</v>
      </c>
      <c r="N216" s="9" t="s">
        <v>31</v>
      </c>
      <c r="O216" s="13">
        <v>750</v>
      </c>
      <c r="P216" s="13">
        <v>125</v>
      </c>
      <c r="Q216" s="13">
        <f t="shared" si="3"/>
        <v>924</v>
      </c>
    </row>
    <row r="217" spans="1:17" ht="21">
      <c r="A217" s="59">
        <v>209</v>
      </c>
      <c r="B217">
        <v>77813053430</v>
      </c>
      <c r="C217" s="9"/>
      <c r="D217" s="1" t="s">
        <v>865</v>
      </c>
      <c r="E217" t="s">
        <v>846</v>
      </c>
      <c r="F217" t="s">
        <v>22</v>
      </c>
      <c r="G217" s="162">
        <v>45205</v>
      </c>
      <c r="H217" s="156" t="s">
        <v>94</v>
      </c>
      <c r="I217" s="163">
        <v>45208</v>
      </c>
      <c r="J217" s="164"/>
      <c r="K217" s="9" t="s">
        <v>803</v>
      </c>
      <c r="L217" s="15" t="s">
        <v>408</v>
      </c>
      <c r="M217" s="13">
        <v>1799</v>
      </c>
      <c r="N217" s="9" t="s">
        <v>31</v>
      </c>
      <c r="O217" s="13">
        <v>750</v>
      </c>
      <c r="P217" s="13">
        <v>125</v>
      </c>
      <c r="Q217" s="13">
        <f t="shared" si="3"/>
        <v>924</v>
      </c>
    </row>
    <row r="218" spans="1:17" ht="21">
      <c r="A218" s="59">
        <v>210</v>
      </c>
      <c r="B218">
        <v>77812978950</v>
      </c>
      <c r="C218" s="9"/>
      <c r="D218" s="1" t="s">
        <v>869</v>
      </c>
      <c r="E218" t="s">
        <v>1087</v>
      </c>
      <c r="F218" t="s">
        <v>4</v>
      </c>
      <c r="G218" s="162">
        <v>45205</v>
      </c>
      <c r="H218" s="157" t="s">
        <v>115</v>
      </c>
      <c r="I218" s="127"/>
      <c r="J218" s="165">
        <v>45211</v>
      </c>
      <c r="K218" s="9" t="s">
        <v>804</v>
      </c>
      <c r="L218" s="17" t="s">
        <v>115</v>
      </c>
      <c r="P218" s="13">
        <v>125</v>
      </c>
      <c r="Q218" s="13">
        <f t="shared" si="3"/>
        <v>0</v>
      </c>
    </row>
    <row r="219" spans="1:17" ht="21">
      <c r="A219" s="59">
        <v>211</v>
      </c>
      <c r="B219">
        <v>77812979672</v>
      </c>
      <c r="C219" s="9"/>
      <c r="D219" s="1" t="s">
        <v>879</v>
      </c>
      <c r="E219" t="s">
        <v>880</v>
      </c>
      <c r="F219" t="s">
        <v>232</v>
      </c>
      <c r="G219" s="162">
        <v>45206</v>
      </c>
      <c r="H219" s="157" t="s">
        <v>115</v>
      </c>
      <c r="I219" s="127"/>
      <c r="J219" s="165">
        <v>45217</v>
      </c>
      <c r="K219" s="9" t="s">
        <v>804</v>
      </c>
      <c r="L219" s="17" t="s">
        <v>115</v>
      </c>
      <c r="P219" s="13">
        <v>125</v>
      </c>
      <c r="Q219" s="13">
        <f t="shared" si="3"/>
        <v>0</v>
      </c>
    </row>
    <row r="220" spans="1:17" ht="21">
      <c r="A220" s="59">
        <v>212</v>
      </c>
      <c r="B220">
        <v>80312850741</v>
      </c>
      <c r="C220" s="9"/>
      <c r="D220" s="1" t="s">
        <v>866</v>
      </c>
      <c r="E220" t="s">
        <v>385</v>
      </c>
      <c r="F220" t="s">
        <v>492</v>
      </c>
      <c r="G220" s="162">
        <v>45208</v>
      </c>
      <c r="H220" s="157" t="s">
        <v>115</v>
      </c>
      <c r="I220" s="127"/>
      <c r="J220" s="165">
        <v>45220</v>
      </c>
      <c r="K220" s="9" t="s">
        <v>871</v>
      </c>
      <c r="L220" s="17" t="s">
        <v>115</v>
      </c>
      <c r="P220" s="13">
        <v>125</v>
      </c>
      <c r="Q220" s="13">
        <f t="shared" si="3"/>
        <v>0</v>
      </c>
    </row>
    <row r="221" spans="1:17" ht="21">
      <c r="A221" s="59">
        <v>213</v>
      </c>
      <c r="B221">
        <v>77813883512</v>
      </c>
      <c r="C221" s="9"/>
      <c r="D221" s="1" t="s">
        <v>867</v>
      </c>
      <c r="E221" t="s">
        <v>838</v>
      </c>
      <c r="F221" t="s">
        <v>22</v>
      </c>
      <c r="G221" s="162">
        <v>45208</v>
      </c>
      <c r="H221" s="156" t="s">
        <v>94</v>
      </c>
      <c r="I221" s="163">
        <v>45209</v>
      </c>
      <c r="J221" s="164"/>
      <c r="K221" s="9" t="s">
        <v>804</v>
      </c>
      <c r="L221" s="15" t="s">
        <v>408</v>
      </c>
      <c r="M221" s="13">
        <v>1799</v>
      </c>
      <c r="N221" s="9" t="s">
        <v>31</v>
      </c>
      <c r="O221" s="13">
        <v>750</v>
      </c>
      <c r="P221" s="13">
        <v>125</v>
      </c>
      <c r="Q221" s="13">
        <f t="shared" si="3"/>
        <v>924</v>
      </c>
    </row>
    <row r="222" spans="1:17" ht="21">
      <c r="A222" s="59">
        <v>214</v>
      </c>
      <c r="B222">
        <v>77813881795</v>
      </c>
      <c r="C222" s="9"/>
      <c r="D222" s="1" t="s">
        <v>868</v>
      </c>
      <c r="E222" t="s">
        <v>299</v>
      </c>
      <c r="F222" t="s">
        <v>22</v>
      </c>
      <c r="G222" s="162">
        <v>45208</v>
      </c>
      <c r="H222" s="157" t="s">
        <v>115</v>
      </c>
      <c r="I222" s="127"/>
      <c r="J222" s="165">
        <v>45219</v>
      </c>
      <c r="K222" s="9" t="s">
        <v>804</v>
      </c>
      <c r="L222" s="17" t="s">
        <v>115</v>
      </c>
      <c r="P222" s="13">
        <v>125</v>
      </c>
      <c r="Q222" s="13">
        <f t="shared" si="3"/>
        <v>0</v>
      </c>
    </row>
    <row r="223" spans="1:17" ht="21">
      <c r="A223" s="59">
        <v>215</v>
      </c>
      <c r="B223">
        <v>77814582414</v>
      </c>
      <c r="C223" s="9"/>
      <c r="D223" s="1" t="s">
        <v>872</v>
      </c>
      <c r="E223" t="s">
        <v>873</v>
      </c>
      <c r="F223" t="s">
        <v>232</v>
      </c>
      <c r="G223" s="162">
        <v>45208</v>
      </c>
      <c r="H223" s="156" t="s">
        <v>94</v>
      </c>
      <c r="I223" s="163">
        <v>45213</v>
      </c>
      <c r="J223" s="164"/>
      <c r="K223" s="9" t="s">
        <v>803</v>
      </c>
      <c r="L223" s="15" t="s">
        <v>408</v>
      </c>
      <c r="M223" s="13">
        <v>1899</v>
      </c>
      <c r="N223" s="9" t="s">
        <v>31</v>
      </c>
      <c r="O223" s="13">
        <v>750</v>
      </c>
      <c r="P223" s="13">
        <v>125</v>
      </c>
      <c r="Q223" s="13">
        <f t="shared" si="3"/>
        <v>1024</v>
      </c>
    </row>
    <row r="224" spans="1:17" ht="21">
      <c r="A224" s="59">
        <v>216</v>
      </c>
      <c r="B224">
        <v>77815432332</v>
      </c>
      <c r="C224" s="9"/>
      <c r="D224" s="1" t="s">
        <v>874</v>
      </c>
      <c r="E224" t="s">
        <v>1087</v>
      </c>
      <c r="F224" t="s">
        <v>4</v>
      </c>
      <c r="G224" s="162">
        <v>45209</v>
      </c>
      <c r="H224" s="157" t="s">
        <v>115</v>
      </c>
      <c r="I224" s="127"/>
      <c r="J224" s="165">
        <v>45216</v>
      </c>
      <c r="K224" s="9" t="s">
        <v>803</v>
      </c>
      <c r="L224" s="17" t="s">
        <v>115</v>
      </c>
      <c r="M224" s="13"/>
      <c r="P224" s="13">
        <v>125</v>
      </c>
      <c r="Q224" s="13">
        <f t="shared" si="3"/>
        <v>0</v>
      </c>
    </row>
    <row r="225" spans="1:17" ht="21">
      <c r="A225" s="59">
        <v>217</v>
      </c>
      <c r="B225">
        <v>77815286021</v>
      </c>
      <c r="C225" s="9"/>
      <c r="D225" s="1" t="s">
        <v>875</v>
      </c>
      <c r="E225" t="s">
        <v>873</v>
      </c>
      <c r="F225" t="s">
        <v>232</v>
      </c>
      <c r="G225" s="162">
        <v>45209</v>
      </c>
      <c r="H225" s="156" t="s">
        <v>94</v>
      </c>
      <c r="I225" s="163">
        <v>45212</v>
      </c>
      <c r="J225" s="164"/>
      <c r="K225" s="9" t="s">
        <v>803</v>
      </c>
      <c r="L225" s="15" t="s">
        <v>408</v>
      </c>
      <c r="M225" s="13">
        <v>1899</v>
      </c>
      <c r="N225" s="9" t="s">
        <v>31</v>
      </c>
      <c r="O225" s="13">
        <v>750</v>
      </c>
      <c r="P225" s="13">
        <v>125</v>
      </c>
      <c r="Q225" s="13">
        <f t="shared" si="3"/>
        <v>1024</v>
      </c>
    </row>
    <row r="226" spans="1:17" ht="21">
      <c r="A226" s="59">
        <v>218</v>
      </c>
      <c r="B226">
        <v>77815919090</v>
      </c>
      <c r="C226" s="9"/>
      <c r="D226" s="1" t="s">
        <v>876</v>
      </c>
      <c r="E226" t="s">
        <v>589</v>
      </c>
      <c r="F226" t="s">
        <v>232</v>
      </c>
      <c r="G226" s="162">
        <v>45211</v>
      </c>
      <c r="H226" s="157" t="s">
        <v>115</v>
      </c>
      <c r="I226" s="127"/>
      <c r="J226" s="165">
        <v>45219</v>
      </c>
      <c r="K226" s="9" t="s">
        <v>813</v>
      </c>
      <c r="L226" s="17" t="s">
        <v>115</v>
      </c>
      <c r="P226" s="13">
        <v>125</v>
      </c>
      <c r="Q226" s="13">
        <f t="shared" si="3"/>
        <v>0</v>
      </c>
    </row>
    <row r="227" spans="1:17" ht="21">
      <c r="A227" s="59">
        <v>219</v>
      </c>
      <c r="B227">
        <v>77816036793</v>
      </c>
      <c r="C227" s="9"/>
      <c r="D227" s="1" t="s">
        <v>877</v>
      </c>
      <c r="E227" t="s">
        <v>842</v>
      </c>
      <c r="F227" t="s">
        <v>22</v>
      </c>
      <c r="G227" s="162">
        <v>45211</v>
      </c>
      <c r="H227" s="157" t="s">
        <v>115</v>
      </c>
      <c r="I227" s="127"/>
      <c r="J227" s="165">
        <v>45218</v>
      </c>
      <c r="K227" s="9" t="s">
        <v>813</v>
      </c>
      <c r="L227" s="17" t="s">
        <v>115</v>
      </c>
      <c r="P227" s="13">
        <v>125</v>
      </c>
      <c r="Q227" s="13">
        <f t="shared" si="3"/>
        <v>0</v>
      </c>
    </row>
    <row r="228" spans="1:17" ht="21">
      <c r="A228" s="59">
        <v>220</v>
      </c>
      <c r="B228">
        <v>19041484525273</v>
      </c>
      <c r="C228" s="55"/>
      <c r="D228" s="1" t="s">
        <v>878</v>
      </c>
      <c r="E228" t="s">
        <v>34</v>
      </c>
      <c r="F228" t="s">
        <v>11</v>
      </c>
      <c r="G228" s="162">
        <v>45211</v>
      </c>
      <c r="H228" s="157" t="s">
        <v>115</v>
      </c>
      <c r="I228" s="127"/>
      <c r="J228" s="165">
        <v>45217</v>
      </c>
      <c r="K228" s="9" t="s">
        <v>813</v>
      </c>
      <c r="L228" s="17" t="s">
        <v>115</v>
      </c>
      <c r="P228" s="13">
        <v>125</v>
      </c>
      <c r="Q228" s="13">
        <f t="shared" si="3"/>
        <v>0</v>
      </c>
    </row>
    <row r="229" spans="1:17" ht="21">
      <c r="A229" s="59">
        <v>221</v>
      </c>
      <c r="B229">
        <v>77818187985</v>
      </c>
      <c r="C229" s="55"/>
      <c r="D229" s="1" t="s">
        <v>881</v>
      </c>
      <c r="E229" t="s">
        <v>1083</v>
      </c>
      <c r="F229" t="s">
        <v>4</v>
      </c>
      <c r="G229" s="162">
        <v>45215</v>
      </c>
      <c r="H229" s="157" t="s">
        <v>115</v>
      </c>
      <c r="I229" s="127"/>
      <c r="J229" s="165">
        <v>45220</v>
      </c>
      <c r="K229" s="9" t="s">
        <v>803</v>
      </c>
      <c r="L229" s="17" t="s">
        <v>115</v>
      </c>
      <c r="P229" s="13">
        <v>125</v>
      </c>
      <c r="Q229" s="13">
        <f t="shared" si="3"/>
        <v>0</v>
      </c>
    </row>
    <row r="230" spans="1:17" ht="21">
      <c r="A230" s="59">
        <v>222</v>
      </c>
      <c r="B230">
        <v>77819186222</v>
      </c>
      <c r="C230" s="55"/>
      <c r="D230" s="1" t="s">
        <v>895</v>
      </c>
      <c r="E230" t="s">
        <v>896</v>
      </c>
      <c r="F230" t="s">
        <v>22</v>
      </c>
      <c r="G230" s="162">
        <v>45215</v>
      </c>
      <c r="H230" s="157" t="s">
        <v>115</v>
      </c>
      <c r="I230" s="127"/>
      <c r="J230" s="165">
        <v>45221</v>
      </c>
      <c r="K230" s="9" t="s">
        <v>804</v>
      </c>
      <c r="L230" s="17" t="s">
        <v>115</v>
      </c>
      <c r="P230" s="13">
        <v>125</v>
      </c>
      <c r="Q230" s="13">
        <f t="shared" si="3"/>
        <v>0</v>
      </c>
    </row>
    <row r="231" spans="1:17" ht="21">
      <c r="A231" s="59">
        <v>223</v>
      </c>
      <c r="B231">
        <v>80319448650</v>
      </c>
      <c r="C231" s="55"/>
      <c r="D231" s="1" t="s">
        <v>882</v>
      </c>
      <c r="E231" t="s">
        <v>231</v>
      </c>
      <c r="F231" t="s">
        <v>232</v>
      </c>
      <c r="G231" s="162">
        <v>45215</v>
      </c>
      <c r="H231" s="156" t="s">
        <v>94</v>
      </c>
      <c r="I231" s="163">
        <v>45217</v>
      </c>
      <c r="J231" s="164"/>
      <c r="K231" s="9" t="s">
        <v>804</v>
      </c>
      <c r="L231" s="15" t="s">
        <v>408</v>
      </c>
      <c r="M231" s="13">
        <v>1799</v>
      </c>
      <c r="N231" s="9" t="s">
        <v>31</v>
      </c>
      <c r="O231" s="13">
        <v>750</v>
      </c>
      <c r="P231" s="13">
        <v>125</v>
      </c>
      <c r="Q231" s="13">
        <f t="shared" si="3"/>
        <v>924</v>
      </c>
    </row>
    <row r="232" spans="1:17" ht="21">
      <c r="A232" s="59">
        <v>224</v>
      </c>
      <c r="B232">
        <v>77818597802</v>
      </c>
      <c r="C232" s="55"/>
      <c r="D232" s="1" t="s">
        <v>883</v>
      </c>
      <c r="E232" t="s">
        <v>21</v>
      </c>
      <c r="F232" t="s">
        <v>22</v>
      </c>
      <c r="G232" s="162">
        <v>45215</v>
      </c>
      <c r="H232" s="156" t="s">
        <v>94</v>
      </c>
      <c r="I232" s="163">
        <v>45216</v>
      </c>
      <c r="J232" s="164"/>
      <c r="K232" s="9" t="s">
        <v>804</v>
      </c>
      <c r="L232" s="15" t="s">
        <v>408</v>
      </c>
      <c r="M232" s="13">
        <v>1799</v>
      </c>
      <c r="N232" s="9" t="s">
        <v>31</v>
      </c>
      <c r="O232" s="13">
        <v>750</v>
      </c>
      <c r="P232" s="13">
        <v>125</v>
      </c>
      <c r="Q232" s="13">
        <f t="shared" si="3"/>
        <v>924</v>
      </c>
    </row>
    <row r="233" spans="1:17" ht="21">
      <c r="A233" s="59">
        <v>225</v>
      </c>
      <c r="B233">
        <v>77819127691</v>
      </c>
      <c r="C233" s="55"/>
      <c r="D233" s="1" t="s">
        <v>884</v>
      </c>
      <c r="E233" t="s">
        <v>1086</v>
      </c>
      <c r="F233" t="s">
        <v>4</v>
      </c>
      <c r="G233" s="162">
        <v>45216</v>
      </c>
      <c r="H233" s="156" t="s">
        <v>94</v>
      </c>
      <c r="I233" s="163">
        <v>45217</v>
      </c>
      <c r="J233" s="164"/>
      <c r="K233" s="9" t="s">
        <v>804</v>
      </c>
      <c r="L233" s="15" t="s">
        <v>408</v>
      </c>
      <c r="M233" s="13">
        <v>1799</v>
      </c>
      <c r="N233" s="9" t="s">
        <v>31</v>
      </c>
      <c r="O233" s="13">
        <v>750</v>
      </c>
      <c r="P233" s="13">
        <v>125</v>
      </c>
      <c r="Q233" s="13">
        <f t="shared" si="3"/>
        <v>924</v>
      </c>
    </row>
    <row r="234" spans="1:17" ht="21">
      <c r="A234" s="59">
        <v>226</v>
      </c>
      <c r="B234">
        <v>77819969894</v>
      </c>
      <c r="C234" s="55"/>
      <c r="D234" s="1" t="s">
        <v>885</v>
      </c>
      <c r="E234" t="s">
        <v>886</v>
      </c>
      <c r="F234" t="s">
        <v>11</v>
      </c>
      <c r="G234" s="162">
        <v>45217</v>
      </c>
      <c r="H234" s="156" t="s">
        <v>94</v>
      </c>
      <c r="I234" s="163">
        <v>45222</v>
      </c>
      <c r="J234" s="164"/>
      <c r="K234" s="9" t="s">
        <v>804</v>
      </c>
      <c r="L234" s="15" t="s">
        <v>408</v>
      </c>
      <c r="M234" s="13">
        <v>1799</v>
      </c>
      <c r="N234" s="9" t="s">
        <v>31</v>
      </c>
      <c r="O234" s="13">
        <v>750</v>
      </c>
      <c r="P234" s="13">
        <v>125</v>
      </c>
      <c r="Q234" s="13">
        <f t="shared" si="3"/>
        <v>924</v>
      </c>
    </row>
    <row r="235" spans="1:17" ht="21">
      <c r="A235" s="59">
        <v>227</v>
      </c>
      <c r="B235">
        <v>141123857225534</v>
      </c>
      <c r="C235" s="55"/>
      <c r="D235" s="1" t="s">
        <v>887</v>
      </c>
      <c r="E235" t="s">
        <v>205</v>
      </c>
      <c r="F235" t="s">
        <v>11</v>
      </c>
      <c r="G235" s="162">
        <v>45217</v>
      </c>
      <c r="H235" s="156" t="s">
        <v>94</v>
      </c>
      <c r="I235" s="163">
        <v>45221</v>
      </c>
      <c r="J235" s="164"/>
      <c r="K235" s="9" t="s">
        <v>804</v>
      </c>
      <c r="L235" s="15" t="s">
        <v>408</v>
      </c>
      <c r="M235" s="13">
        <v>1799</v>
      </c>
      <c r="N235" s="9" t="s">
        <v>31</v>
      </c>
      <c r="O235" s="13">
        <v>750</v>
      </c>
      <c r="P235" s="13">
        <v>125</v>
      </c>
      <c r="Q235" s="13">
        <f t="shared" si="3"/>
        <v>924</v>
      </c>
    </row>
    <row r="236" spans="1:17" ht="21">
      <c r="A236" s="59">
        <v>228</v>
      </c>
      <c r="B236">
        <v>77820141884</v>
      </c>
      <c r="C236" s="55"/>
      <c r="D236" s="1" t="s">
        <v>888</v>
      </c>
      <c r="E236" t="s">
        <v>889</v>
      </c>
      <c r="F236" t="s">
        <v>232</v>
      </c>
      <c r="G236" s="162">
        <v>45217</v>
      </c>
      <c r="H236" s="156" t="s">
        <v>94</v>
      </c>
      <c r="I236" s="163">
        <v>45219</v>
      </c>
      <c r="J236" s="164"/>
      <c r="K236" s="9" t="s">
        <v>813</v>
      </c>
      <c r="L236" s="15" t="s">
        <v>408</v>
      </c>
      <c r="M236" s="13">
        <v>1699</v>
      </c>
      <c r="N236" s="9" t="s">
        <v>31</v>
      </c>
      <c r="O236" s="13">
        <v>750</v>
      </c>
      <c r="P236" s="13">
        <v>125</v>
      </c>
      <c r="Q236" s="13">
        <f t="shared" si="3"/>
        <v>824</v>
      </c>
    </row>
    <row r="237" spans="1:17" ht="21">
      <c r="A237" s="59">
        <v>229</v>
      </c>
      <c r="B237">
        <v>77820609694</v>
      </c>
      <c r="C237" s="55"/>
      <c r="D237" s="1" t="s">
        <v>890</v>
      </c>
      <c r="E237" t="s">
        <v>891</v>
      </c>
      <c r="F237" t="s">
        <v>492</v>
      </c>
      <c r="G237" s="162">
        <v>45218</v>
      </c>
      <c r="H237" s="156" t="s">
        <v>94</v>
      </c>
      <c r="I237" s="163">
        <v>45220</v>
      </c>
      <c r="J237" s="164"/>
      <c r="K237" s="9" t="s">
        <v>804</v>
      </c>
      <c r="L237" s="15" t="s">
        <v>408</v>
      </c>
      <c r="M237" s="13">
        <v>1799</v>
      </c>
      <c r="N237" s="9" t="s">
        <v>31</v>
      </c>
      <c r="O237" s="13">
        <v>750</v>
      </c>
      <c r="P237" s="13">
        <v>125</v>
      </c>
      <c r="Q237" s="13">
        <f t="shared" si="3"/>
        <v>924</v>
      </c>
    </row>
    <row r="238" spans="1:17" ht="21">
      <c r="A238" s="59">
        <v>230</v>
      </c>
      <c r="B238">
        <v>77820800271</v>
      </c>
      <c r="C238" s="55"/>
      <c r="D238" s="1" t="s">
        <v>892</v>
      </c>
      <c r="E238" t="s">
        <v>893</v>
      </c>
      <c r="F238" t="s">
        <v>199</v>
      </c>
      <c r="G238" s="162">
        <v>45218</v>
      </c>
      <c r="H238" s="156" t="s">
        <v>94</v>
      </c>
      <c r="I238" s="163">
        <v>45220</v>
      </c>
      <c r="J238" s="164"/>
      <c r="K238" s="9" t="s">
        <v>825</v>
      </c>
      <c r="L238" s="15" t="s">
        <v>408</v>
      </c>
      <c r="M238" s="13">
        <v>1599</v>
      </c>
      <c r="N238" s="9" t="s">
        <v>31</v>
      </c>
      <c r="O238" s="13">
        <v>750</v>
      </c>
      <c r="P238" s="13">
        <v>125</v>
      </c>
      <c r="Q238" s="13">
        <f t="shared" si="3"/>
        <v>724</v>
      </c>
    </row>
    <row r="239" spans="1:17" ht="21">
      <c r="A239" s="59">
        <v>231</v>
      </c>
      <c r="B239">
        <v>77821357283</v>
      </c>
      <c r="C239" s="55"/>
      <c r="D239" s="1" t="s">
        <v>894</v>
      </c>
      <c r="E239" t="s">
        <v>1083</v>
      </c>
      <c r="F239" t="s">
        <v>4</v>
      </c>
      <c r="G239" s="162">
        <v>45219</v>
      </c>
      <c r="H239" s="156" t="s">
        <v>94</v>
      </c>
      <c r="I239" s="163">
        <v>45222</v>
      </c>
      <c r="J239" s="164"/>
      <c r="K239" s="9" t="s">
        <v>803</v>
      </c>
      <c r="L239" s="15" t="s">
        <v>408</v>
      </c>
      <c r="M239" s="13">
        <v>1899</v>
      </c>
      <c r="N239" s="9" t="s">
        <v>31</v>
      </c>
      <c r="O239" s="13">
        <v>750</v>
      </c>
      <c r="P239" s="13">
        <v>125</v>
      </c>
      <c r="Q239" s="13">
        <f t="shared" si="3"/>
        <v>1024</v>
      </c>
    </row>
    <row r="240" spans="1:17" ht="21">
      <c r="A240" s="59">
        <v>232</v>
      </c>
      <c r="B240" t="s">
        <v>898</v>
      </c>
      <c r="C240" s="98"/>
      <c r="D240" s="1" t="s">
        <v>897</v>
      </c>
      <c r="E240" t="s">
        <v>901</v>
      </c>
      <c r="F240" t="s">
        <v>210</v>
      </c>
      <c r="G240" s="162">
        <v>45220</v>
      </c>
      <c r="H240" s="157" t="s">
        <v>115</v>
      </c>
      <c r="I240" s="127"/>
      <c r="J240" s="165">
        <v>45229</v>
      </c>
      <c r="K240" s="9" t="s">
        <v>803</v>
      </c>
      <c r="L240" s="17" t="s">
        <v>115</v>
      </c>
      <c r="P240" s="13">
        <v>125</v>
      </c>
      <c r="Q240" s="13">
        <f t="shared" si="3"/>
        <v>0</v>
      </c>
    </row>
    <row r="241" spans="1:17" ht="21">
      <c r="A241" s="59">
        <v>233</v>
      </c>
      <c r="B241">
        <v>77822132124</v>
      </c>
      <c r="C241" s="55"/>
      <c r="D241" s="1" t="s">
        <v>899</v>
      </c>
      <c r="E241" t="s">
        <v>589</v>
      </c>
      <c r="F241" t="s">
        <v>232</v>
      </c>
      <c r="G241" s="162">
        <v>45220</v>
      </c>
      <c r="H241" s="156" t="s">
        <v>94</v>
      </c>
      <c r="I241" s="163">
        <v>45224</v>
      </c>
      <c r="J241" s="164"/>
      <c r="K241" s="9" t="s">
        <v>803</v>
      </c>
      <c r="L241" s="15" t="s">
        <v>408</v>
      </c>
      <c r="M241" s="13">
        <v>1899</v>
      </c>
      <c r="N241" s="9" t="s">
        <v>31</v>
      </c>
      <c r="O241" s="13">
        <v>750</v>
      </c>
      <c r="P241" s="13">
        <v>125</v>
      </c>
      <c r="Q241" s="13">
        <f t="shared" si="3"/>
        <v>1024</v>
      </c>
    </row>
    <row r="242" spans="1:17" ht="21">
      <c r="A242" s="59">
        <v>234</v>
      </c>
      <c r="B242">
        <v>77821887172</v>
      </c>
      <c r="C242" s="55"/>
      <c r="D242" s="1" t="s">
        <v>900</v>
      </c>
      <c r="E242" t="s">
        <v>591</v>
      </c>
      <c r="F242" t="s">
        <v>2</v>
      </c>
      <c r="G242" s="162">
        <v>45220</v>
      </c>
      <c r="H242" s="157" t="s">
        <v>115</v>
      </c>
      <c r="I242" s="127"/>
      <c r="J242" s="165">
        <v>45225</v>
      </c>
      <c r="K242" s="9" t="s">
        <v>804</v>
      </c>
      <c r="L242" s="17" t="s">
        <v>115</v>
      </c>
      <c r="P242" s="13">
        <v>125</v>
      </c>
      <c r="Q242" s="13">
        <f t="shared" si="3"/>
        <v>0</v>
      </c>
    </row>
    <row r="243" spans="1:17" ht="21">
      <c r="A243" s="59">
        <v>235</v>
      </c>
      <c r="B243">
        <v>1319423586024</v>
      </c>
      <c r="C243" s="55"/>
      <c r="D243" s="1" t="s">
        <v>902</v>
      </c>
      <c r="E243" t="s">
        <v>1083</v>
      </c>
      <c r="F243" t="s">
        <v>4</v>
      </c>
      <c r="G243" s="162">
        <v>45222</v>
      </c>
      <c r="H243" s="157" t="s">
        <v>115</v>
      </c>
      <c r="I243" s="127"/>
      <c r="J243" s="165">
        <v>45229</v>
      </c>
      <c r="K243" s="9" t="s">
        <v>804</v>
      </c>
      <c r="L243" s="17" t="s">
        <v>115</v>
      </c>
      <c r="P243" s="13">
        <v>125</v>
      </c>
      <c r="Q243" s="13">
        <f t="shared" si="3"/>
        <v>0</v>
      </c>
    </row>
    <row r="244" spans="1:17" ht="21">
      <c r="A244" s="59">
        <v>236</v>
      </c>
      <c r="B244">
        <v>141123857272424</v>
      </c>
      <c r="C244" s="55"/>
      <c r="D244" s="1" t="s">
        <v>903</v>
      </c>
      <c r="E244" t="s">
        <v>904</v>
      </c>
      <c r="F244" t="s">
        <v>93</v>
      </c>
      <c r="G244" s="162">
        <v>45222</v>
      </c>
      <c r="H244" s="156" t="s">
        <v>94</v>
      </c>
      <c r="I244" s="163">
        <v>45225</v>
      </c>
      <c r="J244" s="164"/>
      <c r="K244" s="9" t="s">
        <v>804</v>
      </c>
      <c r="L244" s="15" t="s">
        <v>408</v>
      </c>
      <c r="M244" s="13">
        <v>1799</v>
      </c>
      <c r="N244" s="9" t="s">
        <v>31</v>
      </c>
      <c r="O244" s="13">
        <v>750</v>
      </c>
      <c r="P244" s="13">
        <v>125</v>
      </c>
      <c r="Q244" s="13">
        <f t="shared" si="3"/>
        <v>924</v>
      </c>
    </row>
    <row r="245" spans="1:17" ht="21">
      <c r="A245" s="59">
        <v>237</v>
      </c>
      <c r="B245">
        <v>77831923385</v>
      </c>
      <c r="C245" s="55"/>
      <c r="D245" s="1" t="s">
        <v>912</v>
      </c>
      <c r="E245" t="s">
        <v>1083</v>
      </c>
      <c r="F245" t="s">
        <v>4</v>
      </c>
      <c r="G245" s="162">
        <v>45234</v>
      </c>
      <c r="H245" s="156" t="s">
        <v>94</v>
      </c>
      <c r="I245" s="163">
        <v>45235</v>
      </c>
      <c r="J245" s="164"/>
      <c r="K245" s="9" t="s">
        <v>804</v>
      </c>
      <c r="L245" s="15" t="s">
        <v>408</v>
      </c>
      <c r="M245" s="13">
        <v>1799</v>
      </c>
      <c r="N245" s="9" t="s">
        <v>31</v>
      </c>
      <c r="O245" s="13">
        <v>750</v>
      </c>
      <c r="P245" s="13">
        <v>125</v>
      </c>
      <c r="Q245" s="13">
        <f t="shared" si="3"/>
        <v>924</v>
      </c>
    </row>
    <row r="246" spans="1:17" ht="21">
      <c r="A246" s="59">
        <v>238</v>
      </c>
      <c r="B246">
        <v>77831949856</v>
      </c>
      <c r="C246" s="55"/>
      <c r="D246" s="1" t="s">
        <v>913</v>
      </c>
      <c r="E246" t="s">
        <v>896</v>
      </c>
      <c r="F246" t="s">
        <v>22</v>
      </c>
      <c r="G246" s="162">
        <v>45234</v>
      </c>
      <c r="H246" s="156" t="s">
        <v>94</v>
      </c>
      <c r="I246" s="163">
        <v>45236</v>
      </c>
      <c r="J246" s="164"/>
      <c r="K246" s="9" t="s">
        <v>825</v>
      </c>
      <c r="L246" s="15" t="s">
        <v>408</v>
      </c>
      <c r="M246" s="13">
        <v>1599</v>
      </c>
      <c r="N246" s="9" t="s">
        <v>31</v>
      </c>
      <c r="O246" s="13">
        <v>750</v>
      </c>
      <c r="P246" s="13">
        <v>125</v>
      </c>
      <c r="Q246" s="13">
        <f t="shared" si="3"/>
        <v>724</v>
      </c>
    </row>
    <row r="247" spans="1:17" ht="21">
      <c r="A247" s="59">
        <v>239</v>
      </c>
      <c r="B247">
        <v>77835247490</v>
      </c>
      <c r="C247" s="55"/>
      <c r="D247" s="1" t="s">
        <v>914</v>
      </c>
      <c r="E247" t="s">
        <v>835</v>
      </c>
      <c r="F247" t="s">
        <v>452</v>
      </c>
      <c r="G247" s="162">
        <v>45239</v>
      </c>
      <c r="H247" s="156" t="s">
        <v>94</v>
      </c>
      <c r="I247" s="163">
        <v>45242</v>
      </c>
      <c r="J247" s="164"/>
      <c r="K247" s="9" t="s">
        <v>915</v>
      </c>
      <c r="L247" s="15" t="s">
        <v>408</v>
      </c>
      <c r="M247" s="13">
        <v>1499</v>
      </c>
      <c r="N247" s="9" t="s">
        <v>31</v>
      </c>
      <c r="O247" s="13">
        <v>750</v>
      </c>
      <c r="P247" s="13">
        <v>125</v>
      </c>
      <c r="Q247" s="13">
        <f t="shared" si="3"/>
        <v>624</v>
      </c>
    </row>
    <row r="248" spans="1:17" ht="21">
      <c r="A248" s="59">
        <v>240</v>
      </c>
      <c r="B248">
        <v>77835489491</v>
      </c>
      <c r="C248" s="55"/>
      <c r="D248" s="1" t="s">
        <v>916</v>
      </c>
      <c r="E248" t="s">
        <v>1084</v>
      </c>
      <c r="F248" t="s">
        <v>4</v>
      </c>
      <c r="G248" s="162">
        <v>45239</v>
      </c>
      <c r="H248" s="156" t="s">
        <v>94</v>
      </c>
      <c r="I248" s="163">
        <v>45240</v>
      </c>
      <c r="J248" s="164"/>
      <c r="K248" s="9" t="s">
        <v>825</v>
      </c>
      <c r="L248" s="15" t="s">
        <v>408</v>
      </c>
      <c r="M248" s="13">
        <v>1599</v>
      </c>
      <c r="N248" s="9" t="s">
        <v>31</v>
      </c>
      <c r="O248" s="13">
        <v>750</v>
      </c>
      <c r="P248" s="13">
        <v>125</v>
      </c>
      <c r="Q248" s="13">
        <f t="shared" si="3"/>
        <v>724</v>
      </c>
    </row>
    <row r="249" spans="1:17" ht="21">
      <c r="A249" s="59">
        <v>241</v>
      </c>
      <c r="B249">
        <v>77835620973</v>
      </c>
      <c r="C249" s="55"/>
      <c r="D249" s="1" t="s">
        <v>917</v>
      </c>
      <c r="E249" t="s">
        <v>889</v>
      </c>
      <c r="F249" t="s">
        <v>232</v>
      </c>
      <c r="G249" s="162">
        <v>45239</v>
      </c>
      <c r="H249" s="156" t="s">
        <v>94</v>
      </c>
      <c r="I249" s="163">
        <v>45243</v>
      </c>
      <c r="J249" s="164"/>
      <c r="K249" s="9" t="s">
        <v>915</v>
      </c>
      <c r="L249" s="15" t="s">
        <v>408</v>
      </c>
      <c r="M249" s="13">
        <v>1499</v>
      </c>
      <c r="N249" s="9" t="s">
        <v>31</v>
      </c>
      <c r="O249" s="13">
        <v>750</v>
      </c>
      <c r="P249" s="13">
        <v>125</v>
      </c>
      <c r="Q249" s="13">
        <f t="shared" si="3"/>
        <v>624</v>
      </c>
    </row>
    <row r="250" spans="1:17" ht="21">
      <c r="A250" s="59">
        <v>242</v>
      </c>
      <c r="B250">
        <v>77836555226</v>
      </c>
      <c r="C250" s="55"/>
      <c r="D250" s="1" t="s">
        <v>918</v>
      </c>
      <c r="E250" t="s">
        <v>835</v>
      </c>
      <c r="F250" t="s">
        <v>452</v>
      </c>
      <c r="G250" s="162">
        <v>45244</v>
      </c>
      <c r="H250" s="156" t="s">
        <v>94</v>
      </c>
      <c r="I250" s="163">
        <v>45247</v>
      </c>
      <c r="J250" s="164"/>
      <c r="K250" s="9" t="s">
        <v>915</v>
      </c>
      <c r="L250" s="15" t="s">
        <v>408</v>
      </c>
      <c r="M250" s="13">
        <v>1499</v>
      </c>
      <c r="N250" s="9" t="s">
        <v>31</v>
      </c>
      <c r="O250" s="13">
        <v>750</v>
      </c>
      <c r="P250" s="13">
        <v>125</v>
      </c>
      <c r="Q250" s="13">
        <f t="shared" si="3"/>
        <v>624</v>
      </c>
    </row>
    <row r="251" spans="1:17" ht="21">
      <c r="A251" s="59">
        <v>243</v>
      </c>
      <c r="B251">
        <v>77836761752</v>
      </c>
      <c r="C251" s="55"/>
      <c r="D251" s="1" t="s">
        <v>919</v>
      </c>
      <c r="E251" t="s">
        <v>941</v>
      </c>
      <c r="F251" t="s">
        <v>93</v>
      </c>
      <c r="G251" s="162">
        <v>45241</v>
      </c>
      <c r="H251" s="156" t="s">
        <v>94</v>
      </c>
      <c r="I251" s="163">
        <v>45245</v>
      </c>
      <c r="J251" s="164"/>
      <c r="K251" s="9" t="s">
        <v>915</v>
      </c>
      <c r="L251" s="15" t="s">
        <v>408</v>
      </c>
      <c r="M251" s="13">
        <v>1499</v>
      </c>
      <c r="N251" s="9" t="s">
        <v>31</v>
      </c>
      <c r="O251" s="13">
        <v>750</v>
      </c>
      <c r="P251" s="13">
        <v>125</v>
      </c>
      <c r="Q251" s="13">
        <f t="shared" si="3"/>
        <v>624</v>
      </c>
    </row>
    <row r="252" spans="1:17" ht="21">
      <c r="A252" s="59">
        <v>244</v>
      </c>
      <c r="B252">
        <v>77837569843</v>
      </c>
      <c r="C252" s="55"/>
      <c r="D252" s="1" t="s">
        <v>920</v>
      </c>
      <c r="E252" t="s">
        <v>938</v>
      </c>
      <c r="F252" t="s">
        <v>6</v>
      </c>
      <c r="G252" s="162">
        <v>45244</v>
      </c>
      <c r="H252" s="156" t="s">
        <v>94</v>
      </c>
      <c r="I252" s="163">
        <v>45254</v>
      </c>
      <c r="J252" s="164"/>
      <c r="K252" s="9" t="s">
        <v>915</v>
      </c>
      <c r="L252" s="15" t="s">
        <v>408</v>
      </c>
      <c r="M252" s="13">
        <v>1499</v>
      </c>
      <c r="N252" s="9" t="s">
        <v>31</v>
      </c>
      <c r="O252" s="13">
        <v>750</v>
      </c>
      <c r="P252" s="13">
        <v>125</v>
      </c>
      <c r="Q252" s="13">
        <f t="shared" si="3"/>
        <v>624</v>
      </c>
    </row>
    <row r="253" spans="1:17" ht="21">
      <c r="A253" s="59">
        <v>245</v>
      </c>
      <c r="B253">
        <v>77837568620</v>
      </c>
      <c r="C253" s="55"/>
      <c r="D253" s="1" t="s">
        <v>921</v>
      </c>
      <c r="E253" t="s">
        <v>1084</v>
      </c>
      <c r="F253" t="s">
        <v>4</v>
      </c>
      <c r="G253" s="162">
        <v>45244</v>
      </c>
      <c r="H253" s="156" t="s">
        <v>94</v>
      </c>
      <c r="I253" s="163">
        <v>45245</v>
      </c>
      <c r="J253" s="164"/>
      <c r="K253" s="9" t="s">
        <v>915</v>
      </c>
      <c r="L253" s="15" t="s">
        <v>408</v>
      </c>
      <c r="M253" s="13">
        <v>1499</v>
      </c>
      <c r="N253" s="9" t="s">
        <v>31</v>
      </c>
      <c r="O253" s="13">
        <v>750</v>
      </c>
      <c r="P253" s="13">
        <v>125</v>
      </c>
      <c r="Q253" s="13">
        <f t="shared" si="3"/>
        <v>624</v>
      </c>
    </row>
    <row r="254" spans="1:17" ht="21">
      <c r="A254" s="59">
        <v>246</v>
      </c>
      <c r="B254">
        <v>77837568546</v>
      </c>
      <c r="C254" s="55"/>
      <c r="D254" s="1" t="s">
        <v>922</v>
      </c>
      <c r="E254" t="s">
        <v>940</v>
      </c>
      <c r="F254" t="s">
        <v>22</v>
      </c>
      <c r="G254" s="162">
        <v>45244</v>
      </c>
      <c r="H254" s="156" t="s">
        <v>94</v>
      </c>
      <c r="I254" s="163">
        <v>45246</v>
      </c>
      <c r="J254" s="164"/>
      <c r="K254" s="9" t="s">
        <v>915</v>
      </c>
      <c r="L254" s="15" t="s">
        <v>408</v>
      </c>
      <c r="M254" s="13">
        <v>1499</v>
      </c>
      <c r="N254" s="9" t="s">
        <v>31</v>
      </c>
      <c r="O254" s="13">
        <v>750</v>
      </c>
      <c r="P254" s="13">
        <v>125</v>
      </c>
      <c r="Q254" s="13">
        <f t="shared" si="3"/>
        <v>624</v>
      </c>
    </row>
    <row r="255" spans="1:17" ht="21">
      <c r="A255" s="59">
        <v>247</v>
      </c>
      <c r="B255">
        <v>77837568336</v>
      </c>
      <c r="C255" s="55"/>
      <c r="D255" s="1" t="s">
        <v>923</v>
      </c>
      <c r="E255" t="s">
        <v>939</v>
      </c>
      <c r="F255" t="s">
        <v>343</v>
      </c>
      <c r="G255" s="162">
        <v>45244</v>
      </c>
      <c r="H255" s="156" t="s">
        <v>94</v>
      </c>
      <c r="I255" s="163">
        <v>45247</v>
      </c>
      <c r="J255" s="164"/>
      <c r="K255" s="9" t="s">
        <v>915</v>
      </c>
      <c r="L255" s="15" t="s">
        <v>408</v>
      </c>
      <c r="M255" s="13">
        <v>1499</v>
      </c>
      <c r="N255" s="9" t="s">
        <v>31</v>
      </c>
      <c r="O255" s="13">
        <v>750</v>
      </c>
      <c r="P255" s="13">
        <v>125</v>
      </c>
      <c r="Q255" s="13">
        <f t="shared" si="3"/>
        <v>624</v>
      </c>
    </row>
    <row r="256" spans="1:17" ht="21">
      <c r="A256" s="59">
        <v>248</v>
      </c>
      <c r="B256">
        <v>77838234725</v>
      </c>
      <c r="C256" s="55"/>
      <c r="D256" s="1" t="s">
        <v>925</v>
      </c>
      <c r="E256" t="s">
        <v>936</v>
      </c>
      <c r="F256" t="s">
        <v>343</v>
      </c>
      <c r="G256" s="162">
        <v>45245</v>
      </c>
      <c r="H256" s="156" t="s">
        <v>94</v>
      </c>
      <c r="I256" s="163">
        <v>45251</v>
      </c>
      <c r="J256" s="164"/>
      <c r="K256" s="9" t="s">
        <v>825</v>
      </c>
      <c r="L256" s="15" t="s">
        <v>408</v>
      </c>
      <c r="M256" s="13">
        <v>1599</v>
      </c>
      <c r="N256" s="9" t="s">
        <v>31</v>
      </c>
      <c r="O256" s="13">
        <v>750</v>
      </c>
      <c r="P256" s="13">
        <v>125</v>
      </c>
      <c r="Q256" s="13">
        <f t="shared" si="3"/>
        <v>724</v>
      </c>
    </row>
    <row r="257" spans="1:17" ht="21">
      <c r="A257" s="59">
        <v>249</v>
      </c>
      <c r="B257">
        <v>329849874048</v>
      </c>
      <c r="C257" s="55"/>
      <c r="D257" s="1" t="s">
        <v>926</v>
      </c>
      <c r="E257" t="s">
        <v>937</v>
      </c>
      <c r="F257" t="s">
        <v>631</v>
      </c>
      <c r="G257" s="162">
        <v>45245</v>
      </c>
      <c r="H257" s="157" t="s">
        <v>115</v>
      </c>
      <c r="I257" s="127"/>
      <c r="J257" s="165">
        <v>45257</v>
      </c>
      <c r="K257" s="9" t="s">
        <v>915</v>
      </c>
      <c r="L257" s="17" t="s">
        <v>115</v>
      </c>
      <c r="P257" s="13">
        <v>125</v>
      </c>
      <c r="Q257" s="13">
        <f t="shared" si="3"/>
        <v>0</v>
      </c>
    </row>
    <row r="258" spans="1:17" ht="21">
      <c r="A258" s="59">
        <v>250</v>
      </c>
      <c r="B258">
        <v>77838982270</v>
      </c>
      <c r="C258" s="55"/>
      <c r="D258" s="1" t="s">
        <v>924</v>
      </c>
      <c r="E258" t="s">
        <v>889</v>
      </c>
      <c r="F258" t="s">
        <v>232</v>
      </c>
      <c r="G258" s="162">
        <v>45246</v>
      </c>
      <c r="H258" s="156" t="s">
        <v>94</v>
      </c>
      <c r="I258" s="163">
        <v>45250</v>
      </c>
      <c r="J258" s="164"/>
      <c r="K258" s="9" t="s">
        <v>915</v>
      </c>
      <c r="L258" s="15" t="s">
        <v>408</v>
      </c>
      <c r="M258" s="13">
        <v>1499</v>
      </c>
      <c r="N258" s="9" t="s">
        <v>31</v>
      </c>
      <c r="O258" s="13">
        <v>750</v>
      </c>
      <c r="P258" s="13">
        <v>125</v>
      </c>
      <c r="Q258" s="13">
        <f t="shared" si="3"/>
        <v>624</v>
      </c>
    </row>
    <row r="259" spans="1:17" ht="21">
      <c r="A259" s="59">
        <v>251</v>
      </c>
      <c r="B259">
        <v>76893369722</v>
      </c>
      <c r="C259" s="55"/>
      <c r="D259" s="1" t="s">
        <v>927</v>
      </c>
      <c r="E259" t="s">
        <v>1088</v>
      </c>
      <c r="F259" t="s">
        <v>4</v>
      </c>
      <c r="G259" s="162">
        <v>45247</v>
      </c>
      <c r="H259" s="156" t="s">
        <v>94</v>
      </c>
      <c r="I259" s="163">
        <v>45248</v>
      </c>
      <c r="J259" s="164"/>
      <c r="K259" s="9" t="s">
        <v>966</v>
      </c>
      <c r="L259" s="9" t="s">
        <v>280</v>
      </c>
      <c r="M259" s="13">
        <v>1699</v>
      </c>
      <c r="N259" s="9" t="s">
        <v>31</v>
      </c>
      <c r="O259" s="13">
        <v>750</v>
      </c>
      <c r="P259" s="13">
        <v>125</v>
      </c>
      <c r="Q259" s="13">
        <f t="shared" si="3"/>
        <v>824</v>
      </c>
    </row>
    <row r="260" spans="1:17" ht="21">
      <c r="A260" s="59">
        <v>252</v>
      </c>
      <c r="B260">
        <v>77840655244</v>
      </c>
      <c r="C260" s="55"/>
      <c r="D260" s="1" t="s">
        <v>929</v>
      </c>
      <c r="E260" t="s">
        <v>34</v>
      </c>
      <c r="F260" t="s">
        <v>11</v>
      </c>
      <c r="G260" s="162">
        <v>45248</v>
      </c>
      <c r="H260" s="156" t="s">
        <v>94</v>
      </c>
      <c r="I260" s="163">
        <v>45251</v>
      </c>
      <c r="J260" s="164"/>
      <c r="K260" s="9" t="s">
        <v>825</v>
      </c>
      <c r="L260" s="15" t="s">
        <v>408</v>
      </c>
      <c r="M260" s="13">
        <v>1599</v>
      </c>
      <c r="N260" s="9" t="s">
        <v>31</v>
      </c>
      <c r="O260" s="13">
        <v>750</v>
      </c>
      <c r="P260" s="13">
        <v>125</v>
      </c>
      <c r="Q260" s="13">
        <f t="shared" si="3"/>
        <v>724</v>
      </c>
    </row>
    <row r="261" spans="1:17" ht="21">
      <c r="A261" s="59">
        <v>253</v>
      </c>
      <c r="B261">
        <v>77840615591</v>
      </c>
      <c r="C261" s="55"/>
      <c r="D261" s="1" t="s">
        <v>930</v>
      </c>
      <c r="E261" t="s">
        <v>829</v>
      </c>
      <c r="F261" t="s">
        <v>303</v>
      </c>
      <c r="G261" s="162">
        <v>45248</v>
      </c>
      <c r="H261" s="156" t="s">
        <v>94</v>
      </c>
      <c r="I261" s="163">
        <v>45251</v>
      </c>
      <c r="J261" s="164"/>
      <c r="K261" s="9" t="s">
        <v>915</v>
      </c>
      <c r="L261" s="15" t="s">
        <v>408</v>
      </c>
      <c r="M261" s="13">
        <v>1499</v>
      </c>
      <c r="N261" s="9" t="s">
        <v>31</v>
      </c>
      <c r="O261" s="13">
        <v>750</v>
      </c>
      <c r="P261" s="13">
        <v>125</v>
      </c>
      <c r="Q261" s="13">
        <f t="shared" si="3"/>
        <v>624</v>
      </c>
    </row>
    <row r="262" spans="1:17" ht="21">
      <c r="A262" s="59">
        <v>254</v>
      </c>
      <c r="B262">
        <v>76893791881</v>
      </c>
      <c r="C262" s="55"/>
      <c r="D262" s="1" t="s">
        <v>931</v>
      </c>
      <c r="E262" t="s">
        <v>889</v>
      </c>
      <c r="F262" t="s">
        <v>232</v>
      </c>
      <c r="G262" s="162">
        <v>45247</v>
      </c>
      <c r="H262" s="156" t="s">
        <v>94</v>
      </c>
      <c r="I262" s="163">
        <v>45250</v>
      </c>
      <c r="J262" s="164"/>
      <c r="K262" s="9" t="s">
        <v>953</v>
      </c>
      <c r="L262" s="9" t="s">
        <v>280</v>
      </c>
      <c r="M262" s="13">
        <v>3298</v>
      </c>
      <c r="N262" s="9" t="s">
        <v>31</v>
      </c>
      <c r="O262" s="13">
        <v>1500</v>
      </c>
      <c r="P262" s="13">
        <v>125</v>
      </c>
      <c r="Q262" s="13">
        <f t="shared" si="3"/>
        <v>1673</v>
      </c>
    </row>
    <row r="263" spans="1:17" ht="21">
      <c r="A263" s="59">
        <v>255</v>
      </c>
      <c r="B263">
        <v>77839603100</v>
      </c>
      <c r="C263" s="55"/>
      <c r="D263" s="1" t="s">
        <v>932</v>
      </c>
      <c r="E263" t="s">
        <v>835</v>
      </c>
      <c r="F263" t="s">
        <v>452</v>
      </c>
      <c r="G263" s="162">
        <v>45247</v>
      </c>
      <c r="H263" s="156" t="s">
        <v>94</v>
      </c>
      <c r="I263" s="163">
        <v>45251</v>
      </c>
      <c r="J263" s="164"/>
      <c r="K263" s="9" t="s">
        <v>915</v>
      </c>
      <c r="L263" s="15" t="s">
        <v>408</v>
      </c>
      <c r="M263" s="13">
        <v>1499</v>
      </c>
      <c r="N263" s="9" t="s">
        <v>31</v>
      </c>
      <c r="O263" s="13">
        <v>750</v>
      </c>
      <c r="P263" s="13">
        <v>125</v>
      </c>
      <c r="Q263" s="13">
        <f t="shared" si="3"/>
        <v>624</v>
      </c>
    </row>
    <row r="264" spans="1:17" ht="21">
      <c r="A264" s="59">
        <v>256</v>
      </c>
      <c r="B264">
        <v>80349498681</v>
      </c>
      <c r="C264" s="55"/>
      <c r="D264" s="1" t="s">
        <v>933</v>
      </c>
      <c r="E264" t="s">
        <v>935</v>
      </c>
      <c r="F264" t="s">
        <v>635</v>
      </c>
      <c r="G264" s="162">
        <v>45247</v>
      </c>
      <c r="H264" s="156" t="s">
        <v>94</v>
      </c>
      <c r="I264" s="163">
        <v>45250</v>
      </c>
      <c r="J264" s="164"/>
      <c r="K264" s="9" t="s">
        <v>915</v>
      </c>
      <c r="L264" s="15" t="s">
        <v>408</v>
      </c>
      <c r="M264" s="13">
        <v>1499</v>
      </c>
      <c r="N264" s="9" t="s">
        <v>31</v>
      </c>
      <c r="O264" s="13">
        <v>750</v>
      </c>
      <c r="P264" s="13">
        <v>125</v>
      </c>
      <c r="Q264" s="13">
        <f t="shared" si="3"/>
        <v>624</v>
      </c>
    </row>
    <row r="265" spans="1:17" ht="21">
      <c r="A265" s="59">
        <v>257</v>
      </c>
      <c r="B265">
        <v>77839153593</v>
      </c>
      <c r="C265" s="55"/>
      <c r="D265" s="1" t="s">
        <v>934</v>
      </c>
      <c r="E265" t="s">
        <v>835</v>
      </c>
      <c r="F265" t="s">
        <v>452</v>
      </c>
      <c r="G265" s="162">
        <v>45246</v>
      </c>
      <c r="H265" s="156" t="s">
        <v>94</v>
      </c>
      <c r="I265" s="163">
        <v>45250</v>
      </c>
      <c r="J265" s="164"/>
      <c r="K265" s="9" t="s">
        <v>915</v>
      </c>
      <c r="L265" s="15" t="s">
        <v>408</v>
      </c>
      <c r="M265" s="13">
        <v>1499</v>
      </c>
      <c r="N265" s="9" t="s">
        <v>31</v>
      </c>
      <c r="O265" s="13">
        <v>750</v>
      </c>
      <c r="P265" s="13">
        <v>125</v>
      </c>
      <c r="Q265" s="13">
        <f t="shared" ref="Q265:Q328" si="4">(IF((M265)-(O265+P265)&lt;0,0,(M265)-(O265+P265)))</f>
        <v>624</v>
      </c>
    </row>
    <row r="266" spans="1:17" ht="21">
      <c r="A266" s="59">
        <v>258</v>
      </c>
      <c r="B266">
        <v>77841355351</v>
      </c>
      <c r="C266" s="55"/>
      <c r="D266" s="1" t="s">
        <v>942</v>
      </c>
      <c r="E266" t="s">
        <v>943</v>
      </c>
      <c r="F266" t="s">
        <v>952</v>
      </c>
      <c r="G266" s="162">
        <v>45250</v>
      </c>
      <c r="H266" s="156" t="s">
        <v>94</v>
      </c>
      <c r="I266" s="163">
        <v>45255</v>
      </c>
      <c r="J266" s="164"/>
      <c r="K266" s="9" t="s">
        <v>915</v>
      </c>
      <c r="L266" s="15" t="s">
        <v>408</v>
      </c>
      <c r="M266" s="13">
        <v>1499</v>
      </c>
      <c r="N266" s="9" t="s">
        <v>31</v>
      </c>
      <c r="O266" s="13">
        <v>750</v>
      </c>
      <c r="P266" s="13">
        <v>125</v>
      </c>
      <c r="Q266" s="13">
        <f t="shared" si="4"/>
        <v>624</v>
      </c>
    </row>
    <row r="267" spans="1:17" ht="21">
      <c r="A267" s="59">
        <v>259</v>
      </c>
      <c r="B267" t="s">
        <v>946</v>
      </c>
      <c r="C267" s="98"/>
      <c r="D267" s="1" t="s">
        <v>945</v>
      </c>
      <c r="E267" t="s">
        <v>950</v>
      </c>
      <c r="F267" t="s">
        <v>71</v>
      </c>
      <c r="G267" s="162">
        <v>45251</v>
      </c>
      <c r="H267" s="156" t="s">
        <v>94</v>
      </c>
      <c r="I267" s="163">
        <v>45255</v>
      </c>
      <c r="J267" s="164"/>
      <c r="K267" s="9" t="s">
        <v>915</v>
      </c>
      <c r="L267" s="15" t="s">
        <v>408</v>
      </c>
      <c r="M267" s="13">
        <v>1499</v>
      </c>
      <c r="N267" s="9" t="s">
        <v>31</v>
      </c>
      <c r="O267" s="13">
        <v>750</v>
      </c>
      <c r="P267" s="13">
        <v>125</v>
      </c>
      <c r="Q267" s="13">
        <f t="shared" si="4"/>
        <v>624</v>
      </c>
    </row>
    <row r="268" spans="1:17" ht="21">
      <c r="A268" s="59">
        <v>260</v>
      </c>
      <c r="B268">
        <v>77842329891</v>
      </c>
      <c r="C268" s="55"/>
      <c r="D268" s="1" t="s">
        <v>947</v>
      </c>
      <c r="E268" t="s">
        <v>1086</v>
      </c>
      <c r="F268" t="s">
        <v>4</v>
      </c>
      <c r="G268" s="162">
        <v>45251</v>
      </c>
      <c r="H268" s="156" t="s">
        <v>94</v>
      </c>
      <c r="I268" s="163">
        <v>45252</v>
      </c>
      <c r="J268" s="164"/>
      <c r="K268" s="9" t="s">
        <v>954</v>
      </c>
      <c r="L268" s="15" t="s">
        <v>408</v>
      </c>
      <c r="M268" s="13">
        <v>1399</v>
      </c>
      <c r="N268" s="9" t="s">
        <v>31</v>
      </c>
      <c r="O268" s="13">
        <v>750</v>
      </c>
      <c r="P268" s="13">
        <v>125</v>
      </c>
      <c r="Q268" s="13">
        <f t="shared" si="4"/>
        <v>524</v>
      </c>
    </row>
    <row r="269" spans="1:17" ht="21">
      <c r="A269" s="59">
        <v>261</v>
      </c>
      <c r="B269">
        <v>77842329316</v>
      </c>
      <c r="C269" s="55"/>
      <c r="D269" s="1" t="s">
        <v>948</v>
      </c>
      <c r="E269" t="s">
        <v>939</v>
      </c>
      <c r="F269" t="s">
        <v>343</v>
      </c>
      <c r="G269" s="162">
        <v>45251</v>
      </c>
      <c r="H269" s="156" t="s">
        <v>94</v>
      </c>
      <c r="I269" s="163">
        <v>45255</v>
      </c>
      <c r="J269" s="164"/>
      <c r="K269" s="9" t="s">
        <v>915</v>
      </c>
      <c r="L269" s="15" t="s">
        <v>408</v>
      </c>
      <c r="M269" s="13">
        <v>1499</v>
      </c>
      <c r="N269" s="9" t="s">
        <v>31</v>
      </c>
      <c r="O269" s="13">
        <v>750</v>
      </c>
      <c r="P269" s="13">
        <v>125</v>
      </c>
      <c r="Q269" s="13">
        <f t="shared" si="4"/>
        <v>624</v>
      </c>
    </row>
    <row r="270" spans="1:17" ht="21">
      <c r="A270" s="59">
        <v>262</v>
      </c>
      <c r="B270">
        <v>77842663430</v>
      </c>
      <c r="C270" s="55"/>
      <c r="D270" s="1" t="s">
        <v>949</v>
      </c>
      <c r="E270" t="s">
        <v>951</v>
      </c>
      <c r="F270" t="s">
        <v>852</v>
      </c>
      <c r="G270" s="162">
        <v>45251</v>
      </c>
      <c r="H270" s="156" t="s">
        <v>94</v>
      </c>
      <c r="I270" s="163">
        <v>45254</v>
      </c>
      <c r="J270" s="164"/>
      <c r="K270" s="9" t="s">
        <v>954</v>
      </c>
      <c r="L270" s="15" t="s">
        <v>408</v>
      </c>
      <c r="M270" s="13">
        <v>1399</v>
      </c>
      <c r="N270" s="9" t="s">
        <v>31</v>
      </c>
      <c r="O270" s="13">
        <v>750</v>
      </c>
      <c r="P270" s="13">
        <v>125</v>
      </c>
      <c r="Q270" s="13">
        <f t="shared" si="4"/>
        <v>524</v>
      </c>
    </row>
    <row r="271" spans="1:17" ht="21">
      <c r="A271" s="59">
        <v>263</v>
      </c>
      <c r="B271">
        <v>77844136123</v>
      </c>
      <c r="C271" s="55"/>
      <c r="D271" s="1" t="s">
        <v>956</v>
      </c>
      <c r="E271" t="s">
        <v>963</v>
      </c>
      <c r="F271" t="s">
        <v>380</v>
      </c>
      <c r="G271" s="162">
        <v>45253</v>
      </c>
      <c r="H271" s="156" t="s">
        <v>94</v>
      </c>
      <c r="I271" s="163">
        <v>45256</v>
      </c>
      <c r="J271" s="164"/>
      <c r="K271" s="9" t="s">
        <v>954</v>
      </c>
      <c r="L271" s="15" t="s">
        <v>408</v>
      </c>
      <c r="M271" s="13">
        <v>1399</v>
      </c>
      <c r="N271" s="9" t="s">
        <v>31</v>
      </c>
      <c r="O271" s="13">
        <v>750</v>
      </c>
      <c r="P271" s="13">
        <v>125</v>
      </c>
      <c r="Q271" s="13">
        <f t="shared" si="4"/>
        <v>524</v>
      </c>
    </row>
    <row r="272" spans="1:17" ht="21">
      <c r="A272" s="59">
        <v>264</v>
      </c>
      <c r="B272">
        <v>77845566735</v>
      </c>
      <c r="C272" s="55"/>
      <c r="D272" s="1" t="s">
        <v>964</v>
      </c>
      <c r="E272" t="s">
        <v>939</v>
      </c>
      <c r="F272" t="s">
        <v>343</v>
      </c>
      <c r="G272" s="162">
        <v>45255</v>
      </c>
      <c r="H272" s="156" t="s">
        <v>94</v>
      </c>
      <c r="I272" s="163">
        <v>45259</v>
      </c>
      <c r="J272" s="164"/>
      <c r="K272" s="9" t="s">
        <v>965</v>
      </c>
      <c r="L272" s="15" t="s">
        <v>408</v>
      </c>
      <c r="M272" s="13">
        <v>1799</v>
      </c>
      <c r="N272" s="9" t="s">
        <v>31</v>
      </c>
      <c r="O272" s="13">
        <v>750</v>
      </c>
      <c r="P272" s="13">
        <v>125</v>
      </c>
      <c r="Q272" s="13">
        <f t="shared" si="4"/>
        <v>924</v>
      </c>
    </row>
    <row r="273" spans="1:17" ht="21">
      <c r="A273" s="59">
        <v>265</v>
      </c>
      <c r="B273">
        <v>77846860626</v>
      </c>
      <c r="C273" s="55"/>
      <c r="D273" s="1" t="s">
        <v>957</v>
      </c>
      <c r="E273" t="s">
        <v>961</v>
      </c>
      <c r="F273" t="s">
        <v>452</v>
      </c>
      <c r="G273" s="162">
        <v>45257</v>
      </c>
      <c r="H273" s="156" t="s">
        <v>94</v>
      </c>
      <c r="I273" s="163">
        <v>45261</v>
      </c>
      <c r="J273" s="164"/>
      <c r="K273" s="9" t="s">
        <v>928</v>
      </c>
      <c r="L273" s="15" t="s">
        <v>408</v>
      </c>
      <c r="M273" s="13">
        <v>1699</v>
      </c>
      <c r="N273" s="9" t="s">
        <v>31</v>
      </c>
      <c r="O273" s="13">
        <v>750</v>
      </c>
      <c r="P273" s="13">
        <v>125</v>
      </c>
      <c r="Q273" s="13">
        <f t="shared" si="4"/>
        <v>824</v>
      </c>
    </row>
    <row r="274" spans="1:17" ht="21">
      <c r="A274" s="59">
        <v>266</v>
      </c>
      <c r="B274">
        <v>77846860910</v>
      </c>
      <c r="C274" s="55"/>
      <c r="D274" s="1" t="s">
        <v>958</v>
      </c>
      <c r="E274" t="s">
        <v>329</v>
      </c>
      <c r="F274" t="s">
        <v>452</v>
      </c>
      <c r="G274" s="162">
        <v>45257</v>
      </c>
      <c r="H274" s="156" t="s">
        <v>94</v>
      </c>
      <c r="I274" s="163">
        <v>45260</v>
      </c>
      <c r="J274" s="164"/>
      <c r="K274" s="9" t="s">
        <v>928</v>
      </c>
      <c r="L274" s="15" t="s">
        <v>408</v>
      </c>
      <c r="M274" s="13">
        <v>1699</v>
      </c>
      <c r="N274" s="9" t="s">
        <v>31</v>
      </c>
      <c r="O274" s="13">
        <v>750</v>
      </c>
      <c r="P274" s="13">
        <v>125</v>
      </c>
      <c r="Q274" s="13">
        <f t="shared" si="4"/>
        <v>824</v>
      </c>
    </row>
    <row r="275" spans="1:17" ht="21">
      <c r="A275" s="59">
        <v>267</v>
      </c>
      <c r="B275">
        <v>77846856301</v>
      </c>
      <c r="C275" s="55"/>
      <c r="D275" s="1" t="s">
        <v>959</v>
      </c>
      <c r="E275" t="s">
        <v>962</v>
      </c>
      <c r="F275" t="s">
        <v>631</v>
      </c>
      <c r="G275" s="162">
        <v>45257</v>
      </c>
      <c r="H275" s="156" t="s">
        <v>94</v>
      </c>
      <c r="I275" s="163">
        <v>45260</v>
      </c>
      <c r="J275" s="164"/>
      <c r="K275" s="9" t="s">
        <v>928</v>
      </c>
      <c r="L275" s="15" t="s">
        <v>408</v>
      </c>
      <c r="M275" s="13">
        <v>1699</v>
      </c>
      <c r="N275" s="9" t="s">
        <v>31</v>
      </c>
      <c r="O275" s="13">
        <v>750</v>
      </c>
      <c r="P275" s="13">
        <v>125</v>
      </c>
      <c r="Q275" s="13">
        <f t="shared" si="4"/>
        <v>824</v>
      </c>
    </row>
    <row r="276" spans="1:17" ht="21">
      <c r="A276" s="59">
        <v>268</v>
      </c>
      <c r="B276">
        <v>76902371921</v>
      </c>
      <c r="C276" s="55"/>
      <c r="D276" s="1" t="s">
        <v>960</v>
      </c>
      <c r="E276" t="s">
        <v>419</v>
      </c>
      <c r="F276" t="s">
        <v>714</v>
      </c>
      <c r="G276" s="162">
        <v>45257</v>
      </c>
      <c r="H276" s="156" t="s">
        <v>94</v>
      </c>
      <c r="I276" s="163">
        <v>45260</v>
      </c>
      <c r="J276" s="164"/>
      <c r="K276" s="9" t="s">
        <v>967</v>
      </c>
      <c r="L276" s="9" t="s">
        <v>280</v>
      </c>
      <c r="M276" s="13">
        <v>1799</v>
      </c>
      <c r="N276" s="9" t="s">
        <v>31</v>
      </c>
      <c r="O276" s="13">
        <v>750</v>
      </c>
      <c r="P276" s="13">
        <v>125</v>
      </c>
      <c r="Q276" s="13">
        <f t="shared" si="4"/>
        <v>924</v>
      </c>
    </row>
    <row r="277" spans="1:17" ht="21">
      <c r="A277" s="59">
        <v>269</v>
      </c>
      <c r="B277" t="s">
        <v>969</v>
      </c>
      <c r="C277" s="98"/>
      <c r="D277" s="1" t="s">
        <v>968</v>
      </c>
      <c r="E277" t="s">
        <v>972</v>
      </c>
      <c r="F277" t="s">
        <v>452</v>
      </c>
      <c r="G277" s="162">
        <v>45258</v>
      </c>
      <c r="H277" s="156" t="s">
        <v>94</v>
      </c>
      <c r="I277" s="163">
        <v>45262</v>
      </c>
      <c r="J277" s="164"/>
      <c r="K277" s="9" t="s">
        <v>928</v>
      </c>
      <c r="L277" s="15" t="s">
        <v>408</v>
      </c>
      <c r="M277" s="13">
        <v>1799</v>
      </c>
      <c r="N277" s="9" t="s">
        <v>31</v>
      </c>
      <c r="O277" s="13">
        <v>750</v>
      </c>
      <c r="P277" s="13">
        <v>125</v>
      </c>
      <c r="Q277" s="13">
        <f t="shared" si="4"/>
        <v>924</v>
      </c>
    </row>
    <row r="278" spans="1:17" ht="21">
      <c r="A278" s="59">
        <v>270</v>
      </c>
      <c r="B278">
        <v>77847917324</v>
      </c>
      <c r="C278" s="55"/>
      <c r="D278" s="1" t="s">
        <v>970</v>
      </c>
      <c r="E278" t="s">
        <v>971</v>
      </c>
      <c r="F278" t="s">
        <v>210</v>
      </c>
      <c r="G278" s="162">
        <v>45258</v>
      </c>
      <c r="H278" s="156" t="s">
        <v>94</v>
      </c>
      <c r="I278" s="163">
        <v>45262</v>
      </c>
      <c r="J278" s="164"/>
      <c r="K278" s="9" t="s">
        <v>928</v>
      </c>
      <c r="L278" s="15" t="s">
        <v>408</v>
      </c>
      <c r="M278" s="13">
        <v>1799</v>
      </c>
      <c r="N278" s="9" t="s">
        <v>31</v>
      </c>
      <c r="O278" s="13">
        <v>750</v>
      </c>
      <c r="P278" s="13">
        <v>125</v>
      </c>
      <c r="Q278" s="13">
        <f t="shared" si="4"/>
        <v>924</v>
      </c>
    </row>
    <row r="279" spans="1:17" ht="21">
      <c r="A279" s="59">
        <v>271</v>
      </c>
      <c r="B279">
        <v>77850618112</v>
      </c>
      <c r="C279" s="55"/>
      <c r="D279" s="1" t="s">
        <v>973</v>
      </c>
      <c r="E279" t="s">
        <v>974</v>
      </c>
      <c r="F279" t="s">
        <v>365</v>
      </c>
      <c r="G279" s="162">
        <v>45261</v>
      </c>
      <c r="H279" s="156" t="s">
        <v>94</v>
      </c>
      <c r="I279" s="163">
        <v>45264</v>
      </c>
      <c r="J279" s="164"/>
      <c r="K279" s="9" t="s">
        <v>976</v>
      </c>
      <c r="L279" s="15" t="s">
        <v>408</v>
      </c>
      <c r="M279" s="13">
        <v>899</v>
      </c>
      <c r="N279" s="9" t="s">
        <v>1115</v>
      </c>
      <c r="O279" s="13">
        <v>300</v>
      </c>
      <c r="P279" s="13">
        <v>125</v>
      </c>
      <c r="Q279" s="13">
        <f t="shared" si="4"/>
        <v>474</v>
      </c>
    </row>
    <row r="280" spans="1:17" ht="21">
      <c r="A280" s="59">
        <v>272</v>
      </c>
      <c r="B280">
        <v>77851265332</v>
      </c>
      <c r="C280" s="55"/>
      <c r="D280" s="1" t="s">
        <v>794</v>
      </c>
      <c r="E280" t="s">
        <v>1084</v>
      </c>
      <c r="F280" t="s">
        <v>4</v>
      </c>
      <c r="G280" s="162">
        <v>45262</v>
      </c>
      <c r="H280" s="156" t="s">
        <v>94</v>
      </c>
      <c r="I280" s="163">
        <v>45264</v>
      </c>
      <c r="J280" s="164"/>
      <c r="K280" s="9" t="s">
        <v>928</v>
      </c>
      <c r="L280" s="15" t="s">
        <v>408</v>
      </c>
      <c r="M280" s="13">
        <v>1799</v>
      </c>
      <c r="N280" s="9" t="s">
        <v>31</v>
      </c>
      <c r="O280" s="13">
        <v>750</v>
      </c>
      <c r="P280" s="13">
        <v>125</v>
      </c>
      <c r="Q280" s="13">
        <f t="shared" si="4"/>
        <v>924</v>
      </c>
    </row>
    <row r="281" spans="1:17" ht="21">
      <c r="A281" s="59">
        <v>273</v>
      </c>
      <c r="B281">
        <v>77851265483</v>
      </c>
      <c r="C281" s="55"/>
      <c r="D281" s="1" t="s">
        <v>975</v>
      </c>
      <c r="E281" t="s">
        <v>1087</v>
      </c>
      <c r="F281" t="s">
        <v>4</v>
      </c>
      <c r="G281" s="162">
        <v>45262</v>
      </c>
      <c r="H281" s="156" t="s">
        <v>94</v>
      </c>
      <c r="I281" s="163">
        <v>45264</v>
      </c>
      <c r="J281" s="164"/>
      <c r="K281" s="9" t="s">
        <v>977</v>
      </c>
      <c r="L281" s="15" t="s">
        <v>408</v>
      </c>
      <c r="M281" s="13">
        <v>1399</v>
      </c>
      <c r="N281" s="9" t="s">
        <v>31</v>
      </c>
      <c r="O281" s="13">
        <v>750</v>
      </c>
      <c r="P281" s="13">
        <v>125</v>
      </c>
      <c r="Q281" s="13">
        <f t="shared" si="4"/>
        <v>524</v>
      </c>
    </row>
    <row r="282" spans="1:17" ht="21">
      <c r="A282" s="59">
        <v>274</v>
      </c>
      <c r="B282">
        <v>77852765830</v>
      </c>
      <c r="C282" s="55"/>
      <c r="D282" s="1" t="s">
        <v>978</v>
      </c>
      <c r="E282" t="s">
        <v>979</v>
      </c>
      <c r="F282" t="s">
        <v>840</v>
      </c>
      <c r="G282" s="162">
        <v>45264</v>
      </c>
      <c r="H282" s="157" t="s">
        <v>115</v>
      </c>
      <c r="I282" s="127"/>
      <c r="J282" s="165">
        <v>45279</v>
      </c>
      <c r="K282" s="9" t="s">
        <v>977</v>
      </c>
      <c r="L282" s="17" t="s">
        <v>115</v>
      </c>
      <c r="M282" s="13"/>
      <c r="O282" s="13"/>
      <c r="P282" s="13">
        <v>125</v>
      </c>
      <c r="Q282" s="13">
        <f t="shared" si="4"/>
        <v>0</v>
      </c>
    </row>
    <row r="283" spans="1:17" ht="21">
      <c r="A283" s="59">
        <v>275</v>
      </c>
      <c r="B283">
        <v>77852317373</v>
      </c>
      <c r="C283" s="55"/>
      <c r="D283" s="1" t="s">
        <v>980</v>
      </c>
      <c r="E283" t="s">
        <v>981</v>
      </c>
      <c r="F283" t="s">
        <v>714</v>
      </c>
      <c r="G283" s="162">
        <v>45263</v>
      </c>
      <c r="H283" s="156" t="s">
        <v>94</v>
      </c>
      <c r="I283" s="163">
        <v>45268</v>
      </c>
      <c r="J283" s="164"/>
      <c r="K283" s="9" t="s">
        <v>954</v>
      </c>
      <c r="L283" s="15" t="s">
        <v>408</v>
      </c>
      <c r="M283" s="13">
        <v>1399</v>
      </c>
      <c r="N283" s="9" t="s">
        <v>31</v>
      </c>
      <c r="O283" s="13">
        <v>750</v>
      </c>
      <c r="P283" s="13">
        <v>125</v>
      </c>
      <c r="Q283" s="13">
        <f t="shared" si="4"/>
        <v>524</v>
      </c>
    </row>
    <row r="284" spans="1:17" ht="21">
      <c r="A284" s="59">
        <v>276</v>
      </c>
      <c r="B284">
        <v>77852317384</v>
      </c>
      <c r="C284" s="55"/>
      <c r="D284" s="1" t="s">
        <v>982</v>
      </c>
      <c r="E284" t="s">
        <v>983</v>
      </c>
      <c r="F284" t="s">
        <v>6</v>
      </c>
      <c r="G284" s="162">
        <v>45263</v>
      </c>
      <c r="H284" s="156" t="s">
        <v>94</v>
      </c>
      <c r="I284" s="163">
        <v>45268</v>
      </c>
      <c r="J284" s="164"/>
      <c r="K284" s="9" t="s">
        <v>977</v>
      </c>
      <c r="L284" s="15" t="s">
        <v>408</v>
      </c>
      <c r="M284" s="13">
        <v>1399</v>
      </c>
      <c r="N284" s="9" t="s">
        <v>31</v>
      </c>
      <c r="O284" s="13">
        <v>750</v>
      </c>
      <c r="P284" s="13">
        <v>125</v>
      </c>
      <c r="Q284" s="13">
        <f t="shared" si="4"/>
        <v>524</v>
      </c>
    </row>
    <row r="285" spans="1:17" ht="21">
      <c r="A285" s="59">
        <v>277</v>
      </c>
      <c r="B285">
        <v>76909130071</v>
      </c>
      <c r="C285" s="55"/>
      <c r="D285" s="1" t="s">
        <v>984</v>
      </c>
      <c r="E285" t="s">
        <v>986</v>
      </c>
      <c r="F285" t="s">
        <v>714</v>
      </c>
      <c r="G285" s="162">
        <v>45263</v>
      </c>
      <c r="H285" s="156" t="s">
        <v>94</v>
      </c>
      <c r="I285" s="163">
        <v>45267</v>
      </c>
      <c r="J285" s="164"/>
      <c r="K285" s="9" t="s">
        <v>985</v>
      </c>
      <c r="L285" s="9" t="s">
        <v>280</v>
      </c>
      <c r="M285" s="13">
        <v>1399</v>
      </c>
      <c r="N285" s="9" t="s">
        <v>31</v>
      </c>
      <c r="O285" s="13">
        <v>750</v>
      </c>
      <c r="P285" s="13">
        <v>125</v>
      </c>
      <c r="Q285" s="13">
        <f t="shared" si="4"/>
        <v>524</v>
      </c>
    </row>
    <row r="286" spans="1:17" ht="21">
      <c r="A286" s="59">
        <v>278</v>
      </c>
      <c r="B286">
        <v>77852317432</v>
      </c>
      <c r="C286" s="55"/>
      <c r="D286" s="1" t="s">
        <v>987</v>
      </c>
      <c r="E286" t="s">
        <v>231</v>
      </c>
      <c r="F286" t="s">
        <v>232</v>
      </c>
      <c r="G286" s="162">
        <v>45263</v>
      </c>
      <c r="H286" s="156" t="s">
        <v>94</v>
      </c>
      <c r="I286" s="163">
        <v>45266</v>
      </c>
      <c r="J286" s="164"/>
      <c r="K286" s="9" t="s">
        <v>977</v>
      </c>
      <c r="L286" s="15" t="s">
        <v>408</v>
      </c>
      <c r="M286" s="13">
        <v>1399</v>
      </c>
      <c r="N286" s="9" t="s">
        <v>31</v>
      </c>
      <c r="O286" s="13">
        <v>750</v>
      </c>
      <c r="P286" s="13">
        <v>125</v>
      </c>
      <c r="Q286" s="13">
        <f t="shared" si="4"/>
        <v>524</v>
      </c>
    </row>
    <row r="287" spans="1:17" ht="21">
      <c r="A287" s="59">
        <v>279</v>
      </c>
      <c r="B287">
        <v>77852317292</v>
      </c>
      <c r="C287" s="55"/>
      <c r="D287" s="1" t="s">
        <v>988</v>
      </c>
      <c r="E287" t="s">
        <v>447</v>
      </c>
      <c r="F287" t="s">
        <v>448</v>
      </c>
      <c r="G287" s="162">
        <v>45263</v>
      </c>
      <c r="H287" s="156" t="s">
        <v>94</v>
      </c>
      <c r="I287" s="163">
        <v>45269</v>
      </c>
      <c r="J287" s="164"/>
      <c r="K287" s="9" t="s">
        <v>977</v>
      </c>
      <c r="L287" s="15" t="s">
        <v>408</v>
      </c>
      <c r="M287" s="13">
        <v>1399</v>
      </c>
      <c r="N287" s="9" t="s">
        <v>31</v>
      </c>
      <c r="O287" s="13">
        <v>750</v>
      </c>
      <c r="P287" s="13">
        <v>125</v>
      </c>
      <c r="Q287" s="13">
        <f t="shared" si="4"/>
        <v>524</v>
      </c>
    </row>
    <row r="288" spans="1:17" ht="21">
      <c r="A288" s="59">
        <v>280</v>
      </c>
      <c r="B288">
        <v>77852317266</v>
      </c>
      <c r="C288" s="55"/>
      <c r="D288" s="1" t="s">
        <v>989</v>
      </c>
      <c r="E288" t="s">
        <v>990</v>
      </c>
      <c r="F288" t="s">
        <v>492</v>
      </c>
      <c r="G288" s="162">
        <v>45263</v>
      </c>
      <c r="H288" s="156" t="s">
        <v>94</v>
      </c>
      <c r="I288" s="163">
        <v>45268</v>
      </c>
      <c r="J288" s="164"/>
      <c r="K288" s="9" t="s">
        <v>977</v>
      </c>
      <c r="L288" s="15" t="s">
        <v>408</v>
      </c>
      <c r="M288" s="13">
        <v>1399</v>
      </c>
      <c r="N288" s="9" t="s">
        <v>31</v>
      </c>
      <c r="O288" s="13">
        <v>750</v>
      </c>
      <c r="P288" s="13">
        <v>125</v>
      </c>
      <c r="Q288" s="13">
        <f t="shared" si="4"/>
        <v>524</v>
      </c>
    </row>
    <row r="289" spans="1:17" ht="21">
      <c r="A289" s="59">
        <v>281</v>
      </c>
      <c r="B289">
        <v>80366893143</v>
      </c>
      <c r="C289" s="55"/>
      <c r="D289" s="1" t="s">
        <v>991</v>
      </c>
      <c r="E289" t="s">
        <v>962</v>
      </c>
      <c r="F289" t="s">
        <v>631</v>
      </c>
      <c r="G289" s="162">
        <v>45266</v>
      </c>
      <c r="H289" s="156" t="s">
        <v>94</v>
      </c>
      <c r="I289" s="163">
        <v>45269</v>
      </c>
      <c r="J289" s="164"/>
      <c r="K289" s="9" t="s">
        <v>992</v>
      </c>
      <c r="L289" s="15" t="s">
        <v>408</v>
      </c>
      <c r="M289" s="13">
        <v>1399</v>
      </c>
      <c r="N289" s="9" t="s">
        <v>31</v>
      </c>
      <c r="O289" s="13">
        <v>450</v>
      </c>
      <c r="P289" s="13">
        <v>125</v>
      </c>
      <c r="Q289" s="13">
        <f t="shared" si="4"/>
        <v>824</v>
      </c>
    </row>
    <row r="290" spans="1:17" ht="21">
      <c r="A290" s="59">
        <v>282</v>
      </c>
      <c r="B290">
        <v>77854342543</v>
      </c>
      <c r="C290" s="55"/>
      <c r="D290" s="1" t="s">
        <v>993</v>
      </c>
      <c r="E290" t="s">
        <v>994</v>
      </c>
      <c r="F290" t="s">
        <v>71</v>
      </c>
      <c r="G290" s="162">
        <v>45266</v>
      </c>
      <c r="H290" s="156" t="s">
        <v>94</v>
      </c>
      <c r="I290" s="163">
        <v>45271</v>
      </c>
      <c r="J290" s="164"/>
      <c r="K290" s="9" t="s">
        <v>977</v>
      </c>
      <c r="L290" s="15" t="s">
        <v>408</v>
      </c>
      <c r="M290" s="13">
        <v>1399</v>
      </c>
      <c r="N290" s="9" t="s">
        <v>31</v>
      </c>
      <c r="O290" s="13">
        <v>450</v>
      </c>
      <c r="P290" s="13">
        <v>125</v>
      </c>
      <c r="Q290" s="13">
        <f t="shared" si="4"/>
        <v>824</v>
      </c>
    </row>
    <row r="291" spans="1:17" ht="21">
      <c r="A291" s="59">
        <v>283</v>
      </c>
      <c r="B291">
        <v>77854342370</v>
      </c>
      <c r="C291" s="55"/>
      <c r="D291" s="1" t="s">
        <v>995</v>
      </c>
      <c r="E291" t="s">
        <v>996</v>
      </c>
      <c r="F291" t="s">
        <v>714</v>
      </c>
      <c r="G291" s="162">
        <v>45266</v>
      </c>
      <c r="H291" s="156" t="s">
        <v>94</v>
      </c>
      <c r="I291" s="163">
        <v>45269</v>
      </c>
      <c r="J291" s="164"/>
      <c r="K291" s="9" t="s">
        <v>977</v>
      </c>
      <c r="L291" s="15" t="s">
        <v>408</v>
      </c>
      <c r="M291" s="13">
        <v>1399</v>
      </c>
      <c r="N291" s="9" t="s">
        <v>31</v>
      </c>
      <c r="O291" s="13">
        <v>450</v>
      </c>
      <c r="P291" s="13">
        <v>125</v>
      </c>
      <c r="Q291" s="13">
        <f t="shared" si="4"/>
        <v>824</v>
      </c>
    </row>
    <row r="292" spans="1:17" ht="21">
      <c r="A292" s="59">
        <v>284</v>
      </c>
      <c r="B292">
        <v>77854342333</v>
      </c>
      <c r="C292" s="55"/>
      <c r="D292" s="1" t="s">
        <v>997</v>
      </c>
      <c r="E292" t="s">
        <v>998</v>
      </c>
      <c r="F292" t="s">
        <v>343</v>
      </c>
      <c r="G292" s="162">
        <v>45266</v>
      </c>
      <c r="H292" s="156" t="s">
        <v>94</v>
      </c>
      <c r="I292" s="163">
        <v>45270</v>
      </c>
      <c r="J292" s="164"/>
      <c r="K292" s="9" t="s">
        <v>977</v>
      </c>
      <c r="L292" s="15" t="s">
        <v>408</v>
      </c>
      <c r="M292" s="13">
        <v>1399</v>
      </c>
      <c r="N292" s="9" t="s">
        <v>31</v>
      </c>
      <c r="O292" s="13">
        <v>450</v>
      </c>
      <c r="P292" s="13">
        <v>125</v>
      </c>
      <c r="Q292" s="13">
        <f t="shared" si="4"/>
        <v>824</v>
      </c>
    </row>
    <row r="293" spans="1:17" ht="21">
      <c r="A293" s="59">
        <v>285</v>
      </c>
      <c r="B293">
        <v>77854342263</v>
      </c>
      <c r="C293" s="55"/>
      <c r="D293" s="1" t="s">
        <v>999</v>
      </c>
      <c r="E293" t="s">
        <v>1000</v>
      </c>
      <c r="F293" t="s">
        <v>232</v>
      </c>
      <c r="G293" s="162">
        <v>45266</v>
      </c>
      <c r="H293" s="156" t="s">
        <v>94</v>
      </c>
      <c r="I293" s="163">
        <v>45271</v>
      </c>
      <c r="J293" s="164"/>
      <c r="K293" s="9" t="s">
        <v>977</v>
      </c>
      <c r="L293" s="15" t="s">
        <v>408</v>
      </c>
      <c r="M293" s="13">
        <v>1399</v>
      </c>
      <c r="N293" s="9" t="s">
        <v>31</v>
      </c>
      <c r="O293" s="13">
        <v>450</v>
      </c>
      <c r="P293" s="13">
        <v>125</v>
      </c>
      <c r="Q293" s="13">
        <f t="shared" si="4"/>
        <v>824</v>
      </c>
    </row>
    <row r="294" spans="1:17" ht="21">
      <c r="A294" s="59">
        <v>286</v>
      </c>
      <c r="B294">
        <v>77854342112</v>
      </c>
      <c r="C294" s="55"/>
      <c r="D294" s="1" t="s">
        <v>1001</v>
      </c>
      <c r="E294" t="s">
        <v>1002</v>
      </c>
      <c r="F294" t="s">
        <v>635</v>
      </c>
      <c r="G294" s="162">
        <v>45266</v>
      </c>
      <c r="H294" s="156" t="s">
        <v>94</v>
      </c>
      <c r="I294" s="163">
        <v>45269</v>
      </c>
      <c r="J294" s="164"/>
      <c r="K294" s="9" t="s">
        <v>977</v>
      </c>
      <c r="L294" s="15" t="s">
        <v>408</v>
      </c>
      <c r="M294" s="13">
        <v>1399</v>
      </c>
      <c r="N294" s="9" t="s">
        <v>31</v>
      </c>
      <c r="O294" s="13">
        <v>450</v>
      </c>
      <c r="P294" s="13">
        <v>125</v>
      </c>
      <c r="Q294" s="13">
        <f t="shared" si="4"/>
        <v>824</v>
      </c>
    </row>
    <row r="295" spans="1:17" ht="21">
      <c r="A295" s="59">
        <v>287</v>
      </c>
      <c r="B295">
        <v>77854342031</v>
      </c>
      <c r="C295" s="55"/>
      <c r="D295" s="1" t="s">
        <v>1003</v>
      </c>
      <c r="E295" t="s">
        <v>329</v>
      </c>
      <c r="F295" t="s">
        <v>452</v>
      </c>
      <c r="G295" s="162">
        <v>45266</v>
      </c>
      <c r="H295" s="156" t="s">
        <v>94</v>
      </c>
      <c r="I295" s="163">
        <v>45269</v>
      </c>
      <c r="J295" s="164"/>
      <c r="K295" s="9" t="s">
        <v>977</v>
      </c>
      <c r="L295" s="15" t="s">
        <v>408</v>
      </c>
      <c r="M295" s="13">
        <v>1399</v>
      </c>
      <c r="N295" s="9" t="s">
        <v>31</v>
      </c>
      <c r="O295" s="13">
        <v>450</v>
      </c>
      <c r="P295" s="13">
        <v>125</v>
      </c>
      <c r="Q295" s="13">
        <f t="shared" si="4"/>
        <v>824</v>
      </c>
    </row>
    <row r="296" spans="1:17" ht="21">
      <c r="A296" s="59">
        <v>288</v>
      </c>
      <c r="B296">
        <v>77854341994</v>
      </c>
      <c r="C296" s="55"/>
      <c r="D296" s="1" t="s">
        <v>1004</v>
      </c>
      <c r="E296" t="s">
        <v>231</v>
      </c>
      <c r="F296" t="s">
        <v>232</v>
      </c>
      <c r="G296" s="162">
        <v>45266</v>
      </c>
      <c r="H296" s="156" t="s">
        <v>94</v>
      </c>
      <c r="I296" s="163">
        <v>45268</v>
      </c>
      <c r="J296" s="164"/>
      <c r="K296" s="9" t="s">
        <v>977</v>
      </c>
      <c r="L296" s="15" t="s">
        <v>408</v>
      </c>
      <c r="M296" s="13">
        <v>1399</v>
      </c>
      <c r="N296" s="9" t="s">
        <v>31</v>
      </c>
      <c r="O296" s="13">
        <v>450</v>
      </c>
      <c r="P296" s="13">
        <v>125</v>
      </c>
      <c r="Q296" s="13">
        <f t="shared" si="4"/>
        <v>824</v>
      </c>
    </row>
    <row r="297" spans="1:17" ht="21">
      <c r="A297" s="59">
        <v>289</v>
      </c>
      <c r="B297">
        <v>77854341935</v>
      </c>
      <c r="C297" s="55"/>
      <c r="D297" s="1" t="s">
        <v>1005</v>
      </c>
      <c r="E297" t="s">
        <v>654</v>
      </c>
      <c r="F297" t="s">
        <v>93</v>
      </c>
      <c r="G297" s="162">
        <v>45266</v>
      </c>
      <c r="H297" s="156" t="s">
        <v>94</v>
      </c>
      <c r="I297" s="163">
        <v>45268</v>
      </c>
      <c r="J297" s="164"/>
      <c r="K297" s="9" t="s">
        <v>977</v>
      </c>
      <c r="L297" s="15" t="s">
        <v>408</v>
      </c>
      <c r="M297" s="13">
        <v>1399</v>
      </c>
      <c r="N297" s="9" t="s">
        <v>31</v>
      </c>
      <c r="O297" s="13">
        <v>450</v>
      </c>
      <c r="P297" s="13">
        <v>125</v>
      </c>
      <c r="Q297" s="13">
        <f t="shared" si="4"/>
        <v>824</v>
      </c>
    </row>
    <row r="298" spans="1:17" ht="21">
      <c r="A298" s="59">
        <v>290</v>
      </c>
      <c r="B298">
        <v>77854341891</v>
      </c>
      <c r="C298" s="55"/>
      <c r="D298" s="1" t="s">
        <v>1006</v>
      </c>
      <c r="E298" t="s">
        <v>979</v>
      </c>
      <c r="F298" t="s">
        <v>840</v>
      </c>
      <c r="G298" s="162">
        <v>45266</v>
      </c>
      <c r="H298" s="156" t="s">
        <v>94</v>
      </c>
      <c r="I298" s="163">
        <v>45268</v>
      </c>
      <c r="J298" s="164"/>
      <c r="K298" s="9" t="s">
        <v>977</v>
      </c>
      <c r="L298" s="15" t="s">
        <v>408</v>
      </c>
      <c r="M298" s="13">
        <v>1399</v>
      </c>
      <c r="N298" s="9" t="s">
        <v>31</v>
      </c>
      <c r="O298" s="13">
        <v>450</v>
      </c>
      <c r="P298" s="13">
        <v>125</v>
      </c>
      <c r="Q298" s="13">
        <f t="shared" si="4"/>
        <v>824</v>
      </c>
    </row>
    <row r="299" spans="1:17" ht="21">
      <c r="A299" s="59">
        <v>291</v>
      </c>
      <c r="B299">
        <v>77854341854</v>
      </c>
      <c r="C299" s="55"/>
      <c r="D299" s="1" t="s">
        <v>1007</v>
      </c>
      <c r="E299" t="s">
        <v>533</v>
      </c>
      <c r="F299" t="s">
        <v>232</v>
      </c>
      <c r="G299" s="162">
        <v>45266</v>
      </c>
      <c r="H299" s="156" t="s">
        <v>94</v>
      </c>
      <c r="I299" s="163">
        <v>45271</v>
      </c>
      <c r="J299" s="164"/>
      <c r="K299" s="9" t="s">
        <v>954</v>
      </c>
      <c r="L299" s="15" t="s">
        <v>408</v>
      </c>
      <c r="M299" s="13">
        <v>1499</v>
      </c>
      <c r="N299" s="9" t="s">
        <v>31</v>
      </c>
      <c r="O299" s="13">
        <v>450</v>
      </c>
      <c r="P299" s="13">
        <v>125</v>
      </c>
      <c r="Q299" s="13">
        <f t="shared" si="4"/>
        <v>924</v>
      </c>
    </row>
    <row r="300" spans="1:17" ht="21">
      <c r="A300" s="59">
        <v>292</v>
      </c>
      <c r="B300">
        <v>77854341773</v>
      </c>
      <c r="C300" s="55"/>
      <c r="D300" s="1" t="s">
        <v>1008</v>
      </c>
      <c r="E300" t="s">
        <v>1009</v>
      </c>
      <c r="F300" t="s">
        <v>714</v>
      </c>
      <c r="G300" s="162">
        <v>45266</v>
      </c>
      <c r="H300" s="156" t="s">
        <v>94</v>
      </c>
      <c r="I300" s="163">
        <v>45271</v>
      </c>
      <c r="J300" s="164"/>
      <c r="K300" s="9" t="s">
        <v>977</v>
      </c>
      <c r="L300" s="15" t="s">
        <v>408</v>
      </c>
      <c r="M300" s="13">
        <v>1399</v>
      </c>
      <c r="N300" s="9" t="s">
        <v>31</v>
      </c>
      <c r="O300" s="13">
        <v>450</v>
      </c>
      <c r="P300" s="13">
        <v>125</v>
      </c>
      <c r="Q300" s="13">
        <f t="shared" si="4"/>
        <v>824</v>
      </c>
    </row>
    <row r="301" spans="1:17" ht="21">
      <c r="A301" s="59">
        <v>293</v>
      </c>
      <c r="B301" t="s">
        <v>1011</v>
      </c>
      <c r="C301" s="98"/>
      <c r="D301" s="1" t="s">
        <v>1010</v>
      </c>
      <c r="E301" t="s">
        <v>1012</v>
      </c>
      <c r="F301" t="s">
        <v>840</v>
      </c>
      <c r="G301" s="162">
        <v>45267</v>
      </c>
      <c r="H301" s="156" t="s">
        <v>94</v>
      </c>
      <c r="I301" s="163">
        <v>45273</v>
      </c>
      <c r="J301" s="164"/>
      <c r="K301" s="9" t="s">
        <v>954</v>
      </c>
      <c r="L301" s="15" t="s">
        <v>408</v>
      </c>
      <c r="M301" s="13">
        <v>1499</v>
      </c>
      <c r="N301" s="9" t="s">
        <v>31</v>
      </c>
      <c r="O301" s="13">
        <v>450</v>
      </c>
      <c r="P301" s="13">
        <v>125</v>
      </c>
      <c r="Q301" s="13">
        <f t="shared" si="4"/>
        <v>924</v>
      </c>
    </row>
    <row r="302" spans="1:17" ht="21">
      <c r="A302" s="59">
        <v>294</v>
      </c>
      <c r="B302">
        <v>77855284183</v>
      </c>
      <c r="C302" s="55"/>
      <c r="D302" s="1" t="s">
        <v>1013</v>
      </c>
      <c r="E302" t="s">
        <v>961</v>
      </c>
      <c r="F302" t="s">
        <v>452</v>
      </c>
      <c r="G302" s="162">
        <v>45267</v>
      </c>
      <c r="H302" s="156" t="s">
        <v>94</v>
      </c>
      <c r="I302" s="163">
        <v>45272</v>
      </c>
      <c r="J302" s="164"/>
      <c r="K302" s="9" t="s">
        <v>977</v>
      </c>
      <c r="L302" s="15" t="s">
        <v>408</v>
      </c>
      <c r="M302" s="13">
        <v>1399</v>
      </c>
      <c r="N302" s="9" t="s">
        <v>31</v>
      </c>
      <c r="O302" s="13">
        <v>450</v>
      </c>
      <c r="P302" s="13">
        <v>125</v>
      </c>
      <c r="Q302" s="13">
        <f t="shared" si="4"/>
        <v>824</v>
      </c>
    </row>
    <row r="303" spans="1:17" ht="21">
      <c r="A303" s="59">
        <v>295</v>
      </c>
      <c r="B303">
        <v>10183911209</v>
      </c>
      <c r="C303" s="55"/>
      <c r="D303" s="1" t="s">
        <v>1014</v>
      </c>
      <c r="E303" t="s">
        <v>1021</v>
      </c>
      <c r="F303" t="s">
        <v>468</v>
      </c>
      <c r="G303" s="162">
        <v>45268</v>
      </c>
      <c r="H303" s="156" t="s">
        <v>94</v>
      </c>
      <c r="I303" s="163">
        <v>45270</v>
      </c>
      <c r="J303" s="164"/>
      <c r="K303" s="9" t="s">
        <v>977</v>
      </c>
      <c r="L303" s="15" t="s">
        <v>408</v>
      </c>
      <c r="M303" s="13">
        <v>1399</v>
      </c>
      <c r="N303" s="9" t="s">
        <v>31</v>
      </c>
      <c r="O303" s="13">
        <v>450</v>
      </c>
      <c r="P303" s="13">
        <v>125</v>
      </c>
      <c r="Q303" s="13">
        <f t="shared" si="4"/>
        <v>824</v>
      </c>
    </row>
    <row r="304" spans="1:17" ht="21">
      <c r="A304" s="59">
        <v>296</v>
      </c>
      <c r="B304">
        <v>77856063994</v>
      </c>
      <c r="C304" s="55"/>
      <c r="D304" s="1" t="s">
        <v>1015</v>
      </c>
      <c r="E304" t="s">
        <v>1086</v>
      </c>
      <c r="F304" t="s">
        <v>4</v>
      </c>
      <c r="G304" s="162">
        <v>45268</v>
      </c>
      <c r="H304" s="156" t="s">
        <v>94</v>
      </c>
      <c r="I304" s="163">
        <v>45269</v>
      </c>
      <c r="J304" s="164"/>
      <c r="K304" s="9" t="s">
        <v>977</v>
      </c>
      <c r="L304" s="15" t="s">
        <v>408</v>
      </c>
      <c r="M304" s="13">
        <v>1399</v>
      </c>
      <c r="N304" s="9" t="s">
        <v>31</v>
      </c>
      <c r="O304" s="13">
        <v>450</v>
      </c>
      <c r="P304" s="13">
        <v>125</v>
      </c>
      <c r="Q304" s="13">
        <f t="shared" si="4"/>
        <v>824</v>
      </c>
    </row>
    <row r="305" spans="1:17" ht="21">
      <c r="A305" s="59">
        <v>297</v>
      </c>
      <c r="B305">
        <v>77856064160</v>
      </c>
      <c r="C305" s="55"/>
      <c r="D305" s="1" t="s">
        <v>1016</v>
      </c>
      <c r="E305" t="s">
        <v>1020</v>
      </c>
      <c r="F305" t="s">
        <v>827</v>
      </c>
      <c r="G305" s="162">
        <v>45268</v>
      </c>
      <c r="H305" s="156" t="s">
        <v>94</v>
      </c>
      <c r="I305" s="163">
        <v>45274</v>
      </c>
      <c r="J305" s="164"/>
      <c r="K305" s="9" t="s">
        <v>954</v>
      </c>
      <c r="L305" s="15" t="s">
        <v>408</v>
      </c>
      <c r="M305" s="13">
        <v>1499</v>
      </c>
      <c r="N305" s="9" t="s">
        <v>31</v>
      </c>
      <c r="O305" s="13">
        <v>450</v>
      </c>
      <c r="P305" s="13">
        <v>125</v>
      </c>
      <c r="Q305" s="13">
        <f t="shared" si="4"/>
        <v>924</v>
      </c>
    </row>
    <row r="306" spans="1:17" ht="21">
      <c r="A306" s="59">
        <v>298</v>
      </c>
      <c r="B306">
        <v>10183914507</v>
      </c>
      <c r="C306" s="55"/>
      <c r="D306" s="1" t="s">
        <v>1017</v>
      </c>
      <c r="E306" t="s">
        <v>963</v>
      </c>
      <c r="F306" t="s">
        <v>380</v>
      </c>
      <c r="G306" s="162">
        <v>45268</v>
      </c>
      <c r="H306" s="156" t="s">
        <v>94</v>
      </c>
      <c r="I306" s="163">
        <v>45273</v>
      </c>
      <c r="J306" s="164"/>
      <c r="K306" s="9" t="s">
        <v>977</v>
      </c>
      <c r="L306" s="15" t="s">
        <v>408</v>
      </c>
      <c r="M306" s="13">
        <v>1399</v>
      </c>
      <c r="N306" s="9" t="s">
        <v>31</v>
      </c>
      <c r="O306" s="13">
        <v>450</v>
      </c>
      <c r="P306" s="13">
        <v>125</v>
      </c>
      <c r="Q306" s="13">
        <f t="shared" si="4"/>
        <v>824</v>
      </c>
    </row>
    <row r="307" spans="1:17" ht="21">
      <c r="A307" s="59">
        <v>299</v>
      </c>
      <c r="B307">
        <v>77856063854</v>
      </c>
      <c r="C307" s="55"/>
      <c r="D307" s="1" t="s">
        <v>1018</v>
      </c>
      <c r="E307" t="s">
        <v>231</v>
      </c>
      <c r="F307" t="s">
        <v>232</v>
      </c>
      <c r="G307" s="162">
        <v>45268</v>
      </c>
      <c r="H307" s="156" t="s">
        <v>94</v>
      </c>
      <c r="I307" s="163">
        <v>45273</v>
      </c>
      <c r="J307" s="164"/>
      <c r="K307" s="9" t="s">
        <v>977</v>
      </c>
      <c r="L307" s="15" t="s">
        <v>408</v>
      </c>
      <c r="M307" s="13">
        <v>1399</v>
      </c>
      <c r="N307" s="9" t="s">
        <v>31</v>
      </c>
      <c r="O307" s="13">
        <v>450</v>
      </c>
      <c r="P307" s="13">
        <v>125</v>
      </c>
      <c r="Q307" s="13">
        <f t="shared" si="4"/>
        <v>824</v>
      </c>
    </row>
    <row r="308" spans="1:17" ht="21">
      <c r="A308" s="59">
        <v>300</v>
      </c>
      <c r="B308">
        <v>77856600496</v>
      </c>
      <c r="C308" s="55"/>
      <c r="D308" s="1" t="s">
        <v>1019</v>
      </c>
      <c r="E308" t="s">
        <v>88</v>
      </c>
      <c r="F308" t="s">
        <v>2</v>
      </c>
      <c r="G308" s="162">
        <v>45268</v>
      </c>
      <c r="H308" s="156" t="s">
        <v>94</v>
      </c>
      <c r="I308" s="163">
        <v>45270</v>
      </c>
      <c r="J308" s="164"/>
      <c r="K308" s="9" t="s">
        <v>977</v>
      </c>
      <c r="L308" s="15" t="s">
        <v>408</v>
      </c>
      <c r="M308" s="13">
        <v>1399</v>
      </c>
      <c r="N308" s="9" t="s">
        <v>31</v>
      </c>
      <c r="O308" s="13">
        <v>450</v>
      </c>
      <c r="P308" s="13">
        <v>125</v>
      </c>
      <c r="Q308" s="13">
        <f t="shared" si="4"/>
        <v>824</v>
      </c>
    </row>
    <row r="309" spans="1:17" ht="21">
      <c r="A309" s="59">
        <v>301</v>
      </c>
      <c r="B309">
        <v>80369285146</v>
      </c>
      <c r="C309" s="55"/>
      <c r="D309" s="1" t="s">
        <v>1022</v>
      </c>
      <c r="E309" t="s">
        <v>835</v>
      </c>
      <c r="F309" t="s">
        <v>452</v>
      </c>
      <c r="G309" s="162">
        <v>45268</v>
      </c>
      <c r="H309" s="156" t="s">
        <v>94</v>
      </c>
      <c r="I309" s="163">
        <v>45269</v>
      </c>
      <c r="J309" s="164"/>
      <c r="K309" s="9" t="s">
        <v>977</v>
      </c>
      <c r="L309" s="15" t="s">
        <v>408</v>
      </c>
      <c r="M309" s="13">
        <v>1399</v>
      </c>
      <c r="N309" s="9" t="s">
        <v>31</v>
      </c>
      <c r="O309" s="13">
        <v>450</v>
      </c>
      <c r="P309" s="13">
        <v>125</v>
      </c>
      <c r="Q309" s="13">
        <f t="shared" si="4"/>
        <v>824</v>
      </c>
    </row>
    <row r="310" spans="1:17" ht="21">
      <c r="A310" s="59">
        <v>302</v>
      </c>
      <c r="B310">
        <v>77856579872</v>
      </c>
      <c r="C310" s="55"/>
      <c r="D310" s="1" t="s">
        <v>1023</v>
      </c>
      <c r="E310" t="s">
        <v>329</v>
      </c>
      <c r="F310" t="s">
        <v>452</v>
      </c>
      <c r="G310" s="162">
        <v>45268</v>
      </c>
      <c r="H310" s="156" t="s">
        <v>94</v>
      </c>
      <c r="I310" s="163">
        <v>45272</v>
      </c>
      <c r="J310" s="164"/>
      <c r="K310" s="9" t="s">
        <v>977</v>
      </c>
      <c r="L310" s="15" t="s">
        <v>408</v>
      </c>
      <c r="M310" s="13">
        <v>1399</v>
      </c>
      <c r="N310" s="9" t="s">
        <v>31</v>
      </c>
      <c r="O310" s="13">
        <v>450</v>
      </c>
      <c r="P310" s="13">
        <v>125</v>
      </c>
      <c r="Q310" s="13">
        <f t="shared" si="4"/>
        <v>824</v>
      </c>
    </row>
    <row r="311" spans="1:17" ht="21">
      <c r="A311" s="59">
        <v>303</v>
      </c>
      <c r="B311">
        <v>76914211065</v>
      </c>
      <c r="C311" s="55"/>
      <c r="D311" s="1" t="s">
        <v>1024</v>
      </c>
      <c r="E311" t="s">
        <v>1027</v>
      </c>
      <c r="F311" t="s">
        <v>492</v>
      </c>
      <c r="G311" s="162">
        <v>45268</v>
      </c>
      <c r="H311" s="156" t="s">
        <v>94</v>
      </c>
      <c r="I311" s="163">
        <v>45271</v>
      </c>
      <c r="J311" s="164"/>
      <c r="K311" s="9" t="s">
        <v>1029</v>
      </c>
      <c r="L311" s="9" t="s">
        <v>280</v>
      </c>
      <c r="M311" s="13">
        <v>1399</v>
      </c>
      <c r="N311" s="9" t="s">
        <v>31</v>
      </c>
      <c r="O311" s="13">
        <v>450</v>
      </c>
      <c r="P311" s="13">
        <v>125</v>
      </c>
      <c r="Q311" s="13">
        <f t="shared" si="4"/>
        <v>824</v>
      </c>
    </row>
    <row r="312" spans="1:17" ht="21">
      <c r="A312" s="59">
        <v>304</v>
      </c>
      <c r="B312">
        <v>77856586290</v>
      </c>
      <c r="C312" s="55"/>
      <c r="D312" s="1" t="s">
        <v>1025</v>
      </c>
      <c r="E312" t="s">
        <v>1086</v>
      </c>
      <c r="F312" t="s">
        <v>4</v>
      </c>
      <c r="G312" s="162">
        <v>45268</v>
      </c>
      <c r="H312" s="156" t="s">
        <v>94</v>
      </c>
      <c r="I312" s="163">
        <v>45269</v>
      </c>
      <c r="J312" s="164"/>
      <c r="K312" s="9" t="s">
        <v>954</v>
      </c>
      <c r="L312" s="15" t="s">
        <v>408</v>
      </c>
      <c r="M312" s="13">
        <v>1499</v>
      </c>
      <c r="N312" s="9" t="s">
        <v>31</v>
      </c>
      <c r="O312" s="13">
        <v>450</v>
      </c>
      <c r="P312" s="13">
        <v>125</v>
      </c>
      <c r="Q312" s="13">
        <f t="shared" si="4"/>
        <v>924</v>
      </c>
    </row>
    <row r="313" spans="1:17" ht="21">
      <c r="A313" s="59">
        <v>305</v>
      </c>
      <c r="B313">
        <v>77856993001</v>
      </c>
      <c r="C313" s="55"/>
      <c r="D313" s="1" t="s">
        <v>1026</v>
      </c>
      <c r="E313" t="s">
        <v>1028</v>
      </c>
      <c r="F313" t="s">
        <v>343</v>
      </c>
      <c r="G313" s="162">
        <v>45269</v>
      </c>
      <c r="H313" s="156" t="s">
        <v>94</v>
      </c>
      <c r="I313" s="163">
        <v>45275</v>
      </c>
      <c r="J313" s="164"/>
      <c r="K313" s="9" t="s">
        <v>977</v>
      </c>
      <c r="L313" s="15" t="s">
        <v>408</v>
      </c>
      <c r="M313" s="13">
        <v>1399</v>
      </c>
      <c r="N313" s="9" t="s">
        <v>31</v>
      </c>
      <c r="O313" s="13">
        <v>450</v>
      </c>
      <c r="P313" s="13">
        <v>125</v>
      </c>
      <c r="Q313" s="13">
        <f t="shared" si="4"/>
        <v>824</v>
      </c>
    </row>
    <row r="314" spans="1:17" ht="21">
      <c r="A314" s="59">
        <v>306</v>
      </c>
      <c r="B314">
        <v>80369769841</v>
      </c>
      <c r="C314" s="55"/>
      <c r="D314" s="1" t="s">
        <v>1030</v>
      </c>
      <c r="E314" t="s">
        <v>1031</v>
      </c>
      <c r="F314" t="s">
        <v>468</v>
      </c>
      <c r="G314" s="162">
        <v>45269</v>
      </c>
      <c r="H314" s="157" t="s">
        <v>115</v>
      </c>
      <c r="I314" s="127"/>
      <c r="J314" s="165">
        <v>45278</v>
      </c>
      <c r="K314" s="9" t="s">
        <v>977</v>
      </c>
      <c r="L314" s="17" t="s">
        <v>115</v>
      </c>
      <c r="O314" s="13"/>
      <c r="P314" s="13">
        <v>125</v>
      </c>
      <c r="Q314" s="13">
        <f t="shared" si="4"/>
        <v>0</v>
      </c>
    </row>
    <row r="315" spans="1:17" ht="21">
      <c r="A315" s="59">
        <v>307</v>
      </c>
      <c r="B315">
        <v>77856993292</v>
      </c>
      <c r="C315" s="55"/>
      <c r="D315" s="1" t="s">
        <v>1032</v>
      </c>
      <c r="E315" t="s">
        <v>1033</v>
      </c>
      <c r="F315" t="s">
        <v>232</v>
      </c>
      <c r="G315" s="162">
        <v>45269</v>
      </c>
      <c r="H315" s="156" t="s">
        <v>94</v>
      </c>
      <c r="I315" s="163">
        <v>45272</v>
      </c>
      <c r="J315" s="164"/>
      <c r="K315" s="9" t="s">
        <v>977</v>
      </c>
      <c r="L315" s="15" t="s">
        <v>408</v>
      </c>
      <c r="M315" s="13">
        <v>1399</v>
      </c>
      <c r="N315" s="9" t="s">
        <v>31</v>
      </c>
      <c r="O315" s="13">
        <v>450</v>
      </c>
      <c r="P315" s="13">
        <v>125</v>
      </c>
      <c r="Q315" s="13">
        <f t="shared" si="4"/>
        <v>824</v>
      </c>
    </row>
    <row r="316" spans="1:17" ht="21">
      <c r="A316" s="59">
        <v>308</v>
      </c>
      <c r="B316">
        <v>77857375492</v>
      </c>
      <c r="C316" s="55"/>
      <c r="D316" s="1" t="s">
        <v>1034</v>
      </c>
      <c r="E316" t="s">
        <v>1035</v>
      </c>
      <c r="F316" t="s">
        <v>827</v>
      </c>
      <c r="G316" s="162">
        <v>45269</v>
      </c>
      <c r="H316" s="156" t="s">
        <v>94</v>
      </c>
      <c r="I316" s="163">
        <v>45273</v>
      </c>
      <c r="J316" s="164"/>
      <c r="K316" s="9" t="s">
        <v>977</v>
      </c>
      <c r="L316" s="15" t="s">
        <v>408</v>
      </c>
      <c r="M316" s="13">
        <v>1399</v>
      </c>
      <c r="N316" s="9" t="s">
        <v>31</v>
      </c>
      <c r="O316" s="13">
        <v>450</v>
      </c>
      <c r="P316" s="13">
        <v>125</v>
      </c>
      <c r="Q316" s="13">
        <f t="shared" si="4"/>
        <v>824</v>
      </c>
    </row>
    <row r="317" spans="1:17" ht="21">
      <c r="A317" s="59">
        <v>309</v>
      </c>
      <c r="B317">
        <v>77858077684</v>
      </c>
      <c r="C317" s="55"/>
      <c r="D317" s="1" t="s">
        <v>1045</v>
      </c>
      <c r="E317" t="s">
        <v>1036</v>
      </c>
      <c r="F317" t="s">
        <v>6</v>
      </c>
      <c r="G317" s="162">
        <v>45271</v>
      </c>
      <c r="H317" s="156" t="s">
        <v>94</v>
      </c>
      <c r="I317" s="163">
        <v>45278</v>
      </c>
      <c r="J317" s="164"/>
      <c r="K317" s="9" t="s">
        <v>977</v>
      </c>
      <c r="L317" s="15" t="s">
        <v>408</v>
      </c>
      <c r="M317" s="13">
        <v>1399</v>
      </c>
      <c r="N317" s="9" t="s">
        <v>31</v>
      </c>
      <c r="O317" s="13">
        <v>450</v>
      </c>
      <c r="P317" s="13">
        <v>125</v>
      </c>
      <c r="Q317" s="13">
        <f t="shared" si="4"/>
        <v>824</v>
      </c>
    </row>
    <row r="318" spans="1:17" ht="21">
      <c r="A318" s="59">
        <v>310</v>
      </c>
      <c r="B318">
        <v>77859680732</v>
      </c>
      <c r="C318" s="98"/>
      <c r="D318" s="1" t="s">
        <v>1046</v>
      </c>
      <c r="E318" t="s">
        <v>1037</v>
      </c>
      <c r="F318" t="s">
        <v>343</v>
      </c>
      <c r="G318" s="162">
        <v>45272</v>
      </c>
      <c r="H318" s="156" t="s">
        <v>94</v>
      </c>
      <c r="I318" s="163">
        <v>45283</v>
      </c>
      <c r="J318" s="164"/>
      <c r="K318" s="9" t="s">
        <v>977</v>
      </c>
      <c r="L318" s="15" t="s">
        <v>408</v>
      </c>
      <c r="M318" s="13">
        <v>1399</v>
      </c>
      <c r="N318" s="9" t="s">
        <v>31</v>
      </c>
      <c r="O318" s="13">
        <v>450</v>
      </c>
      <c r="P318" s="13">
        <v>125</v>
      </c>
      <c r="Q318" s="13">
        <f t="shared" si="4"/>
        <v>824</v>
      </c>
    </row>
    <row r="319" spans="1:17" ht="21">
      <c r="A319" s="59">
        <v>311</v>
      </c>
      <c r="B319">
        <v>77858077043</v>
      </c>
      <c r="C319" s="55"/>
      <c r="D319" s="1" t="s">
        <v>1049</v>
      </c>
      <c r="E319" t="s">
        <v>1044</v>
      </c>
      <c r="F319" t="s">
        <v>232</v>
      </c>
      <c r="G319" s="162">
        <v>45271</v>
      </c>
      <c r="H319" s="156" t="s">
        <v>94</v>
      </c>
      <c r="I319" s="163">
        <v>45275</v>
      </c>
      <c r="J319" s="164"/>
      <c r="K319" s="9" t="s">
        <v>977</v>
      </c>
      <c r="L319" s="15" t="s">
        <v>408</v>
      </c>
      <c r="M319" s="13">
        <v>1399</v>
      </c>
      <c r="N319" s="9" t="s">
        <v>31</v>
      </c>
      <c r="O319" s="13">
        <v>450</v>
      </c>
      <c r="P319" s="13">
        <v>125</v>
      </c>
      <c r="Q319" s="13">
        <f t="shared" si="4"/>
        <v>824</v>
      </c>
    </row>
    <row r="320" spans="1:17" ht="21">
      <c r="A320" s="59">
        <v>312</v>
      </c>
      <c r="B320">
        <v>77858076601</v>
      </c>
      <c r="C320" s="55"/>
      <c r="D320" s="1" t="s">
        <v>1038</v>
      </c>
      <c r="E320" t="s">
        <v>1043</v>
      </c>
      <c r="F320" t="s">
        <v>492</v>
      </c>
      <c r="G320" s="162">
        <v>45271</v>
      </c>
      <c r="H320" s="156" t="s">
        <v>94</v>
      </c>
      <c r="I320" s="163">
        <v>45273</v>
      </c>
      <c r="J320" s="164"/>
      <c r="K320" s="9" t="s">
        <v>977</v>
      </c>
      <c r="L320" s="15" t="s">
        <v>408</v>
      </c>
      <c r="M320" s="13">
        <v>1399</v>
      </c>
      <c r="N320" s="9" t="s">
        <v>31</v>
      </c>
      <c r="O320" s="13">
        <v>450</v>
      </c>
      <c r="P320" s="13">
        <v>125</v>
      </c>
      <c r="Q320" s="13">
        <f t="shared" si="4"/>
        <v>824</v>
      </c>
    </row>
    <row r="321" spans="1:17" ht="21">
      <c r="A321" s="59">
        <v>313</v>
      </c>
      <c r="B321">
        <v>10185235626</v>
      </c>
      <c r="C321" s="55"/>
      <c r="D321" s="1" t="s">
        <v>1039</v>
      </c>
      <c r="E321" t="s">
        <v>1040</v>
      </c>
      <c r="F321" t="s">
        <v>492</v>
      </c>
      <c r="G321" s="162">
        <v>45271</v>
      </c>
      <c r="H321" s="156" t="s">
        <v>94</v>
      </c>
      <c r="I321" s="163">
        <v>45275</v>
      </c>
      <c r="J321" s="164"/>
      <c r="K321" s="9" t="s">
        <v>977</v>
      </c>
      <c r="L321" s="15" t="s">
        <v>408</v>
      </c>
      <c r="M321" s="13">
        <v>1399</v>
      </c>
      <c r="N321" s="9" t="s">
        <v>31</v>
      </c>
      <c r="O321" s="13">
        <v>450</v>
      </c>
      <c r="P321" s="13">
        <v>125</v>
      </c>
      <c r="Q321" s="13">
        <f t="shared" si="4"/>
        <v>824</v>
      </c>
    </row>
    <row r="322" spans="1:17" ht="21">
      <c r="A322" s="59">
        <v>314</v>
      </c>
      <c r="B322">
        <v>77858078605</v>
      </c>
      <c r="C322" s="55"/>
      <c r="D322" s="1" t="s">
        <v>1041</v>
      </c>
      <c r="E322" t="s">
        <v>1042</v>
      </c>
      <c r="F322" t="s">
        <v>468</v>
      </c>
      <c r="G322" s="162">
        <v>45271</v>
      </c>
      <c r="H322" s="156" t="s">
        <v>94</v>
      </c>
      <c r="I322" s="163">
        <v>45273</v>
      </c>
      <c r="J322" s="164"/>
      <c r="K322" s="9" t="s">
        <v>977</v>
      </c>
      <c r="L322" s="15" t="s">
        <v>408</v>
      </c>
      <c r="M322" s="13">
        <v>1399</v>
      </c>
      <c r="N322" s="9" t="s">
        <v>31</v>
      </c>
      <c r="O322" s="13">
        <v>450</v>
      </c>
      <c r="P322" s="13">
        <v>125</v>
      </c>
      <c r="Q322" s="13">
        <f t="shared" si="4"/>
        <v>824</v>
      </c>
    </row>
    <row r="323" spans="1:17" ht="21">
      <c r="A323" s="59">
        <v>315</v>
      </c>
      <c r="B323">
        <v>80371000566</v>
      </c>
      <c r="C323" s="55"/>
      <c r="D323" s="1" t="s">
        <v>1047</v>
      </c>
      <c r="E323" t="s">
        <v>342</v>
      </c>
      <c r="F323" t="s">
        <v>343</v>
      </c>
      <c r="G323" s="162">
        <v>45271</v>
      </c>
      <c r="H323" s="156" t="s">
        <v>94</v>
      </c>
      <c r="I323" s="163">
        <v>45273</v>
      </c>
      <c r="J323" s="164"/>
      <c r="K323" s="9" t="s">
        <v>977</v>
      </c>
      <c r="L323" s="15" t="s">
        <v>408</v>
      </c>
      <c r="M323" s="13">
        <v>1399</v>
      </c>
      <c r="N323" s="9" t="s">
        <v>31</v>
      </c>
      <c r="O323" s="13">
        <v>450</v>
      </c>
      <c r="P323" s="13">
        <v>125</v>
      </c>
      <c r="Q323" s="13">
        <f t="shared" si="4"/>
        <v>824</v>
      </c>
    </row>
    <row r="324" spans="1:17" ht="21">
      <c r="A324" s="59">
        <v>316</v>
      </c>
      <c r="B324">
        <v>77858076111</v>
      </c>
      <c r="C324" s="55"/>
      <c r="D324" s="1" t="s">
        <v>1048</v>
      </c>
      <c r="E324" t="s">
        <v>941</v>
      </c>
      <c r="F324" t="s">
        <v>93</v>
      </c>
      <c r="G324" s="162">
        <v>45271</v>
      </c>
      <c r="H324" s="157" t="s">
        <v>115</v>
      </c>
      <c r="I324" s="127"/>
      <c r="J324" s="165">
        <v>45278</v>
      </c>
      <c r="K324" s="9" t="s">
        <v>977</v>
      </c>
      <c r="L324" s="17" t="s">
        <v>115</v>
      </c>
      <c r="M324" s="13"/>
      <c r="N324" s="9" t="s">
        <v>31</v>
      </c>
      <c r="O324" s="13"/>
      <c r="P324" s="13">
        <v>125</v>
      </c>
      <c r="Q324" s="13">
        <f t="shared" si="4"/>
        <v>0</v>
      </c>
    </row>
    <row r="325" spans="1:17" ht="21">
      <c r="A325" s="59">
        <v>317</v>
      </c>
      <c r="B325">
        <v>77858206650</v>
      </c>
      <c r="C325" s="55"/>
      <c r="D325" s="1" t="s">
        <v>1050</v>
      </c>
      <c r="E325" t="s">
        <v>1089</v>
      </c>
      <c r="F325" t="s">
        <v>4</v>
      </c>
      <c r="G325" s="162">
        <v>45271</v>
      </c>
      <c r="H325" s="156" t="s">
        <v>94</v>
      </c>
      <c r="I325" s="163">
        <v>45272</v>
      </c>
      <c r="J325" s="164"/>
      <c r="K325" s="9" t="s">
        <v>977</v>
      </c>
      <c r="L325" s="15" t="s">
        <v>408</v>
      </c>
      <c r="M325" s="13">
        <v>1399</v>
      </c>
      <c r="N325" s="9" t="s">
        <v>31</v>
      </c>
      <c r="O325" s="13">
        <v>450</v>
      </c>
      <c r="P325" s="13">
        <v>125</v>
      </c>
      <c r="Q325" s="13">
        <f t="shared" si="4"/>
        <v>824</v>
      </c>
    </row>
    <row r="326" spans="1:17" ht="21">
      <c r="A326" s="59">
        <v>318</v>
      </c>
      <c r="B326">
        <v>77858707846</v>
      </c>
      <c r="C326" s="55"/>
      <c r="D326" s="1" t="s">
        <v>1051</v>
      </c>
      <c r="E326" t="s">
        <v>829</v>
      </c>
      <c r="F326" t="s">
        <v>303</v>
      </c>
      <c r="G326" s="162">
        <v>45271</v>
      </c>
      <c r="H326" s="156" t="s">
        <v>94</v>
      </c>
      <c r="I326" s="163">
        <v>45275</v>
      </c>
      <c r="J326" s="164"/>
      <c r="K326" s="9" t="s">
        <v>977</v>
      </c>
      <c r="L326" s="15" t="s">
        <v>408</v>
      </c>
      <c r="M326" s="13">
        <v>1399</v>
      </c>
      <c r="N326" s="9" t="s">
        <v>31</v>
      </c>
      <c r="O326" s="13">
        <v>450</v>
      </c>
      <c r="P326" s="13">
        <v>125</v>
      </c>
      <c r="Q326" s="13">
        <f t="shared" si="4"/>
        <v>824</v>
      </c>
    </row>
    <row r="327" spans="1:17" ht="21">
      <c r="A327" s="59">
        <v>319</v>
      </c>
      <c r="B327">
        <v>77858707150</v>
      </c>
      <c r="C327" s="55"/>
      <c r="D327" s="1" t="s">
        <v>1052</v>
      </c>
      <c r="E327" t="s">
        <v>231</v>
      </c>
      <c r="F327" t="s">
        <v>232</v>
      </c>
      <c r="G327" s="162">
        <v>45271</v>
      </c>
      <c r="H327" s="156" t="s">
        <v>94</v>
      </c>
      <c r="I327" s="163">
        <v>45273</v>
      </c>
      <c r="J327" s="164"/>
      <c r="K327" s="9" t="s">
        <v>977</v>
      </c>
      <c r="L327" s="15" t="s">
        <v>408</v>
      </c>
      <c r="M327" s="13">
        <v>1399</v>
      </c>
      <c r="N327" s="9" t="s">
        <v>31</v>
      </c>
      <c r="O327" s="13">
        <v>450</v>
      </c>
      <c r="P327" s="13">
        <v>125</v>
      </c>
      <c r="Q327" s="13">
        <f t="shared" si="4"/>
        <v>824</v>
      </c>
    </row>
    <row r="328" spans="1:17" ht="21">
      <c r="A328" s="59">
        <v>320</v>
      </c>
      <c r="B328">
        <v>77859682574</v>
      </c>
      <c r="C328" s="55"/>
      <c r="D328" s="1" t="s">
        <v>1053</v>
      </c>
      <c r="E328" t="s">
        <v>1054</v>
      </c>
      <c r="F328" t="s">
        <v>827</v>
      </c>
      <c r="G328" s="162">
        <v>45272</v>
      </c>
      <c r="H328" s="156" t="s">
        <v>94</v>
      </c>
      <c r="I328" s="163">
        <v>45275</v>
      </c>
      <c r="J328" s="164"/>
      <c r="K328" s="9" t="s">
        <v>977</v>
      </c>
      <c r="L328" s="15" t="s">
        <v>408</v>
      </c>
      <c r="M328" s="13">
        <v>1399</v>
      </c>
      <c r="N328" s="9" t="s">
        <v>31</v>
      </c>
      <c r="O328" s="13">
        <v>450</v>
      </c>
      <c r="P328" s="13">
        <v>125</v>
      </c>
      <c r="Q328" s="13">
        <f t="shared" si="4"/>
        <v>824</v>
      </c>
    </row>
    <row r="329" spans="1:17" ht="21">
      <c r="A329" s="59">
        <v>321</v>
      </c>
      <c r="B329">
        <v>77859682084</v>
      </c>
      <c r="C329" s="55"/>
      <c r="D329" s="1" t="s">
        <v>1055</v>
      </c>
      <c r="E329" t="s">
        <v>836</v>
      </c>
      <c r="F329" t="s">
        <v>2</v>
      </c>
      <c r="G329" s="162">
        <v>45272</v>
      </c>
      <c r="H329" s="157" t="s">
        <v>115</v>
      </c>
      <c r="I329" s="127"/>
      <c r="J329" s="165">
        <v>45279</v>
      </c>
      <c r="K329" s="9" t="s">
        <v>954</v>
      </c>
      <c r="L329" s="17" t="s">
        <v>115</v>
      </c>
      <c r="M329" s="13"/>
      <c r="N329" s="9" t="s">
        <v>31</v>
      </c>
      <c r="O329" s="13"/>
      <c r="P329" s="13">
        <v>125</v>
      </c>
      <c r="Q329" s="13">
        <f t="shared" ref="Q329:Q392" si="5">(IF((M329)-(O329+P329)&lt;0,0,(M329)-(O329+P329)))</f>
        <v>0</v>
      </c>
    </row>
    <row r="330" spans="1:17" ht="21">
      <c r="A330" s="59">
        <v>322</v>
      </c>
      <c r="B330">
        <v>77859676090</v>
      </c>
      <c r="C330" s="55"/>
      <c r="D330" s="1" t="s">
        <v>1056</v>
      </c>
      <c r="E330" t="s">
        <v>1084</v>
      </c>
      <c r="F330" t="s">
        <v>4</v>
      </c>
      <c r="G330" s="162">
        <v>45272</v>
      </c>
      <c r="H330" s="156" t="s">
        <v>94</v>
      </c>
      <c r="I330" s="163">
        <v>45273</v>
      </c>
      <c r="J330" s="164"/>
      <c r="K330" s="9" t="s">
        <v>977</v>
      </c>
      <c r="L330" s="15" t="s">
        <v>408</v>
      </c>
      <c r="M330" s="13">
        <v>1399</v>
      </c>
      <c r="N330" s="9" t="s">
        <v>31</v>
      </c>
      <c r="O330" s="13">
        <v>450</v>
      </c>
      <c r="P330" s="13">
        <v>125</v>
      </c>
      <c r="Q330" s="13">
        <f t="shared" si="5"/>
        <v>824</v>
      </c>
    </row>
    <row r="331" spans="1:17" ht="21">
      <c r="A331" s="59">
        <v>323</v>
      </c>
      <c r="B331">
        <v>77859675806</v>
      </c>
      <c r="C331" s="55"/>
      <c r="D331" s="1" t="s">
        <v>1057</v>
      </c>
      <c r="E331" t="s">
        <v>1058</v>
      </c>
      <c r="F331" t="s">
        <v>852</v>
      </c>
      <c r="G331" s="162">
        <v>45272</v>
      </c>
      <c r="H331" s="156" t="s">
        <v>94</v>
      </c>
      <c r="I331" s="163">
        <v>45275</v>
      </c>
      <c r="J331" s="164"/>
      <c r="K331" s="9" t="s">
        <v>977</v>
      </c>
      <c r="L331" s="15" t="s">
        <v>408</v>
      </c>
      <c r="M331" s="13">
        <v>1399</v>
      </c>
      <c r="N331" s="9" t="s">
        <v>31</v>
      </c>
      <c r="O331" s="13">
        <v>450</v>
      </c>
      <c r="P331" s="13">
        <v>125</v>
      </c>
      <c r="Q331" s="13">
        <f t="shared" si="5"/>
        <v>824</v>
      </c>
    </row>
    <row r="332" spans="1:17" ht="21">
      <c r="A332" s="59">
        <v>324</v>
      </c>
      <c r="B332">
        <v>77860078192</v>
      </c>
      <c r="C332" s="55"/>
      <c r="D332" s="1" t="s">
        <v>1059</v>
      </c>
      <c r="E332" t="s">
        <v>857</v>
      </c>
      <c r="F332" t="s">
        <v>468</v>
      </c>
      <c r="G332" s="162">
        <v>45273</v>
      </c>
      <c r="H332" s="156" t="s">
        <v>94</v>
      </c>
      <c r="I332" s="163">
        <v>45275</v>
      </c>
      <c r="J332" s="164"/>
      <c r="K332" s="9" t="s">
        <v>977</v>
      </c>
      <c r="L332" s="15" t="s">
        <v>408</v>
      </c>
      <c r="M332" s="13">
        <v>1399</v>
      </c>
      <c r="N332" s="9" t="s">
        <v>31</v>
      </c>
      <c r="O332" s="13">
        <v>450</v>
      </c>
      <c r="P332" s="13">
        <v>125</v>
      </c>
      <c r="Q332" s="13">
        <f t="shared" si="5"/>
        <v>824</v>
      </c>
    </row>
    <row r="333" spans="1:17" ht="21">
      <c r="A333" s="59">
        <v>325</v>
      </c>
      <c r="B333">
        <v>77860079754</v>
      </c>
      <c r="C333" s="55"/>
      <c r="D333" s="1" t="s">
        <v>1061</v>
      </c>
      <c r="E333" t="s">
        <v>1060</v>
      </c>
      <c r="F333" t="s">
        <v>380</v>
      </c>
      <c r="G333" s="162">
        <v>45273</v>
      </c>
      <c r="H333" s="156" t="s">
        <v>94</v>
      </c>
      <c r="I333" s="163">
        <v>45279</v>
      </c>
      <c r="J333" s="164"/>
      <c r="K333" s="9" t="s">
        <v>977</v>
      </c>
      <c r="L333" s="15" t="s">
        <v>408</v>
      </c>
      <c r="M333" s="13">
        <v>1399</v>
      </c>
      <c r="N333" s="9" t="s">
        <v>31</v>
      </c>
      <c r="O333" s="13">
        <v>450</v>
      </c>
      <c r="P333" s="13">
        <v>125</v>
      </c>
      <c r="Q333" s="13">
        <f t="shared" si="5"/>
        <v>824</v>
      </c>
    </row>
    <row r="334" spans="1:17" ht="21">
      <c r="A334" s="59">
        <v>326</v>
      </c>
      <c r="B334">
        <v>77860078074</v>
      </c>
      <c r="C334" s="55"/>
      <c r="D334" s="1" t="s">
        <v>1062</v>
      </c>
      <c r="E334" t="s">
        <v>528</v>
      </c>
      <c r="F334" t="s">
        <v>452</v>
      </c>
      <c r="G334" s="162">
        <v>45273</v>
      </c>
      <c r="H334" s="157" t="s">
        <v>115</v>
      </c>
      <c r="I334" s="127"/>
      <c r="J334" s="165">
        <v>45282</v>
      </c>
      <c r="K334" s="9" t="s">
        <v>977</v>
      </c>
      <c r="L334" s="17" t="s">
        <v>115</v>
      </c>
      <c r="M334" s="13"/>
      <c r="N334" s="9" t="s">
        <v>31</v>
      </c>
      <c r="O334" s="13"/>
      <c r="P334" s="13">
        <v>125</v>
      </c>
      <c r="Q334" s="13">
        <f t="shared" si="5"/>
        <v>0</v>
      </c>
    </row>
    <row r="335" spans="1:17" ht="21">
      <c r="A335" s="59">
        <v>327</v>
      </c>
      <c r="B335">
        <v>77860508132</v>
      </c>
      <c r="C335" s="55"/>
      <c r="D335" s="1" t="s">
        <v>1074</v>
      </c>
      <c r="E335" t="s">
        <v>1075</v>
      </c>
      <c r="F335" t="s">
        <v>2</v>
      </c>
      <c r="G335" s="162">
        <v>45273</v>
      </c>
      <c r="H335" s="156" t="s">
        <v>94</v>
      </c>
      <c r="I335" s="163">
        <v>45275</v>
      </c>
      <c r="J335" s="164"/>
      <c r="K335" s="9" t="s">
        <v>954</v>
      </c>
      <c r="L335" s="15" t="s">
        <v>408</v>
      </c>
      <c r="M335" s="13">
        <v>1499</v>
      </c>
      <c r="N335" s="9" t="s">
        <v>31</v>
      </c>
      <c r="O335" s="13">
        <v>450</v>
      </c>
      <c r="P335" s="13">
        <v>125</v>
      </c>
      <c r="Q335" s="13">
        <f t="shared" si="5"/>
        <v>924</v>
      </c>
    </row>
    <row r="336" spans="1:17" ht="21">
      <c r="A336" s="59">
        <v>328</v>
      </c>
      <c r="B336">
        <v>77860507922</v>
      </c>
      <c r="C336" s="55"/>
      <c r="D336" s="1" t="s">
        <v>1069</v>
      </c>
      <c r="E336" t="s">
        <v>1070</v>
      </c>
      <c r="F336" t="s">
        <v>22</v>
      </c>
      <c r="G336" s="162">
        <v>45273</v>
      </c>
      <c r="H336" s="156" t="s">
        <v>94</v>
      </c>
      <c r="I336" s="163">
        <v>45275</v>
      </c>
      <c r="J336" s="164"/>
      <c r="K336" s="9" t="s">
        <v>977</v>
      </c>
      <c r="L336" s="15" t="s">
        <v>408</v>
      </c>
      <c r="M336" s="13">
        <v>1399</v>
      </c>
      <c r="N336" s="9" t="s">
        <v>31</v>
      </c>
      <c r="O336" s="13">
        <v>450</v>
      </c>
      <c r="P336" s="13">
        <v>125</v>
      </c>
      <c r="Q336" s="13">
        <f t="shared" si="5"/>
        <v>824</v>
      </c>
    </row>
    <row r="337" spans="1:17" ht="21">
      <c r="A337" s="59">
        <v>329</v>
      </c>
      <c r="B337">
        <v>80374564152</v>
      </c>
      <c r="C337" s="55"/>
      <c r="D337" s="1" t="s">
        <v>1063</v>
      </c>
      <c r="E337" t="s">
        <v>1064</v>
      </c>
      <c r="F337" t="s">
        <v>11</v>
      </c>
      <c r="G337" s="162">
        <v>45274</v>
      </c>
      <c r="H337" s="156" t="s">
        <v>94</v>
      </c>
      <c r="I337" s="163">
        <v>45276</v>
      </c>
      <c r="J337" s="164"/>
      <c r="K337" s="9" t="s">
        <v>977</v>
      </c>
      <c r="L337" s="15" t="s">
        <v>408</v>
      </c>
      <c r="M337" s="13">
        <v>1399</v>
      </c>
      <c r="N337" s="9" t="s">
        <v>31</v>
      </c>
      <c r="O337" s="13">
        <v>450</v>
      </c>
      <c r="P337" s="13">
        <v>125</v>
      </c>
      <c r="Q337" s="13">
        <f t="shared" si="5"/>
        <v>824</v>
      </c>
    </row>
    <row r="338" spans="1:17" ht="21">
      <c r="A338" s="59">
        <v>330</v>
      </c>
      <c r="B338">
        <v>77860992230</v>
      </c>
      <c r="C338" s="55"/>
      <c r="D338" s="1" t="s">
        <v>1065</v>
      </c>
      <c r="E338" t="s">
        <v>1066</v>
      </c>
      <c r="F338" t="s">
        <v>22</v>
      </c>
      <c r="G338" s="162">
        <v>45274</v>
      </c>
      <c r="H338" s="156" t="s">
        <v>94</v>
      </c>
      <c r="I338" s="163">
        <v>45275</v>
      </c>
      <c r="J338" s="164"/>
      <c r="K338" s="9" t="s">
        <v>977</v>
      </c>
      <c r="L338" s="15" t="s">
        <v>408</v>
      </c>
      <c r="M338" s="13">
        <v>1399</v>
      </c>
      <c r="N338" s="9" t="s">
        <v>31</v>
      </c>
      <c r="O338" s="13">
        <v>450</v>
      </c>
      <c r="P338" s="13">
        <v>125</v>
      </c>
      <c r="Q338" s="13">
        <f t="shared" si="5"/>
        <v>824</v>
      </c>
    </row>
    <row r="339" spans="1:17" ht="21">
      <c r="A339" s="59">
        <v>331</v>
      </c>
      <c r="B339">
        <v>77861743551</v>
      </c>
      <c r="C339" s="55"/>
      <c r="D339" s="1" t="s">
        <v>1067</v>
      </c>
      <c r="E339" t="s">
        <v>231</v>
      </c>
      <c r="F339" t="s">
        <v>232</v>
      </c>
      <c r="G339" s="162">
        <v>45275</v>
      </c>
      <c r="H339" s="156" t="s">
        <v>94</v>
      </c>
      <c r="I339" s="163">
        <v>45277</v>
      </c>
      <c r="J339" s="164"/>
      <c r="K339" s="9" t="s">
        <v>977</v>
      </c>
      <c r="L339" s="15" t="s">
        <v>408</v>
      </c>
      <c r="M339" s="13">
        <v>1399</v>
      </c>
      <c r="N339" s="9" t="s">
        <v>31</v>
      </c>
      <c r="O339" s="13">
        <v>450</v>
      </c>
      <c r="P339" s="13">
        <v>125</v>
      </c>
      <c r="Q339" s="13">
        <f t="shared" si="5"/>
        <v>824</v>
      </c>
    </row>
    <row r="340" spans="1:17" ht="21">
      <c r="A340" s="59">
        <v>332</v>
      </c>
      <c r="B340">
        <v>77861743595</v>
      </c>
      <c r="C340" s="55"/>
      <c r="D340" s="1" t="s">
        <v>1068</v>
      </c>
      <c r="E340" t="s">
        <v>901</v>
      </c>
      <c r="F340" t="s">
        <v>210</v>
      </c>
      <c r="G340" s="162">
        <v>45275</v>
      </c>
      <c r="H340" s="156" t="s">
        <v>94</v>
      </c>
      <c r="I340" s="163">
        <v>45277</v>
      </c>
      <c r="J340" s="164"/>
      <c r="K340" s="9" t="s">
        <v>977</v>
      </c>
      <c r="L340" s="15" t="s">
        <v>408</v>
      </c>
      <c r="M340" s="13">
        <v>1399</v>
      </c>
      <c r="N340" s="9" t="s">
        <v>31</v>
      </c>
      <c r="O340" s="13">
        <v>450</v>
      </c>
      <c r="P340" s="13">
        <v>125</v>
      </c>
      <c r="Q340" s="13">
        <f t="shared" si="5"/>
        <v>824</v>
      </c>
    </row>
    <row r="341" spans="1:17" ht="21">
      <c r="A341" s="59">
        <v>333</v>
      </c>
      <c r="B341">
        <v>77861798442</v>
      </c>
      <c r="C341" s="55"/>
      <c r="D341" s="1" t="s">
        <v>1071</v>
      </c>
      <c r="E341" t="s">
        <v>690</v>
      </c>
      <c r="F341" t="s">
        <v>468</v>
      </c>
      <c r="G341" s="162">
        <v>45275</v>
      </c>
      <c r="H341" s="157" t="s">
        <v>115</v>
      </c>
      <c r="I341" s="127"/>
      <c r="J341" s="165">
        <v>45284</v>
      </c>
      <c r="K341" s="9" t="s">
        <v>977</v>
      </c>
      <c r="L341" s="17" t="s">
        <v>115</v>
      </c>
      <c r="M341" s="13"/>
      <c r="N341" s="9" t="s">
        <v>31</v>
      </c>
      <c r="O341" s="13"/>
      <c r="P341" s="13">
        <v>125</v>
      </c>
      <c r="Q341" s="13">
        <f t="shared" si="5"/>
        <v>0</v>
      </c>
    </row>
    <row r="342" spans="1:17" ht="21">
      <c r="A342" s="59">
        <v>334</v>
      </c>
      <c r="B342">
        <v>77861798486</v>
      </c>
      <c r="C342" s="55"/>
      <c r="D342" s="1" t="s">
        <v>1072</v>
      </c>
      <c r="E342" t="s">
        <v>1073</v>
      </c>
      <c r="F342" t="s">
        <v>199</v>
      </c>
      <c r="G342" s="162">
        <v>45275</v>
      </c>
      <c r="H342" s="156" t="s">
        <v>94</v>
      </c>
      <c r="I342" s="163">
        <v>45277</v>
      </c>
      <c r="J342" s="164"/>
      <c r="K342" s="9" t="s">
        <v>954</v>
      </c>
      <c r="L342" s="15" t="s">
        <v>408</v>
      </c>
      <c r="M342" s="13">
        <v>1499</v>
      </c>
      <c r="N342" s="9" t="s">
        <v>31</v>
      </c>
      <c r="O342" s="13">
        <v>450</v>
      </c>
      <c r="P342" s="13">
        <v>125</v>
      </c>
      <c r="Q342" s="13">
        <f t="shared" si="5"/>
        <v>924</v>
      </c>
    </row>
    <row r="343" spans="1:17" ht="21">
      <c r="A343" s="59">
        <v>335</v>
      </c>
      <c r="B343">
        <v>77862274066</v>
      </c>
      <c r="C343" s="55"/>
      <c r="D343" s="1" t="s">
        <v>1076</v>
      </c>
      <c r="E343" t="s">
        <v>983</v>
      </c>
      <c r="F343" t="s">
        <v>6</v>
      </c>
      <c r="G343" s="162">
        <v>45275</v>
      </c>
      <c r="H343" s="156" t="s">
        <v>94</v>
      </c>
      <c r="I343" s="163">
        <v>45279</v>
      </c>
      <c r="J343" s="164"/>
      <c r="K343" s="9" t="s">
        <v>954</v>
      </c>
      <c r="L343" s="15" t="s">
        <v>408</v>
      </c>
      <c r="M343" s="13">
        <v>1499</v>
      </c>
      <c r="N343" s="9" t="s">
        <v>31</v>
      </c>
      <c r="O343" s="13">
        <v>450</v>
      </c>
      <c r="P343" s="13">
        <v>125</v>
      </c>
      <c r="Q343" s="13">
        <f t="shared" si="5"/>
        <v>924</v>
      </c>
    </row>
    <row r="344" spans="1:17" ht="21">
      <c r="A344" s="59">
        <v>336</v>
      </c>
      <c r="B344">
        <v>141123865215710</v>
      </c>
      <c r="C344" s="55"/>
      <c r="D344" s="1" t="s">
        <v>1077</v>
      </c>
      <c r="E344" t="s">
        <v>1079</v>
      </c>
      <c r="F344" t="s">
        <v>11</v>
      </c>
      <c r="G344" s="162">
        <v>45276</v>
      </c>
      <c r="H344" s="156" t="s">
        <v>94</v>
      </c>
      <c r="I344" s="163">
        <v>45278</v>
      </c>
      <c r="J344" s="164"/>
      <c r="K344" s="9" t="s">
        <v>977</v>
      </c>
      <c r="L344" s="15" t="s">
        <v>408</v>
      </c>
      <c r="M344" s="13">
        <v>1399</v>
      </c>
      <c r="N344" s="9" t="s">
        <v>31</v>
      </c>
      <c r="O344" s="13">
        <v>450</v>
      </c>
      <c r="P344" s="13">
        <v>125</v>
      </c>
      <c r="Q344" s="13">
        <f t="shared" si="5"/>
        <v>824</v>
      </c>
    </row>
    <row r="345" spans="1:17" ht="21">
      <c r="A345" s="59">
        <v>337</v>
      </c>
      <c r="B345">
        <v>80375896716</v>
      </c>
      <c r="C345" s="55"/>
      <c r="D345" s="1" t="s">
        <v>1078</v>
      </c>
      <c r="E345" t="s">
        <v>385</v>
      </c>
      <c r="F345" t="s">
        <v>492</v>
      </c>
      <c r="G345" s="162">
        <v>45276</v>
      </c>
      <c r="H345" s="156" t="s">
        <v>94</v>
      </c>
      <c r="I345" s="163">
        <v>45280</v>
      </c>
      <c r="J345" s="164"/>
      <c r="K345" s="9" t="s">
        <v>977</v>
      </c>
      <c r="L345" s="15" t="s">
        <v>408</v>
      </c>
      <c r="M345" s="13">
        <v>1399</v>
      </c>
      <c r="N345" s="9" t="s">
        <v>31</v>
      </c>
      <c r="O345" s="13">
        <v>450</v>
      </c>
      <c r="P345" s="13">
        <v>125</v>
      </c>
      <c r="Q345" s="13">
        <f t="shared" si="5"/>
        <v>824</v>
      </c>
    </row>
    <row r="346" spans="1:17" ht="21">
      <c r="A346" s="59">
        <v>338</v>
      </c>
      <c r="B346">
        <v>77862719863</v>
      </c>
      <c r="C346" s="55"/>
      <c r="D346" s="1" t="s">
        <v>1080</v>
      </c>
      <c r="E346" t="s">
        <v>589</v>
      </c>
      <c r="F346" t="s">
        <v>232</v>
      </c>
      <c r="G346" s="162">
        <v>45276</v>
      </c>
      <c r="H346" s="156" t="s">
        <v>94</v>
      </c>
      <c r="I346" s="163">
        <v>45278</v>
      </c>
      <c r="J346" s="164"/>
      <c r="K346" s="9" t="s">
        <v>977</v>
      </c>
      <c r="L346" s="15" t="s">
        <v>408</v>
      </c>
      <c r="M346" s="13">
        <v>1399</v>
      </c>
      <c r="N346" s="9" t="s">
        <v>31</v>
      </c>
      <c r="O346" s="13">
        <v>450</v>
      </c>
      <c r="P346" s="13">
        <v>125</v>
      </c>
      <c r="Q346" s="13">
        <f t="shared" si="5"/>
        <v>824</v>
      </c>
    </row>
    <row r="347" spans="1:17" ht="21">
      <c r="A347" s="59">
        <v>339</v>
      </c>
      <c r="B347">
        <v>77862720143</v>
      </c>
      <c r="C347" s="55"/>
      <c r="D347" s="1" t="s">
        <v>1081</v>
      </c>
      <c r="E347" t="s">
        <v>447</v>
      </c>
      <c r="F347" t="s">
        <v>448</v>
      </c>
      <c r="G347" s="162">
        <v>45276</v>
      </c>
      <c r="H347" s="156" t="s">
        <v>94</v>
      </c>
      <c r="I347" s="163">
        <v>45281</v>
      </c>
      <c r="J347" s="164"/>
      <c r="K347" s="9" t="s">
        <v>977</v>
      </c>
      <c r="L347" s="15" t="s">
        <v>408</v>
      </c>
      <c r="M347" s="13">
        <v>1399</v>
      </c>
      <c r="N347" s="9" t="s">
        <v>31</v>
      </c>
      <c r="O347" s="13">
        <v>450</v>
      </c>
      <c r="P347" s="13">
        <v>125</v>
      </c>
      <c r="Q347" s="13">
        <f t="shared" si="5"/>
        <v>824</v>
      </c>
    </row>
    <row r="348" spans="1:17" ht="21">
      <c r="A348" s="59">
        <v>340</v>
      </c>
      <c r="B348">
        <v>141123865230609</v>
      </c>
      <c r="C348" s="55"/>
      <c r="D348" s="1" t="s">
        <v>1082</v>
      </c>
      <c r="E348" t="s">
        <v>962</v>
      </c>
      <c r="F348" t="s">
        <v>631</v>
      </c>
      <c r="G348" s="162">
        <v>45278</v>
      </c>
      <c r="H348" s="156" t="s">
        <v>94</v>
      </c>
      <c r="I348" s="163">
        <v>45281</v>
      </c>
      <c r="J348" s="164"/>
      <c r="K348" s="9" t="s">
        <v>954</v>
      </c>
      <c r="L348" s="15" t="s">
        <v>408</v>
      </c>
      <c r="M348" s="13">
        <v>1499</v>
      </c>
      <c r="N348" s="9" t="s">
        <v>31</v>
      </c>
      <c r="O348" s="13">
        <v>450</v>
      </c>
      <c r="P348" s="13">
        <v>125</v>
      </c>
      <c r="Q348" s="13">
        <f t="shared" si="5"/>
        <v>924</v>
      </c>
    </row>
    <row r="349" spans="1:17" ht="21">
      <c r="A349" s="59">
        <v>341</v>
      </c>
      <c r="B349">
        <v>77863597604</v>
      </c>
      <c r="C349" s="55"/>
      <c r="D349" s="1" t="s">
        <v>1090</v>
      </c>
      <c r="E349" t="s">
        <v>90</v>
      </c>
      <c r="F349" t="s">
        <v>93</v>
      </c>
      <c r="G349" s="162">
        <v>45278</v>
      </c>
      <c r="H349" s="156" t="s">
        <v>94</v>
      </c>
      <c r="I349" s="163">
        <v>45279</v>
      </c>
      <c r="J349" s="164"/>
      <c r="K349" s="9" t="s">
        <v>954</v>
      </c>
      <c r="L349" s="15" t="s">
        <v>408</v>
      </c>
      <c r="M349" s="13">
        <v>1499</v>
      </c>
      <c r="N349" s="9" t="s">
        <v>31</v>
      </c>
      <c r="O349" s="13">
        <v>450</v>
      </c>
      <c r="P349" s="13">
        <v>125</v>
      </c>
      <c r="Q349" s="13">
        <f t="shared" si="5"/>
        <v>924</v>
      </c>
    </row>
    <row r="350" spans="1:17" ht="21">
      <c r="A350" s="59">
        <v>342</v>
      </c>
      <c r="B350">
        <v>77863597405</v>
      </c>
      <c r="C350" s="55"/>
      <c r="D350" s="1" t="s">
        <v>1091</v>
      </c>
      <c r="E350" t="s">
        <v>873</v>
      </c>
      <c r="F350" t="s">
        <v>232</v>
      </c>
      <c r="G350" s="162">
        <v>45278</v>
      </c>
      <c r="H350" s="156" t="s">
        <v>94</v>
      </c>
      <c r="I350" s="163">
        <v>45280</v>
      </c>
      <c r="J350" s="164"/>
      <c r="K350" s="9" t="s">
        <v>977</v>
      </c>
      <c r="L350" s="15" t="s">
        <v>408</v>
      </c>
      <c r="M350" s="13">
        <v>1399</v>
      </c>
      <c r="N350" s="9" t="s">
        <v>31</v>
      </c>
      <c r="O350" s="13">
        <v>450</v>
      </c>
      <c r="P350" s="13">
        <v>125</v>
      </c>
      <c r="Q350" s="13">
        <f t="shared" si="5"/>
        <v>824</v>
      </c>
    </row>
    <row r="351" spans="1:17" ht="21">
      <c r="A351" s="59">
        <v>343</v>
      </c>
      <c r="B351">
        <v>141123865230578</v>
      </c>
      <c r="C351" s="55"/>
      <c r="D351" s="1" t="s">
        <v>1092</v>
      </c>
      <c r="E351" t="s">
        <v>1093</v>
      </c>
      <c r="F351" t="s">
        <v>2</v>
      </c>
      <c r="G351" s="162">
        <v>45278</v>
      </c>
      <c r="H351" s="156" t="s">
        <v>94</v>
      </c>
      <c r="I351" s="163">
        <v>45280</v>
      </c>
      <c r="J351" s="164"/>
      <c r="K351" s="9" t="s">
        <v>977</v>
      </c>
      <c r="L351" s="15" t="s">
        <v>408</v>
      </c>
      <c r="M351" s="13">
        <v>1399</v>
      </c>
      <c r="N351" s="9" t="s">
        <v>31</v>
      </c>
      <c r="O351" s="13">
        <v>450</v>
      </c>
      <c r="P351" s="13">
        <v>125</v>
      </c>
      <c r="Q351" s="13">
        <f t="shared" si="5"/>
        <v>824</v>
      </c>
    </row>
    <row r="352" spans="1:17" ht="21">
      <c r="A352" s="59">
        <v>344</v>
      </c>
      <c r="B352">
        <v>80377290980</v>
      </c>
      <c r="C352" s="55"/>
      <c r="D352" s="1" t="s">
        <v>1094</v>
      </c>
      <c r="E352" t="s">
        <v>751</v>
      </c>
      <c r="F352" t="s">
        <v>199</v>
      </c>
      <c r="G352" s="162">
        <v>45278</v>
      </c>
      <c r="H352" s="156" t="s">
        <v>94</v>
      </c>
      <c r="I352" s="163">
        <v>45280</v>
      </c>
      <c r="J352" s="164"/>
      <c r="K352" s="9" t="s">
        <v>977</v>
      </c>
      <c r="L352" s="15" t="s">
        <v>408</v>
      </c>
      <c r="M352" s="13">
        <v>1399</v>
      </c>
      <c r="N352" s="9" t="s">
        <v>31</v>
      </c>
      <c r="O352" s="13">
        <v>450</v>
      </c>
      <c r="P352" s="13">
        <v>125</v>
      </c>
      <c r="Q352" s="13">
        <f t="shared" si="5"/>
        <v>824</v>
      </c>
    </row>
    <row r="353" spans="1:17" ht="21">
      <c r="A353" s="59">
        <v>345</v>
      </c>
      <c r="B353">
        <v>77863596425</v>
      </c>
      <c r="C353" s="55"/>
      <c r="D353" s="1" t="s">
        <v>1095</v>
      </c>
      <c r="E353" t="s">
        <v>591</v>
      </c>
      <c r="F353" t="s">
        <v>2</v>
      </c>
      <c r="G353" s="162">
        <v>45278</v>
      </c>
      <c r="H353" s="156" t="s">
        <v>94</v>
      </c>
      <c r="I353" s="163">
        <v>45279</v>
      </c>
      <c r="J353" s="164"/>
      <c r="K353" s="9" t="s">
        <v>954</v>
      </c>
      <c r="L353" s="15" t="s">
        <v>408</v>
      </c>
      <c r="M353" s="13">
        <v>1499</v>
      </c>
      <c r="N353" s="9" t="s">
        <v>31</v>
      </c>
      <c r="O353" s="13">
        <v>450</v>
      </c>
      <c r="P353" s="13">
        <v>125</v>
      </c>
      <c r="Q353" s="13">
        <f t="shared" si="5"/>
        <v>924</v>
      </c>
    </row>
    <row r="354" spans="1:17" ht="21">
      <c r="A354" s="59">
        <v>346</v>
      </c>
      <c r="B354">
        <v>77863596193</v>
      </c>
      <c r="C354" s="55"/>
      <c r="D354" s="1" t="s">
        <v>1096</v>
      </c>
      <c r="E354" t="s">
        <v>833</v>
      </c>
      <c r="F354" t="s">
        <v>199</v>
      </c>
      <c r="G354" s="162">
        <v>45278</v>
      </c>
      <c r="H354" s="156" t="s">
        <v>94</v>
      </c>
      <c r="I354" s="163">
        <v>45280</v>
      </c>
      <c r="J354" s="164"/>
      <c r="K354" s="9" t="s">
        <v>977</v>
      </c>
      <c r="L354" s="15" t="s">
        <v>408</v>
      </c>
      <c r="M354" s="13">
        <v>1399</v>
      </c>
      <c r="N354" s="9" t="s">
        <v>31</v>
      </c>
      <c r="O354" s="13">
        <v>450</v>
      </c>
      <c r="P354" s="13">
        <v>125</v>
      </c>
      <c r="Q354" s="13">
        <f t="shared" si="5"/>
        <v>824</v>
      </c>
    </row>
    <row r="355" spans="1:17" ht="21">
      <c r="A355" s="59">
        <v>347</v>
      </c>
      <c r="B355">
        <v>141123865230594</v>
      </c>
      <c r="C355" s="55"/>
      <c r="D355" s="1" t="s">
        <v>1097</v>
      </c>
      <c r="E355" t="s">
        <v>1098</v>
      </c>
      <c r="F355" t="s">
        <v>380</v>
      </c>
      <c r="G355" s="162">
        <v>45278</v>
      </c>
      <c r="H355" s="156" t="s">
        <v>94</v>
      </c>
      <c r="I355" s="163">
        <v>45287</v>
      </c>
      <c r="J355" s="164"/>
      <c r="K355" s="9" t="s">
        <v>954</v>
      </c>
      <c r="L355" s="15" t="s">
        <v>408</v>
      </c>
      <c r="M355" s="13">
        <v>1499</v>
      </c>
      <c r="N355" s="9" t="s">
        <v>31</v>
      </c>
      <c r="O355" s="13">
        <v>450</v>
      </c>
      <c r="P355" s="13">
        <v>125</v>
      </c>
      <c r="Q355" s="13">
        <f t="shared" si="5"/>
        <v>924</v>
      </c>
    </row>
    <row r="356" spans="1:17" ht="21">
      <c r="A356" s="59">
        <v>348</v>
      </c>
      <c r="B356">
        <v>77863595423</v>
      </c>
      <c r="C356" s="55"/>
      <c r="D356" s="1" t="s">
        <v>1099</v>
      </c>
      <c r="E356" t="s">
        <v>589</v>
      </c>
      <c r="F356" t="s">
        <v>232</v>
      </c>
      <c r="G356" s="162">
        <v>45278</v>
      </c>
      <c r="H356" s="156" t="s">
        <v>94</v>
      </c>
      <c r="I356" s="163">
        <v>45280</v>
      </c>
      <c r="J356" s="164"/>
      <c r="K356" s="9" t="s">
        <v>977</v>
      </c>
      <c r="L356" s="15" t="s">
        <v>408</v>
      </c>
      <c r="M356" s="13">
        <v>1399</v>
      </c>
      <c r="N356" s="9" t="s">
        <v>31</v>
      </c>
      <c r="O356" s="13">
        <v>450</v>
      </c>
      <c r="P356" s="13">
        <v>125</v>
      </c>
      <c r="Q356" s="13">
        <f t="shared" si="5"/>
        <v>824</v>
      </c>
    </row>
    <row r="357" spans="1:17" ht="21">
      <c r="A357" s="59">
        <v>349</v>
      </c>
      <c r="B357">
        <v>141123865230602</v>
      </c>
      <c r="C357" s="55"/>
      <c r="D357" s="1" t="s">
        <v>1100</v>
      </c>
      <c r="E357" t="s">
        <v>663</v>
      </c>
      <c r="F357" t="s">
        <v>22</v>
      </c>
      <c r="G357" s="162">
        <v>45278</v>
      </c>
      <c r="H357" s="156" t="s">
        <v>94</v>
      </c>
      <c r="I357" s="163">
        <v>45279</v>
      </c>
      <c r="J357" s="164"/>
      <c r="K357" s="9" t="s">
        <v>977</v>
      </c>
      <c r="L357" s="15" t="s">
        <v>408</v>
      </c>
      <c r="M357" s="13">
        <v>1399</v>
      </c>
      <c r="N357" s="9" t="s">
        <v>31</v>
      </c>
      <c r="O357" s="13">
        <v>450</v>
      </c>
      <c r="P357" s="13">
        <v>125</v>
      </c>
      <c r="Q357" s="13">
        <f t="shared" si="5"/>
        <v>824</v>
      </c>
    </row>
    <row r="358" spans="1:17" ht="21">
      <c r="A358" s="59">
        <v>350</v>
      </c>
      <c r="B358">
        <v>141123865230617</v>
      </c>
      <c r="C358" s="55"/>
      <c r="D358" s="1" t="s">
        <v>1048</v>
      </c>
      <c r="E358" t="s">
        <v>941</v>
      </c>
      <c r="F358" t="s">
        <v>93</v>
      </c>
      <c r="G358" s="162">
        <v>45278</v>
      </c>
      <c r="H358" s="156" t="s">
        <v>94</v>
      </c>
      <c r="I358" s="163">
        <v>45281</v>
      </c>
      <c r="J358" s="164"/>
      <c r="K358" s="9" t="s">
        <v>977</v>
      </c>
      <c r="L358" s="15" t="s">
        <v>408</v>
      </c>
      <c r="M358" s="13">
        <v>1399</v>
      </c>
      <c r="N358" s="9" t="s">
        <v>31</v>
      </c>
      <c r="O358" s="13">
        <v>450</v>
      </c>
      <c r="P358" s="13">
        <v>125</v>
      </c>
      <c r="Q358" s="13">
        <f t="shared" si="5"/>
        <v>824</v>
      </c>
    </row>
    <row r="359" spans="1:17" ht="21">
      <c r="A359" s="59">
        <v>351</v>
      </c>
      <c r="B359">
        <v>77863592015</v>
      </c>
      <c r="C359" s="55"/>
      <c r="D359" s="1" t="s">
        <v>1101</v>
      </c>
      <c r="E359" t="s">
        <v>589</v>
      </c>
      <c r="F359" t="s">
        <v>232</v>
      </c>
      <c r="G359" s="162">
        <v>45278</v>
      </c>
      <c r="H359" s="156" t="s">
        <v>94</v>
      </c>
      <c r="I359" s="163">
        <v>45280</v>
      </c>
      <c r="J359" s="164"/>
      <c r="K359" s="9" t="s">
        <v>977</v>
      </c>
      <c r="L359" s="15" t="s">
        <v>408</v>
      </c>
      <c r="M359" s="13">
        <v>1399</v>
      </c>
      <c r="N359" s="9" t="s">
        <v>31</v>
      </c>
      <c r="O359" s="13">
        <v>450</v>
      </c>
      <c r="P359" s="13">
        <v>125</v>
      </c>
      <c r="Q359" s="13">
        <f t="shared" si="5"/>
        <v>824</v>
      </c>
    </row>
    <row r="360" spans="1:17" ht="21">
      <c r="A360" s="59">
        <v>352</v>
      </c>
      <c r="B360">
        <v>1319480533064</v>
      </c>
      <c r="C360" s="55"/>
      <c r="D360" s="1" t="s">
        <v>1102</v>
      </c>
      <c r="E360" t="s">
        <v>1103</v>
      </c>
      <c r="F360" t="s">
        <v>635</v>
      </c>
      <c r="G360" s="162">
        <v>45278</v>
      </c>
      <c r="H360" s="156" t="s">
        <v>94</v>
      </c>
      <c r="I360" s="163">
        <v>45281</v>
      </c>
      <c r="J360" s="164"/>
      <c r="K360" s="9" t="s">
        <v>977</v>
      </c>
      <c r="L360" s="15" t="s">
        <v>408</v>
      </c>
      <c r="M360" s="13">
        <v>1399</v>
      </c>
      <c r="N360" s="9" t="s">
        <v>31</v>
      </c>
      <c r="O360" s="13">
        <v>450</v>
      </c>
      <c r="P360" s="13">
        <v>125</v>
      </c>
      <c r="Q360" s="13">
        <f t="shared" si="5"/>
        <v>824</v>
      </c>
    </row>
    <row r="361" spans="1:17" ht="21.6" customHeight="1">
      <c r="A361" s="59">
        <v>353</v>
      </c>
      <c r="B361">
        <v>77863591164</v>
      </c>
      <c r="C361" s="55"/>
      <c r="D361" s="1" t="s">
        <v>1104</v>
      </c>
      <c r="E361" t="s">
        <v>1087</v>
      </c>
      <c r="F361" t="s">
        <v>4</v>
      </c>
      <c r="G361" s="162">
        <v>45278</v>
      </c>
      <c r="H361" s="156" t="s">
        <v>94</v>
      </c>
      <c r="I361" s="163">
        <v>45279</v>
      </c>
      <c r="J361" s="164"/>
      <c r="K361" s="9" t="s">
        <v>977</v>
      </c>
      <c r="L361" s="15" t="s">
        <v>408</v>
      </c>
      <c r="M361" s="13">
        <v>1399</v>
      </c>
      <c r="N361" s="9" t="s">
        <v>31</v>
      </c>
      <c r="O361" s="13">
        <v>450</v>
      </c>
      <c r="P361" s="13">
        <v>125</v>
      </c>
      <c r="Q361" s="13">
        <f t="shared" si="5"/>
        <v>824</v>
      </c>
    </row>
    <row r="362" spans="1:17" ht="21">
      <c r="A362" s="59">
        <v>354</v>
      </c>
      <c r="B362">
        <v>77864664205</v>
      </c>
      <c r="C362" s="55"/>
      <c r="D362" s="1" t="s">
        <v>1106</v>
      </c>
      <c r="E362" t="s">
        <v>533</v>
      </c>
      <c r="F362" t="s">
        <v>232</v>
      </c>
      <c r="G362" s="162">
        <v>45279</v>
      </c>
      <c r="H362" s="156" t="s">
        <v>94</v>
      </c>
      <c r="I362" s="163">
        <v>45282</v>
      </c>
      <c r="J362" s="164"/>
      <c r="K362" s="9" t="s">
        <v>977</v>
      </c>
      <c r="L362" s="15" t="s">
        <v>408</v>
      </c>
      <c r="M362" s="13">
        <v>1399</v>
      </c>
      <c r="N362" s="9" t="s">
        <v>31</v>
      </c>
      <c r="O362" s="13">
        <v>450</v>
      </c>
      <c r="P362" s="13">
        <v>125</v>
      </c>
      <c r="Q362" s="13">
        <f t="shared" si="5"/>
        <v>824</v>
      </c>
    </row>
    <row r="363" spans="1:17" ht="21">
      <c r="A363" s="59">
        <v>355</v>
      </c>
      <c r="B363">
        <v>77864664242</v>
      </c>
      <c r="C363" s="55"/>
      <c r="D363" s="1" t="s">
        <v>1107</v>
      </c>
      <c r="E363" t="s">
        <v>1108</v>
      </c>
      <c r="F363" t="s">
        <v>303</v>
      </c>
      <c r="G363" s="162">
        <v>45279</v>
      </c>
      <c r="H363" s="156" t="s">
        <v>94</v>
      </c>
      <c r="I363" s="163">
        <v>45282</v>
      </c>
      <c r="J363" s="164"/>
      <c r="K363" s="9" t="s">
        <v>977</v>
      </c>
      <c r="L363" s="15" t="s">
        <v>408</v>
      </c>
      <c r="M363" s="13">
        <v>1399</v>
      </c>
      <c r="N363" s="9" t="s">
        <v>31</v>
      </c>
      <c r="O363" s="13">
        <v>450</v>
      </c>
      <c r="P363" s="13">
        <v>125</v>
      </c>
      <c r="Q363" s="13">
        <f t="shared" si="5"/>
        <v>824</v>
      </c>
    </row>
    <row r="364" spans="1:17" ht="21">
      <c r="A364" s="59">
        <v>356</v>
      </c>
      <c r="B364">
        <v>141123865249832</v>
      </c>
      <c r="C364" s="55"/>
      <c r="D364" s="1" t="s">
        <v>1109</v>
      </c>
      <c r="E364" t="s">
        <v>1110</v>
      </c>
      <c r="F364" t="s">
        <v>365</v>
      </c>
      <c r="G364" s="162">
        <v>45279</v>
      </c>
      <c r="H364" s="156" t="s">
        <v>94</v>
      </c>
      <c r="I364" s="163">
        <v>45283</v>
      </c>
      <c r="J364" s="164"/>
      <c r="K364" s="9" t="s">
        <v>977</v>
      </c>
      <c r="L364" s="15" t="s">
        <v>408</v>
      </c>
      <c r="M364" s="13">
        <v>1399</v>
      </c>
      <c r="N364" s="9" t="s">
        <v>31</v>
      </c>
      <c r="O364" s="13">
        <v>450</v>
      </c>
      <c r="P364" s="13">
        <v>125</v>
      </c>
      <c r="Q364" s="13">
        <f t="shared" si="5"/>
        <v>824</v>
      </c>
    </row>
    <row r="365" spans="1:17" ht="21">
      <c r="A365" s="59">
        <v>357</v>
      </c>
      <c r="B365">
        <v>76925245003</v>
      </c>
      <c r="C365" s="55"/>
      <c r="D365" s="1" t="s">
        <v>1111</v>
      </c>
      <c r="E365" t="s">
        <v>1027</v>
      </c>
      <c r="F365" t="s">
        <v>492</v>
      </c>
      <c r="G365" s="162">
        <v>45279</v>
      </c>
      <c r="H365" s="156" t="s">
        <v>94</v>
      </c>
      <c r="I365" s="163">
        <v>45281</v>
      </c>
      <c r="J365" s="164"/>
      <c r="K365" s="9" t="s">
        <v>1029</v>
      </c>
      <c r="L365" s="9" t="s">
        <v>280</v>
      </c>
      <c r="M365" s="13">
        <v>1399</v>
      </c>
      <c r="N365" s="9" t="s">
        <v>31</v>
      </c>
      <c r="O365" s="13">
        <v>450</v>
      </c>
      <c r="P365" s="13">
        <v>125</v>
      </c>
      <c r="Q365" s="13">
        <f t="shared" si="5"/>
        <v>824</v>
      </c>
    </row>
    <row r="366" spans="1:17" ht="21">
      <c r="A366" s="59">
        <v>358</v>
      </c>
      <c r="B366">
        <v>77865196673</v>
      </c>
      <c r="C366" s="55"/>
      <c r="D366" s="1" t="s">
        <v>1112</v>
      </c>
      <c r="E366" t="s">
        <v>329</v>
      </c>
      <c r="F366" t="s">
        <v>452</v>
      </c>
      <c r="G366" s="162">
        <v>45279</v>
      </c>
      <c r="H366" s="156" t="s">
        <v>94</v>
      </c>
      <c r="I366" s="163">
        <v>45283</v>
      </c>
      <c r="J366" s="164"/>
      <c r="K366" s="9" t="s">
        <v>954</v>
      </c>
      <c r="L366" s="15" t="s">
        <v>408</v>
      </c>
      <c r="M366" s="13">
        <v>1499</v>
      </c>
      <c r="N366" s="9" t="s">
        <v>31</v>
      </c>
      <c r="O366" s="13">
        <v>450</v>
      </c>
      <c r="P366" s="13">
        <v>125</v>
      </c>
      <c r="Q366" s="13">
        <f t="shared" si="5"/>
        <v>924</v>
      </c>
    </row>
    <row r="367" spans="1:17" ht="21">
      <c r="A367" s="59">
        <v>359</v>
      </c>
      <c r="B367">
        <v>77865196791</v>
      </c>
      <c r="C367" s="55"/>
      <c r="D367" s="1" t="s">
        <v>1113</v>
      </c>
      <c r="E367" t="s">
        <v>329</v>
      </c>
      <c r="F367" t="s">
        <v>452</v>
      </c>
      <c r="G367" s="162">
        <v>45279</v>
      </c>
      <c r="H367" s="156" t="s">
        <v>94</v>
      </c>
      <c r="I367" s="163">
        <v>45282</v>
      </c>
      <c r="J367" s="164"/>
      <c r="K367" s="9" t="s">
        <v>977</v>
      </c>
      <c r="L367" s="15" t="s">
        <v>408</v>
      </c>
      <c r="M367" s="13">
        <v>1399</v>
      </c>
      <c r="N367" s="9" t="s">
        <v>31</v>
      </c>
      <c r="O367" s="13">
        <v>450</v>
      </c>
      <c r="P367" s="13">
        <v>125</v>
      </c>
      <c r="Q367" s="13">
        <f t="shared" si="5"/>
        <v>824</v>
      </c>
    </row>
    <row r="368" spans="1:17" ht="21">
      <c r="A368" s="59">
        <v>360</v>
      </c>
      <c r="B368">
        <v>77864877370</v>
      </c>
      <c r="C368" s="55"/>
      <c r="D368" s="1" t="s">
        <v>1114</v>
      </c>
      <c r="E368" t="s">
        <v>258</v>
      </c>
      <c r="F368" t="s">
        <v>2</v>
      </c>
      <c r="G368" s="162">
        <v>45279</v>
      </c>
      <c r="H368" s="156" t="s">
        <v>94</v>
      </c>
      <c r="I368" s="163">
        <v>45281</v>
      </c>
      <c r="J368" s="164"/>
      <c r="K368" s="9" t="s">
        <v>977</v>
      </c>
      <c r="L368" s="15" t="s">
        <v>408</v>
      </c>
      <c r="M368" s="13">
        <v>1399</v>
      </c>
      <c r="N368" s="9" t="s">
        <v>31</v>
      </c>
      <c r="O368" s="13">
        <v>450</v>
      </c>
      <c r="P368" s="13">
        <v>125</v>
      </c>
      <c r="Q368" s="13">
        <f t="shared" si="5"/>
        <v>824</v>
      </c>
    </row>
    <row r="369" spans="1:18" ht="21">
      <c r="A369" s="59">
        <v>361</v>
      </c>
      <c r="B369">
        <v>141123865258531</v>
      </c>
      <c r="C369" s="55"/>
      <c r="D369" s="1" t="s">
        <v>1121</v>
      </c>
      <c r="E369" t="s">
        <v>1122</v>
      </c>
      <c r="F369" t="s">
        <v>11</v>
      </c>
      <c r="G369" s="162">
        <v>45280</v>
      </c>
      <c r="H369" s="156" t="s">
        <v>94</v>
      </c>
      <c r="I369" s="163">
        <v>45282</v>
      </c>
      <c r="J369" s="164"/>
      <c r="K369" s="9" t="s">
        <v>977</v>
      </c>
      <c r="L369" s="15" t="s">
        <v>408</v>
      </c>
      <c r="M369" s="13">
        <v>1399</v>
      </c>
      <c r="N369" s="9" t="s">
        <v>31</v>
      </c>
      <c r="O369" s="13">
        <v>450</v>
      </c>
      <c r="P369" s="13">
        <v>125</v>
      </c>
      <c r="Q369" s="13">
        <f t="shared" si="5"/>
        <v>824</v>
      </c>
    </row>
    <row r="370" spans="1:18" ht="21">
      <c r="A370" s="59">
        <v>362</v>
      </c>
      <c r="B370">
        <v>141123865258539</v>
      </c>
      <c r="C370" s="55"/>
      <c r="D370" s="1" t="s">
        <v>1120</v>
      </c>
      <c r="E370" t="s">
        <v>1123</v>
      </c>
      <c r="F370" t="s">
        <v>492</v>
      </c>
      <c r="G370" s="162">
        <v>45280</v>
      </c>
      <c r="H370" s="156" t="s">
        <v>94</v>
      </c>
      <c r="I370" s="163">
        <v>45283</v>
      </c>
      <c r="J370" s="164"/>
      <c r="K370" s="9" t="s">
        <v>977</v>
      </c>
      <c r="L370" s="15" t="s">
        <v>408</v>
      </c>
      <c r="M370" s="13">
        <v>1399</v>
      </c>
      <c r="N370" s="9" t="s">
        <v>31</v>
      </c>
      <c r="O370" s="13">
        <v>450</v>
      </c>
      <c r="P370" s="13">
        <v>125</v>
      </c>
      <c r="Q370" s="13">
        <f t="shared" si="5"/>
        <v>824</v>
      </c>
    </row>
    <row r="371" spans="1:18" ht="21">
      <c r="A371" s="59">
        <v>363</v>
      </c>
      <c r="B371">
        <v>76925735375</v>
      </c>
      <c r="C371" s="55"/>
      <c r="D371" s="1" t="s">
        <v>1124</v>
      </c>
      <c r="E371" t="s">
        <v>1125</v>
      </c>
      <c r="F371" t="s">
        <v>232</v>
      </c>
      <c r="G371" s="162">
        <v>45280</v>
      </c>
      <c r="H371" s="156" t="s">
        <v>94</v>
      </c>
      <c r="I371" s="163">
        <v>45286</v>
      </c>
      <c r="J371" s="164"/>
      <c r="K371" s="9" t="s">
        <v>1029</v>
      </c>
      <c r="L371" s="9" t="s">
        <v>280</v>
      </c>
      <c r="M371" s="13">
        <v>1399</v>
      </c>
      <c r="N371" s="9" t="s">
        <v>31</v>
      </c>
      <c r="O371" s="13">
        <v>450</v>
      </c>
      <c r="P371" s="13">
        <v>125</v>
      </c>
      <c r="Q371" s="13">
        <f t="shared" si="5"/>
        <v>824</v>
      </c>
    </row>
    <row r="372" spans="1:18" ht="21">
      <c r="A372" s="59">
        <v>364</v>
      </c>
      <c r="B372">
        <v>1319480537600</v>
      </c>
      <c r="C372" s="55"/>
      <c r="D372" s="1" t="s">
        <v>1126</v>
      </c>
      <c r="E372" t="s">
        <v>231</v>
      </c>
      <c r="F372" t="s">
        <v>232</v>
      </c>
      <c r="G372" s="162">
        <v>45280</v>
      </c>
      <c r="H372" s="156" t="s">
        <v>94</v>
      </c>
      <c r="I372" s="163">
        <v>45283</v>
      </c>
      <c r="J372" s="164"/>
      <c r="K372" s="9" t="s">
        <v>954</v>
      </c>
      <c r="L372" s="15" t="s">
        <v>408</v>
      </c>
      <c r="M372" s="13">
        <v>1499</v>
      </c>
      <c r="N372" s="9" t="s">
        <v>31</v>
      </c>
      <c r="O372" s="13">
        <v>750</v>
      </c>
      <c r="P372" s="13">
        <v>125</v>
      </c>
      <c r="Q372" s="13">
        <f t="shared" si="5"/>
        <v>624</v>
      </c>
    </row>
    <row r="373" spans="1:18" ht="21">
      <c r="A373" s="59">
        <v>365</v>
      </c>
      <c r="B373">
        <v>77865531586</v>
      </c>
      <c r="C373" s="55"/>
      <c r="D373" s="1" t="s">
        <v>1127</v>
      </c>
      <c r="E373" t="s">
        <v>329</v>
      </c>
      <c r="F373" t="s">
        <v>452</v>
      </c>
      <c r="G373" s="162">
        <v>45280</v>
      </c>
      <c r="H373" s="156" t="s">
        <v>94</v>
      </c>
      <c r="I373" s="163">
        <v>45283</v>
      </c>
      <c r="J373" s="164"/>
      <c r="K373" s="9" t="s">
        <v>977</v>
      </c>
      <c r="L373" s="15" t="s">
        <v>408</v>
      </c>
      <c r="M373" s="13">
        <v>1399</v>
      </c>
      <c r="N373" s="9" t="s">
        <v>31</v>
      </c>
      <c r="O373" s="13">
        <v>450</v>
      </c>
      <c r="P373" s="13">
        <v>125</v>
      </c>
      <c r="Q373" s="13">
        <f t="shared" si="5"/>
        <v>824</v>
      </c>
    </row>
    <row r="374" spans="1:18" ht="21">
      <c r="A374" s="59">
        <v>366</v>
      </c>
      <c r="B374">
        <v>77865531656</v>
      </c>
      <c r="C374" s="55"/>
      <c r="D374" s="1" t="s">
        <v>1129</v>
      </c>
      <c r="E374" t="s">
        <v>1128</v>
      </c>
      <c r="F374" t="s">
        <v>22</v>
      </c>
      <c r="G374" s="162">
        <v>45280</v>
      </c>
      <c r="H374" s="156" t="s">
        <v>94</v>
      </c>
      <c r="I374" s="163">
        <v>45284</v>
      </c>
      <c r="J374" s="164"/>
      <c r="K374" s="9" t="s">
        <v>977</v>
      </c>
      <c r="L374" s="15" t="s">
        <v>408</v>
      </c>
      <c r="M374" s="13">
        <v>1399</v>
      </c>
      <c r="N374" s="9" t="s">
        <v>31</v>
      </c>
      <c r="O374" s="13">
        <v>450</v>
      </c>
      <c r="P374" s="13">
        <v>125</v>
      </c>
      <c r="Q374" s="13">
        <f t="shared" si="5"/>
        <v>824</v>
      </c>
    </row>
    <row r="375" spans="1:18" ht="21">
      <c r="A375" s="59">
        <v>367</v>
      </c>
      <c r="B375">
        <v>77865531704</v>
      </c>
      <c r="C375" s="55"/>
      <c r="D375" s="1" t="s">
        <v>1130</v>
      </c>
      <c r="E375" t="s">
        <v>589</v>
      </c>
      <c r="F375" t="s">
        <v>232</v>
      </c>
      <c r="G375" s="162">
        <v>45280</v>
      </c>
      <c r="H375" s="156" t="s">
        <v>94</v>
      </c>
      <c r="I375" s="163">
        <v>45283</v>
      </c>
      <c r="J375" s="164"/>
      <c r="K375" s="9" t="s">
        <v>954</v>
      </c>
      <c r="L375" s="15" t="s">
        <v>408</v>
      </c>
      <c r="M375" s="13">
        <v>1399</v>
      </c>
      <c r="N375" s="9" t="s">
        <v>31</v>
      </c>
      <c r="O375" s="13">
        <v>450</v>
      </c>
      <c r="P375" s="13">
        <v>125</v>
      </c>
      <c r="Q375" s="13">
        <f t="shared" si="5"/>
        <v>824</v>
      </c>
    </row>
    <row r="376" spans="1:18" ht="21">
      <c r="A376" s="59">
        <v>368</v>
      </c>
      <c r="B376">
        <v>141123865258325</v>
      </c>
      <c r="C376" s="55"/>
      <c r="D376" s="1" t="s">
        <v>1131</v>
      </c>
      <c r="E376" t="s">
        <v>1064</v>
      </c>
      <c r="F376" t="s">
        <v>11</v>
      </c>
      <c r="G376" s="162">
        <v>45280</v>
      </c>
      <c r="H376" s="156" t="s">
        <v>94</v>
      </c>
      <c r="I376" s="163">
        <v>45282</v>
      </c>
      <c r="J376" s="164"/>
      <c r="K376" s="9" t="s">
        <v>977</v>
      </c>
      <c r="L376" s="15" t="s">
        <v>408</v>
      </c>
      <c r="M376" s="13">
        <v>1399</v>
      </c>
      <c r="N376" s="9" t="s">
        <v>31</v>
      </c>
      <c r="O376" s="13">
        <v>450</v>
      </c>
      <c r="P376" s="13">
        <v>125</v>
      </c>
      <c r="Q376" s="13">
        <f t="shared" si="5"/>
        <v>824</v>
      </c>
    </row>
    <row r="377" spans="1:18" ht="21">
      <c r="A377" s="59">
        <v>369</v>
      </c>
      <c r="B377">
        <v>77865966312</v>
      </c>
      <c r="C377" s="55"/>
      <c r="D377" s="104" t="s">
        <v>1970</v>
      </c>
      <c r="E377" t="s">
        <v>842</v>
      </c>
      <c r="F377" t="s">
        <v>22</v>
      </c>
      <c r="G377" s="162">
        <v>45280</v>
      </c>
      <c r="H377" s="156" t="s">
        <v>94</v>
      </c>
      <c r="I377" s="163">
        <v>45282</v>
      </c>
      <c r="J377" s="164"/>
      <c r="K377" s="9" t="s">
        <v>977</v>
      </c>
      <c r="L377" s="15" t="s">
        <v>408</v>
      </c>
      <c r="M377" s="13">
        <v>0</v>
      </c>
      <c r="N377" s="9" t="s">
        <v>31</v>
      </c>
      <c r="O377" s="13">
        <v>0</v>
      </c>
      <c r="P377" s="13">
        <v>125</v>
      </c>
      <c r="Q377" s="13">
        <f t="shared" si="5"/>
        <v>0</v>
      </c>
      <c r="R377" t="s">
        <v>1369</v>
      </c>
    </row>
    <row r="378" spans="1:18" ht="21">
      <c r="A378" s="59">
        <v>370</v>
      </c>
      <c r="B378">
        <v>77865966721</v>
      </c>
      <c r="C378" s="55"/>
      <c r="D378" s="1" t="s">
        <v>1132</v>
      </c>
      <c r="E378" t="s">
        <v>773</v>
      </c>
      <c r="F378" t="s">
        <v>232</v>
      </c>
      <c r="G378" s="162">
        <v>45280</v>
      </c>
      <c r="H378" s="156" t="s">
        <v>94</v>
      </c>
      <c r="I378" s="163">
        <v>45285</v>
      </c>
      <c r="J378" s="164"/>
      <c r="K378" s="9" t="s">
        <v>977</v>
      </c>
      <c r="L378" s="15" t="s">
        <v>408</v>
      </c>
      <c r="M378" s="13">
        <v>1399</v>
      </c>
      <c r="N378" s="9" t="s">
        <v>31</v>
      </c>
      <c r="O378" s="13">
        <v>450</v>
      </c>
      <c r="P378" s="13">
        <v>125</v>
      </c>
      <c r="Q378" s="13">
        <f t="shared" si="5"/>
        <v>824</v>
      </c>
    </row>
    <row r="379" spans="1:18" ht="21">
      <c r="A379" s="59">
        <v>371</v>
      </c>
      <c r="B379">
        <v>1319480538556</v>
      </c>
      <c r="C379" s="55"/>
      <c r="D379" s="1" t="s">
        <v>1133</v>
      </c>
      <c r="E379" t="s">
        <v>1134</v>
      </c>
      <c r="F379" t="s">
        <v>22</v>
      </c>
      <c r="G379" s="162">
        <v>45280</v>
      </c>
      <c r="H379" s="156" t="s">
        <v>94</v>
      </c>
      <c r="I379" s="163">
        <v>45283</v>
      </c>
      <c r="J379" s="164"/>
      <c r="K379" s="9" t="s">
        <v>977</v>
      </c>
      <c r="L379" s="15" t="s">
        <v>408</v>
      </c>
      <c r="M379" s="13">
        <v>1399</v>
      </c>
      <c r="N379" s="9" t="s">
        <v>31</v>
      </c>
      <c r="O379" s="13">
        <v>450</v>
      </c>
      <c r="P379" s="13">
        <v>125</v>
      </c>
      <c r="Q379" s="13">
        <f t="shared" si="5"/>
        <v>824</v>
      </c>
    </row>
    <row r="380" spans="1:18" ht="21">
      <c r="A380" s="59">
        <v>372</v>
      </c>
      <c r="B380">
        <v>77866354016</v>
      </c>
      <c r="C380" s="55"/>
      <c r="D380" s="1" t="s">
        <v>1135</v>
      </c>
      <c r="E380" t="s">
        <v>21</v>
      </c>
      <c r="F380" t="s">
        <v>22</v>
      </c>
      <c r="G380" s="162">
        <v>45281</v>
      </c>
      <c r="H380" s="157" t="s">
        <v>115</v>
      </c>
      <c r="I380" s="127"/>
      <c r="J380" s="165">
        <v>45287</v>
      </c>
      <c r="K380" s="9" t="s">
        <v>977</v>
      </c>
      <c r="L380" s="17" t="s">
        <v>115</v>
      </c>
      <c r="M380" s="13"/>
      <c r="N380" s="9" t="s">
        <v>31</v>
      </c>
      <c r="O380" s="13">
        <v>0</v>
      </c>
      <c r="P380" s="13">
        <v>125</v>
      </c>
      <c r="Q380" s="13">
        <f t="shared" si="5"/>
        <v>0</v>
      </c>
    </row>
    <row r="381" spans="1:18" ht="21">
      <c r="A381" s="59">
        <v>373</v>
      </c>
      <c r="B381">
        <v>77866353913</v>
      </c>
      <c r="C381" s="55"/>
      <c r="D381" s="1" t="s">
        <v>1136</v>
      </c>
      <c r="E381" t="s">
        <v>589</v>
      </c>
      <c r="F381" t="s">
        <v>232</v>
      </c>
      <c r="G381" s="162">
        <v>45281</v>
      </c>
      <c r="H381" s="156" t="s">
        <v>94</v>
      </c>
      <c r="I381" s="163">
        <v>45285</v>
      </c>
      <c r="J381" s="164"/>
      <c r="K381" s="9" t="s">
        <v>977</v>
      </c>
      <c r="L381" s="15" t="s">
        <v>408</v>
      </c>
      <c r="M381" s="13">
        <v>1399</v>
      </c>
      <c r="N381" s="9" t="s">
        <v>31</v>
      </c>
      <c r="O381" s="13">
        <v>450</v>
      </c>
      <c r="P381" s="13">
        <v>125</v>
      </c>
      <c r="Q381" s="13">
        <f t="shared" si="5"/>
        <v>824</v>
      </c>
    </row>
    <row r="382" spans="1:18" ht="21">
      <c r="A382" s="59">
        <v>374</v>
      </c>
      <c r="B382">
        <v>77866353876</v>
      </c>
      <c r="C382" s="55"/>
      <c r="D382" s="1" t="s">
        <v>1137</v>
      </c>
      <c r="E382" t="s">
        <v>936</v>
      </c>
      <c r="F382" t="s">
        <v>343</v>
      </c>
      <c r="G382" s="162">
        <v>45281</v>
      </c>
      <c r="H382" s="156" t="s">
        <v>94</v>
      </c>
      <c r="I382" s="163">
        <v>45290</v>
      </c>
      <c r="J382" s="164"/>
      <c r="K382" s="9" t="s">
        <v>977</v>
      </c>
      <c r="L382" s="15" t="s">
        <v>408</v>
      </c>
      <c r="M382" s="13">
        <v>1399</v>
      </c>
      <c r="N382" s="9" t="s">
        <v>31</v>
      </c>
      <c r="O382" s="13">
        <v>450</v>
      </c>
      <c r="P382" s="13">
        <v>125</v>
      </c>
      <c r="Q382" s="13">
        <f t="shared" si="5"/>
        <v>824</v>
      </c>
    </row>
    <row r="383" spans="1:18" ht="21">
      <c r="A383" s="59">
        <v>375</v>
      </c>
      <c r="B383">
        <v>80380763120</v>
      </c>
      <c r="C383" s="55"/>
      <c r="D383" s="1" t="s">
        <v>1138</v>
      </c>
      <c r="E383" t="s">
        <v>835</v>
      </c>
      <c r="F383" t="s">
        <v>452</v>
      </c>
      <c r="G383" s="162">
        <v>45281</v>
      </c>
      <c r="H383" s="156" t="s">
        <v>94</v>
      </c>
      <c r="I383" s="163">
        <v>45282</v>
      </c>
      <c r="J383" s="164"/>
      <c r="K383" s="9" t="s">
        <v>954</v>
      </c>
      <c r="L383" s="15" t="s">
        <v>408</v>
      </c>
      <c r="M383" s="13">
        <v>1499</v>
      </c>
      <c r="N383" s="9" t="s">
        <v>31</v>
      </c>
      <c r="O383" s="13">
        <v>450</v>
      </c>
      <c r="P383" s="13">
        <v>125</v>
      </c>
      <c r="Q383" s="13">
        <f t="shared" si="5"/>
        <v>924</v>
      </c>
    </row>
    <row r="384" spans="1:18" ht="21">
      <c r="A384" s="59">
        <v>376</v>
      </c>
      <c r="B384">
        <v>77866354134</v>
      </c>
      <c r="C384" s="55"/>
      <c r="D384" s="1" t="s">
        <v>1061</v>
      </c>
      <c r="E384" t="s">
        <v>1060</v>
      </c>
      <c r="F384" t="s">
        <v>380</v>
      </c>
      <c r="G384" s="162">
        <v>45281</v>
      </c>
      <c r="H384" s="156" t="s">
        <v>94</v>
      </c>
      <c r="I384" s="163">
        <v>45287</v>
      </c>
      <c r="J384" s="164"/>
      <c r="K384" s="9" t="s">
        <v>977</v>
      </c>
      <c r="L384" s="15" t="s">
        <v>408</v>
      </c>
      <c r="M384" s="13">
        <v>1399</v>
      </c>
      <c r="N384" s="9" t="s">
        <v>31</v>
      </c>
      <c r="O384" s="13">
        <v>450</v>
      </c>
      <c r="P384" s="13">
        <v>125</v>
      </c>
      <c r="Q384" s="13">
        <f t="shared" si="5"/>
        <v>824</v>
      </c>
    </row>
    <row r="385" spans="1:17" ht="21">
      <c r="A385" s="59">
        <v>377</v>
      </c>
      <c r="B385">
        <v>77866362965</v>
      </c>
      <c r="C385" s="55"/>
      <c r="D385" s="1" t="s">
        <v>1139</v>
      </c>
      <c r="E385" t="s">
        <v>891</v>
      </c>
      <c r="F385" t="s">
        <v>492</v>
      </c>
      <c r="G385" s="162">
        <v>45281</v>
      </c>
      <c r="H385" s="156" t="s">
        <v>94</v>
      </c>
      <c r="I385" s="163">
        <v>45285</v>
      </c>
      <c r="J385" s="164"/>
      <c r="K385" s="9" t="s">
        <v>977</v>
      </c>
      <c r="L385" s="15" t="s">
        <v>408</v>
      </c>
      <c r="M385" s="13">
        <v>1399</v>
      </c>
      <c r="N385" s="9" t="s">
        <v>31</v>
      </c>
      <c r="O385" s="13">
        <v>450</v>
      </c>
      <c r="P385" s="13">
        <v>125</v>
      </c>
      <c r="Q385" s="13">
        <f t="shared" si="5"/>
        <v>824</v>
      </c>
    </row>
    <row r="386" spans="1:17" ht="21">
      <c r="A386" s="59">
        <v>378</v>
      </c>
      <c r="B386">
        <v>76926690713</v>
      </c>
      <c r="C386" s="55"/>
      <c r="D386" s="1" t="s">
        <v>1140</v>
      </c>
      <c r="E386" t="s">
        <v>773</v>
      </c>
      <c r="F386" t="s">
        <v>232</v>
      </c>
      <c r="G386" s="162">
        <v>45281</v>
      </c>
      <c r="H386" s="156" t="s">
        <v>94</v>
      </c>
      <c r="I386" s="163">
        <v>45283</v>
      </c>
      <c r="J386" s="164"/>
      <c r="K386" s="9" t="s">
        <v>1029</v>
      </c>
      <c r="L386" s="9" t="s">
        <v>280</v>
      </c>
      <c r="M386" s="13">
        <v>1399</v>
      </c>
      <c r="N386" s="9" t="s">
        <v>31</v>
      </c>
      <c r="O386" s="13">
        <v>450</v>
      </c>
      <c r="P386" s="13">
        <v>125</v>
      </c>
      <c r="Q386" s="13">
        <f t="shared" si="5"/>
        <v>824</v>
      </c>
    </row>
    <row r="387" spans="1:17" ht="21">
      <c r="A387" s="59">
        <v>379</v>
      </c>
      <c r="B387">
        <v>76926690772</v>
      </c>
      <c r="C387" s="55"/>
      <c r="D387" s="1" t="s">
        <v>1141</v>
      </c>
      <c r="E387" t="s">
        <v>998</v>
      </c>
      <c r="F387" t="s">
        <v>343</v>
      </c>
      <c r="G387" s="162">
        <v>45281</v>
      </c>
      <c r="H387" s="156" t="s">
        <v>94</v>
      </c>
      <c r="I387" s="163">
        <v>45286</v>
      </c>
      <c r="J387" s="164"/>
      <c r="K387" s="9" t="s">
        <v>1142</v>
      </c>
      <c r="L387" s="9" t="s">
        <v>280</v>
      </c>
      <c r="M387" s="13">
        <v>1400</v>
      </c>
      <c r="N387" s="9" t="s">
        <v>31</v>
      </c>
      <c r="O387" s="13">
        <v>450</v>
      </c>
      <c r="P387" s="13">
        <v>125</v>
      </c>
      <c r="Q387" s="13">
        <f t="shared" si="5"/>
        <v>825</v>
      </c>
    </row>
    <row r="388" spans="1:17" ht="21">
      <c r="A388" s="59">
        <v>380</v>
      </c>
      <c r="B388">
        <v>338568939075</v>
      </c>
      <c r="C388" s="55"/>
      <c r="D388" s="1" t="s">
        <v>1143</v>
      </c>
      <c r="E388" t="s">
        <v>1144</v>
      </c>
      <c r="F388" t="s">
        <v>22</v>
      </c>
      <c r="G388" s="162">
        <v>45281</v>
      </c>
      <c r="H388" s="156" t="s">
        <v>94</v>
      </c>
      <c r="I388" s="163">
        <v>45284</v>
      </c>
      <c r="J388" s="164"/>
      <c r="K388" s="9" t="s">
        <v>954</v>
      </c>
      <c r="L388" s="15" t="s">
        <v>408</v>
      </c>
      <c r="M388" s="13">
        <v>1499</v>
      </c>
      <c r="N388" s="9" t="s">
        <v>31</v>
      </c>
      <c r="O388" s="13">
        <v>450</v>
      </c>
      <c r="P388" s="13">
        <v>125</v>
      </c>
      <c r="Q388" s="13">
        <f t="shared" si="5"/>
        <v>924</v>
      </c>
    </row>
    <row r="389" spans="1:17" ht="21">
      <c r="A389" s="59">
        <v>381</v>
      </c>
      <c r="B389">
        <v>77866560984</v>
      </c>
      <c r="C389" s="55"/>
      <c r="D389" s="1" t="s">
        <v>1145</v>
      </c>
      <c r="E389" t="s">
        <v>835</v>
      </c>
      <c r="F389" t="s">
        <v>452</v>
      </c>
      <c r="G389" s="162">
        <v>45281</v>
      </c>
      <c r="H389" s="156" t="s">
        <v>94</v>
      </c>
      <c r="I389" s="163">
        <v>45285</v>
      </c>
      <c r="J389" s="164"/>
      <c r="K389" s="9" t="s">
        <v>977</v>
      </c>
      <c r="L389" s="15" t="s">
        <v>408</v>
      </c>
      <c r="M389" s="13">
        <v>1399</v>
      </c>
      <c r="N389" s="9" t="s">
        <v>31</v>
      </c>
      <c r="O389" s="13">
        <v>450</v>
      </c>
      <c r="P389" s="13">
        <v>125</v>
      </c>
      <c r="Q389" s="13">
        <f t="shared" si="5"/>
        <v>824</v>
      </c>
    </row>
    <row r="390" spans="1:17" ht="21">
      <c r="A390" s="59">
        <v>382</v>
      </c>
      <c r="B390">
        <v>77866559816</v>
      </c>
      <c r="C390" s="55"/>
      <c r="D390" s="1" t="s">
        <v>1146</v>
      </c>
      <c r="E390" t="s">
        <v>231</v>
      </c>
      <c r="F390" t="s">
        <v>232</v>
      </c>
      <c r="G390" s="162">
        <v>45281</v>
      </c>
      <c r="H390" s="156" t="s">
        <v>94</v>
      </c>
      <c r="I390" s="163">
        <v>45283</v>
      </c>
      <c r="J390" s="164"/>
      <c r="K390" s="9" t="s">
        <v>977</v>
      </c>
      <c r="L390" s="15" t="s">
        <v>408</v>
      </c>
      <c r="M390" s="13">
        <v>1399</v>
      </c>
      <c r="N390" s="9" t="s">
        <v>31</v>
      </c>
      <c r="O390" s="13">
        <v>450</v>
      </c>
      <c r="P390" s="13">
        <v>125</v>
      </c>
      <c r="Q390" s="13">
        <f t="shared" si="5"/>
        <v>824</v>
      </c>
    </row>
    <row r="391" spans="1:17" ht="21">
      <c r="A391" s="59">
        <v>383</v>
      </c>
      <c r="B391">
        <v>141123865276702</v>
      </c>
      <c r="C391" s="55"/>
      <c r="D391" s="1" t="s">
        <v>1147</v>
      </c>
      <c r="E391" t="s">
        <v>1148</v>
      </c>
      <c r="F391" t="s">
        <v>635</v>
      </c>
      <c r="G391" s="162">
        <v>45282</v>
      </c>
      <c r="H391" s="156" t="s">
        <v>94</v>
      </c>
      <c r="I391" s="163">
        <v>45288</v>
      </c>
      <c r="J391" s="164"/>
      <c r="K391" s="9" t="s">
        <v>977</v>
      </c>
      <c r="L391" s="15" t="s">
        <v>408</v>
      </c>
      <c r="M391" s="13">
        <v>1399</v>
      </c>
      <c r="N391" s="9" t="s">
        <v>31</v>
      </c>
      <c r="O391" s="13">
        <v>450</v>
      </c>
      <c r="P391" s="13">
        <v>125</v>
      </c>
      <c r="Q391" s="13">
        <f t="shared" si="5"/>
        <v>824</v>
      </c>
    </row>
    <row r="392" spans="1:17" ht="21">
      <c r="A392" s="59">
        <v>384</v>
      </c>
      <c r="B392">
        <v>77866861063</v>
      </c>
      <c r="C392" s="55"/>
      <c r="D392" s="1" t="s">
        <v>1149</v>
      </c>
      <c r="E392" t="s">
        <v>1009</v>
      </c>
      <c r="F392" t="s">
        <v>714</v>
      </c>
      <c r="G392" s="162">
        <v>45281</v>
      </c>
      <c r="H392" s="156" t="s">
        <v>94</v>
      </c>
      <c r="I392" s="163">
        <v>45284</v>
      </c>
      <c r="J392" s="164"/>
      <c r="K392" s="9" t="s">
        <v>977</v>
      </c>
      <c r="L392" s="15" t="s">
        <v>408</v>
      </c>
      <c r="M392" s="13">
        <v>1399</v>
      </c>
      <c r="N392" s="9" t="s">
        <v>31</v>
      </c>
      <c r="O392" s="13">
        <v>450</v>
      </c>
      <c r="P392" s="13">
        <v>125</v>
      </c>
      <c r="Q392" s="13">
        <f t="shared" si="5"/>
        <v>824</v>
      </c>
    </row>
    <row r="393" spans="1:17" ht="21">
      <c r="A393" s="59">
        <v>385</v>
      </c>
      <c r="B393">
        <v>77867253855</v>
      </c>
      <c r="C393" s="55"/>
      <c r="D393" s="1" t="s">
        <v>1150</v>
      </c>
      <c r="E393" t="s">
        <v>939</v>
      </c>
      <c r="F393" t="s">
        <v>343</v>
      </c>
      <c r="G393" s="162">
        <v>45282</v>
      </c>
      <c r="H393" s="156" t="s">
        <v>94</v>
      </c>
      <c r="I393" s="163">
        <v>45286</v>
      </c>
      <c r="J393" s="164"/>
      <c r="K393" s="9" t="s">
        <v>977</v>
      </c>
      <c r="L393" s="15" t="s">
        <v>408</v>
      </c>
      <c r="M393" s="13">
        <v>1399</v>
      </c>
      <c r="N393" s="9" t="s">
        <v>31</v>
      </c>
      <c r="O393" s="13">
        <v>450</v>
      </c>
      <c r="P393" s="13">
        <v>125</v>
      </c>
      <c r="Q393" s="13">
        <f t="shared" ref="Q393:Q456" si="6">(IF((M393)-(O393+P393)&lt;0,0,(M393)-(O393+P393)))</f>
        <v>824</v>
      </c>
    </row>
    <row r="394" spans="1:17" ht="21">
      <c r="A394" s="59">
        <v>386</v>
      </c>
      <c r="B394">
        <v>77867254625</v>
      </c>
      <c r="C394" s="55"/>
      <c r="D394" s="1" t="s">
        <v>1151</v>
      </c>
      <c r="E394" t="s">
        <v>850</v>
      </c>
      <c r="F394" t="s">
        <v>22</v>
      </c>
      <c r="G394" s="162">
        <v>45282</v>
      </c>
      <c r="H394" s="156" t="s">
        <v>94</v>
      </c>
      <c r="I394" s="163">
        <v>45285</v>
      </c>
      <c r="J394" s="164"/>
      <c r="K394" s="9" t="s">
        <v>977</v>
      </c>
      <c r="L394" s="15" t="s">
        <v>408</v>
      </c>
      <c r="M394" s="13">
        <v>1399</v>
      </c>
      <c r="N394" s="9" t="s">
        <v>31</v>
      </c>
      <c r="O394" s="13">
        <v>450</v>
      </c>
      <c r="P394" s="13">
        <v>125</v>
      </c>
      <c r="Q394" s="13">
        <f t="shared" si="6"/>
        <v>824</v>
      </c>
    </row>
    <row r="395" spans="1:17" ht="21">
      <c r="A395" s="59">
        <v>387</v>
      </c>
      <c r="B395">
        <v>77867720136</v>
      </c>
      <c r="C395" s="55"/>
      <c r="D395" s="1" t="s">
        <v>1152</v>
      </c>
      <c r="E395" t="s">
        <v>1153</v>
      </c>
      <c r="F395" t="s">
        <v>2</v>
      </c>
      <c r="G395" s="162">
        <v>45282</v>
      </c>
      <c r="H395" s="156" t="s">
        <v>94</v>
      </c>
      <c r="I395" s="163">
        <v>45283</v>
      </c>
      <c r="J395" s="164"/>
      <c r="K395" s="9" t="s">
        <v>977</v>
      </c>
      <c r="L395" s="15" t="s">
        <v>408</v>
      </c>
      <c r="M395" s="13">
        <v>1399</v>
      </c>
      <c r="N395" s="9" t="s">
        <v>31</v>
      </c>
      <c r="O395" s="13">
        <v>450</v>
      </c>
      <c r="P395" s="13">
        <v>125</v>
      </c>
      <c r="Q395" s="13">
        <f t="shared" si="6"/>
        <v>824</v>
      </c>
    </row>
    <row r="396" spans="1:17" ht="21">
      <c r="A396" s="59">
        <v>388</v>
      </c>
      <c r="B396">
        <v>77868014954</v>
      </c>
      <c r="C396" s="55"/>
      <c r="D396" s="1" t="s">
        <v>1154</v>
      </c>
      <c r="E396" t="s">
        <v>379</v>
      </c>
      <c r="F396" t="s">
        <v>380</v>
      </c>
      <c r="G396" s="162">
        <v>45283</v>
      </c>
      <c r="H396" s="156" t="s">
        <v>94</v>
      </c>
      <c r="I396" s="163">
        <v>45286</v>
      </c>
      <c r="J396" s="164"/>
      <c r="K396" s="9" t="s">
        <v>954</v>
      </c>
      <c r="L396" s="15" t="s">
        <v>408</v>
      </c>
      <c r="M396" s="13">
        <v>1499</v>
      </c>
      <c r="N396" s="9" t="s">
        <v>31</v>
      </c>
      <c r="O396" s="13">
        <v>450</v>
      </c>
      <c r="P396" s="13">
        <v>150</v>
      </c>
      <c r="Q396" s="13">
        <f t="shared" si="6"/>
        <v>899</v>
      </c>
    </row>
    <row r="397" spans="1:17" ht="21">
      <c r="A397" s="59">
        <v>389</v>
      </c>
      <c r="B397">
        <v>77868015223</v>
      </c>
      <c r="C397" s="55"/>
      <c r="D397" s="1" t="s">
        <v>1155</v>
      </c>
      <c r="E397" t="s">
        <v>1156</v>
      </c>
      <c r="F397" t="s">
        <v>380</v>
      </c>
      <c r="G397" s="162">
        <v>45283</v>
      </c>
      <c r="H397" s="156" t="s">
        <v>94</v>
      </c>
      <c r="I397" s="163">
        <v>45287</v>
      </c>
      <c r="J397" s="164"/>
      <c r="K397" s="9" t="s">
        <v>977</v>
      </c>
      <c r="L397" s="15" t="s">
        <v>408</v>
      </c>
      <c r="M397" s="13">
        <v>1399</v>
      </c>
      <c r="N397" s="9" t="s">
        <v>31</v>
      </c>
      <c r="O397" s="13">
        <v>450</v>
      </c>
      <c r="P397" s="13">
        <v>125</v>
      </c>
      <c r="Q397" s="13">
        <f t="shared" si="6"/>
        <v>824</v>
      </c>
    </row>
    <row r="398" spans="1:17" ht="21">
      <c r="A398" s="59">
        <v>390</v>
      </c>
      <c r="B398">
        <v>77868015831</v>
      </c>
      <c r="C398" s="55"/>
      <c r="D398" s="1" t="s">
        <v>1157</v>
      </c>
      <c r="E398" t="s">
        <v>830</v>
      </c>
      <c r="F398" t="s">
        <v>827</v>
      </c>
      <c r="G398" s="162">
        <v>45283</v>
      </c>
      <c r="H398" s="156" t="s">
        <v>94</v>
      </c>
      <c r="I398" s="163">
        <v>45286</v>
      </c>
      <c r="J398" s="164"/>
      <c r="K398" s="9" t="s">
        <v>977</v>
      </c>
      <c r="L398" s="15" t="s">
        <v>408</v>
      </c>
      <c r="M398" s="13">
        <v>1399</v>
      </c>
      <c r="N398" s="9" t="s">
        <v>31</v>
      </c>
      <c r="O398" s="13">
        <v>450</v>
      </c>
      <c r="P398" s="13">
        <v>125</v>
      </c>
      <c r="Q398" s="13">
        <f t="shared" si="6"/>
        <v>824</v>
      </c>
    </row>
    <row r="399" spans="1:17" ht="21">
      <c r="A399" s="59">
        <v>391</v>
      </c>
      <c r="B399">
        <v>77868016284</v>
      </c>
      <c r="C399" s="55"/>
      <c r="D399" s="1" t="s">
        <v>1158</v>
      </c>
      <c r="E399" t="s">
        <v>1085</v>
      </c>
      <c r="F399" t="s">
        <v>4</v>
      </c>
      <c r="G399" s="162">
        <v>45283</v>
      </c>
      <c r="H399" s="156" t="s">
        <v>94</v>
      </c>
      <c r="I399" s="163">
        <v>45285</v>
      </c>
      <c r="J399" s="164"/>
      <c r="K399" s="9" t="s">
        <v>977</v>
      </c>
      <c r="L399" s="15" t="s">
        <v>408</v>
      </c>
      <c r="M399" s="13">
        <v>1399</v>
      </c>
      <c r="N399" s="9" t="s">
        <v>31</v>
      </c>
      <c r="O399" s="13">
        <v>450</v>
      </c>
      <c r="P399" s="13">
        <v>125</v>
      </c>
      <c r="Q399" s="13">
        <f t="shared" si="6"/>
        <v>824</v>
      </c>
    </row>
    <row r="400" spans="1:17" ht="21">
      <c r="A400" s="59">
        <v>392</v>
      </c>
      <c r="B400">
        <v>77868143872</v>
      </c>
      <c r="C400" s="55"/>
      <c r="D400" s="1" t="s">
        <v>1161</v>
      </c>
      <c r="E400" t="s">
        <v>833</v>
      </c>
      <c r="F400" t="s">
        <v>199</v>
      </c>
      <c r="G400" s="162">
        <v>45283</v>
      </c>
      <c r="H400" s="156" t="s">
        <v>94</v>
      </c>
      <c r="I400" s="163">
        <v>45285</v>
      </c>
      <c r="J400" s="164"/>
      <c r="K400" s="9" t="s">
        <v>977</v>
      </c>
      <c r="L400" s="15" t="s">
        <v>408</v>
      </c>
      <c r="M400" s="13">
        <v>1399</v>
      </c>
      <c r="N400" s="9" t="s">
        <v>31</v>
      </c>
      <c r="O400" s="13">
        <v>450</v>
      </c>
      <c r="P400" s="13">
        <v>125</v>
      </c>
      <c r="Q400" s="13">
        <f t="shared" si="6"/>
        <v>824</v>
      </c>
    </row>
    <row r="401" spans="1:17" ht="21">
      <c r="A401" s="59">
        <v>393</v>
      </c>
      <c r="B401">
        <v>77868143566</v>
      </c>
      <c r="C401" s="55"/>
      <c r="D401" s="1" t="s">
        <v>1162</v>
      </c>
      <c r="E401" t="s">
        <v>1163</v>
      </c>
      <c r="F401" t="s">
        <v>492</v>
      </c>
      <c r="G401" s="162">
        <v>45283</v>
      </c>
      <c r="H401" s="156" t="s">
        <v>94</v>
      </c>
      <c r="I401" s="163">
        <v>45288</v>
      </c>
      <c r="J401" s="164"/>
      <c r="K401" s="9" t="s">
        <v>977</v>
      </c>
      <c r="L401" s="15" t="s">
        <v>408</v>
      </c>
      <c r="M401" s="13">
        <v>1399</v>
      </c>
      <c r="N401" s="9" t="s">
        <v>31</v>
      </c>
      <c r="O401" s="13">
        <v>450</v>
      </c>
      <c r="P401" s="13">
        <v>125</v>
      </c>
      <c r="Q401" s="13">
        <f t="shared" si="6"/>
        <v>824</v>
      </c>
    </row>
    <row r="402" spans="1:17" ht="21">
      <c r="A402" s="59">
        <v>394</v>
      </c>
      <c r="B402">
        <v>80383051206</v>
      </c>
      <c r="C402" s="55"/>
      <c r="D402" s="1" t="s">
        <v>1164</v>
      </c>
      <c r="E402" t="s">
        <v>379</v>
      </c>
      <c r="F402" t="s">
        <v>380</v>
      </c>
      <c r="G402" s="162">
        <v>45283</v>
      </c>
      <c r="H402" s="156" t="s">
        <v>94</v>
      </c>
      <c r="I402" s="163">
        <v>45287</v>
      </c>
      <c r="J402" s="164"/>
      <c r="K402" s="9" t="s">
        <v>977</v>
      </c>
      <c r="L402" s="15" t="s">
        <v>408</v>
      </c>
      <c r="M402" s="13">
        <v>1399</v>
      </c>
      <c r="N402" s="9" t="s">
        <v>31</v>
      </c>
      <c r="O402" s="13">
        <v>450</v>
      </c>
      <c r="P402" s="13">
        <v>179</v>
      </c>
      <c r="Q402" s="13">
        <f t="shared" si="6"/>
        <v>770</v>
      </c>
    </row>
    <row r="403" spans="1:17" ht="21">
      <c r="A403" s="59">
        <v>395</v>
      </c>
      <c r="B403">
        <v>77869944714</v>
      </c>
      <c r="C403" s="55"/>
      <c r="D403" s="1" t="s">
        <v>1159</v>
      </c>
      <c r="E403" t="s">
        <v>1160</v>
      </c>
      <c r="F403" t="s">
        <v>199</v>
      </c>
      <c r="G403" s="162">
        <v>45286</v>
      </c>
      <c r="H403" s="156" t="s">
        <v>94</v>
      </c>
      <c r="I403" s="163">
        <v>45289</v>
      </c>
      <c r="J403" s="164"/>
      <c r="K403" s="9" t="s">
        <v>977</v>
      </c>
      <c r="L403" s="15" t="s">
        <v>408</v>
      </c>
      <c r="M403" s="13">
        <v>1399</v>
      </c>
      <c r="N403" s="9" t="s">
        <v>31</v>
      </c>
      <c r="O403" s="13">
        <v>450</v>
      </c>
      <c r="P403" s="13">
        <v>125</v>
      </c>
      <c r="Q403" s="13">
        <f t="shared" si="6"/>
        <v>824</v>
      </c>
    </row>
    <row r="404" spans="1:17" ht="21">
      <c r="A404" s="59">
        <v>396</v>
      </c>
      <c r="B404">
        <v>77869944283</v>
      </c>
      <c r="C404" s="55"/>
      <c r="D404" s="1" t="s">
        <v>1165</v>
      </c>
      <c r="E404" t="s">
        <v>533</v>
      </c>
      <c r="F404" t="s">
        <v>232</v>
      </c>
      <c r="G404" s="162">
        <v>45286</v>
      </c>
      <c r="H404" s="156" t="s">
        <v>94</v>
      </c>
      <c r="I404" s="163">
        <v>45289</v>
      </c>
      <c r="J404" s="164"/>
      <c r="K404" s="9" t="s">
        <v>954</v>
      </c>
      <c r="L404" s="15" t="s">
        <v>408</v>
      </c>
      <c r="M404" s="13">
        <v>1499</v>
      </c>
      <c r="N404" s="9" t="s">
        <v>31</v>
      </c>
      <c r="O404" s="13">
        <v>450</v>
      </c>
      <c r="P404" s="13">
        <v>125</v>
      </c>
      <c r="Q404" s="13">
        <f t="shared" si="6"/>
        <v>924</v>
      </c>
    </row>
    <row r="405" spans="1:17" ht="21">
      <c r="A405" s="59">
        <v>397</v>
      </c>
      <c r="B405">
        <v>77869943944</v>
      </c>
      <c r="C405" s="55"/>
      <c r="D405" s="1" t="s">
        <v>1166</v>
      </c>
      <c r="E405" t="s">
        <v>21</v>
      </c>
      <c r="F405" t="s">
        <v>22</v>
      </c>
      <c r="G405" s="162">
        <v>45286</v>
      </c>
      <c r="H405" s="156" t="s">
        <v>94</v>
      </c>
      <c r="I405" s="163">
        <v>45287</v>
      </c>
      <c r="J405" s="164"/>
      <c r="K405" s="9" t="s">
        <v>977</v>
      </c>
      <c r="L405" s="15" t="s">
        <v>408</v>
      </c>
      <c r="M405" s="13">
        <v>1399</v>
      </c>
      <c r="N405" s="9" t="s">
        <v>31</v>
      </c>
      <c r="O405" s="13">
        <v>450</v>
      </c>
      <c r="P405" s="13">
        <v>125</v>
      </c>
      <c r="Q405" s="13">
        <f t="shared" si="6"/>
        <v>824</v>
      </c>
    </row>
    <row r="406" spans="1:17" ht="21">
      <c r="A406" s="59">
        <v>398</v>
      </c>
      <c r="B406">
        <v>77869942625</v>
      </c>
      <c r="C406" s="55"/>
      <c r="D406" s="1" t="s">
        <v>1167</v>
      </c>
      <c r="E406" t="s">
        <v>1168</v>
      </c>
      <c r="F406" t="s">
        <v>492</v>
      </c>
      <c r="G406" s="162">
        <v>45286</v>
      </c>
      <c r="H406" s="156" t="s">
        <v>94</v>
      </c>
      <c r="I406" s="163">
        <v>45289</v>
      </c>
      <c r="J406" s="164"/>
      <c r="K406" s="9" t="s">
        <v>977</v>
      </c>
      <c r="L406" s="15" t="s">
        <v>408</v>
      </c>
      <c r="M406" s="13">
        <v>1399</v>
      </c>
      <c r="N406" s="9" t="s">
        <v>31</v>
      </c>
      <c r="O406" s="13">
        <v>450</v>
      </c>
      <c r="P406" s="13">
        <v>125</v>
      </c>
      <c r="Q406" s="13">
        <f t="shared" si="6"/>
        <v>824</v>
      </c>
    </row>
    <row r="407" spans="1:17" ht="21">
      <c r="A407" s="59">
        <v>399</v>
      </c>
      <c r="B407">
        <v>77869942286</v>
      </c>
      <c r="C407" s="55"/>
      <c r="D407" s="1" t="s">
        <v>1169</v>
      </c>
      <c r="E407" t="s">
        <v>21</v>
      </c>
      <c r="F407" t="s">
        <v>22</v>
      </c>
      <c r="G407" s="162">
        <v>45286</v>
      </c>
      <c r="H407" s="156" t="s">
        <v>94</v>
      </c>
      <c r="I407" s="163">
        <v>45287</v>
      </c>
      <c r="J407" s="164"/>
      <c r="K407" s="9" t="s">
        <v>977</v>
      </c>
      <c r="L407" s="15" t="s">
        <v>408</v>
      </c>
      <c r="M407" s="13">
        <v>1399</v>
      </c>
      <c r="N407" s="9" t="s">
        <v>31</v>
      </c>
      <c r="O407" s="13">
        <v>450</v>
      </c>
      <c r="P407" s="13">
        <v>125</v>
      </c>
      <c r="Q407" s="13">
        <f t="shared" si="6"/>
        <v>824</v>
      </c>
    </row>
    <row r="408" spans="1:17" ht="21">
      <c r="A408" s="59">
        <v>400</v>
      </c>
      <c r="B408">
        <v>77869941682</v>
      </c>
      <c r="C408" s="55"/>
      <c r="D408" s="1" t="s">
        <v>1170</v>
      </c>
      <c r="E408" t="s">
        <v>880</v>
      </c>
      <c r="F408" t="s">
        <v>232</v>
      </c>
      <c r="G408" s="162">
        <v>45286</v>
      </c>
      <c r="H408" s="156" t="s">
        <v>94</v>
      </c>
      <c r="I408" s="163">
        <v>45290</v>
      </c>
      <c r="J408" s="164"/>
      <c r="K408" s="9" t="s">
        <v>977</v>
      </c>
      <c r="L408" s="15" t="s">
        <v>408</v>
      </c>
      <c r="M408" s="13">
        <v>1399</v>
      </c>
      <c r="N408" s="9" t="s">
        <v>31</v>
      </c>
      <c r="O408" s="13">
        <v>450</v>
      </c>
      <c r="P408" s="13">
        <v>125</v>
      </c>
      <c r="Q408" s="13">
        <f t="shared" si="6"/>
        <v>824</v>
      </c>
    </row>
    <row r="409" spans="1:17" ht="21">
      <c r="A409" s="59">
        <v>401</v>
      </c>
      <c r="B409">
        <v>77869941564</v>
      </c>
      <c r="C409" s="55"/>
      <c r="D409" s="1" t="s">
        <v>1172</v>
      </c>
      <c r="E409" t="s">
        <v>1171</v>
      </c>
      <c r="F409" t="s">
        <v>93</v>
      </c>
      <c r="G409" s="162">
        <v>45286</v>
      </c>
      <c r="H409" s="156" t="s">
        <v>94</v>
      </c>
      <c r="I409" s="163">
        <v>45293</v>
      </c>
      <c r="J409" s="164"/>
      <c r="K409" s="9" t="s">
        <v>977</v>
      </c>
      <c r="L409" s="15" t="s">
        <v>408</v>
      </c>
      <c r="M409" s="13">
        <v>1399</v>
      </c>
      <c r="N409" s="9" t="s">
        <v>31</v>
      </c>
      <c r="O409" s="13">
        <v>450</v>
      </c>
      <c r="P409" s="13">
        <v>125</v>
      </c>
      <c r="Q409" s="13">
        <f t="shared" si="6"/>
        <v>824</v>
      </c>
    </row>
    <row r="410" spans="1:17" ht="21">
      <c r="A410" s="59">
        <v>402</v>
      </c>
      <c r="B410">
        <v>77869941472</v>
      </c>
      <c r="C410" s="55"/>
      <c r="D410" s="1" t="s">
        <v>1173</v>
      </c>
      <c r="E410" t="s">
        <v>34</v>
      </c>
      <c r="F410" t="s">
        <v>11</v>
      </c>
      <c r="G410" s="162">
        <v>45286</v>
      </c>
      <c r="H410" s="156" t="s">
        <v>94</v>
      </c>
      <c r="I410" s="163">
        <v>45287</v>
      </c>
      <c r="J410" s="164"/>
      <c r="K410" s="9" t="s">
        <v>977</v>
      </c>
      <c r="L410" s="15" t="s">
        <v>408</v>
      </c>
      <c r="M410" s="13">
        <v>1399</v>
      </c>
      <c r="N410" s="9" t="s">
        <v>31</v>
      </c>
      <c r="O410" s="13">
        <v>450</v>
      </c>
      <c r="P410" s="13">
        <v>125</v>
      </c>
      <c r="Q410" s="13">
        <f t="shared" si="6"/>
        <v>824</v>
      </c>
    </row>
    <row r="411" spans="1:17" ht="21">
      <c r="A411" s="59">
        <v>403</v>
      </c>
      <c r="B411">
        <v>77869941354</v>
      </c>
      <c r="C411" s="55"/>
      <c r="D411" s="1" t="s">
        <v>1174</v>
      </c>
      <c r="E411" t="s">
        <v>1175</v>
      </c>
      <c r="F411" t="s">
        <v>93</v>
      </c>
      <c r="G411" s="162">
        <v>45286</v>
      </c>
      <c r="H411" s="156" t="s">
        <v>94</v>
      </c>
      <c r="I411" s="163">
        <v>45288</v>
      </c>
      <c r="J411" s="164"/>
      <c r="K411" s="9" t="s">
        <v>977</v>
      </c>
      <c r="L411" s="15" t="s">
        <v>408</v>
      </c>
      <c r="M411" s="13">
        <v>1399</v>
      </c>
      <c r="N411" s="9" t="s">
        <v>31</v>
      </c>
      <c r="O411" s="13">
        <v>450</v>
      </c>
      <c r="P411" s="13">
        <v>125</v>
      </c>
      <c r="Q411" s="13">
        <f t="shared" si="6"/>
        <v>824</v>
      </c>
    </row>
    <row r="412" spans="1:17" ht="21">
      <c r="A412" s="59">
        <v>404</v>
      </c>
      <c r="B412">
        <v>77869941225</v>
      </c>
      <c r="C412" s="55"/>
      <c r="D412" s="1" t="s">
        <v>1176</v>
      </c>
      <c r="E412" t="s">
        <v>1153</v>
      </c>
      <c r="F412" t="s">
        <v>2</v>
      </c>
      <c r="G412" s="162">
        <v>45286</v>
      </c>
      <c r="H412" s="156" t="s">
        <v>94</v>
      </c>
      <c r="I412" s="163">
        <v>45287</v>
      </c>
      <c r="J412" s="164"/>
      <c r="K412" s="9" t="s">
        <v>954</v>
      </c>
      <c r="L412" s="15" t="s">
        <v>408</v>
      </c>
      <c r="M412" s="13">
        <v>1499</v>
      </c>
      <c r="N412" s="9" t="s">
        <v>31</v>
      </c>
      <c r="O412" s="13">
        <v>450</v>
      </c>
      <c r="P412" s="13">
        <v>125</v>
      </c>
      <c r="Q412" s="13">
        <f t="shared" si="6"/>
        <v>924</v>
      </c>
    </row>
    <row r="413" spans="1:17" ht="21">
      <c r="A413" s="59">
        <v>405</v>
      </c>
      <c r="B413">
        <v>77869941085</v>
      </c>
      <c r="C413" s="55"/>
      <c r="D413" s="1" t="s">
        <v>1177</v>
      </c>
      <c r="E413" t="s">
        <v>829</v>
      </c>
      <c r="F413" t="s">
        <v>303</v>
      </c>
      <c r="G413" s="162">
        <v>45286</v>
      </c>
      <c r="H413" s="156" t="s">
        <v>94</v>
      </c>
      <c r="I413" s="163">
        <v>45289</v>
      </c>
      <c r="J413" s="164"/>
      <c r="K413" s="9" t="s">
        <v>954</v>
      </c>
      <c r="L413" s="15" t="s">
        <v>408</v>
      </c>
      <c r="M413" s="13">
        <v>1499</v>
      </c>
      <c r="N413" s="9" t="s">
        <v>31</v>
      </c>
      <c r="O413" s="13">
        <v>450</v>
      </c>
      <c r="P413" s="13">
        <v>125</v>
      </c>
      <c r="Q413" s="13">
        <f t="shared" si="6"/>
        <v>924</v>
      </c>
    </row>
    <row r="414" spans="1:17" ht="21">
      <c r="A414" s="59">
        <v>406</v>
      </c>
      <c r="B414">
        <v>77869941881</v>
      </c>
      <c r="C414" s="55"/>
      <c r="D414" s="1" t="s">
        <v>1178</v>
      </c>
      <c r="E414" t="s">
        <v>21</v>
      </c>
      <c r="F414" t="s">
        <v>22</v>
      </c>
      <c r="G414" s="162">
        <v>45286</v>
      </c>
      <c r="H414" s="156" t="s">
        <v>94</v>
      </c>
      <c r="I414" s="163">
        <v>45289</v>
      </c>
      <c r="J414" s="164"/>
      <c r="K414" s="9" t="s">
        <v>977</v>
      </c>
      <c r="L414" s="15" t="s">
        <v>408</v>
      </c>
      <c r="M414" s="13">
        <v>1399</v>
      </c>
      <c r="N414" s="9" t="s">
        <v>31</v>
      </c>
      <c r="O414" s="13">
        <v>450</v>
      </c>
      <c r="P414" s="13">
        <v>125</v>
      </c>
      <c r="Q414" s="13">
        <f t="shared" si="6"/>
        <v>824</v>
      </c>
    </row>
    <row r="415" spans="1:17" ht="21">
      <c r="A415" s="59">
        <v>407</v>
      </c>
      <c r="B415">
        <v>77869940923</v>
      </c>
      <c r="C415" s="55"/>
      <c r="D415" s="1" t="s">
        <v>1179</v>
      </c>
      <c r="E415" t="s">
        <v>419</v>
      </c>
      <c r="F415" t="s">
        <v>714</v>
      </c>
      <c r="G415" s="162">
        <v>45286</v>
      </c>
      <c r="H415" s="156" t="s">
        <v>94</v>
      </c>
      <c r="I415" s="163">
        <v>45289</v>
      </c>
      <c r="J415" s="164"/>
      <c r="K415" s="9" t="s">
        <v>977</v>
      </c>
      <c r="L415" s="15" t="s">
        <v>408</v>
      </c>
      <c r="M415" s="13">
        <v>1399</v>
      </c>
      <c r="N415" s="9" t="s">
        <v>31</v>
      </c>
      <c r="O415" s="13">
        <v>450</v>
      </c>
      <c r="P415" s="13">
        <v>125</v>
      </c>
      <c r="Q415" s="13">
        <f t="shared" si="6"/>
        <v>824</v>
      </c>
    </row>
    <row r="416" spans="1:17" ht="21">
      <c r="A416" s="59">
        <v>408</v>
      </c>
      <c r="B416">
        <v>77870484742</v>
      </c>
      <c r="C416" s="55"/>
      <c r="D416" s="1" t="s">
        <v>1180</v>
      </c>
      <c r="E416" t="s">
        <v>1181</v>
      </c>
      <c r="F416" t="s">
        <v>343</v>
      </c>
      <c r="G416" s="162">
        <v>45286</v>
      </c>
      <c r="H416" s="156" t="s">
        <v>94</v>
      </c>
      <c r="I416" s="163">
        <v>45290</v>
      </c>
      <c r="J416" s="164"/>
      <c r="K416" s="9" t="s">
        <v>954</v>
      </c>
      <c r="L416" s="15" t="s">
        <v>408</v>
      </c>
      <c r="M416" s="13">
        <v>1499</v>
      </c>
      <c r="N416" s="9" t="s">
        <v>31</v>
      </c>
      <c r="O416" s="13">
        <v>450</v>
      </c>
      <c r="P416" s="13">
        <v>125</v>
      </c>
      <c r="Q416" s="13">
        <f t="shared" si="6"/>
        <v>924</v>
      </c>
    </row>
    <row r="417" spans="1:17" ht="21">
      <c r="A417" s="59">
        <v>409</v>
      </c>
      <c r="B417">
        <v>77870482841</v>
      </c>
      <c r="C417" s="55"/>
      <c r="D417" s="1" t="s">
        <v>1182</v>
      </c>
      <c r="E417" t="s">
        <v>1086</v>
      </c>
      <c r="F417" t="s">
        <v>4</v>
      </c>
      <c r="G417" s="162">
        <v>45286</v>
      </c>
      <c r="H417" s="156" t="s">
        <v>94</v>
      </c>
      <c r="I417" s="163">
        <v>45287</v>
      </c>
      <c r="J417" s="164"/>
      <c r="K417" s="9" t="s">
        <v>977</v>
      </c>
      <c r="L417" s="15" t="s">
        <v>408</v>
      </c>
      <c r="M417" s="13">
        <v>1399</v>
      </c>
      <c r="N417" s="9" t="s">
        <v>31</v>
      </c>
      <c r="O417" s="13">
        <v>450</v>
      </c>
      <c r="P417" s="13">
        <v>125</v>
      </c>
      <c r="Q417" s="13">
        <f t="shared" si="6"/>
        <v>824</v>
      </c>
    </row>
    <row r="418" spans="1:17" ht="21">
      <c r="A418" s="59">
        <v>410</v>
      </c>
      <c r="B418">
        <v>77870482314</v>
      </c>
      <c r="C418" s="55"/>
      <c r="D418" s="1" t="s">
        <v>1183</v>
      </c>
      <c r="E418" t="s">
        <v>1184</v>
      </c>
      <c r="F418" t="s">
        <v>635</v>
      </c>
      <c r="G418" s="162">
        <v>45286</v>
      </c>
      <c r="H418" s="156" t="s">
        <v>94</v>
      </c>
      <c r="I418" s="163">
        <v>45289</v>
      </c>
      <c r="J418" s="164"/>
      <c r="K418" s="9" t="s">
        <v>977</v>
      </c>
      <c r="L418" s="15" t="s">
        <v>408</v>
      </c>
      <c r="M418" s="13">
        <v>1399</v>
      </c>
      <c r="N418" s="9" t="s">
        <v>31</v>
      </c>
      <c r="O418" s="13">
        <v>450</v>
      </c>
      <c r="P418" s="13">
        <v>125</v>
      </c>
      <c r="Q418" s="13">
        <f t="shared" si="6"/>
        <v>824</v>
      </c>
    </row>
    <row r="419" spans="1:17" ht="21">
      <c r="A419" s="59">
        <v>411</v>
      </c>
      <c r="B419">
        <v>77870950102</v>
      </c>
      <c r="C419" s="55"/>
      <c r="D419" s="1" t="s">
        <v>1185</v>
      </c>
      <c r="E419" t="s">
        <v>873</v>
      </c>
      <c r="F419" t="s">
        <v>232</v>
      </c>
      <c r="G419" s="162">
        <v>45287</v>
      </c>
      <c r="H419" s="156" t="s">
        <v>94</v>
      </c>
      <c r="I419" s="163">
        <v>45289</v>
      </c>
      <c r="J419" s="164"/>
      <c r="K419" s="9" t="s">
        <v>954</v>
      </c>
      <c r="L419" s="15" t="s">
        <v>408</v>
      </c>
      <c r="M419" s="13">
        <v>1499</v>
      </c>
      <c r="N419" s="9" t="s">
        <v>31</v>
      </c>
      <c r="O419" s="13">
        <v>450</v>
      </c>
      <c r="P419" s="13">
        <v>125</v>
      </c>
      <c r="Q419" s="13">
        <f t="shared" si="6"/>
        <v>924</v>
      </c>
    </row>
    <row r="420" spans="1:17" ht="21">
      <c r="A420" s="59">
        <v>412</v>
      </c>
      <c r="B420">
        <v>77870949715</v>
      </c>
      <c r="C420" s="55"/>
      <c r="D420" s="1" t="s">
        <v>1186</v>
      </c>
      <c r="E420" t="s">
        <v>1187</v>
      </c>
      <c r="F420" t="s">
        <v>365</v>
      </c>
      <c r="G420" s="162">
        <v>45287</v>
      </c>
      <c r="H420" s="156" t="s">
        <v>94</v>
      </c>
      <c r="I420" s="163">
        <v>45289</v>
      </c>
      <c r="J420" s="164"/>
      <c r="K420" s="9" t="s">
        <v>977</v>
      </c>
      <c r="L420" s="15" t="s">
        <v>408</v>
      </c>
      <c r="M420" s="13">
        <v>1399</v>
      </c>
      <c r="N420" s="9" t="s">
        <v>31</v>
      </c>
      <c r="O420" s="13">
        <v>450</v>
      </c>
      <c r="P420" s="13">
        <v>125</v>
      </c>
      <c r="Q420" s="13">
        <f t="shared" si="6"/>
        <v>824</v>
      </c>
    </row>
    <row r="421" spans="1:17" ht="21">
      <c r="A421" s="59">
        <v>413</v>
      </c>
      <c r="B421">
        <v>77870949752</v>
      </c>
      <c r="C421" s="55"/>
      <c r="D421" s="1" t="s">
        <v>1188</v>
      </c>
      <c r="E421" t="s">
        <v>1083</v>
      </c>
      <c r="F421" t="s">
        <v>4</v>
      </c>
      <c r="G421" s="162">
        <v>45287</v>
      </c>
      <c r="H421" s="156" t="s">
        <v>94</v>
      </c>
      <c r="I421" s="163">
        <v>45288</v>
      </c>
      <c r="J421" s="164"/>
      <c r="K421" s="9" t="s">
        <v>977</v>
      </c>
      <c r="L421" s="15" t="s">
        <v>408</v>
      </c>
      <c r="M421" s="13">
        <v>1399</v>
      </c>
      <c r="N421" s="9" t="s">
        <v>31</v>
      </c>
      <c r="O421" s="13">
        <v>450</v>
      </c>
      <c r="P421" s="13">
        <v>125</v>
      </c>
      <c r="Q421" s="13">
        <f t="shared" si="6"/>
        <v>824</v>
      </c>
    </row>
    <row r="422" spans="1:17" ht="21">
      <c r="A422" s="59">
        <v>414</v>
      </c>
      <c r="B422">
        <v>77870950043</v>
      </c>
      <c r="C422" s="55"/>
      <c r="D422" s="1" t="s">
        <v>1189</v>
      </c>
      <c r="E422" t="s">
        <v>533</v>
      </c>
      <c r="F422" t="s">
        <v>232</v>
      </c>
      <c r="G422" s="162">
        <v>45287</v>
      </c>
      <c r="H422" s="156" t="s">
        <v>94</v>
      </c>
      <c r="I422" s="163">
        <v>45289</v>
      </c>
      <c r="J422" s="164"/>
      <c r="K422" s="9" t="s">
        <v>977</v>
      </c>
      <c r="L422" s="15" t="s">
        <v>408</v>
      </c>
      <c r="M422" s="13">
        <v>1399</v>
      </c>
      <c r="N422" s="9" t="s">
        <v>31</v>
      </c>
      <c r="O422" s="13">
        <v>450</v>
      </c>
      <c r="P422" s="13">
        <v>125</v>
      </c>
      <c r="Q422" s="13">
        <f t="shared" si="6"/>
        <v>824</v>
      </c>
    </row>
    <row r="423" spans="1:17" ht="21">
      <c r="A423" s="59">
        <v>415</v>
      </c>
      <c r="B423">
        <v>141123866317348</v>
      </c>
      <c r="C423" s="98"/>
      <c r="D423" s="1" t="s">
        <v>1191</v>
      </c>
      <c r="E423" t="s">
        <v>1190</v>
      </c>
      <c r="F423" t="s">
        <v>380</v>
      </c>
      <c r="G423" s="162">
        <v>45289</v>
      </c>
      <c r="H423" s="157" t="s">
        <v>115</v>
      </c>
      <c r="I423" s="127"/>
      <c r="J423" s="165">
        <v>45307</v>
      </c>
      <c r="K423" s="9" t="s">
        <v>977</v>
      </c>
      <c r="L423" s="17" t="s">
        <v>115</v>
      </c>
      <c r="M423" s="13"/>
      <c r="N423" s="9" t="s">
        <v>31</v>
      </c>
      <c r="O423" s="13">
        <v>0</v>
      </c>
      <c r="P423" s="13">
        <v>125</v>
      </c>
      <c r="Q423" s="13">
        <f t="shared" si="6"/>
        <v>0</v>
      </c>
    </row>
    <row r="424" spans="1:17" ht="21">
      <c r="A424" s="59">
        <v>416</v>
      </c>
      <c r="B424">
        <v>77871159030</v>
      </c>
      <c r="C424" s="55"/>
      <c r="D424" s="1" t="s">
        <v>1192</v>
      </c>
      <c r="E424" t="s">
        <v>873</v>
      </c>
      <c r="F424" t="s">
        <v>232</v>
      </c>
      <c r="G424" s="162">
        <v>45287</v>
      </c>
      <c r="H424" s="156" t="s">
        <v>94</v>
      </c>
      <c r="I424" s="163">
        <v>45292</v>
      </c>
      <c r="J424" s="164"/>
      <c r="K424" s="9" t="s">
        <v>977</v>
      </c>
      <c r="L424" s="15" t="s">
        <v>408</v>
      </c>
      <c r="M424" s="13">
        <v>1399</v>
      </c>
      <c r="N424" s="9" t="s">
        <v>31</v>
      </c>
      <c r="O424" s="13">
        <v>450</v>
      </c>
      <c r="P424" s="13">
        <v>125</v>
      </c>
      <c r="Q424" s="13">
        <f t="shared" si="6"/>
        <v>824</v>
      </c>
    </row>
    <row r="425" spans="1:17" ht="21">
      <c r="A425" s="59">
        <v>417</v>
      </c>
      <c r="B425">
        <v>77871158654</v>
      </c>
      <c r="C425" s="55"/>
      <c r="D425" s="1" t="s">
        <v>1193</v>
      </c>
      <c r="E425" t="s">
        <v>836</v>
      </c>
      <c r="F425" t="s">
        <v>2</v>
      </c>
      <c r="G425" s="162">
        <v>45287</v>
      </c>
      <c r="H425" s="156" t="s">
        <v>94</v>
      </c>
      <c r="I425" s="163">
        <v>45288</v>
      </c>
      <c r="J425" s="164"/>
      <c r="K425" s="9" t="s">
        <v>977</v>
      </c>
      <c r="L425" s="15" t="s">
        <v>408</v>
      </c>
      <c r="M425" s="13">
        <v>1399</v>
      </c>
      <c r="N425" s="9" t="s">
        <v>31</v>
      </c>
      <c r="O425" s="13">
        <v>450</v>
      </c>
      <c r="P425" s="13">
        <v>125</v>
      </c>
      <c r="Q425" s="13">
        <f t="shared" si="6"/>
        <v>824</v>
      </c>
    </row>
    <row r="426" spans="1:17" ht="21">
      <c r="A426" s="59">
        <v>418</v>
      </c>
      <c r="B426">
        <v>77871288434</v>
      </c>
      <c r="C426" s="55"/>
      <c r="D426" s="1" t="s">
        <v>1194</v>
      </c>
      <c r="E426" t="s">
        <v>1195</v>
      </c>
      <c r="F426" t="s">
        <v>827</v>
      </c>
      <c r="G426" s="162">
        <v>45287</v>
      </c>
      <c r="H426" s="156" t="s">
        <v>94</v>
      </c>
      <c r="I426" s="163">
        <v>45292</v>
      </c>
      <c r="J426" s="164"/>
      <c r="K426" s="9" t="s">
        <v>977</v>
      </c>
      <c r="L426" s="15" t="s">
        <v>408</v>
      </c>
      <c r="M426" s="13">
        <v>1399</v>
      </c>
      <c r="N426" s="9" t="s">
        <v>31</v>
      </c>
      <c r="O426" s="13">
        <v>450</v>
      </c>
      <c r="P426" s="13">
        <v>125</v>
      </c>
      <c r="Q426" s="13">
        <f t="shared" si="6"/>
        <v>824</v>
      </c>
    </row>
    <row r="427" spans="1:17" ht="21">
      <c r="A427" s="59">
        <v>419</v>
      </c>
      <c r="B427">
        <v>77871347621</v>
      </c>
      <c r="C427" s="55"/>
      <c r="D427" s="1" t="s">
        <v>1196</v>
      </c>
      <c r="E427" t="s">
        <v>1197</v>
      </c>
      <c r="F427" t="s">
        <v>452</v>
      </c>
      <c r="G427" s="162">
        <v>45287</v>
      </c>
      <c r="H427" s="156" t="s">
        <v>94</v>
      </c>
      <c r="I427" s="163">
        <v>45290</v>
      </c>
      <c r="J427" s="164"/>
      <c r="K427" s="9" t="s">
        <v>977</v>
      </c>
      <c r="L427" s="15" t="s">
        <v>408</v>
      </c>
      <c r="M427" s="13">
        <v>1399</v>
      </c>
      <c r="N427" s="9" t="s">
        <v>31</v>
      </c>
      <c r="O427" s="13">
        <v>450</v>
      </c>
      <c r="P427" s="13">
        <v>125</v>
      </c>
      <c r="Q427" s="13">
        <f t="shared" si="6"/>
        <v>824</v>
      </c>
    </row>
    <row r="428" spans="1:17" ht="21">
      <c r="A428" s="59">
        <v>420</v>
      </c>
      <c r="B428">
        <v>77871708703</v>
      </c>
      <c r="C428" s="55"/>
      <c r="D428" s="1" t="s">
        <v>1198</v>
      </c>
      <c r="E428" t="s">
        <v>835</v>
      </c>
      <c r="F428" t="s">
        <v>452</v>
      </c>
      <c r="G428" s="162">
        <v>45288</v>
      </c>
      <c r="H428" s="156" t="s">
        <v>94</v>
      </c>
      <c r="I428" s="163">
        <v>45291</v>
      </c>
      <c r="J428" s="164"/>
      <c r="K428" s="9" t="s">
        <v>977</v>
      </c>
      <c r="L428" s="15" t="s">
        <v>408</v>
      </c>
      <c r="M428" s="13">
        <v>1399</v>
      </c>
      <c r="N428" s="9" t="s">
        <v>31</v>
      </c>
      <c r="O428" s="13">
        <v>450</v>
      </c>
      <c r="P428" s="13">
        <v>125</v>
      </c>
      <c r="Q428" s="13">
        <f t="shared" si="6"/>
        <v>824</v>
      </c>
    </row>
    <row r="429" spans="1:17" ht="21">
      <c r="A429" s="59">
        <v>421</v>
      </c>
      <c r="B429">
        <v>77871708670</v>
      </c>
      <c r="C429" s="55"/>
      <c r="D429" s="1" t="s">
        <v>1199</v>
      </c>
      <c r="E429" t="s">
        <v>531</v>
      </c>
      <c r="F429" t="s">
        <v>2</v>
      </c>
      <c r="G429" s="162">
        <v>45288</v>
      </c>
      <c r="H429" s="156" t="s">
        <v>94</v>
      </c>
      <c r="I429" s="163">
        <v>45289</v>
      </c>
      <c r="J429" s="164"/>
      <c r="K429" s="9" t="s">
        <v>977</v>
      </c>
      <c r="L429" s="15" t="s">
        <v>408</v>
      </c>
      <c r="M429" s="13">
        <v>1399</v>
      </c>
      <c r="N429" s="9" t="s">
        <v>31</v>
      </c>
      <c r="O429" s="13">
        <v>450</v>
      </c>
      <c r="P429" s="13">
        <v>125</v>
      </c>
      <c r="Q429" s="13">
        <f t="shared" si="6"/>
        <v>824</v>
      </c>
    </row>
    <row r="430" spans="1:17" ht="21">
      <c r="A430" s="59">
        <v>422</v>
      </c>
      <c r="B430">
        <v>77871708526</v>
      </c>
      <c r="C430" s="55"/>
      <c r="D430" s="1" t="s">
        <v>1200</v>
      </c>
      <c r="E430" t="s">
        <v>961</v>
      </c>
      <c r="F430" t="s">
        <v>452</v>
      </c>
      <c r="G430" s="162">
        <v>45288</v>
      </c>
      <c r="H430" s="156" t="s">
        <v>94</v>
      </c>
      <c r="I430" s="163">
        <v>45292</v>
      </c>
      <c r="J430" s="164"/>
      <c r="K430" s="9" t="s">
        <v>977</v>
      </c>
      <c r="L430" s="15" t="s">
        <v>408</v>
      </c>
      <c r="M430" s="13">
        <v>1399</v>
      </c>
      <c r="N430" s="9" t="s">
        <v>31</v>
      </c>
      <c r="O430" s="13">
        <v>450</v>
      </c>
      <c r="P430" s="13">
        <v>125</v>
      </c>
      <c r="Q430" s="13">
        <f t="shared" si="6"/>
        <v>824</v>
      </c>
    </row>
    <row r="431" spans="1:17" ht="21">
      <c r="A431" s="59">
        <v>423</v>
      </c>
      <c r="B431">
        <v>77871708504</v>
      </c>
      <c r="C431" s="55"/>
      <c r="D431" s="1" t="s">
        <v>1201</v>
      </c>
      <c r="E431" t="s">
        <v>1202</v>
      </c>
      <c r="F431" t="s">
        <v>11</v>
      </c>
      <c r="G431" s="162">
        <v>45288</v>
      </c>
      <c r="H431" s="156" t="s">
        <v>94</v>
      </c>
      <c r="I431" s="163">
        <v>45290</v>
      </c>
      <c r="J431" s="164"/>
      <c r="K431" s="9" t="s">
        <v>954</v>
      </c>
      <c r="L431" s="15" t="s">
        <v>408</v>
      </c>
      <c r="M431" s="13">
        <v>1499</v>
      </c>
      <c r="N431" s="9" t="s">
        <v>31</v>
      </c>
      <c r="O431" s="13">
        <v>450</v>
      </c>
      <c r="P431" s="13">
        <v>125</v>
      </c>
      <c r="Q431" s="13">
        <f t="shared" si="6"/>
        <v>924</v>
      </c>
    </row>
    <row r="432" spans="1:17" ht="21">
      <c r="A432" s="59">
        <v>424</v>
      </c>
      <c r="B432">
        <v>77871708460</v>
      </c>
      <c r="C432" s="55"/>
      <c r="D432" s="1" t="s">
        <v>1203</v>
      </c>
      <c r="E432" t="s">
        <v>829</v>
      </c>
      <c r="F432" t="s">
        <v>303</v>
      </c>
      <c r="G432" s="162">
        <v>45288</v>
      </c>
      <c r="H432" s="156" t="s">
        <v>94</v>
      </c>
      <c r="I432" s="163">
        <v>45291</v>
      </c>
      <c r="J432" s="164"/>
      <c r="K432" s="9" t="s">
        <v>977</v>
      </c>
      <c r="L432" s="15" t="s">
        <v>408</v>
      </c>
      <c r="M432" s="13">
        <v>1399</v>
      </c>
      <c r="N432" s="9" t="s">
        <v>31</v>
      </c>
      <c r="O432" s="13">
        <v>450</v>
      </c>
      <c r="P432" s="13">
        <v>125</v>
      </c>
      <c r="Q432" s="13">
        <f t="shared" si="6"/>
        <v>824</v>
      </c>
    </row>
    <row r="433" spans="1:18" ht="21">
      <c r="A433" s="59">
        <v>425</v>
      </c>
      <c r="B433">
        <v>77871708412</v>
      </c>
      <c r="C433" s="55"/>
      <c r="D433" s="1" t="s">
        <v>1204</v>
      </c>
      <c r="E433" t="s">
        <v>1205</v>
      </c>
      <c r="F433" t="s">
        <v>492</v>
      </c>
      <c r="G433" s="162">
        <v>45288</v>
      </c>
      <c r="H433" s="156" t="s">
        <v>94</v>
      </c>
      <c r="I433" s="163">
        <v>45293</v>
      </c>
      <c r="J433" s="164"/>
      <c r="K433" s="9" t="s">
        <v>977</v>
      </c>
      <c r="L433" s="15" t="s">
        <v>408</v>
      </c>
      <c r="M433" s="13">
        <v>1399</v>
      </c>
      <c r="N433" s="9" t="s">
        <v>31</v>
      </c>
      <c r="O433" s="13">
        <v>450</v>
      </c>
      <c r="P433" s="13">
        <v>125</v>
      </c>
      <c r="Q433" s="13">
        <f t="shared" si="6"/>
        <v>824</v>
      </c>
    </row>
    <row r="434" spans="1:18" ht="21">
      <c r="A434" s="59">
        <v>426</v>
      </c>
      <c r="B434">
        <v>77871708386</v>
      </c>
      <c r="C434" s="55"/>
      <c r="D434" s="1" t="s">
        <v>1206</v>
      </c>
      <c r="E434" t="s">
        <v>901</v>
      </c>
      <c r="F434" t="s">
        <v>210</v>
      </c>
      <c r="G434" s="162">
        <v>45288</v>
      </c>
      <c r="H434" s="156" t="s">
        <v>94</v>
      </c>
      <c r="I434" s="163">
        <v>45290</v>
      </c>
      <c r="J434" s="164"/>
      <c r="K434" s="9" t="s">
        <v>977</v>
      </c>
      <c r="L434" s="15" t="s">
        <v>408</v>
      </c>
      <c r="M434" s="13">
        <v>1399</v>
      </c>
      <c r="N434" s="9" t="s">
        <v>31</v>
      </c>
      <c r="O434" s="13">
        <v>450</v>
      </c>
      <c r="P434" s="13">
        <v>125</v>
      </c>
      <c r="Q434" s="13">
        <f t="shared" si="6"/>
        <v>824</v>
      </c>
    </row>
    <row r="435" spans="1:18" ht="21">
      <c r="A435" s="59">
        <v>427</v>
      </c>
      <c r="B435">
        <v>76933462771</v>
      </c>
      <c r="C435" s="55"/>
      <c r="D435" s="1" t="s">
        <v>1207</v>
      </c>
      <c r="E435" t="s">
        <v>1208</v>
      </c>
      <c r="F435" t="s">
        <v>11</v>
      </c>
      <c r="G435" s="162">
        <v>45288</v>
      </c>
      <c r="H435" s="156" t="s">
        <v>94</v>
      </c>
      <c r="I435" s="163">
        <v>45290</v>
      </c>
      <c r="J435" s="164"/>
      <c r="K435" s="9" t="s">
        <v>985</v>
      </c>
      <c r="L435" s="9" t="s">
        <v>280</v>
      </c>
      <c r="M435" s="13">
        <v>1399</v>
      </c>
      <c r="N435" s="9" t="s">
        <v>31</v>
      </c>
      <c r="O435" s="13">
        <v>450</v>
      </c>
      <c r="P435" s="13">
        <v>125</v>
      </c>
      <c r="Q435" s="13">
        <f t="shared" si="6"/>
        <v>824</v>
      </c>
    </row>
    <row r="436" spans="1:18" ht="21">
      <c r="A436" s="59">
        <v>428</v>
      </c>
      <c r="B436">
        <v>77871708320</v>
      </c>
      <c r="C436" s="55"/>
      <c r="D436" s="1" t="s">
        <v>1209</v>
      </c>
      <c r="E436" t="s">
        <v>533</v>
      </c>
      <c r="F436" t="s">
        <v>232</v>
      </c>
      <c r="G436" s="162">
        <v>45288</v>
      </c>
      <c r="H436" s="156" t="s">
        <v>94</v>
      </c>
      <c r="I436" s="163">
        <v>45291</v>
      </c>
      <c r="J436" s="164"/>
      <c r="K436" s="9" t="s">
        <v>977</v>
      </c>
      <c r="L436" s="15" t="s">
        <v>408</v>
      </c>
      <c r="M436" s="13">
        <v>1399</v>
      </c>
      <c r="N436" s="9" t="s">
        <v>31</v>
      </c>
      <c r="O436" s="13">
        <v>450</v>
      </c>
      <c r="P436" s="13">
        <v>125</v>
      </c>
      <c r="Q436" s="13">
        <f t="shared" si="6"/>
        <v>824</v>
      </c>
    </row>
    <row r="437" spans="1:18" ht="21">
      <c r="A437" s="59">
        <v>429</v>
      </c>
      <c r="B437">
        <v>77871710114</v>
      </c>
      <c r="C437" s="55"/>
      <c r="D437" s="1" t="s">
        <v>1210</v>
      </c>
      <c r="E437" t="s">
        <v>4</v>
      </c>
      <c r="F437" t="s">
        <v>4</v>
      </c>
      <c r="G437" s="162">
        <v>45288</v>
      </c>
      <c r="H437" s="156" t="s">
        <v>94</v>
      </c>
      <c r="I437" s="163">
        <v>45289</v>
      </c>
      <c r="J437" s="164"/>
      <c r="K437" s="9" t="s">
        <v>977</v>
      </c>
      <c r="L437" s="15" t="s">
        <v>408</v>
      </c>
      <c r="M437" s="13">
        <v>1399</v>
      </c>
      <c r="N437" s="9" t="s">
        <v>31</v>
      </c>
      <c r="O437" s="13">
        <v>450</v>
      </c>
      <c r="P437" s="13">
        <v>125</v>
      </c>
      <c r="Q437" s="13">
        <f t="shared" si="6"/>
        <v>824</v>
      </c>
    </row>
    <row r="438" spans="1:18" ht="21">
      <c r="A438" s="59">
        <v>430</v>
      </c>
      <c r="B438">
        <v>338706419681</v>
      </c>
      <c r="C438" s="55"/>
      <c r="D438" s="1" t="s">
        <v>1211</v>
      </c>
      <c r="E438" t="s">
        <v>1212</v>
      </c>
      <c r="F438" t="s">
        <v>635</v>
      </c>
      <c r="G438" s="162">
        <v>45288</v>
      </c>
      <c r="H438" s="157" t="s">
        <v>115</v>
      </c>
      <c r="I438" s="127"/>
      <c r="J438" s="165">
        <v>45316</v>
      </c>
      <c r="K438" s="9" t="s">
        <v>954</v>
      </c>
      <c r="L438" s="17" t="s">
        <v>115</v>
      </c>
      <c r="M438" s="13"/>
      <c r="N438" s="9" t="s">
        <v>31</v>
      </c>
      <c r="O438" s="13">
        <v>0</v>
      </c>
      <c r="P438" s="13">
        <v>125</v>
      </c>
      <c r="Q438" s="13">
        <f t="shared" si="6"/>
        <v>0</v>
      </c>
      <c r="R438" s="1" t="s">
        <v>1707</v>
      </c>
    </row>
    <row r="439" spans="1:18" ht="21">
      <c r="A439" s="59">
        <v>431</v>
      </c>
      <c r="B439">
        <v>76933462815</v>
      </c>
      <c r="C439" s="55"/>
      <c r="D439" s="1" t="s">
        <v>1213</v>
      </c>
      <c r="E439" t="s">
        <v>939</v>
      </c>
      <c r="F439" t="s">
        <v>343</v>
      </c>
      <c r="G439" s="162">
        <v>45288</v>
      </c>
      <c r="H439" s="156" t="s">
        <v>94</v>
      </c>
      <c r="I439" s="163">
        <v>45292</v>
      </c>
      <c r="J439" s="164"/>
      <c r="K439" s="9" t="s">
        <v>1029</v>
      </c>
      <c r="L439" s="9" t="s">
        <v>280</v>
      </c>
      <c r="M439" s="13">
        <v>1399</v>
      </c>
      <c r="N439" s="9" t="s">
        <v>31</v>
      </c>
      <c r="O439" s="13">
        <v>450</v>
      </c>
      <c r="P439" s="13">
        <v>125</v>
      </c>
      <c r="Q439" s="13">
        <f t="shared" si="6"/>
        <v>824</v>
      </c>
    </row>
    <row r="440" spans="1:18" ht="21">
      <c r="A440" s="59">
        <v>432</v>
      </c>
      <c r="B440">
        <v>77871971995</v>
      </c>
      <c r="C440" s="55"/>
      <c r="D440" s="1" t="s">
        <v>1214</v>
      </c>
      <c r="E440" t="s">
        <v>1215</v>
      </c>
      <c r="F440" t="s">
        <v>93</v>
      </c>
      <c r="G440" s="162">
        <v>45288</v>
      </c>
      <c r="H440" s="156" t="s">
        <v>94</v>
      </c>
      <c r="I440" s="163">
        <v>45289</v>
      </c>
      <c r="J440" s="164"/>
      <c r="K440" s="9" t="s">
        <v>977</v>
      </c>
      <c r="L440" s="15" t="s">
        <v>408</v>
      </c>
      <c r="M440" s="13">
        <v>1399</v>
      </c>
      <c r="N440" s="9" t="s">
        <v>31</v>
      </c>
      <c r="O440" s="13">
        <v>450</v>
      </c>
      <c r="P440" s="13">
        <v>125</v>
      </c>
      <c r="Q440" s="13">
        <f t="shared" si="6"/>
        <v>824</v>
      </c>
    </row>
    <row r="441" spans="1:18" ht="21">
      <c r="A441" s="59">
        <v>433</v>
      </c>
      <c r="B441">
        <v>77871972975</v>
      </c>
      <c r="C441" s="55"/>
      <c r="D441" s="1" t="s">
        <v>1216</v>
      </c>
      <c r="E441" t="s">
        <v>1217</v>
      </c>
      <c r="F441" t="s">
        <v>1218</v>
      </c>
      <c r="G441" s="162">
        <v>45288</v>
      </c>
      <c r="H441" s="157" t="s">
        <v>115</v>
      </c>
      <c r="I441" s="127"/>
      <c r="J441" s="165">
        <v>45297</v>
      </c>
      <c r="K441" s="9" t="s">
        <v>977</v>
      </c>
      <c r="L441" s="17" t="s">
        <v>115</v>
      </c>
      <c r="M441" s="13"/>
      <c r="N441" s="9" t="s">
        <v>31</v>
      </c>
      <c r="O441" s="13">
        <v>0</v>
      </c>
      <c r="P441" s="13">
        <v>125</v>
      </c>
      <c r="Q441" s="13">
        <f t="shared" si="6"/>
        <v>0</v>
      </c>
    </row>
    <row r="442" spans="1:18" ht="21">
      <c r="A442" s="59">
        <v>434</v>
      </c>
      <c r="B442">
        <v>77872667040</v>
      </c>
      <c r="C442" s="55"/>
      <c r="D442" s="1" t="s">
        <v>1219</v>
      </c>
      <c r="E442" t="s">
        <v>835</v>
      </c>
      <c r="F442" t="s">
        <v>452</v>
      </c>
      <c r="G442" s="162">
        <v>45289</v>
      </c>
      <c r="H442" s="157" t="s">
        <v>115</v>
      </c>
      <c r="I442" s="127"/>
      <c r="J442" s="165">
        <v>45304</v>
      </c>
      <c r="K442" s="9" t="s">
        <v>977</v>
      </c>
      <c r="L442" s="17" t="s">
        <v>115</v>
      </c>
      <c r="M442" s="13"/>
      <c r="N442" s="9" t="s">
        <v>31</v>
      </c>
      <c r="O442" s="13">
        <v>0</v>
      </c>
      <c r="P442" s="13">
        <v>125</v>
      </c>
      <c r="Q442" s="13">
        <f t="shared" si="6"/>
        <v>0</v>
      </c>
    </row>
    <row r="443" spans="1:18" ht="21">
      <c r="A443" s="59">
        <v>435</v>
      </c>
      <c r="B443">
        <v>141123866317371</v>
      </c>
      <c r="C443" s="55"/>
      <c r="D443" s="1" t="s">
        <v>1220</v>
      </c>
      <c r="E443" t="s">
        <v>1148</v>
      </c>
      <c r="F443" t="s">
        <v>635</v>
      </c>
      <c r="G443" s="162">
        <v>45289</v>
      </c>
      <c r="H443" s="156" t="s">
        <v>94</v>
      </c>
      <c r="I443" s="163">
        <v>45294</v>
      </c>
      <c r="J443" s="164"/>
      <c r="K443" s="9" t="s">
        <v>977</v>
      </c>
      <c r="L443" s="15" t="s">
        <v>408</v>
      </c>
      <c r="M443" s="13">
        <v>1399</v>
      </c>
      <c r="N443" s="9" t="s">
        <v>31</v>
      </c>
      <c r="O443" s="13">
        <v>450</v>
      </c>
      <c r="P443" s="13">
        <v>125</v>
      </c>
      <c r="Q443" s="13">
        <f t="shared" si="6"/>
        <v>824</v>
      </c>
    </row>
    <row r="444" spans="1:18" ht="21">
      <c r="A444" s="59">
        <v>436</v>
      </c>
      <c r="B444">
        <v>77872666756</v>
      </c>
      <c r="C444" s="55"/>
      <c r="D444" s="1" t="s">
        <v>1221</v>
      </c>
      <c r="E444" t="s">
        <v>773</v>
      </c>
      <c r="F444" t="s">
        <v>232</v>
      </c>
      <c r="G444" s="162">
        <v>45289</v>
      </c>
      <c r="H444" s="156" t="s">
        <v>94</v>
      </c>
      <c r="I444" s="163">
        <v>45291</v>
      </c>
      <c r="J444" s="164"/>
      <c r="K444" s="9" t="s">
        <v>977</v>
      </c>
      <c r="L444" s="15" t="s">
        <v>408</v>
      </c>
      <c r="M444" s="13">
        <v>1399</v>
      </c>
      <c r="N444" s="9" t="s">
        <v>31</v>
      </c>
      <c r="O444" s="13">
        <v>450</v>
      </c>
      <c r="P444" s="13">
        <v>125</v>
      </c>
      <c r="Q444" s="13">
        <f t="shared" si="6"/>
        <v>824</v>
      </c>
    </row>
    <row r="445" spans="1:18" ht="21">
      <c r="A445" s="59">
        <v>437</v>
      </c>
      <c r="B445">
        <v>77872666664</v>
      </c>
      <c r="C445" s="55"/>
      <c r="D445" s="1" t="s">
        <v>1222</v>
      </c>
      <c r="E445" t="s">
        <v>1223</v>
      </c>
      <c r="F445" t="s">
        <v>635</v>
      </c>
      <c r="G445" s="162">
        <v>45289</v>
      </c>
      <c r="H445" s="156" t="s">
        <v>94</v>
      </c>
      <c r="I445" s="163">
        <v>45293</v>
      </c>
      <c r="J445" s="164"/>
      <c r="K445" s="9" t="s">
        <v>977</v>
      </c>
      <c r="L445" s="15" t="s">
        <v>408</v>
      </c>
      <c r="M445" s="13">
        <v>1399</v>
      </c>
      <c r="N445" s="9" t="s">
        <v>31</v>
      </c>
      <c r="O445" s="13">
        <v>450</v>
      </c>
      <c r="P445" s="13">
        <v>125</v>
      </c>
      <c r="Q445" s="13">
        <f t="shared" si="6"/>
        <v>824</v>
      </c>
    </row>
    <row r="446" spans="1:18" ht="21">
      <c r="A446" s="59">
        <v>438</v>
      </c>
      <c r="B446">
        <v>77872666410</v>
      </c>
      <c r="C446" s="55"/>
      <c r="D446" s="1" t="s">
        <v>1224</v>
      </c>
      <c r="E446" t="s">
        <v>835</v>
      </c>
      <c r="F446" t="s">
        <v>452</v>
      </c>
      <c r="G446" s="162">
        <v>45289</v>
      </c>
      <c r="H446" s="156" t="s">
        <v>94</v>
      </c>
      <c r="I446" s="163">
        <v>45292</v>
      </c>
      <c r="J446" s="164"/>
      <c r="K446" s="9" t="s">
        <v>977</v>
      </c>
      <c r="L446" s="15" t="s">
        <v>408</v>
      </c>
      <c r="M446" s="13">
        <v>1399</v>
      </c>
      <c r="N446" s="9" t="s">
        <v>31</v>
      </c>
      <c r="O446" s="13">
        <v>450</v>
      </c>
      <c r="P446" s="13">
        <v>125</v>
      </c>
      <c r="Q446" s="13">
        <f t="shared" si="6"/>
        <v>824</v>
      </c>
    </row>
    <row r="447" spans="1:18" ht="21">
      <c r="A447" s="59">
        <v>439</v>
      </c>
      <c r="B447">
        <v>141123866317376</v>
      </c>
      <c r="C447" s="55"/>
      <c r="D447" s="1" t="s">
        <v>1225</v>
      </c>
      <c r="E447" t="s">
        <v>34</v>
      </c>
      <c r="F447" t="s">
        <v>11</v>
      </c>
      <c r="G447" s="162">
        <v>45289</v>
      </c>
      <c r="H447" s="156" t="s">
        <v>94</v>
      </c>
      <c r="I447" s="163">
        <v>45293</v>
      </c>
      <c r="J447" s="164"/>
      <c r="K447" s="9" t="s">
        <v>977</v>
      </c>
      <c r="L447" s="15" t="s">
        <v>408</v>
      </c>
      <c r="M447" s="13">
        <v>1399</v>
      </c>
      <c r="N447" s="9" t="s">
        <v>31</v>
      </c>
      <c r="O447" s="13">
        <v>450</v>
      </c>
      <c r="P447" s="13">
        <v>125</v>
      </c>
      <c r="Q447" s="13">
        <f t="shared" si="6"/>
        <v>824</v>
      </c>
    </row>
    <row r="448" spans="1:18" ht="21">
      <c r="A448" s="59">
        <v>440</v>
      </c>
      <c r="B448">
        <v>338725809548</v>
      </c>
      <c r="C448" s="55"/>
      <c r="D448" s="1" t="s">
        <v>1226</v>
      </c>
      <c r="E448" t="s">
        <v>963</v>
      </c>
      <c r="F448" t="s">
        <v>380</v>
      </c>
      <c r="G448" s="162">
        <v>45289</v>
      </c>
      <c r="H448" s="156" t="s">
        <v>94</v>
      </c>
      <c r="I448" s="163">
        <v>45294</v>
      </c>
      <c r="J448" s="164"/>
      <c r="K448" s="9" t="s">
        <v>977</v>
      </c>
      <c r="L448" s="15" t="s">
        <v>408</v>
      </c>
      <c r="M448" s="13">
        <v>1399</v>
      </c>
      <c r="N448" s="9" t="s">
        <v>31</v>
      </c>
      <c r="O448" s="13">
        <v>450</v>
      </c>
      <c r="P448" s="13">
        <v>125</v>
      </c>
      <c r="Q448" s="13">
        <f t="shared" si="6"/>
        <v>824</v>
      </c>
    </row>
    <row r="449" spans="1:17" ht="21">
      <c r="A449" s="59">
        <v>441</v>
      </c>
      <c r="B449">
        <v>77872976171</v>
      </c>
      <c r="C449" s="55"/>
      <c r="D449" s="1" t="s">
        <v>1227</v>
      </c>
      <c r="E449" t="s">
        <v>1073</v>
      </c>
      <c r="F449" t="s">
        <v>199</v>
      </c>
      <c r="G449" s="162">
        <v>45289</v>
      </c>
      <c r="H449" s="156" t="s">
        <v>94</v>
      </c>
      <c r="I449" s="163">
        <v>45291</v>
      </c>
      <c r="J449" s="164"/>
      <c r="K449" s="9" t="s">
        <v>977</v>
      </c>
      <c r="L449" s="15" t="s">
        <v>408</v>
      </c>
      <c r="M449" s="13">
        <v>1399</v>
      </c>
      <c r="N449" s="9" t="s">
        <v>31</v>
      </c>
      <c r="O449" s="13">
        <v>450</v>
      </c>
      <c r="P449" s="13">
        <v>125</v>
      </c>
      <c r="Q449" s="13">
        <f t="shared" si="6"/>
        <v>824</v>
      </c>
    </row>
    <row r="450" spans="1:17" ht="21">
      <c r="A450" s="59">
        <v>442</v>
      </c>
      <c r="B450">
        <v>77872975913</v>
      </c>
      <c r="C450" s="55"/>
      <c r="D450" s="1" t="s">
        <v>1228</v>
      </c>
      <c r="E450" t="s">
        <v>1153</v>
      </c>
      <c r="F450" t="s">
        <v>2</v>
      </c>
      <c r="G450" s="162">
        <v>45289</v>
      </c>
      <c r="H450" s="157" t="s">
        <v>115</v>
      </c>
      <c r="I450" s="127"/>
      <c r="J450" s="165">
        <v>45295</v>
      </c>
      <c r="K450" s="9" t="s">
        <v>977</v>
      </c>
      <c r="L450" s="17" t="s">
        <v>115</v>
      </c>
      <c r="M450" s="13"/>
      <c r="N450" s="9" t="s">
        <v>31</v>
      </c>
      <c r="O450" s="13">
        <v>0</v>
      </c>
      <c r="P450" s="13">
        <v>125</v>
      </c>
      <c r="Q450" s="13">
        <f t="shared" si="6"/>
        <v>0</v>
      </c>
    </row>
    <row r="451" spans="1:17" ht="21">
      <c r="A451" s="59">
        <v>443</v>
      </c>
      <c r="B451">
        <v>77872973942</v>
      </c>
      <c r="C451" s="55"/>
      <c r="D451" s="1" t="s">
        <v>1229</v>
      </c>
      <c r="E451" t="s">
        <v>589</v>
      </c>
      <c r="F451" t="s">
        <v>232</v>
      </c>
      <c r="G451" s="162">
        <v>45289</v>
      </c>
      <c r="H451" s="156" t="s">
        <v>94</v>
      </c>
      <c r="I451" s="163">
        <v>45297</v>
      </c>
      <c r="J451" s="164"/>
      <c r="K451" s="9" t="s">
        <v>977</v>
      </c>
      <c r="L451" s="15" t="s">
        <v>408</v>
      </c>
      <c r="M451" s="13">
        <v>1399</v>
      </c>
      <c r="N451" s="9" t="s">
        <v>31</v>
      </c>
      <c r="O451" s="13">
        <v>450</v>
      </c>
      <c r="P451" s="13">
        <v>125</v>
      </c>
      <c r="Q451" s="13">
        <f t="shared" si="6"/>
        <v>824</v>
      </c>
    </row>
    <row r="452" spans="1:17" ht="21">
      <c r="A452" s="59">
        <v>444</v>
      </c>
      <c r="B452">
        <v>77873104665</v>
      </c>
      <c r="C452" s="55"/>
      <c r="D452" s="1" t="s">
        <v>1230</v>
      </c>
      <c r="E452" t="s">
        <v>1088</v>
      </c>
      <c r="F452" t="s">
        <v>4</v>
      </c>
      <c r="G452" s="162">
        <v>45289</v>
      </c>
      <c r="H452" s="156" t="s">
        <v>94</v>
      </c>
      <c r="I452" s="163">
        <v>45290</v>
      </c>
      <c r="J452" s="164"/>
      <c r="K452" s="9" t="s">
        <v>977</v>
      </c>
      <c r="L452" s="15" t="s">
        <v>408</v>
      </c>
      <c r="M452" s="13">
        <v>1399</v>
      </c>
      <c r="N452" s="9" t="s">
        <v>31</v>
      </c>
      <c r="O452" s="13">
        <v>450</v>
      </c>
      <c r="P452" s="13">
        <v>125</v>
      </c>
      <c r="Q452" s="13">
        <f t="shared" si="6"/>
        <v>824</v>
      </c>
    </row>
    <row r="453" spans="1:17" ht="21">
      <c r="A453" s="59">
        <v>445</v>
      </c>
      <c r="B453">
        <v>338746240078</v>
      </c>
      <c r="C453" s="55"/>
      <c r="D453" s="1" t="s">
        <v>1231</v>
      </c>
      <c r="E453" t="s">
        <v>857</v>
      </c>
      <c r="F453" t="s">
        <v>468</v>
      </c>
      <c r="G453" s="162">
        <v>45290</v>
      </c>
      <c r="H453" s="156" t="s">
        <v>94</v>
      </c>
      <c r="I453" s="163">
        <v>45293</v>
      </c>
      <c r="J453" s="164"/>
      <c r="K453" s="9" t="s">
        <v>977</v>
      </c>
      <c r="L453" s="15" t="s">
        <v>408</v>
      </c>
      <c r="M453" s="13">
        <v>1399</v>
      </c>
      <c r="N453" s="9" t="s">
        <v>31</v>
      </c>
      <c r="O453" s="13">
        <v>450</v>
      </c>
      <c r="P453" s="13">
        <v>125</v>
      </c>
      <c r="Q453" s="13">
        <f t="shared" si="6"/>
        <v>824</v>
      </c>
    </row>
    <row r="454" spans="1:17" ht="21">
      <c r="A454" s="59">
        <v>446</v>
      </c>
      <c r="B454">
        <v>77873634543</v>
      </c>
      <c r="C454" s="55"/>
      <c r="D454" s="1" t="s">
        <v>1232</v>
      </c>
      <c r="E454" t="s">
        <v>951</v>
      </c>
      <c r="F454" t="s">
        <v>852</v>
      </c>
      <c r="G454" s="162">
        <v>45290</v>
      </c>
      <c r="H454" s="156" t="s">
        <v>94</v>
      </c>
      <c r="I454" s="163">
        <v>45297</v>
      </c>
      <c r="J454" s="164"/>
      <c r="K454" s="9" t="s">
        <v>977</v>
      </c>
      <c r="L454" s="15" t="s">
        <v>408</v>
      </c>
      <c r="M454" s="13">
        <v>1399</v>
      </c>
      <c r="N454" s="9" t="s">
        <v>31</v>
      </c>
      <c r="O454" s="13">
        <v>450</v>
      </c>
      <c r="P454" s="13">
        <v>125</v>
      </c>
      <c r="Q454" s="13">
        <f t="shared" si="6"/>
        <v>824</v>
      </c>
    </row>
    <row r="455" spans="1:17" ht="21">
      <c r="A455" s="59">
        <v>447</v>
      </c>
      <c r="B455">
        <v>77873634230</v>
      </c>
      <c r="C455" s="55"/>
      <c r="D455" s="1" t="s">
        <v>1233</v>
      </c>
      <c r="E455" t="s">
        <v>828</v>
      </c>
      <c r="F455" t="s">
        <v>22</v>
      </c>
      <c r="G455" s="162">
        <v>45290</v>
      </c>
      <c r="H455" s="156" t="s">
        <v>94</v>
      </c>
      <c r="I455" s="163">
        <v>45291</v>
      </c>
      <c r="J455" s="164"/>
      <c r="K455" s="9" t="s">
        <v>1234</v>
      </c>
      <c r="L455" s="15" t="s">
        <v>408</v>
      </c>
      <c r="M455" s="13">
        <v>1499</v>
      </c>
      <c r="N455" s="9" t="s">
        <v>31</v>
      </c>
      <c r="O455" s="13">
        <v>450</v>
      </c>
      <c r="P455" s="13">
        <v>125</v>
      </c>
      <c r="Q455" s="13">
        <f t="shared" si="6"/>
        <v>924</v>
      </c>
    </row>
    <row r="456" spans="1:17" ht="21">
      <c r="A456" s="59">
        <v>448</v>
      </c>
      <c r="B456">
        <v>76935785835</v>
      </c>
      <c r="C456" s="55"/>
      <c r="D456" s="1" t="s">
        <v>1235</v>
      </c>
      <c r="E456" t="s">
        <v>1085</v>
      </c>
      <c r="F456" t="s">
        <v>4</v>
      </c>
      <c r="G456" s="162">
        <v>45290</v>
      </c>
      <c r="H456" s="156" t="s">
        <v>94</v>
      </c>
      <c r="I456" s="163">
        <v>45291</v>
      </c>
      <c r="J456" s="164"/>
      <c r="K456" s="9" t="s">
        <v>985</v>
      </c>
      <c r="L456" s="9" t="s">
        <v>280</v>
      </c>
      <c r="M456" s="13">
        <v>1399</v>
      </c>
      <c r="N456" s="9" t="s">
        <v>31</v>
      </c>
      <c r="O456" s="13">
        <v>450</v>
      </c>
      <c r="P456" s="13">
        <v>125</v>
      </c>
      <c r="Q456" s="13">
        <f t="shared" si="6"/>
        <v>824</v>
      </c>
    </row>
    <row r="457" spans="1:17" ht="21">
      <c r="A457" s="59">
        <v>449</v>
      </c>
      <c r="B457">
        <v>76935784973</v>
      </c>
      <c r="C457" s="55"/>
      <c r="D457" s="1" t="s">
        <v>1238</v>
      </c>
      <c r="E457" t="s">
        <v>1239</v>
      </c>
      <c r="F457" t="s">
        <v>2</v>
      </c>
      <c r="G457" s="162">
        <v>45290</v>
      </c>
      <c r="H457" s="156" t="s">
        <v>94</v>
      </c>
      <c r="I457" s="163">
        <v>45291</v>
      </c>
      <c r="J457" s="164"/>
      <c r="K457" s="9" t="s">
        <v>985</v>
      </c>
      <c r="L457" s="9" t="s">
        <v>280</v>
      </c>
      <c r="M457" s="13">
        <v>1399</v>
      </c>
      <c r="N457" s="9" t="s">
        <v>31</v>
      </c>
      <c r="O457" s="13">
        <v>450</v>
      </c>
      <c r="P457" s="13">
        <v>125</v>
      </c>
      <c r="Q457" s="13">
        <f t="shared" ref="Q457:Q520" si="7">(IF((M457)-(O457+P457)&lt;0,0,(M457)-(O457+P457)))</f>
        <v>824</v>
      </c>
    </row>
    <row r="458" spans="1:17" ht="21">
      <c r="A458" s="59">
        <v>450</v>
      </c>
      <c r="B458">
        <v>1091286382234</v>
      </c>
      <c r="C458" s="55"/>
      <c r="D458" s="1" t="s">
        <v>1236</v>
      </c>
      <c r="E458" t="s">
        <v>1237</v>
      </c>
      <c r="F458" t="s">
        <v>210</v>
      </c>
      <c r="G458" s="162">
        <v>45290</v>
      </c>
      <c r="H458" s="156" t="s">
        <v>94</v>
      </c>
      <c r="I458" s="163">
        <v>45295</v>
      </c>
      <c r="J458" s="164"/>
      <c r="K458" s="9" t="s">
        <v>977</v>
      </c>
      <c r="L458" s="15" t="s">
        <v>408</v>
      </c>
      <c r="M458" s="13">
        <v>1399</v>
      </c>
      <c r="N458" s="9" t="s">
        <v>31</v>
      </c>
      <c r="O458" s="13">
        <v>450</v>
      </c>
      <c r="P458" s="13">
        <v>125</v>
      </c>
      <c r="Q458" s="13">
        <f t="shared" si="7"/>
        <v>824</v>
      </c>
    </row>
    <row r="459" spans="1:17" ht="21">
      <c r="A459" s="59">
        <v>451</v>
      </c>
      <c r="B459">
        <v>77873810151</v>
      </c>
      <c r="C459" s="55"/>
      <c r="D459" s="1" t="s">
        <v>1240</v>
      </c>
      <c r="E459" t="s">
        <v>1241</v>
      </c>
      <c r="F459" t="s">
        <v>199</v>
      </c>
      <c r="G459" s="162">
        <v>45290</v>
      </c>
      <c r="H459" s="157" t="s">
        <v>115</v>
      </c>
      <c r="I459" s="127"/>
      <c r="J459" s="165">
        <v>45303</v>
      </c>
      <c r="K459" s="9" t="s">
        <v>1234</v>
      </c>
      <c r="L459" s="17" t="s">
        <v>115</v>
      </c>
      <c r="M459" s="13"/>
      <c r="N459" s="9" t="s">
        <v>31</v>
      </c>
      <c r="O459" s="13">
        <v>0</v>
      </c>
      <c r="P459" s="13">
        <v>125</v>
      </c>
      <c r="Q459" s="13">
        <f t="shared" si="7"/>
        <v>0</v>
      </c>
    </row>
    <row r="460" spans="1:17" ht="21">
      <c r="A460" s="59">
        <v>452</v>
      </c>
      <c r="B460">
        <v>77873818982</v>
      </c>
      <c r="C460" s="55"/>
      <c r="D460" s="1" t="s">
        <v>1242</v>
      </c>
      <c r="E460" t="s">
        <v>34</v>
      </c>
      <c r="F460" t="s">
        <v>11</v>
      </c>
      <c r="G460" s="162">
        <v>45290</v>
      </c>
      <c r="H460" s="156" t="s">
        <v>94</v>
      </c>
      <c r="I460" s="163">
        <v>45292</v>
      </c>
      <c r="J460" s="164"/>
      <c r="K460" s="9" t="s">
        <v>977</v>
      </c>
      <c r="L460" s="15" t="s">
        <v>408</v>
      </c>
      <c r="M460" s="13">
        <v>1399</v>
      </c>
      <c r="N460" s="9" t="s">
        <v>31</v>
      </c>
      <c r="O460" s="13">
        <v>450</v>
      </c>
      <c r="P460" s="13">
        <v>125</v>
      </c>
      <c r="Q460" s="13">
        <f t="shared" si="7"/>
        <v>824</v>
      </c>
    </row>
    <row r="461" spans="1:17" ht="21">
      <c r="A461" s="59">
        <v>453</v>
      </c>
      <c r="B461">
        <v>77873989281</v>
      </c>
      <c r="C461" s="55"/>
      <c r="D461" s="1" t="s">
        <v>1243</v>
      </c>
      <c r="E461" t="s">
        <v>832</v>
      </c>
      <c r="F461" t="s">
        <v>22</v>
      </c>
      <c r="G461" s="162">
        <v>45290</v>
      </c>
      <c r="H461" s="156" t="s">
        <v>94</v>
      </c>
      <c r="I461" s="163">
        <v>45296</v>
      </c>
      <c r="J461" s="164"/>
      <c r="K461" s="9" t="s">
        <v>977</v>
      </c>
      <c r="L461" s="15" t="s">
        <v>408</v>
      </c>
      <c r="M461" s="13">
        <v>1399</v>
      </c>
      <c r="N461" s="9" t="s">
        <v>31</v>
      </c>
      <c r="O461" s="13">
        <v>450</v>
      </c>
      <c r="P461" s="13">
        <v>125</v>
      </c>
      <c r="Q461" s="13">
        <f t="shared" si="7"/>
        <v>824</v>
      </c>
    </row>
    <row r="462" spans="1:17" ht="21">
      <c r="A462" s="59">
        <v>454</v>
      </c>
      <c r="B462">
        <v>77873988931</v>
      </c>
      <c r="C462" s="55"/>
      <c r="D462" s="1" t="s">
        <v>1244</v>
      </c>
      <c r="E462" t="s">
        <v>846</v>
      </c>
      <c r="F462" t="s">
        <v>22</v>
      </c>
      <c r="G462" s="162">
        <v>45290</v>
      </c>
      <c r="H462" s="156" t="s">
        <v>94</v>
      </c>
      <c r="I462" s="163">
        <v>45293</v>
      </c>
      <c r="J462" s="164"/>
      <c r="K462" s="9" t="s">
        <v>977</v>
      </c>
      <c r="L462" s="15" t="s">
        <v>408</v>
      </c>
      <c r="M462" s="13">
        <v>1399</v>
      </c>
      <c r="N462" s="9" t="s">
        <v>31</v>
      </c>
      <c r="O462" s="13">
        <v>450</v>
      </c>
      <c r="P462" s="13">
        <v>125</v>
      </c>
      <c r="Q462" s="13">
        <f t="shared" si="7"/>
        <v>824</v>
      </c>
    </row>
    <row r="463" spans="1:17" ht="21">
      <c r="A463" s="59">
        <v>455</v>
      </c>
      <c r="B463">
        <v>77874094852</v>
      </c>
      <c r="C463" s="55"/>
      <c r="D463" s="1" t="s">
        <v>1245</v>
      </c>
      <c r="E463" t="s">
        <v>974</v>
      </c>
      <c r="F463" t="s">
        <v>365</v>
      </c>
      <c r="G463" s="162">
        <v>45290</v>
      </c>
      <c r="H463" s="156" t="s">
        <v>94</v>
      </c>
      <c r="I463" s="163">
        <v>45293</v>
      </c>
      <c r="J463" s="164"/>
      <c r="K463" s="9" t="s">
        <v>1234</v>
      </c>
      <c r="L463" s="15" t="s">
        <v>408</v>
      </c>
      <c r="M463" s="13">
        <v>1499</v>
      </c>
      <c r="N463" s="9" t="s">
        <v>31</v>
      </c>
      <c r="O463" s="13">
        <v>450</v>
      </c>
      <c r="P463" s="13">
        <v>125</v>
      </c>
      <c r="Q463" s="13">
        <f t="shared" si="7"/>
        <v>924</v>
      </c>
    </row>
    <row r="464" spans="1:17" ht="21">
      <c r="A464" s="59">
        <v>456</v>
      </c>
      <c r="B464">
        <v>77874183634</v>
      </c>
      <c r="C464" s="55"/>
      <c r="D464" s="1" t="s">
        <v>1246</v>
      </c>
      <c r="E464" t="s">
        <v>836</v>
      </c>
      <c r="F464" t="s">
        <v>2</v>
      </c>
      <c r="G464" s="162">
        <v>45290</v>
      </c>
      <c r="H464" s="156" t="s">
        <v>94</v>
      </c>
      <c r="I464" s="163">
        <v>45292</v>
      </c>
      <c r="J464" s="164"/>
      <c r="K464" s="9" t="s">
        <v>977</v>
      </c>
      <c r="L464" s="15" t="s">
        <v>408</v>
      </c>
      <c r="M464" s="13">
        <v>1399</v>
      </c>
      <c r="N464" s="9" t="s">
        <v>31</v>
      </c>
      <c r="O464" s="13">
        <v>450</v>
      </c>
      <c r="P464" s="13">
        <v>125</v>
      </c>
      <c r="Q464" s="13">
        <f t="shared" si="7"/>
        <v>824</v>
      </c>
    </row>
    <row r="465" spans="1:18" ht="21">
      <c r="A465" s="59">
        <v>457</v>
      </c>
      <c r="B465">
        <v>77874184220</v>
      </c>
      <c r="C465" s="55"/>
      <c r="D465" s="1" t="s">
        <v>1247</v>
      </c>
      <c r="E465" t="s">
        <v>1248</v>
      </c>
      <c r="F465" t="s">
        <v>199</v>
      </c>
      <c r="G465" s="162">
        <v>45290</v>
      </c>
      <c r="H465" s="156" t="s">
        <v>94</v>
      </c>
      <c r="I465" s="163">
        <v>45294</v>
      </c>
      <c r="J465" s="164"/>
      <c r="K465" s="9" t="s">
        <v>977</v>
      </c>
      <c r="L465" s="15" t="s">
        <v>408</v>
      </c>
      <c r="M465" s="13">
        <v>1399</v>
      </c>
      <c r="N465" s="9" t="s">
        <v>31</v>
      </c>
      <c r="O465" s="13">
        <v>450</v>
      </c>
      <c r="P465" s="13">
        <v>125</v>
      </c>
      <c r="Q465" s="13">
        <f t="shared" si="7"/>
        <v>824</v>
      </c>
    </row>
    <row r="466" spans="1:18" ht="21">
      <c r="A466" s="59">
        <v>458</v>
      </c>
      <c r="B466">
        <v>77875519713</v>
      </c>
      <c r="C466" s="55"/>
      <c r="D466" s="1" t="s">
        <v>1253</v>
      </c>
      <c r="E466" t="s">
        <v>939</v>
      </c>
      <c r="F466" t="s">
        <v>343</v>
      </c>
      <c r="G466" s="162">
        <v>45293</v>
      </c>
      <c r="H466" s="156" t="s">
        <v>94</v>
      </c>
      <c r="I466" s="163">
        <v>45297</v>
      </c>
      <c r="J466" s="164"/>
      <c r="K466" s="9" t="s">
        <v>977</v>
      </c>
      <c r="L466" s="15" t="s">
        <v>408</v>
      </c>
      <c r="M466" s="13">
        <v>1399</v>
      </c>
      <c r="N466" s="9" t="s">
        <v>31</v>
      </c>
      <c r="O466" s="13">
        <v>450</v>
      </c>
      <c r="P466" s="13">
        <v>125</v>
      </c>
      <c r="Q466" s="13">
        <f t="shared" si="7"/>
        <v>824</v>
      </c>
      <c r="R466" t="s">
        <v>1269</v>
      </c>
    </row>
    <row r="467" spans="1:18" ht="21">
      <c r="A467" s="59">
        <v>459</v>
      </c>
      <c r="B467">
        <v>77875519260</v>
      </c>
      <c r="C467" s="55"/>
      <c r="D467" s="1" t="s">
        <v>1254</v>
      </c>
      <c r="E467" t="s">
        <v>846</v>
      </c>
      <c r="F467" t="s">
        <v>22</v>
      </c>
      <c r="G467" s="162">
        <v>45293</v>
      </c>
      <c r="H467" s="156" t="s">
        <v>94</v>
      </c>
      <c r="I467" s="163">
        <v>45295</v>
      </c>
      <c r="J467" s="164"/>
      <c r="K467" s="9" t="s">
        <v>977</v>
      </c>
      <c r="L467" s="15" t="s">
        <v>408</v>
      </c>
      <c r="M467" s="13">
        <v>1399</v>
      </c>
      <c r="N467" s="9" t="s">
        <v>31</v>
      </c>
      <c r="O467" s="13">
        <v>450</v>
      </c>
      <c r="P467" s="13">
        <v>125</v>
      </c>
      <c r="Q467" s="13">
        <f t="shared" si="7"/>
        <v>824</v>
      </c>
      <c r="R467" t="s">
        <v>1271</v>
      </c>
    </row>
    <row r="468" spans="1:18" ht="21">
      <c r="A468" s="59">
        <v>460</v>
      </c>
      <c r="B468">
        <v>77875518501</v>
      </c>
      <c r="C468" s="55"/>
      <c r="D468" s="1" t="s">
        <v>1255</v>
      </c>
      <c r="E468" t="s">
        <v>1256</v>
      </c>
      <c r="F468" t="s">
        <v>22</v>
      </c>
      <c r="G468" s="162">
        <v>45293</v>
      </c>
      <c r="H468" s="156" t="s">
        <v>94</v>
      </c>
      <c r="I468" s="163">
        <v>45296</v>
      </c>
      <c r="J468" s="164"/>
      <c r="K468" s="9" t="s">
        <v>1234</v>
      </c>
      <c r="L468" s="15" t="s">
        <v>408</v>
      </c>
      <c r="M468" s="13">
        <v>1499</v>
      </c>
      <c r="N468" s="9" t="s">
        <v>31</v>
      </c>
      <c r="O468" s="13">
        <v>450</v>
      </c>
      <c r="P468" s="13">
        <v>125</v>
      </c>
      <c r="Q468" s="13">
        <f t="shared" si="7"/>
        <v>924</v>
      </c>
      <c r="R468" t="s">
        <v>1271</v>
      </c>
    </row>
    <row r="469" spans="1:18" ht="21">
      <c r="A469" s="59">
        <v>461</v>
      </c>
      <c r="B469">
        <v>77875518173</v>
      </c>
      <c r="C469" s="55"/>
      <c r="D469" s="1" t="s">
        <v>1257</v>
      </c>
      <c r="E469" t="s">
        <v>1258</v>
      </c>
      <c r="F469" t="s">
        <v>22</v>
      </c>
      <c r="G469" s="162">
        <v>45293</v>
      </c>
      <c r="H469" s="156" t="s">
        <v>94</v>
      </c>
      <c r="I469" s="163">
        <v>45294</v>
      </c>
      <c r="J469" s="164"/>
      <c r="K469" s="9" t="s">
        <v>977</v>
      </c>
      <c r="L469" s="15" t="s">
        <v>408</v>
      </c>
      <c r="M469" s="13">
        <v>1399</v>
      </c>
      <c r="N469" s="9" t="s">
        <v>31</v>
      </c>
      <c r="O469" s="13">
        <v>450</v>
      </c>
      <c r="P469" s="13">
        <v>125</v>
      </c>
      <c r="Q469" s="13">
        <f t="shared" si="7"/>
        <v>824</v>
      </c>
      <c r="R469" t="s">
        <v>1271</v>
      </c>
    </row>
    <row r="470" spans="1:18" ht="21">
      <c r="A470" s="59">
        <v>462</v>
      </c>
      <c r="B470">
        <v>338795505739</v>
      </c>
      <c r="C470" s="55"/>
      <c r="D470" s="1" t="s">
        <v>1259</v>
      </c>
      <c r="E470" t="s">
        <v>34</v>
      </c>
      <c r="F470" t="s">
        <v>11</v>
      </c>
      <c r="G470" s="162">
        <v>45293</v>
      </c>
      <c r="H470" s="156" t="s">
        <v>94</v>
      </c>
      <c r="I470" s="163">
        <v>45297</v>
      </c>
      <c r="J470" s="164"/>
      <c r="K470" s="9" t="s">
        <v>977</v>
      </c>
      <c r="L470" s="15" t="s">
        <v>408</v>
      </c>
      <c r="M470" s="13">
        <v>1399</v>
      </c>
      <c r="N470" s="9" t="s">
        <v>31</v>
      </c>
      <c r="O470" s="13">
        <v>450</v>
      </c>
      <c r="P470" s="13">
        <v>125</v>
      </c>
      <c r="Q470" s="13">
        <f t="shared" si="7"/>
        <v>824</v>
      </c>
      <c r="R470" t="s">
        <v>1289</v>
      </c>
    </row>
    <row r="471" spans="1:18" ht="21">
      <c r="A471" s="59">
        <v>463</v>
      </c>
      <c r="B471">
        <v>77875516762</v>
      </c>
      <c r="C471" s="55"/>
      <c r="D471" s="1" t="s">
        <v>1260</v>
      </c>
      <c r="E471" t="s">
        <v>1085</v>
      </c>
      <c r="F471" t="s">
        <v>4</v>
      </c>
      <c r="G471" s="162">
        <v>45293</v>
      </c>
      <c r="H471" s="157" t="s">
        <v>115</v>
      </c>
      <c r="I471" s="127"/>
      <c r="J471" s="165">
        <v>45303</v>
      </c>
      <c r="K471" s="9" t="s">
        <v>1234</v>
      </c>
      <c r="L471" s="17" t="s">
        <v>115</v>
      </c>
      <c r="M471" s="13"/>
      <c r="N471" s="9" t="s">
        <v>31</v>
      </c>
      <c r="O471" s="13">
        <v>0</v>
      </c>
      <c r="P471" s="13">
        <v>125</v>
      </c>
      <c r="Q471" s="13">
        <f t="shared" si="7"/>
        <v>0</v>
      </c>
      <c r="R471" t="s">
        <v>1271</v>
      </c>
    </row>
    <row r="472" spans="1:18" ht="21">
      <c r="A472" s="59">
        <v>464</v>
      </c>
      <c r="B472">
        <v>77875555660</v>
      </c>
      <c r="C472" s="55"/>
      <c r="D472" s="1" t="s">
        <v>1261</v>
      </c>
      <c r="E472" t="s">
        <v>963</v>
      </c>
      <c r="F472" t="s">
        <v>380</v>
      </c>
      <c r="G472" s="162">
        <v>45293</v>
      </c>
      <c r="H472" s="156" t="s">
        <v>94</v>
      </c>
      <c r="I472" s="163">
        <v>45299</v>
      </c>
      <c r="J472" s="164"/>
      <c r="K472" s="9" t="s">
        <v>977</v>
      </c>
      <c r="L472" s="15" t="s">
        <v>408</v>
      </c>
      <c r="M472" s="13">
        <v>1399</v>
      </c>
      <c r="N472" s="9" t="s">
        <v>31</v>
      </c>
      <c r="O472" s="13">
        <v>450</v>
      </c>
      <c r="P472" s="13">
        <v>125</v>
      </c>
      <c r="Q472" s="13">
        <f t="shared" si="7"/>
        <v>824</v>
      </c>
      <c r="R472" t="s">
        <v>1270</v>
      </c>
    </row>
    <row r="473" spans="1:18" ht="21">
      <c r="A473" s="59">
        <v>465</v>
      </c>
      <c r="B473" t="s">
        <v>1290</v>
      </c>
      <c r="C473" s="98"/>
      <c r="D473" s="1" t="s">
        <v>1262</v>
      </c>
      <c r="E473" t="s">
        <v>1263</v>
      </c>
      <c r="F473" t="s">
        <v>71</v>
      </c>
      <c r="G473" s="162">
        <v>45293</v>
      </c>
      <c r="H473" s="156" t="s">
        <v>94</v>
      </c>
      <c r="I473" s="163">
        <v>45298</v>
      </c>
      <c r="J473" s="164"/>
      <c r="K473" s="9" t="s">
        <v>977</v>
      </c>
      <c r="L473" s="15" t="s">
        <v>408</v>
      </c>
      <c r="M473" s="13">
        <v>1399</v>
      </c>
      <c r="N473" s="9" t="s">
        <v>31</v>
      </c>
      <c r="O473" s="13">
        <v>450</v>
      </c>
      <c r="P473" s="13">
        <v>125</v>
      </c>
      <c r="Q473" s="13">
        <f t="shared" si="7"/>
        <v>824</v>
      </c>
      <c r="R473" t="s">
        <v>1272</v>
      </c>
    </row>
    <row r="474" spans="1:18" ht="21">
      <c r="A474" s="59">
        <v>466</v>
      </c>
      <c r="B474">
        <v>77875516110</v>
      </c>
      <c r="C474" s="55"/>
      <c r="D474" s="1" t="s">
        <v>1264</v>
      </c>
      <c r="E474" t="s">
        <v>901</v>
      </c>
      <c r="F474" t="s">
        <v>210</v>
      </c>
      <c r="G474" s="162">
        <v>45293</v>
      </c>
      <c r="H474" s="156" t="s">
        <v>94</v>
      </c>
      <c r="I474" s="163">
        <v>45295</v>
      </c>
      <c r="J474" s="164"/>
      <c r="K474" s="9" t="s">
        <v>977</v>
      </c>
      <c r="L474" s="15" t="s">
        <v>408</v>
      </c>
      <c r="M474" s="13">
        <v>1399</v>
      </c>
      <c r="N474" s="9" t="s">
        <v>31</v>
      </c>
      <c r="O474" s="13">
        <v>450</v>
      </c>
      <c r="P474" s="13">
        <v>125</v>
      </c>
      <c r="Q474" s="13">
        <f t="shared" si="7"/>
        <v>824</v>
      </c>
      <c r="R474" t="s">
        <v>1269</v>
      </c>
    </row>
    <row r="475" spans="1:18" ht="21">
      <c r="A475" s="59">
        <v>467</v>
      </c>
      <c r="B475">
        <v>77875555575</v>
      </c>
      <c r="C475" s="55"/>
      <c r="D475" s="1" t="s">
        <v>1265</v>
      </c>
      <c r="E475" t="s">
        <v>1266</v>
      </c>
      <c r="F475" t="s">
        <v>6</v>
      </c>
      <c r="G475" s="162">
        <v>45293</v>
      </c>
      <c r="H475" s="156" t="s">
        <v>94</v>
      </c>
      <c r="I475" s="163">
        <v>45300</v>
      </c>
      <c r="J475" s="164"/>
      <c r="K475" s="9" t="s">
        <v>1234</v>
      </c>
      <c r="L475" s="15" t="s">
        <v>408</v>
      </c>
      <c r="M475" s="13">
        <v>1499</v>
      </c>
      <c r="N475" s="9" t="s">
        <v>31</v>
      </c>
      <c r="O475" s="13">
        <v>450</v>
      </c>
      <c r="P475" s="13">
        <v>125</v>
      </c>
      <c r="Q475" s="13">
        <f t="shared" si="7"/>
        <v>924</v>
      </c>
      <c r="R475" t="s">
        <v>1268</v>
      </c>
    </row>
    <row r="476" spans="1:18" ht="21">
      <c r="A476" s="59">
        <v>468</v>
      </c>
      <c r="B476">
        <v>77875515675</v>
      </c>
      <c r="C476" s="55"/>
      <c r="D476" s="1" t="s">
        <v>1267</v>
      </c>
      <c r="E476" t="s">
        <v>231</v>
      </c>
      <c r="F476" t="s">
        <v>232</v>
      </c>
      <c r="G476" s="162">
        <v>45293</v>
      </c>
      <c r="H476" s="156" t="s">
        <v>94</v>
      </c>
      <c r="I476" s="163">
        <v>45295</v>
      </c>
      <c r="J476" s="164"/>
      <c r="K476" s="9" t="s">
        <v>977</v>
      </c>
      <c r="L476" s="15" t="s">
        <v>408</v>
      </c>
      <c r="M476" s="13">
        <v>1399</v>
      </c>
      <c r="N476" s="9" t="s">
        <v>31</v>
      </c>
      <c r="O476" s="13">
        <v>450</v>
      </c>
      <c r="P476" s="13">
        <v>160</v>
      </c>
      <c r="Q476" s="13">
        <f t="shared" si="7"/>
        <v>789</v>
      </c>
      <c r="R476" t="s">
        <v>1269</v>
      </c>
    </row>
    <row r="477" spans="1:18" ht="21">
      <c r="A477" s="59">
        <v>469</v>
      </c>
      <c r="B477">
        <v>77875515384</v>
      </c>
      <c r="C477" s="55"/>
      <c r="D477" s="1" t="s">
        <v>1273</v>
      </c>
      <c r="E477" t="s">
        <v>1274</v>
      </c>
      <c r="F477" t="s">
        <v>492</v>
      </c>
      <c r="G477" s="162">
        <v>45293</v>
      </c>
      <c r="H477" s="156" t="s">
        <v>94</v>
      </c>
      <c r="I477" s="163">
        <v>45295</v>
      </c>
      <c r="J477" s="164"/>
      <c r="K477" s="9" t="s">
        <v>1234</v>
      </c>
      <c r="L477" s="15" t="s">
        <v>408</v>
      </c>
      <c r="M477" s="13">
        <v>1499</v>
      </c>
      <c r="N477" s="9" t="s">
        <v>31</v>
      </c>
      <c r="O477" s="13">
        <v>450</v>
      </c>
      <c r="P477" s="13">
        <v>125</v>
      </c>
      <c r="Q477" s="13">
        <f t="shared" si="7"/>
        <v>924</v>
      </c>
      <c r="R477" t="s">
        <v>1269</v>
      </c>
    </row>
    <row r="478" spans="1:18" ht="21">
      <c r="A478" s="59">
        <v>470</v>
      </c>
      <c r="B478">
        <v>77875521511</v>
      </c>
      <c r="C478" s="55"/>
      <c r="D478" s="1" t="s">
        <v>1275</v>
      </c>
      <c r="E478" t="s">
        <v>962</v>
      </c>
      <c r="F478" t="s">
        <v>631</v>
      </c>
      <c r="G478" s="162">
        <v>45293</v>
      </c>
      <c r="H478" s="156" t="s">
        <v>94</v>
      </c>
      <c r="I478" s="163">
        <v>45297</v>
      </c>
      <c r="J478" s="164"/>
      <c r="K478" s="9" t="s">
        <v>1276</v>
      </c>
      <c r="L478" s="15" t="s">
        <v>408</v>
      </c>
      <c r="M478" s="13">
        <v>1399</v>
      </c>
      <c r="N478" s="9" t="s">
        <v>31</v>
      </c>
      <c r="O478" s="13">
        <v>450</v>
      </c>
      <c r="P478" s="13">
        <v>125</v>
      </c>
      <c r="Q478" s="13">
        <f t="shared" si="7"/>
        <v>824</v>
      </c>
      <c r="R478" t="s">
        <v>1270</v>
      </c>
    </row>
    <row r="479" spans="1:18" ht="21">
      <c r="A479" s="59">
        <v>471</v>
      </c>
      <c r="B479">
        <v>77875514765</v>
      </c>
      <c r="C479" s="55"/>
      <c r="D479" s="1" t="s">
        <v>1277</v>
      </c>
      <c r="E479" t="s">
        <v>589</v>
      </c>
      <c r="F479" t="s">
        <v>232</v>
      </c>
      <c r="G479" s="162">
        <v>45293</v>
      </c>
      <c r="H479" s="156" t="s">
        <v>94</v>
      </c>
      <c r="I479" s="163">
        <v>45295</v>
      </c>
      <c r="J479" s="164"/>
      <c r="K479" s="9" t="s">
        <v>977</v>
      </c>
      <c r="L479" s="15" t="s">
        <v>408</v>
      </c>
      <c r="M479" s="13">
        <v>1399</v>
      </c>
      <c r="N479" s="9" t="s">
        <v>31</v>
      </c>
      <c r="O479" s="13">
        <v>450</v>
      </c>
      <c r="P479" s="13">
        <v>125</v>
      </c>
      <c r="Q479" s="13">
        <f t="shared" si="7"/>
        <v>824</v>
      </c>
      <c r="R479" t="s">
        <v>1269</v>
      </c>
    </row>
    <row r="480" spans="1:18" ht="21">
      <c r="A480" s="59">
        <v>472</v>
      </c>
      <c r="B480">
        <v>77875555391</v>
      </c>
      <c r="C480" s="55"/>
      <c r="D480" s="1" t="s">
        <v>1278</v>
      </c>
      <c r="E480" t="s">
        <v>963</v>
      </c>
      <c r="F480" t="s">
        <v>380</v>
      </c>
      <c r="G480" s="162">
        <v>45293</v>
      </c>
      <c r="H480" s="156" t="s">
        <v>94</v>
      </c>
      <c r="I480" s="163">
        <v>45296</v>
      </c>
      <c r="J480" s="164"/>
      <c r="K480" s="9" t="s">
        <v>1234</v>
      </c>
      <c r="L480" s="15" t="s">
        <v>408</v>
      </c>
      <c r="M480" s="13">
        <v>1499</v>
      </c>
      <c r="N480" s="9" t="s">
        <v>31</v>
      </c>
      <c r="O480" s="13">
        <v>450</v>
      </c>
      <c r="P480" s="13">
        <v>125</v>
      </c>
      <c r="Q480" s="13">
        <f t="shared" si="7"/>
        <v>924</v>
      </c>
      <c r="R480" t="s">
        <v>1270</v>
      </c>
    </row>
    <row r="481" spans="1:18" ht="21">
      <c r="A481" s="59">
        <v>473</v>
      </c>
      <c r="B481">
        <v>77875514150</v>
      </c>
      <c r="C481" s="55"/>
      <c r="D481" s="1" t="s">
        <v>1279</v>
      </c>
      <c r="E481" t="s">
        <v>901</v>
      </c>
      <c r="F481" t="s">
        <v>210</v>
      </c>
      <c r="G481" s="162">
        <v>45293</v>
      </c>
      <c r="H481" s="156" t="s">
        <v>94</v>
      </c>
      <c r="I481" s="163">
        <v>45296</v>
      </c>
      <c r="J481" s="164"/>
      <c r="K481" s="9" t="s">
        <v>977</v>
      </c>
      <c r="L481" s="15" t="s">
        <v>408</v>
      </c>
      <c r="M481" s="13">
        <v>1399</v>
      </c>
      <c r="N481" s="9" t="s">
        <v>31</v>
      </c>
      <c r="O481" s="13">
        <v>450</v>
      </c>
      <c r="P481" s="13">
        <v>125</v>
      </c>
      <c r="Q481" s="13">
        <f t="shared" si="7"/>
        <v>824</v>
      </c>
      <c r="R481" t="s">
        <v>1269</v>
      </c>
    </row>
    <row r="482" spans="1:18" ht="21">
      <c r="A482" s="59">
        <v>474</v>
      </c>
      <c r="B482">
        <v>77875513774</v>
      </c>
      <c r="C482" s="55"/>
      <c r="D482" s="1" t="s">
        <v>1280</v>
      </c>
      <c r="E482" t="s">
        <v>1281</v>
      </c>
      <c r="F482" t="s">
        <v>714</v>
      </c>
      <c r="G482" s="162">
        <v>45293</v>
      </c>
      <c r="H482" s="156" t="s">
        <v>94</v>
      </c>
      <c r="I482" s="163">
        <v>45297</v>
      </c>
      <c r="J482" s="164"/>
      <c r="K482" s="9" t="s">
        <v>977</v>
      </c>
      <c r="L482" s="15" t="s">
        <v>408</v>
      </c>
      <c r="M482" s="13">
        <v>1399</v>
      </c>
      <c r="N482" s="9" t="s">
        <v>31</v>
      </c>
      <c r="O482" s="13">
        <v>450</v>
      </c>
      <c r="P482" s="13">
        <v>125</v>
      </c>
      <c r="Q482" s="13">
        <f t="shared" si="7"/>
        <v>824</v>
      </c>
      <c r="R482" t="s">
        <v>1269</v>
      </c>
    </row>
    <row r="483" spans="1:18" ht="21">
      <c r="A483" s="59">
        <v>475</v>
      </c>
      <c r="B483">
        <v>77875513122</v>
      </c>
      <c r="C483" s="55"/>
      <c r="D483" s="1" t="s">
        <v>1282</v>
      </c>
      <c r="E483" t="s">
        <v>901</v>
      </c>
      <c r="F483" t="s">
        <v>210</v>
      </c>
      <c r="G483" s="162">
        <v>45293</v>
      </c>
      <c r="H483" s="156" t="s">
        <v>94</v>
      </c>
      <c r="I483" s="163">
        <v>45295</v>
      </c>
      <c r="J483" s="164"/>
      <c r="K483" s="9" t="s">
        <v>1234</v>
      </c>
      <c r="L483" s="15" t="s">
        <v>408</v>
      </c>
      <c r="M483" s="13">
        <v>1499</v>
      </c>
      <c r="N483" s="9" t="s">
        <v>31</v>
      </c>
      <c r="O483" s="13">
        <v>450</v>
      </c>
      <c r="P483" s="13">
        <v>125</v>
      </c>
      <c r="Q483" s="13">
        <f t="shared" si="7"/>
        <v>924</v>
      </c>
      <c r="R483" t="s">
        <v>1269</v>
      </c>
    </row>
    <row r="484" spans="1:18" ht="21">
      <c r="A484" s="59">
        <v>476</v>
      </c>
      <c r="B484">
        <v>77875512621</v>
      </c>
      <c r="C484" s="55"/>
      <c r="D484" s="1" t="s">
        <v>1283</v>
      </c>
      <c r="E484" t="s">
        <v>1284</v>
      </c>
      <c r="F484" t="s">
        <v>452</v>
      </c>
      <c r="G484" s="162">
        <v>45293</v>
      </c>
      <c r="H484" s="157" t="s">
        <v>115</v>
      </c>
      <c r="I484" s="127"/>
      <c r="J484" s="165">
        <v>45301</v>
      </c>
      <c r="K484" s="9" t="s">
        <v>977</v>
      </c>
      <c r="L484" s="17" t="s">
        <v>115</v>
      </c>
      <c r="M484" s="13"/>
      <c r="N484" s="9" t="s">
        <v>31</v>
      </c>
      <c r="O484" s="13">
        <v>0</v>
      </c>
      <c r="P484" s="13">
        <v>125</v>
      </c>
      <c r="Q484" s="13">
        <f t="shared" si="7"/>
        <v>0</v>
      </c>
      <c r="R484" t="s">
        <v>1269</v>
      </c>
    </row>
    <row r="485" spans="1:18" ht="21">
      <c r="A485" s="59">
        <v>477</v>
      </c>
      <c r="B485">
        <v>77875554761</v>
      </c>
      <c r="C485" s="55"/>
      <c r="D485" s="1" t="s">
        <v>1285</v>
      </c>
      <c r="E485" t="s">
        <v>829</v>
      </c>
      <c r="F485" t="s">
        <v>303</v>
      </c>
      <c r="G485" s="162">
        <v>45293</v>
      </c>
      <c r="H485" s="156" t="s">
        <v>94</v>
      </c>
      <c r="I485" s="163">
        <v>45296</v>
      </c>
      <c r="J485" s="164"/>
      <c r="K485" s="9" t="s">
        <v>977</v>
      </c>
      <c r="L485" s="15" t="s">
        <v>408</v>
      </c>
      <c r="M485" s="13">
        <v>1399</v>
      </c>
      <c r="N485" s="9" t="s">
        <v>31</v>
      </c>
      <c r="O485" s="13">
        <v>450</v>
      </c>
      <c r="P485" s="13">
        <v>125</v>
      </c>
      <c r="Q485" s="13">
        <f t="shared" si="7"/>
        <v>824</v>
      </c>
      <c r="R485" t="s">
        <v>1269</v>
      </c>
    </row>
    <row r="486" spans="1:18" ht="21">
      <c r="A486" s="59">
        <v>478</v>
      </c>
      <c r="B486">
        <v>338795574643</v>
      </c>
      <c r="C486" s="55"/>
      <c r="D486" s="1" t="s">
        <v>1286</v>
      </c>
      <c r="E486" t="s">
        <v>1287</v>
      </c>
      <c r="F486" t="s">
        <v>303</v>
      </c>
      <c r="G486" s="162">
        <v>45293</v>
      </c>
      <c r="H486" s="156" t="s">
        <v>94</v>
      </c>
      <c r="I486" s="163">
        <v>45297</v>
      </c>
      <c r="J486" s="164"/>
      <c r="K486" s="9" t="s">
        <v>977</v>
      </c>
      <c r="L486" s="15" t="s">
        <v>408</v>
      </c>
      <c r="M486" s="13">
        <v>1399</v>
      </c>
      <c r="N486" s="9" t="s">
        <v>31</v>
      </c>
      <c r="O486" s="13">
        <v>450</v>
      </c>
      <c r="P486" s="13">
        <v>125</v>
      </c>
      <c r="Q486" s="13">
        <f t="shared" si="7"/>
        <v>824</v>
      </c>
      <c r="R486" t="s">
        <v>1289</v>
      </c>
    </row>
    <row r="487" spans="1:18" ht="21">
      <c r="A487" s="59">
        <v>479</v>
      </c>
      <c r="B487">
        <v>77875645610</v>
      </c>
      <c r="C487" s="55"/>
      <c r="D487" s="1" t="s">
        <v>1288</v>
      </c>
      <c r="E487" t="s">
        <v>231</v>
      </c>
      <c r="F487" t="s">
        <v>232</v>
      </c>
      <c r="G487" s="162">
        <v>45293</v>
      </c>
      <c r="H487" s="156" t="s">
        <v>94</v>
      </c>
      <c r="I487" s="163">
        <v>45295</v>
      </c>
      <c r="J487" s="164"/>
      <c r="K487" s="9" t="s">
        <v>977</v>
      </c>
      <c r="L487" s="15" t="s">
        <v>408</v>
      </c>
      <c r="M487" s="13">
        <v>1399</v>
      </c>
      <c r="N487" s="9" t="s">
        <v>31</v>
      </c>
      <c r="O487" s="13">
        <v>450</v>
      </c>
      <c r="P487" s="13">
        <v>125</v>
      </c>
      <c r="Q487" s="13">
        <f t="shared" si="7"/>
        <v>824</v>
      </c>
      <c r="R487" t="s">
        <v>1269</v>
      </c>
    </row>
    <row r="488" spans="1:18" ht="21">
      <c r="A488" s="59">
        <v>480</v>
      </c>
      <c r="B488">
        <v>338802149062</v>
      </c>
      <c r="C488" s="55"/>
      <c r="D488" s="1" t="s">
        <v>1291</v>
      </c>
      <c r="E488" t="s">
        <v>1292</v>
      </c>
      <c r="F488" t="s">
        <v>365</v>
      </c>
      <c r="G488" s="162">
        <v>45293</v>
      </c>
      <c r="H488" s="156" t="s">
        <v>94</v>
      </c>
      <c r="I488" s="163">
        <v>45297</v>
      </c>
      <c r="J488" s="164"/>
      <c r="K488" s="9" t="s">
        <v>954</v>
      </c>
      <c r="L488" s="15" t="s">
        <v>408</v>
      </c>
      <c r="M488" s="13">
        <v>1499</v>
      </c>
      <c r="N488" s="9" t="s">
        <v>31</v>
      </c>
      <c r="O488" s="13">
        <v>450</v>
      </c>
      <c r="P488" s="13">
        <v>125</v>
      </c>
      <c r="Q488" s="13">
        <f t="shared" si="7"/>
        <v>924</v>
      </c>
      <c r="R488" t="s">
        <v>1289</v>
      </c>
    </row>
    <row r="489" spans="1:18" ht="21">
      <c r="A489" s="59">
        <v>481</v>
      </c>
      <c r="B489">
        <v>338802108182</v>
      </c>
      <c r="C489" s="55"/>
      <c r="D489" s="1" t="s">
        <v>1293</v>
      </c>
      <c r="E489" t="s">
        <v>425</v>
      </c>
      <c r="F489" t="s">
        <v>210</v>
      </c>
      <c r="G489" s="162">
        <v>45293</v>
      </c>
      <c r="H489" s="156" t="s">
        <v>94</v>
      </c>
      <c r="I489" s="163">
        <v>45297</v>
      </c>
      <c r="J489" s="164"/>
      <c r="K489" s="9" t="s">
        <v>977</v>
      </c>
      <c r="L489" s="15" t="s">
        <v>408</v>
      </c>
      <c r="M489" s="13">
        <v>1399</v>
      </c>
      <c r="N489" s="9" t="s">
        <v>31</v>
      </c>
      <c r="O489" s="13">
        <v>450</v>
      </c>
      <c r="P489" s="13">
        <v>125</v>
      </c>
      <c r="Q489" s="13">
        <f t="shared" si="7"/>
        <v>824</v>
      </c>
      <c r="R489" t="s">
        <v>1289</v>
      </c>
    </row>
    <row r="490" spans="1:18" ht="21">
      <c r="A490" s="59">
        <v>482</v>
      </c>
      <c r="B490">
        <v>77875916963</v>
      </c>
      <c r="C490" s="55"/>
      <c r="D490" s="1" t="s">
        <v>1294</v>
      </c>
      <c r="E490" t="s">
        <v>1295</v>
      </c>
      <c r="F490" t="s">
        <v>365</v>
      </c>
      <c r="G490" s="162">
        <v>45293</v>
      </c>
      <c r="H490" s="156" t="s">
        <v>94</v>
      </c>
      <c r="I490" s="163">
        <v>45299</v>
      </c>
      <c r="J490" s="164"/>
      <c r="K490" s="9" t="s">
        <v>977</v>
      </c>
      <c r="L490" s="15" t="s">
        <v>408</v>
      </c>
      <c r="M490" s="13">
        <v>1399</v>
      </c>
      <c r="N490" s="9" t="s">
        <v>31</v>
      </c>
      <c r="O490" s="13">
        <v>450</v>
      </c>
      <c r="P490" s="13">
        <v>125</v>
      </c>
      <c r="Q490" s="13">
        <f t="shared" si="7"/>
        <v>824</v>
      </c>
      <c r="R490" t="s">
        <v>1269</v>
      </c>
    </row>
    <row r="491" spans="1:18" ht="21">
      <c r="A491" s="59">
        <v>483</v>
      </c>
      <c r="B491">
        <v>77875915681</v>
      </c>
      <c r="C491" s="55"/>
      <c r="D491" s="1" t="s">
        <v>1296</v>
      </c>
      <c r="E491" t="s">
        <v>936</v>
      </c>
      <c r="F491" t="s">
        <v>343</v>
      </c>
      <c r="G491" s="162">
        <v>45293</v>
      </c>
      <c r="H491" s="156" t="s">
        <v>94</v>
      </c>
      <c r="I491" s="163">
        <v>45297</v>
      </c>
      <c r="J491" s="164"/>
      <c r="K491" s="9" t="s">
        <v>977</v>
      </c>
      <c r="L491" s="15" t="s">
        <v>408</v>
      </c>
      <c r="M491" s="13">
        <v>1399</v>
      </c>
      <c r="N491" s="9" t="s">
        <v>31</v>
      </c>
      <c r="O491" s="13">
        <v>450</v>
      </c>
      <c r="P491" s="13">
        <v>125</v>
      </c>
      <c r="Q491" s="13">
        <f t="shared" si="7"/>
        <v>824</v>
      </c>
      <c r="R491" t="s">
        <v>1269</v>
      </c>
    </row>
    <row r="492" spans="1:18" ht="21">
      <c r="A492" s="59">
        <v>484</v>
      </c>
      <c r="B492">
        <v>77876001556</v>
      </c>
      <c r="C492" s="55"/>
      <c r="D492" s="1" t="s">
        <v>1297</v>
      </c>
      <c r="E492" t="s">
        <v>828</v>
      </c>
      <c r="F492" t="s">
        <v>22</v>
      </c>
      <c r="G492" s="162">
        <v>45293</v>
      </c>
      <c r="H492" s="156" t="s">
        <v>94</v>
      </c>
      <c r="I492" s="163">
        <v>45295</v>
      </c>
      <c r="J492" s="164"/>
      <c r="K492" s="9" t="s">
        <v>977</v>
      </c>
      <c r="L492" s="15" t="s">
        <v>408</v>
      </c>
      <c r="M492" s="13">
        <v>1399</v>
      </c>
      <c r="N492" s="9" t="s">
        <v>31</v>
      </c>
      <c r="O492" s="13">
        <v>450</v>
      </c>
      <c r="P492" s="13">
        <v>125</v>
      </c>
      <c r="Q492" s="13">
        <f t="shared" si="7"/>
        <v>824</v>
      </c>
      <c r="R492" t="s">
        <v>1269</v>
      </c>
    </row>
    <row r="493" spans="1:18" ht="21">
      <c r="A493" s="59">
        <v>485</v>
      </c>
      <c r="B493">
        <v>77875999445</v>
      </c>
      <c r="C493" s="55"/>
      <c r="D493" s="1" t="s">
        <v>1298</v>
      </c>
      <c r="E493" t="s">
        <v>940</v>
      </c>
      <c r="F493" t="s">
        <v>22</v>
      </c>
      <c r="G493" s="162">
        <v>45293</v>
      </c>
      <c r="H493" s="156" t="s">
        <v>94</v>
      </c>
      <c r="I493" s="163">
        <v>45294</v>
      </c>
      <c r="J493" s="164"/>
      <c r="K493" s="9" t="s">
        <v>954</v>
      </c>
      <c r="L493" s="15" t="s">
        <v>408</v>
      </c>
      <c r="M493" s="13">
        <v>1499</v>
      </c>
      <c r="N493" s="9" t="s">
        <v>31</v>
      </c>
      <c r="O493" s="13">
        <v>450</v>
      </c>
      <c r="P493" s="13">
        <v>125</v>
      </c>
      <c r="Q493" s="13">
        <f t="shared" si="7"/>
        <v>924</v>
      </c>
      <c r="R493" t="s">
        <v>1269</v>
      </c>
    </row>
    <row r="494" spans="1:18" ht="21">
      <c r="A494" s="59">
        <v>486</v>
      </c>
      <c r="B494">
        <v>77876608946</v>
      </c>
      <c r="C494" s="55"/>
      <c r="D494" s="1" t="s">
        <v>1299</v>
      </c>
      <c r="E494" t="s">
        <v>34</v>
      </c>
      <c r="F494" t="s">
        <v>11</v>
      </c>
      <c r="G494" s="162">
        <v>45294</v>
      </c>
      <c r="H494" s="157" t="s">
        <v>115</v>
      </c>
      <c r="I494" s="127"/>
      <c r="J494" s="165">
        <v>45309</v>
      </c>
      <c r="K494" s="9" t="s">
        <v>954</v>
      </c>
      <c r="L494" s="17" t="s">
        <v>115</v>
      </c>
      <c r="M494" s="13"/>
      <c r="N494" s="9" t="s">
        <v>31</v>
      </c>
      <c r="O494" s="13">
        <v>0</v>
      </c>
      <c r="P494" s="13">
        <v>125</v>
      </c>
      <c r="Q494" s="13">
        <f t="shared" si="7"/>
        <v>0</v>
      </c>
      <c r="R494" t="s">
        <v>1269</v>
      </c>
    </row>
    <row r="495" spans="1:18" ht="21">
      <c r="A495" s="59">
        <v>487</v>
      </c>
      <c r="B495">
        <v>77876531703</v>
      </c>
      <c r="C495" s="55"/>
      <c r="D495" s="1" t="s">
        <v>1300</v>
      </c>
      <c r="E495" t="s">
        <v>1301</v>
      </c>
      <c r="F495" t="s">
        <v>232</v>
      </c>
      <c r="G495" s="162">
        <v>45294</v>
      </c>
      <c r="H495" s="156" t="s">
        <v>94</v>
      </c>
      <c r="I495" s="163">
        <v>45296</v>
      </c>
      <c r="J495" s="164"/>
      <c r="K495" s="9" t="s">
        <v>954</v>
      </c>
      <c r="L495" s="15" t="s">
        <v>408</v>
      </c>
      <c r="M495" s="13">
        <v>1499</v>
      </c>
      <c r="N495" s="9" t="s">
        <v>31</v>
      </c>
      <c r="O495" s="13">
        <v>450</v>
      </c>
      <c r="P495" s="13">
        <v>125</v>
      </c>
      <c r="Q495" s="13">
        <f t="shared" si="7"/>
        <v>924</v>
      </c>
      <c r="R495" t="s">
        <v>1269</v>
      </c>
    </row>
    <row r="496" spans="1:18" ht="21">
      <c r="A496" s="59">
        <v>488</v>
      </c>
      <c r="B496">
        <v>77876531504</v>
      </c>
      <c r="C496" s="55"/>
      <c r="D496" s="1" t="s">
        <v>1302</v>
      </c>
      <c r="E496" t="s">
        <v>1303</v>
      </c>
      <c r="F496" t="s">
        <v>93</v>
      </c>
      <c r="G496" s="162">
        <v>45294</v>
      </c>
      <c r="H496" s="156" t="s">
        <v>94</v>
      </c>
      <c r="I496" s="163">
        <v>45295</v>
      </c>
      <c r="J496" s="164"/>
      <c r="K496" s="9" t="s">
        <v>977</v>
      </c>
      <c r="L496" s="15" t="s">
        <v>408</v>
      </c>
      <c r="M496" s="13">
        <v>1399</v>
      </c>
      <c r="N496" s="9" t="s">
        <v>31</v>
      </c>
      <c r="O496" s="13">
        <v>450</v>
      </c>
      <c r="P496" s="13">
        <v>125</v>
      </c>
      <c r="Q496" s="13">
        <f t="shared" si="7"/>
        <v>824</v>
      </c>
      <c r="R496" t="s">
        <v>1269</v>
      </c>
    </row>
    <row r="497" spans="1:18" ht="21">
      <c r="A497" s="59">
        <v>489</v>
      </c>
      <c r="B497">
        <v>77876531305</v>
      </c>
      <c r="C497" s="55"/>
      <c r="D497" s="1" t="s">
        <v>1304</v>
      </c>
      <c r="E497" t="s">
        <v>940</v>
      </c>
      <c r="F497" t="s">
        <v>22</v>
      </c>
      <c r="G497" s="162">
        <v>45294</v>
      </c>
      <c r="H497" s="156" t="s">
        <v>94</v>
      </c>
      <c r="I497" s="163">
        <v>45295</v>
      </c>
      <c r="J497" s="164"/>
      <c r="K497" s="9" t="s">
        <v>977</v>
      </c>
      <c r="L497" s="15" t="s">
        <v>408</v>
      </c>
      <c r="M497" s="13">
        <v>1399</v>
      </c>
      <c r="N497" s="9" t="s">
        <v>31</v>
      </c>
      <c r="O497" s="13">
        <v>450</v>
      </c>
      <c r="P497" s="13">
        <v>125</v>
      </c>
      <c r="Q497" s="13">
        <f t="shared" si="7"/>
        <v>824</v>
      </c>
      <c r="R497" t="s">
        <v>1269</v>
      </c>
    </row>
    <row r="498" spans="1:18" ht="21">
      <c r="A498" s="59">
        <v>490</v>
      </c>
      <c r="B498">
        <v>77876531213</v>
      </c>
      <c r="C498" s="55"/>
      <c r="D498" s="1" t="s">
        <v>1305</v>
      </c>
      <c r="E498" t="s">
        <v>21</v>
      </c>
      <c r="F498" t="s">
        <v>22</v>
      </c>
      <c r="G498" s="162">
        <v>45294</v>
      </c>
      <c r="H498" s="156" t="s">
        <v>94</v>
      </c>
      <c r="I498" s="163">
        <v>45295</v>
      </c>
      <c r="J498" s="164"/>
      <c r="K498" s="9" t="s">
        <v>954</v>
      </c>
      <c r="L498" s="15" t="s">
        <v>408</v>
      </c>
      <c r="M498" s="13">
        <v>1499</v>
      </c>
      <c r="N498" s="9" t="s">
        <v>31</v>
      </c>
      <c r="O498" s="13">
        <v>450</v>
      </c>
      <c r="P498" s="13">
        <v>125</v>
      </c>
      <c r="Q498" s="13">
        <f t="shared" si="7"/>
        <v>924</v>
      </c>
      <c r="R498" t="s">
        <v>1269</v>
      </c>
    </row>
    <row r="499" spans="1:18" ht="21">
      <c r="A499" s="59">
        <v>491</v>
      </c>
      <c r="B499">
        <v>77876531095</v>
      </c>
      <c r="C499" s="55"/>
      <c r="D499" s="1" t="s">
        <v>1306</v>
      </c>
      <c r="E499" t="s">
        <v>1307</v>
      </c>
      <c r="F499" t="s">
        <v>2</v>
      </c>
      <c r="G499" s="162">
        <v>45294</v>
      </c>
      <c r="H499" s="156" t="s">
        <v>94</v>
      </c>
      <c r="I499" s="163">
        <v>45295</v>
      </c>
      <c r="J499" s="164"/>
      <c r="K499" s="9" t="s">
        <v>977</v>
      </c>
      <c r="L499" s="15" t="s">
        <v>408</v>
      </c>
      <c r="M499" s="13">
        <v>1399</v>
      </c>
      <c r="N499" s="9" t="s">
        <v>31</v>
      </c>
      <c r="O499" s="13">
        <v>450</v>
      </c>
      <c r="P499" s="13">
        <v>125</v>
      </c>
      <c r="Q499" s="13">
        <f t="shared" si="7"/>
        <v>824</v>
      </c>
      <c r="R499" t="s">
        <v>1269</v>
      </c>
    </row>
    <row r="500" spans="1:18" ht="21">
      <c r="A500" s="59">
        <v>492</v>
      </c>
      <c r="B500">
        <v>77876531003</v>
      </c>
      <c r="C500" s="55"/>
      <c r="D500" s="1" t="s">
        <v>1308</v>
      </c>
      <c r="E500" t="s">
        <v>939</v>
      </c>
      <c r="F500" t="s">
        <v>343</v>
      </c>
      <c r="G500" s="162">
        <v>45294</v>
      </c>
      <c r="H500" s="156" t="s">
        <v>94</v>
      </c>
      <c r="I500" s="163">
        <v>45300</v>
      </c>
      <c r="J500" s="164"/>
      <c r="K500" s="9" t="s">
        <v>977</v>
      </c>
      <c r="L500" s="15" t="s">
        <v>408</v>
      </c>
      <c r="M500" s="13">
        <v>1399</v>
      </c>
      <c r="N500" s="9" t="s">
        <v>31</v>
      </c>
      <c r="O500" s="13">
        <v>450</v>
      </c>
      <c r="P500" s="13">
        <v>125</v>
      </c>
      <c r="Q500" s="13">
        <f t="shared" si="7"/>
        <v>824</v>
      </c>
      <c r="R500" t="s">
        <v>1269</v>
      </c>
    </row>
    <row r="501" spans="1:18" ht="21">
      <c r="A501" s="59">
        <v>493</v>
      </c>
      <c r="B501">
        <v>141123866363368</v>
      </c>
      <c r="C501" s="55"/>
      <c r="D501" s="1" t="s">
        <v>1309</v>
      </c>
      <c r="E501" t="s">
        <v>694</v>
      </c>
      <c r="F501" t="s">
        <v>210</v>
      </c>
      <c r="G501" s="162">
        <v>45294</v>
      </c>
      <c r="H501" s="156" t="s">
        <v>94</v>
      </c>
      <c r="I501" s="163">
        <v>45298</v>
      </c>
      <c r="J501" s="164"/>
      <c r="K501" s="9" t="s">
        <v>977</v>
      </c>
      <c r="L501" s="15" t="s">
        <v>408</v>
      </c>
      <c r="M501" s="13">
        <v>1399</v>
      </c>
      <c r="N501" s="9" t="s">
        <v>31</v>
      </c>
      <c r="O501" s="13">
        <v>450</v>
      </c>
      <c r="P501" s="13">
        <v>125</v>
      </c>
      <c r="Q501" s="13">
        <f t="shared" si="7"/>
        <v>824</v>
      </c>
      <c r="R501" t="s">
        <v>1310</v>
      </c>
    </row>
    <row r="502" spans="1:18" ht="21">
      <c r="A502" s="59">
        <v>494</v>
      </c>
      <c r="B502">
        <v>77876609241</v>
      </c>
      <c r="C502" s="55"/>
      <c r="D502" s="1" t="s">
        <v>1311</v>
      </c>
      <c r="E502" t="s">
        <v>21</v>
      </c>
      <c r="F502" t="s">
        <v>22</v>
      </c>
      <c r="G502" s="162">
        <v>45294</v>
      </c>
      <c r="H502" s="156" t="s">
        <v>94</v>
      </c>
      <c r="I502" s="163">
        <v>45295</v>
      </c>
      <c r="J502" s="164"/>
      <c r="K502" s="9" t="s">
        <v>977</v>
      </c>
      <c r="L502" s="15" t="s">
        <v>408</v>
      </c>
      <c r="M502" s="13">
        <v>1399</v>
      </c>
      <c r="N502" s="9" t="s">
        <v>31</v>
      </c>
      <c r="O502" s="13">
        <v>450</v>
      </c>
      <c r="P502" s="13">
        <v>125</v>
      </c>
      <c r="Q502" s="13">
        <f t="shared" si="7"/>
        <v>824</v>
      </c>
    </row>
    <row r="503" spans="1:18" ht="21">
      <c r="A503" s="59">
        <v>495</v>
      </c>
      <c r="B503">
        <v>77876609226</v>
      </c>
      <c r="C503" s="55"/>
      <c r="D503" s="1" t="s">
        <v>1312</v>
      </c>
      <c r="E503" t="s">
        <v>1086</v>
      </c>
      <c r="F503" t="s">
        <v>4</v>
      </c>
      <c r="G503" s="162">
        <v>45294</v>
      </c>
      <c r="H503" s="156" t="s">
        <v>94</v>
      </c>
      <c r="I503" s="163">
        <v>45295</v>
      </c>
      <c r="J503" s="164"/>
      <c r="K503" s="9" t="s">
        <v>977</v>
      </c>
      <c r="L503" s="15" t="s">
        <v>408</v>
      </c>
      <c r="M503" s="13">
        <v>1399</v>
      </c>
      <c r="N503" s="9" t="s">
        <v>31</v>
      </c>
      <c r="O503" s="13">
        <v>450</v>
      </c>
      <c r="P503" s="13">
        <v>125</v>
      </c>
      <c r="Q503" s="13">
        <f t="shared" si="7"/>
        <v>824</v>
      </c>
    </row>
    <row r="504" spans="1:18" ht="21">
      <c r="A504" s="59">
        <v>496</v>
      </c>
      <c r="B504">
        <v>77876735484</v>
      </c>
      <c r="C504" s="55"/>
      <c r="D504" s="1" t="s">
        <v>1313</v>
      </c>
      <c r="E504" t="s">
        <v>589</v>
      </c>
      <c r="F504" t="s">
        <v>232</v>
      </c>
      <c r="G504" s="162">
        <v>45294</v>
      </c>
      <c r="H504" s="156" t="s">
        <v>94</v>
      </c>
      <c r="I504" s="163">
        <v>45297</v>
      </c>
      <c r="J504" s="164"/>
      <c r="K504" s="9" t="s">
        <v>977</v>
      </c>
      <c r="L504" s="15" t="s">
        <v>408</v>
      </c>
      <c r="M504" s="13">
        <v>1399</v>
      </c>
      <c r="N504" s="9" t="s">
        <v>31</v>
      </c>
      <c r="O504" s="13">
        <v>450</v>
      </c>
      <c r="P504" s="13">
        <v>125</v>
      </c>
      <c r="Q504" s="13">
        <f t="shared" si="7"/>
        <v>824</v>
      </c>
    </row>
    <row r="505" spans="1:18" ht="21">
      <c r="A505" s="59">
        <v>497</v>
      </c>
      <c r="B505">
        <v>77876735226</v>
      </c>
      <c r="C505" s="55"/>
      <c r="D505" s="1" t="s">
        <v>1314</v>
      </c>
      <c r="E505" t="s">
        <v>1315</v>
      </c>
      <c r="F505" t="s">
        <v>210</v>
      </c>
      <c r="G505" s="162">
        <v>45294</v>
      </c>
      <c r="H505" s="156" t="s">
        <v>94</v>
      </c>
      <c r="I505" s="163">
        <v>45299</v>
      </c>
      <c r="J505" s="164"/>
      <c r="K505" s="9" t="s">
        <v>977</v>
      </c>
      <c r="L505" s="15" t="s">
        <v>408</v>
      </c>
      <c r="M505" s="13">
        <v>1399</v>
      </c>
      <c r="N505" s="9" t="s">
        <v>31</v>
      </c>
      <c r="O505" s="13">
        <v>450</v>
      </c>
      <c r="P505" s="13">
        <v>125</v>
      </c>
      <c r="Q505" s="13">
        <f t="shared" si="7"/>
        <v>824</v>
      </c>
    </row>
    <row r="506" spans="1:18" ht="21">
      <c r="A506" s="59">
        <v>498</v>
      </c>
      <c r="B506">
        <v>77877136234</v>
      </c>
      <c r="C506" s="55"/>
      <c r="D506" s="1" t="s">
        <v>1316</v>
      </c>
      <c r="E506" t="s">
        <v>589</v>
      </c>
      <c r="F506" t="s">
        <v>232</v>
      </c>
      <c r="G506" s="162">
        <v>45294</v>
      </c>
      <c r="H506" s="156" t="s">
        <v>94</v>
      </c>
      <c r="I506" s="163">
        <v>45297</v>
      </c>
      <c r="J506" s="164"/>
      <c r="K506" s="9" t="s">
        <v>977</v>
      </c>
      <c r="L506" s="15" t="s">
        <v>408</v>
      </c>
      <c r="M506" s="13">
        <v>1399</v>
      </c>
      <c r="N506" s="9" t="s">
        <v>31</v>
      </c>
      <c r="O506" s="13">
        <v>450</v>
      </c>
      <c r="P506" s="13">
        <v>125</v>
      </c>
      <c r="Q506" s="13">
        <f t="shared" si="7"/>
        <v>824</v>
      </c>
    </row>
    <row r="507" spans="1:18" ht="21">
      <c r="A507" s="59">
        <v>499</v>
      </c>
      <c r="B507">
        <v>77877136002</v>
      </c>
      <c r="C507" s="55"/>
      <c r="D507" s="1" t="s">
        <v>1317</v>
      </c>
      <c r="E507" t="s">
        <v>1318</v>
      </c>
      <c r="F507" t="s">
        <v>11</v>
      </c>
      <c r="G507" s="162">
        <v>45294</v>
      </c>
      <c r="H507" s="156" t="s">
        <v>94</v>
      </c>
      <c r="I507" s="163">
        <v>45296</v>
      </c>
      <c r="J507" s="164"/>
      <c r="K507" s="9" t="s">
        <v>977</v>
      </c>
      <c r="L507" s="15" t="s">
        <v>408</v>
      </c>
      <c r="M507" s="13">
        <v>1399</v>
      </c>
      <c r="N507" s="9" t="s">
        <v>31</v>
      </c>
      <c r="O507" s="13">
        <v>450</v>
      </c>
      <c r="P507" s="13">
        <v>125</v>
      </c>
      <c r="Q507" s="13">
        <f t="shared" si="7"/>
        <v>824</v>
      </c>
    </row>
    <row r="508" spans="1:18" ht="21">
      <c r="A508" s="59">
        <v>500</v>
      </c>
      <c r="B508">
        <v>77877594196</v>
      </c>
      <c r="C508" s="55"/>
      <c r="D508" s="1" t="s">
        <v>1320</v>
      </c>
      <c r="E508" t="s">
        <v>528</v>
      </c>
      <c r="F508" t="s">
        <v>452</v>
      </c>
      <c r="G508" s="162">
        <v>45295</v>
      </c>
      <c r="H508" s="156" t="s">
        <v>94</v>
      </c>
      <c r="I508" s="163">
        <v>45299</v>
      </c>
      <c r="J508" s="164"/>
      <c r="K508" s="9" t="s">
        <v>977</v>
      </c>
      <c r="L508" s="15" t="s">
        <v>408</v>
      </c>
      <c r="M508" s="13">
        <v>1399</v>
      </c>
      <c r="N508" s="9" t="s">
        <v>31</v>
      </c>
      <c r="O508" s="13">
        <v>450</v>
      </c>
      <c r="P508" s="13">
        <v>125</v>
      </c>
      <c r="Q508" s="13">
        <f t="shared" si="7"/>
        <v>824</v>
      </c>
    </row>
    <row r="509" spans="1:18" ht="21">
      <c r="A509" s="59">
        <v>501</v>
      </c>
      <c r="B509">
        <v>77877422405</v>
      </c>
      <c r="C509" s="55"/>
      <c r="D509" s="1" t="s">
        <v>1319</v>
      </c>
      <c r="E509" t="s">
        <v>901</v>
      </c>
      <c r="F509" t="s">
        <v>210</v>
      </c>
      <c r="G509" s="162">
        <v>45295</v>
      </c>
      <c r="H509" s="156" t="s">
        <v>94</v>
      </c>
      <c r="I509" s="163">
        <v>45297</v>
      </c>
      <c r="J509" s="164"/>
      <c r="K509" s="9" t="s">
        <v>977</v>
      </c>
      <c r="L509" s="15" t="s">
        <v>408</v>
      </c>
      <c r="M509" s="13">
        <v>1399</v>
      </c>
      <c r="N509" s="9" t="s">
        <v>31</v>
      </c>
      <c r="O509" s="13">
        <v>450</v>
      </c>
      <c r="P509" s="13">
        <v>125</v>
      </c>
      <c r="Q509" s="13">
        <f t="shared" si="7"/>
        <v>824</v>
      </c>
    </row>
    <row r="510" spans="1:18" ht="21">
      <c r="A510" s="59">
        <v>502</v>
      </c>
      <c r="B510">
        <v>77877422162</v>
      </c>
      <c r="C510" s="55"/>
      <c r="D510" s="1" t="s">
        <v>1321</v>
      </c>
      <c r="E510" t="s">
        <v>842</v>
      </c>
      <c r="F510" t="s">
        <v>22</v>
      </c>
      <c r="G510" s="162">
        <v>45295</v>
      </c>
      <c r="H510" s="157" t="s">
        <v>115</v>
      </c>
      <c r="I510" s="127"/>
      <c r="J510" s="165">
        <v>45307</v>
      </c>
      <c r="K510" s="9" t="s">
        <v>977</v>
      </c>
      <c r="L510" s="17" t="s">
        <v>115</v>
      </c>
      <c r="M510" s="13"/>
      <c r="N510" s="9" t="s">
        <v>31</v>
      </c>
      <c r="O510" s="13">
        <v>0</v>
      </c>
      <c r="P510" s="13">
        <v>125</v>
      </c>
      <c r="Q510" s="13">
        <f t="shared" si="7"/>
        <v>0</v>
      </c>
    </row>
    <row r="511" spans="1:18" ht="21">
      <c r="A511" s="59">
        <v>503</v>
      </c>
      <c r="B511">
        <v>77877421635</v>
      </c>
      <c r="C511" s="55"/>
      <c r="D511" s="1" t="s">
        <v>1322</v>
      </c>
      <c r="E511" t="s">
        <v>939</v>
      </c>
      <c r="F511" t="s">
        <v>343</v>
      </c>
      <c r="G511" s="162">
        <v>45295</v>
      </c>
      <c r="H511" s="156" t="s">
        <v>94</v>
      </c>
      <c r="I511" s="163">
        <v>45303</v>
      </c>
      <c r="J511" s="164"/>
      <c r="K511" s="9" t="s">
        <v>977</v>
      </c>
      <c r="L511" s="15" t="s">
        <v>408</v>
      </c>
      <c r="M511" s="13">
        <v>1399</v>
      </c>
      <c r="N511" s="9" t="s">
        <v>31</v>
      </c>
      <c r="O511" s="13">
        <v>450</v>
      </c>
      <c r="P511" s="13">
        <v>125</v>
      </c>
      <c r="Q511" s="13">
        <f t="shared" si="7"/>
        <v>824</v>
      </c>
    </row>
    <row r="512" spans="1:18" ht="21">
      <c r="A512" s="59">
        <v>504</v>
      </c>
      <c r="B512">
        <v>77877421414</v>
      </c>
      <c r="C512" s="55"/>
      <c r="D512" s="1" t="s">
        <v>1150</v>
      </c>
      <c r="E512" t="s">
        <v>939</v>
      </c>
      <c r="F512" t="s">
        <v>343</v>
      </c>
      <c r="G512" s="162">
        <v>45295</v>
      </c>
      <c r="H512" s="156" t="s">
        <v>94</v>
      </c>
      <c r="I512" s="163">
        <v>45299</v>
      </c>
      <c r="J512" s="164"/>
      <c r="K512" s="9" t="s">
        <v>977</v>
      </c>
      <c r="L512" s="15" t="s">
        <v>408</v>
      </c>
      <c r="M512" s="13">
        <v>1399</v>
      </c>
      <c r="N512" s="9" t="s">
        <v>31</v>
      </c>
      <c r="O512" s="13">
        <v>450</v>
      </c>
      <c r="P512" s="13">
        <v>125</v>
      </c>
      <c r="Q512" s="13">
        <f t="shared" si="7"/>
        <v>824</v>
      </c>
    </row>
    <row r="513" spans="1:17" ht="21">
      <c r="A513" s="59">
        <v>505</v>
      </c>
      <c r="B513">
        <v>77877421366</v>
      </c>
      <c r="C513" s="55"/>
      <c r="D513" s="1" t="s">
        <v>1323</v>
      </c>
      <c r="E513" t="s">
        <v>833</v>
      </c>
      <c r="F513" t="s">
        <v>199</v>
      </c>
      <c r="G513" s="162">
        <v>45295</v>
      </c>
      <c r="H513" s="156" t="s">
        <v>94</v>
      </c>
      <c r="I513" s="163">
        <v>45297</v>
      </c>
      <c r="J513" s="164"/>
      <c r="K513" s="9" t="s">
        <v>977</v>
      </c>
      <c r="L513" s="15" t="s">
        <v>408</v>
      </c>
      <c r="M513" s="13">
        <v>1399</v>
      </c>
      <c r="N513" s="9" t="s">
        <v>31</v>
      </c>
      <c r="O513" s="13">
        <v>450</v>
      </c>
      <c r="P513" s="13">
        <v>125</v>
      </c>
      <c r="Q513" s="13">
        <f t="shared" si="7"/>
        <v>824</v>
      </c>
    </row>
    <row r="514" spans="1:17" ht="21">
      <c r="A514" s="59">
        <v>506</v>
      </c>
      <c r="B514">
        <v>77877421274</v>
      </c>
      <c r="C514" s="55"/>
      <c r="D514" s="1" t="s">
        <v>1324</v>
      </c>
      <c r="E514" t="s">
        <v>34</v>
      </c>
      <c r="F514" t="s">
        <v>11</v>
      </c>
      <c r="G514" s="162">
        <v>45295</v>
      </c>
      <c r="H514" s="156" t="s">
        <v>94</v>
      </c>
      <c r="I514" s="163">
        <v>45297</v>
      </c>
      <c r="J514" s="164"/>
      <c r="K514" s="9" t="s">
        <v>977</v>
      </c>
      <c r="L514" s="15" t="s">
        <v>408</v>
      </c>
      <c r="M514" s="13">
        <v>1399</v>
      </c>
      <c r="N514" s="9" t="s">
        <v>31</v>
      </c>
      <c r="O514" s="13">
        <v>450</v>
      </c>
      <c r="P514" s="13">
        <v>125</v>
      </c>
      <c r="Q514" s="13">
        <f t="shared" si="7"/>
        <v>824</v>
      </c>
    </row>
    <row r="515" spans="1:17" ht="21">
      <c r="A515" s="59">
        <v>507</v>
      </c>
      <c r="B515">
        <v>76940200654</v>
      </c>
      <c r="C515" s="55"/>
      <c r="D515" s="1" t="s">
        <v>1325</v>
      </c>
      <c r="E515" t="s">
        <v>1326</v>
      </c>
      <c r="F515" t="s">
        <v>714</v>
      </c>
      <c r="G515" s="162">
        <v>45295</v>
      </c>
      <c r="H515" s="156" t="s">
        <v>94</v>
      </c>
      <c r="I515" s="163">
        <v>45298</v>
      </c>
      <c r="J515" s="164"/>
      <c r="K515" s="9" t="s">
        <v>1029</v>
      </c>
      <c r="L515" s="9" t="s">
        <v>280</v>
      </c>
      <c r="M515" s="13">
        <v>1399</v>
      </c>
      <c r="N515" s="9" t="s">
        <v>31</v>
      </c>
      <c r="O515" s="13">
        <v>450</v>
      </c>
      <c r="P515" s="13">
        <v>125</v>
      </c>
      <c r="Q515" s="13">
        <f t="shared" si="7"/>
        <v>824</v>
      </c>
    </row>
    <row r="516" spans="1:17" ht="21">
      <c r="A516" s="59">
        <v>508</v>
      </c>
      <c r="B516">
        <v>76940200595</v>
      </c>
      <c r="C516" s="55"/>
      <c r="D516" s="1" t="s">
        <v>1327</v>
      </c>
      <c r="E516" t="s">
        <v>34</v>
      </c>
      <c r="F516" t="s">
        <v>11</v>
      </c>
      <c r="G516" s="162">
        <v>45295</v>
      </c>
      <c r="H516" s="156" t="s">
        <v>94</v>
      </c>
      <c r="I516" s="163">
        <v>45296</v>
      </c>
      <c r="J516" s="164"/>
      <c r="K516" s="9" t="s">
        <v>1029</v>
      </c>
      <c r="L516" s="9" t="s">
        <v>280</v>
      </c>
      <c r="M516" s="13">
        <v>1499</v>
      </c>
      <c r="N516" s="9" t="s">
        <v>31</v>
      </c>
      <c r="O516" s="13">
        <v>450</v>
      </c>
      <c r="P516" s="13">
        <v>125</v>
      </c>
      <c r="Q516" s="13">
        <f t="shared" si="7"/>
        <v>924</v>
      </c>
    </row>
    <row r="517" spans="1:17" ht="21">
      <c r="A517" s="59">
        <v>509</v>
      </c>
      <c r="B517">
        <v>77877592796</v>
      </c>
      <c r="C517" s="55"/>
      <c r="D517" s="1" t="s">
        <v>1328</v>
      </c>
      <c r="E517" t="s">
        <v>528</v>
      </c>
      <c r="F517" t="s">
        <v>452</v>
      </c>
      <c r="G517" s="162">
        <v>45295</v>
      </c>
      <c r="H517" s="156" t="s">
        <v>94</v>
      </c>
      <c r="I517" s="163">
        <v>45298</v>
      </c>
      <c r="J517" s="164"/>
      <c r="K517" s="9" t="s">
        <v>977</v>
      </c>
      <c r="L517" s="15" t="s">
        <v>408</v>
      </c>
      <c r="M517" s="13">
        <v>1399</v>
      </c>
      <c r="N517" s="9" t="s">
        <v>31</v>
      </c>
      <c r="O517" s="13">
        <v>450</v>
      </c>
      <c r="P517" s="13">
        <v>125</v>
      </c>
      <c r="Q517" s="13">
        <f t="shared" si="7"/>
        <v>824</v>
      </c>
    </row>
    <row r="518" spans="1:17" ht="21">
      <c r="A518" s="59">
        <v>510</v>
      </c>
      <c r="B518">
        <v>77877600205</v>
      </c>
      <c r="C518" s="55"/>
      <c r="D518" s="1" t="s">
        <v>1329</v>
      </c>
      <c r="E518" t="s">
        <v>829</v>
      </c>
      <c r="F518" t="s">
        <v>303</v>
      </c>
      <c r="G518" s="162">
        <v>45295</v>
      </c>
      <c r="H518" s="157" t="s">
        <v>115</v>
      </c>
      <c r="I518" s="164"/>
      <c r="J518" s="165">
        <v>45305</v>
      </c>
      <c r="K518" s="9" t="s">
        <v>977</v>
      </c>
      <c r="L518" s="17" t="s">
        <v>115</v>
      </c>
      <c r="M518" s="13"/>
      <c r="N518" s="9" t="s">
        <v>31</v>
      </c>
      <c r="O518" s="13">
        <v>0</v>
      </c>
      <c r="P518" s="13">
        <v>125</v>
      </c>
      <c r="Q518" s="13">
        <f t="shared" si="7"/>
        <v>0</v>
      </c>
    </row>
    <row r="519" spans="1:17" ht="21">
      <c r="A519" s="59">
        <v>511</v>
      </c>
      <c r="B519">
        <v>77877780610</v>
      </c>
      <c r="C519" s="55"/>
      <c r="D519" s="1" t="s">
        <v>1216</v>
      </c>
      <c r="E519" t="s">
        <v>1217</v>
      </c>
      <c r="F519" t="s">
        <v>1218</v>
      </c>
      <c r="G519" s="162">
        <v>45295</v>
      </c>
      <c r="H519" s="156" t="s">
        <v>94</v>
      </c>
      <c r="I519" s="163">
        <v>45299</v>
      </c>
      <c r="J519" s="164"/>
      <c r="K519" s="9" t="s">
        <v>992</v>
      </c>
      <c r="L519" s="15" t="s">
        <v>408</v>
      </c>
      <c r="M519" s="13">
        <v>1399</v>
      </c>
      <c r="N519" s="9" t="s">
        <v>31</v>
      </c>
      <c r="O519" s="13">
        <v>450</v>
      </c>
      <c r="P519" s="13">
        <v>125</v>
      </c>
      <c r="Q519" s="13">
        <f t="shared" si="7"/>
        <v>824</v>
      </c>
    </row>
    <row r="520" spans="1:17" ht="21">
      <c r="A520" s="59">
        <v>512</v>
      </c>
      <c r="B520">
        <v>77877821906</v>
      </c>
      <c r="C520" s="55"/>
      <c r="D520" s="1" t="s">
        <v>1330</v>
      </c>
      <c r="E520" t="s">
        <v>231</v>
      </c>
      <c r="F520" t="s">
        <v>232</v>
      </c>
      <c r="G520" s="162">
        <v>45295</v>
      </c>
      <c r="H520" s="156" t="s">
        <v>94</v>
      </c>
      <c r="I520" s="163">
        <v>45297</v>
      </c>
      <c r="J520" s="164"/>
      <c r="K520" s="9" t="s">
        <v>977</v>
      </c>
      <c r="L520" s="15" t="s">
        <v>408</v>
      </c>
      <c r="M520" s="13">
        <v>1399</v>
      </c>
      <c r="N520" s="9" t="s">
        <v>31</v>
      </c>
      <c r="O520" s="13">
        <v>450</v>
      </c>
      <c r="P520" s="13">
        <v>125</v>
      </c>
      <c r="Q520" s="13">
        <f t="shared" si="7"/>
        <v>824</v>
      </c>
    </row>
    <row r="521" spans="1:17" ht="21">
      <c r="A521" s="59">
        <v>513</v>
      </c>
      <c r="B521">
        <v>77878089693</v>
      </c>
      <c r="C521" s="55"/>
      <c r="D521" s="1" t="s">
        <v>1331</v>
      </c>
      <c r="E521" t="s">
        <v>1332</v>
      </c>
      <c r="F521" t="s">
        <v>380</v>
      </c>
      <c r="G521" s="162">
        <v>45295</v>
      </c>
      <c r="H521" s="156" t="s">
        <v>94</v>
      </c>
      <c r="I521" s="163">
        <v>45300</v>
      </c>
      <c r="J521" s="164"/>
      <c r="K521" s="9" t="s">
        <v>977</v>
      </c>
      <c r="L521" s="15" t="s">
        <v>408</v>
      </c>
      <c r="M521" s="13">
        <v>1399</v>
      </c>
      <c r="N521" s="9" t="s">
        <v>31</v>
      </c>
      <c r="O521" s="13">
        <v>450</v>
      </c>
      <c r="P521" s="13">
        <v>125</v>
      </c>
      <c r="Q521" s="13">
        <f t="shared" ref="Q521:Q584" si="8">(IF((M521)-(O521+P521)&lt;0,0,(M521)-(O521+P521)))</f>
        <v>824</v>
      </c>
    </row>
    <row r="522" spans="1:17" ht="21">
      <c r="A522" s="59">
        <v>514</v>
      </c>
      <c r="B522">
        <v>77878317005</v>
      </c>
      <c r="C522" s="55"/>
      <c r="D522" s="1" t="s">
        <v>1333</v>
      </c>
      <c r="E522" t="s">
        <v>1334</v>
      </c>
      <c r="F522" t="s">
        <v>492</v>
      </c>
      <c r="G522" s="162">
        <v>45296</v>
      </c>
      <c r="H522" s="156" t="s">
        <v>94</v>
      </c>
      <c r="I522" s="163">
        <v>45299</v>
      </c>
      <c r="J522" s="164"/>
      <c r="K522" s="9" t="s">
        <v>977</v>
      </c>
      <c r="L522" s="15" t="s">
        <v>408</v>
      </c>
      <c r="M522" s="13">
        <v>1399</v>
      </c>
      <c r="N522" s="9" t="s">
        <v>31</v>
      </c>
      <c r="O522" s="13">
        <v>450</v>
      </c>
      <c r="P522" s="13">
        <v>125</v>
      </c>
      <c r="Q522" s="13">
        <f t="shared" si="8"/>
        <v>824</v>
      </c>
    </row>
    <row r="523" spans="1:17" ht="21">
      <c r="A523" s="59">
        <v>515</v>
      </c>
      <c r="B523">
        <v>77878316865</v>
      </c>
      <c r="C523" s="55"/>
      <c r="D523" s="1" t="s">
        <v>1335</v>
      </c>
      <c r="E523" t="s">
        <v>1336</v>
      </c>
      <c r="F523" t="s">
        <v>210</v>
      </c>
      <c r="G523" s="162">
        <v>45296</v>
      </c>
      <c r="H523" s="156" t="s">
        <v>94</v>
      </c>
      <c r="I523" s="163">
        <v>45300</v>
      </c>
      <c r="J523" s="164"/>
      <c r="K523" s="9" t="s">
        <v>954</v>
      </c>
      <c r="L523" s="15" t="s">
        <v>408</v>
      </c>
      <c r="M523" s="13">
        <v>1499</v>
      </c>
      <c r="N523" s="9" t="s">
        <v>31</v>
      </c>
      <c r="O523" s="13">
        <v>450</v>
      </c>
      <c r="P523" s="13">
        <v>125</v>
      </c>
      <c r="Q523" s="13">
        <f t="shared" si="8"/>
        <v>924</v>
      </c>
    </row>
    <row r="524" spans="1:17" ht="21">
      <c r="A524" s="59">
        <v>516</v>
      </c>
      <c r="B524">
        <v>77878318000</v>
      </c>
      <c r="C524" s="55"/>
      <c r="D524" s="1" t="s">
        <v>1337</v>
      </c>
      <c r="E524" t="s">
        <v>1338</v>
      </c>
      <c r="F524" t="s">
        <v>380</v>
      </c>
      <c r="G524" s="162">
        <v>45296</v>
      </c>
      <c r="H524" s="157" t="s">
        <v>115</v>
      </c>
      <c r="I524" s="164"/>
      <c r="J524" s="165">
        <v>45309</v>
      </c>
      <c r="K524" s="9" t="s">
        <v>977</v>
      </c>
      <c r="L524" s="17" t="s">
        <v>115</v>
      </c>
      <c r="M524" s="13"/>
      <c r="N524" s="9" t="s">
        <v>31</v>
      </c>
      <c r="O524" s="13">
        <v>0</v>
      </c>
      <c r="P524" s="13">
        <v>125</v>
      </c>
      <c r="Q524" s="13">
        <f t="shared" si="8"/>
        <v>0</v>
      </c>
    </row>
    <row r="525" spans="1:17" ht="21">
      <c r="A525" s="59">
        <v>517</v>
      </c>
      <c r="B525">
        <v>77878317941</v>
      </c>
      <c r="C525" s="55"/>
      <c r="D525" s="1" t="s">
        <v>1340</v>
      </c>
      <c r="E525" t="s">
        <v>1212</v>
      </c>
      <c r="F525" t="s">
        <v>635</v>
      </c>
      <c r="G525" s="162">
        <v>45296</v>
      </c>
      <c r="H525" s="156" t="s">
        <v>94</v>
      </c>
      <c r="I525" s="163">
        <v>45300</v>
      </c>
      <c r="J525" s="164"/>
      <c r="K525" s="9" t="s">
        <v>977</v>
      </c>
      <c r="L525" s="15" t="s">
        <v>408</v>
      </c>
      <c r="M525" s="13">
        <v>1399</v>
      </c>
      <c r="N525" s="9" t="s">
        <v>31</v>
      </c>
      <c r="O525" s="13">
        <v>450</v>
      </c>
      <c r="P525" s="13">
        <v>125</v>
      </c>
      <c r="Q525" s="13">
        <f t="shared" si="8"/>
        <v>824</v>
      </c>
    </row>
    <row r="526" spans="1:17" ht="21">
      <c r="A526" s="59">
        <v>518</v>
      </c>
      <c r="B526">
        <v>10202270353</v>
      </c>
      <c r="C526" s="55"/>
      <c r="D526" s="1" t="s">
        <v>1341</v>
      </c>
      <c r="E526" t="s">
        <v>1342</v>
      </c>
      <c r="F526" t="s">
        <v>631</v>
      </c>
      <c r="G526" s="162">
        <v>45296</v>
      </c>
      <c r="H526" s="156" t="s">
        <v>94</v>
      </c>
      <c r="I526" s="163">
        <v>45300</v>
      </c>
      <c r="J526" s="164"/>
      <c r="K526" s="9" t="s">
        <v>977</v>
      </c>
      <c r="L526" s="15" t="s">
        <v>408</v>
      </c>
      <c r="M526" s="13">
        <v>1399</v>
      </c>
      <c r="N526" s="9" t="s">
        <v>31</v>
      </c>
      <c r="O526" s="13">
        <v>450</v>
      </c>
      <c r="P526" s="13">
        <v>125</v>
      </c>
      <c r="Q526" s="13">
        <f t="shared" si="8"/>
        <v>824</v>
      </c>
    </row>
    <row r="527" spans="1:17" ht="21">
      <c r="A527" s="59">
        <v>519</v>
      </c>
      <c r="B527">
        <v>77878414832</v>
      </c>
      <c r="C527" s="55"/>
      <c r="D527" s="1" t="s">
        <v>1343</v>
      </c>
      <c r="E527" t="s">
        <v>1344</v>
      </c>
      <c r="F527" t="s">
        <v>492</v>
      </c>
      <c r="G527" s="162">
        <v>45296</v>
      </c>
      <c r="H527" s="156" t="s">
        <v>94</v>
      </c>
      <c r="I527" s="163">
        <v>45299</v>
      </c>
      <c r="J527" s="164"/>
      <c r="K527" s="9" t="s">
        <v>977</v>
      </c>
      <c r="L527" s="15" t="s">
        <v>408</v>
      </c>
      <c r="M527" s="13">
        <v>1399</v>
      </c>
      <c r="N527" s="9" t="s">
        <v>31</v>
      </c>
      <c r="O527" s="13">
        <v>450</v>
      </c>
      <c r="P527" s="13">
        <v>125</v>
      </c>
      <c r="Q527" s="13">
        <f t="shared" si="8"/>
        <v>824</v>
      </c>
    </row>
    <row r="528" spans="1:17" ht="21">
      <c r="A528" s="59">
        <v>520</v>
      </c>
      <c r="B528">
        <v>77878414272</v>
      </c>
      <c r="C528" s="55"/>
      <c r="D528" s="1" t="s">
        <v>1345</v>
      </c>
      <c r="E528" t="s">
        <v>379</v>
      </c>
      <c r="F528" t="s">
        <v>380</v>
      </c>
      <c r="G528" s="162">
        <v>45296</v>
      </c>
      <c r="H528" s="157" t="s">
        <v>115</v>
      </c>
      <c r="I528" s="164"/>
      <c r="J528" s="165">
        <v>45311</v>
      </c>
      <c r="K528" s="9" t="s">
        <v>977</v>
      </c>
      <c r="L528" s="17" t="s">
        <v>115</v>
      </c>
      <c r="M528" s="13"/>
      <c r="N528" s="9" t="s">
        <v>31</v>
      </c>
      <c r="O528" s="13">
        <v>0</v>
      </c>
      <c r="P528" s="13">
        <v>125</v>
      </c>
      <c r="Q528" s="13">
        <f t="shared" si="8"/>
        <v>0</v>
      </c>
    </row>
    <row r="529" spans="1:17" ht="21">
      <c r="A529" s="59">
        <v>521</v>
      </c>
      <c r="B529">
        <v>77878824623</v>
      </c>
      <c r="C529" s="55"/>
      <c r="D529" s="1" t="s">
        <v>1346</v>
      </c>
      <c r="E529" t="s">
        <v>936</v>
      </c>
      <c r="F529" t="s">
        <v>343</v>
      </c>
      <c r="G529" s="162">
        <v>45296</v>
      </c>
      <c r="H529" s="156" t="s">
        <v>94</v>
      </c>
      <c r="I529" s="163">
        <v>45301</v>
      </c>
      <c r="J529" s="164"/>
      <c r="K529" s="9" t="s">
        <v>977</v>
      </c>
      <c r="L529" s="15" t="s">
        <v>408</v>
      </c>
      <c r="M529" s="13">
        <v>1399</v>
      </c>
      <c r="N529" s="9" t="s">
        <v>31</v>
      </c>
      <c r="O529" s="13">
        <v>450</v>
      </c>
      <c r="P529" s="13">
        <v>125</v>
      </c>
      <c r="Q529" s="13">
        <f t="shared" si="8"/>
        <v>824</v>
      </c>
    </row>
    <row r="530" spans="1:17" ht="21">
      <c r="A530" s="59">
        <v>522</v>
      </c>
      <c r="B530">
        <v>77878825032</v>
      </c>
      <c r="C530" s="55"/>
      <c r="D530" s="1" t="s">
        <v>1347</v>
      </c>
      <c r="E530" t="s">
        <v>1348</v>
      </c>
      <c r="F530" t="s">
        <v>93</v>
      </c>
      <c r="G530" s="162">
        <v>45296</v>
      </c>
      <c r="H530" s="156" t="s">
        <v>94</v>
      </c>
      <c r="I530" s="163">
        <v>45297</v>
      </c>
      <c r="J530" s="164"/>
      <c r="K530" s="9" t="s">
        <v>977</v>
      </c>
      <c r="L530" s="15" t="s">
        <v>408</v>
      </c>
      <c r="M530" s="13">
        <v>1399</v>
      </c>
      <c r="N530" s="9" t="s">
        <v>31</v>
      </c>
      <c r="O530" s="13">
        <v>450</v>
      </c>
      <c r="P530" s="13">
        <v>125</v>
      </c>
      <c r="Q530" s="13">
        <f t="shared" si="8"/>
        <v>824</v>
      </c>
    </row>
    <row r="531" spans="1:17" ht="21">
      <c r="A531" s="59">
        <v>523</v>
      </c>
      <c r="B531">
        <v>77879328833</v>
      </c>
      <c r="C531" s="55"/>
      <c r="D531" s="1" t="s">
        <v>1349</v>
      </c>
      <c r="E531" t="s">
        <v>1350</v>
      </c>
      <c r="F531" t="s">
        <v>93</v>
      </c>
      <c r="G531" s="162">
        <v>45297</v>
      </c>
      <c r="H531" s="156" t="s">
        <v>94</v>
      </c>
      <c r="I531" s="163">
        <v>45299</v>
      </c>
      <c r="J531" s="164"/>
      <c r="K531" s="9" t="s">
        <v>977</v>
      </c>
      <c r="L531" s="15" t="s">
        <v>408</v>
      </c>
      <c r="M531" s="13">
        <v>1399</v>
      </c>
      <c r="N531" s="9" t="s">
        <v>31</v>
      </c>
      <c r="O531" s="13">
        <v>450</v>
      </c>
      <c r="P531" s="13">
        <v>125</v>
      </c>
      <c r="Q531" s="13">
        <f t="shared" si="8"/>
        <v>824</v>
      </c>
    </row>
    <row r="532" spans="1:17" ht="21">
      <c r="A532" s="59">
        <v>524</v>
      </c>
      <c r="B532">
        <v>77879328671</v>
      </c>
      <c r="C532" s="55"/>
      <c r="D532" s="1" t="s">
        <v>1351</v>
      </c>
      <c r="E532" t="s">
        <v>1070</v>
      </c>
      <c r="F532" t="s">
        <v>22</v>
      </c>
      <c r="G532" s="162">
        <v>45297</v>
      </c>
      <c r="H532" s="156" t="s">
        <v>94</v>
      </c>
      <c r="I532" s="163">
        <v>45299</v>
      </c>
      <c r="J532" s="164"/>
      <c r="K532" s="9" t="s">
        <v>954</v>
      </c>
      <c r="L532" s="15" t="s">
        <v>408</v>
      </c>
      <c r="M532" s="13">
        <v>1499</v>
      </c>
      <c r="N532" s="9" t="s">
        <v>31</v>
      </c>
      <c r="O532" s="13">
        <v>450</v>
      </c>
      <c r="P532" s="13">
        <v>125</v>
      </c>
      <c r="Q532" s="13">
        <f t="shared" si="8"/>
        <v>924</v>
      </c>
    </row>
    <row r="533" spans="1:17" ht="21">
      <c r="A533" s="59">
        <v>525</v>
      </c>
      <c r="B533">
        <v>77879328310</v>
      </c>
      <c r="C533" s="55"/>
      <c r="D533" s="1" t="s">
        <v>1352</v>
      </c>
      <c r="E533" t="s">
        <v>835</v>
      </c>
      <c r="F533" t="s">
        <v>452</v>
      </c>
      <c r="G533" s="162">
        <v>45297</v>
      </c>
      <c r="H533" s="156" t="s">
        <v>94</v>
      </c>
      <c r="I533" s="163">
        <v>45300</v>
      </c>
      <c r="J533" s="164"/>
      <c r="K533" s="9" t="s">
        <v>977</v>
      </c>
      <c r="L533" s="15" t="s">
        <v>408</v>
      </c>
      <c r="M533" s="13">
        <v>1399</v>
      </c>
      <c r="N533" s="9" t="s">
        <v>31</v>
      </c>
      <c r="O533" s="13">
        <v>450</v>
      </c>
      <c r="P533" s="13">
        <v>125</v>
      </c>
      <c r="Q533" s="13">
        <f t="shared" si="8"/>
        <v>824</v>
      </c>
    </row>
    <row r="534" spans="1:17" ht="21">
      <c r="A534" s="59">
        <v>526</v>
      </c>
      <c r="B534">
        <v>77879328096</v>
      </c>
      <c r="C534" s="55"/>
      <c r="D534" s="1" t="s">
        <v>1353</v>
      </c>
      <c r="E534" t="s">
        <v>467</v>
      </c>
      <c r="F534" t="s">
        <v>468</v>
      </c>
      <c r="G534" s="162">
        <v>45297</v>
      </c>
      <c r="H534" s="156" t="s">
        <v>94</v>
      </c>
      <c r="I534" s="163">
        <v>45299</v>
      </c>
      <c r="J534" s="164"/>
      <c r="K534" s="9" t="s">
        <v>954</v>
      </c>
      <c r="L534" s="15" t="s">
        <v>408</v>
      </c>
      <c r="M534" s="13">
        <v>1499</v>
      </c>
      <c r="N534" s="9" t="s">
        <v>31</v>
      </c>
      <c r="O534" s="13">
        <v>450</v>
      </c>
      <c r="P534" s="13">
        <v>125</v>
      </c>
      <c r="Q534" s="13">
        <f t="shared" si="8"/>
        <v>924</v>
      </c>
    </row>
    <row r="535" spans="1:17" ht="21">
      <c r="A535" s="59">
        <v>527</v>
      </c>
      <c r="B535">
        <v>77879327385</v>
      </c>
      <c r="C535" s="55"/>
      <c r="D535" s="1" t="s">
        <v>1354</v>
      </c>
      <c r="E535" t="s">
        <v>342</v>
      </c>
      <c r="F535" t="s">
        <v>343</v>
      </c>
      <c r="G535" s="162">
        <v>45297</v>
      </c>
      <c r="H535" s="156" t="s">
        <v>94</v>
      </c>
      <c r="I535" s="163">
        <v>45305</v>
      </c>
      <c r="J535" s="164"/>
      <c r="K535" s="9" t="s">
        <v>954</v>
      </c>
      <c r="L535" s="15" t="s">
        <v>408</v>
      </c>
      <c r="M535" s="13">
        <v>1499</v>
      </c>
      <c r="N535" s="9" t="s">
        <v>31</v>
      </c>
      <c r="O535" s="13">
        <v>450</v>
      </c>
      <c r="P535" s="13">
        <v>125</v>
      </c>
      <c r="Q535" s="13">
        <f t="shared" si="8"/>
        <v>924</v>
      </c>
    </row>
    <row r="536" spans="1:17" ht="21">
      <c r="A536" s="59">
        <v>528</v>
      </c>
      <c r="B536" t="s">
        <v>1357</v>
      </c>
      <c r="C536" s="98"/>
      <c r="D536" s="1" t="s">
        <v>1355</v>
      </c>
      <c r="E536" t="s">
        <v>1356</v>
      </c>
      <c r="F536" t="s">
        <v>380</v>
      </c>
      <c r="G536" s="162">
        <v>45297</v>
      </c>
      <c r="H536" s="156" t="s">
        <v>94</v>
      </c>
      <c r="I536" s="163">
        <v>45304</v>
      </c>
      <c r="J536" s="164"/>
      <c r="K536" s="9" t="s">
        <v>977</v>
      </c>
      <c r="L536" s="15" t="s">
        <v>408</v>
      </c>
      <c r="M536" s="13">
        <v>1399</v>
      </c>
      <c r="N536" s="9" t="s">
        <v>31</v>
      </c>
      <c r="O536" s="13">
        <v>450</v>
      </c>
      <c r="P536" s="13">
        <v>125</v>
      </c>
      <c r="Q536" s="13">
        <f t="shared" si="8"/>
        <v>824</v>
      </c>
    </row>
    <row r="537" spans="1:17" ht="21">
      <c r="A537" s="59">
        <v>529</v>
      </c>
      <c r="B537">
        <v>77879555176</v>
      </c>
      <c r="C537" s="55"/>
      <c r="D537" s="1" t="s">
        <v>1358</v>
      </c>
      <c r="E537" t="s">
        <v>835</v>
      </c>
      <c r="F537" t="s">
        <v>452</v>
      </c>
      <c r="G537" s="162">
        <v>45297</v>
      </c>
      <c r="H537" s="156" t="s">
        <v>94</v>
      </c>
      <c r="I537" s="163">
        <v>45300</v>
      </c>
      <c r="J537" s="164"/>
      <c r="K537" s="9" t="s">
        <v>977</v>
      </c>
      <c r="L537" s="15" t="s">
        <v>408</v>
      </c>
      <c r="M537" s="13">
        <v>1399</v>
      </c>
      <c r="N537" s="9" t="s">
        <v>31</v>
      </c>
      <c r="O537" s="13">
        <v>450</v>
      </c>
      <c r="P537" s="13">
        <v>125</v>
      </c>
      <c r="Q537" s="13">
        <f t="shared" si="8"/>
        <v>824</v>
      </c>
    </row>
    <row r="538" spans="1:17" ht="21">
      <c r="A538" s="59">
        <v>530</v>
      </c>
      <c r="B538">
        <v>77879553010</v>
      </c>
      <c r="C538" s="55"/>
      <c r="D538" s="1" t="s">
        <v>1359</v>
      </c>
      <c r="E538" t="s">
        <v>231</v>
      </c>
      <c r="F538" t="s">
        <v>232</v>
      </c>
      <c r="G538" s="162">
        <v>45297</v>
      </c>
      <c r="H538" s="156" t="s">
        <v>94</v>
      </c>
      <c r="I538" s="163">
        <v>45299</v>
      </c>
      <c r="J538" s="164"/>
      <c r="K538" s="9" t="s">
        <v>977</v>
      </c>
      <c r="L538" s="15" t="s">
        <v>408</v>
      </c>
      <c r="M538" s="13">
        <v>1399</v>
      </c>
      <c r="N538" s="9" t="s">
        <v>31</v>
      </c>
      <c r="O538" s="13">
        <v>450</v>
      </c>
      <c r="P538" s="13">
        <v>125</v>
      </c>
      <c r="Q538" s="13">
        <f t="shared" si="8"/>
        <v>824</v>
      </c>
    </row>
    <row r="539" spans="1:17" ht="21">
      <c r="A539" s="59">
        <v>531</v>
      </c>
      <c r="B539">
        <v>77879554524</v>
      </c>
      <c r="C539" s="55"/>
      <c r="D539" s="1" t="s">
        <v>1360</v>
      </c>
      <c r="E539" t="s">
        <v>1361</v>
      </c>
      <c r="F539" t="s">
        <v>199</v>
      </c>
      <c r="G539" s="162">
        <v>45297</v>
      </c>
      <c r="H539" s="156" t="s">
        <v>94</v>
      </c>
      <c r="I539" s="163">
        <v>45300</v>
      </c>
      <c r="J539" s="164"/>
      <c r="K539" s="9" t="s">
        <v>977</v>
      </c>
      <c r="L539" s="15" t="s">
        <v>408</v>
      </c>
      <c r="M539" s="13">
        <v>1399</v>
      </c>
      <c r="N539" s="9" t="s">
        <v>31</v>
      </c>
      <c r="O539" s="13">
        <v>450</v>
      </c>
      <c r="P539" s="13">
        <v>125</v>
      </c>
      <c r="Q539" s="13">
        <f t="shared" si="8"/>
        <v>824</v>
      </c>
    </row>
    <row r="540" spans="1:17" ht="21">
      <c r="A540" s="59">
        <v>532</v>
      </c>
      <c r="B540">
        <v>77879553894</v>
      </c>
      <c r="C540" s="55"/>
      <c r="D540" s="1" t="s">
        <v>1362</v>
      </c>
      <c r="E540" t="s">
        <v>1363</v>
      </c>
      <c r="F540" t="s">
        <v>343</v>
      </c>
      <c r="G540" s="162">
        <v>45297</v>
      </c>
      <c r="H540" s="156" t="s">
        <v>94</v>
      </c>
      <c r="I540" s="163">
        <v>45304</v>
      </c>
      <c r="J540" s="164"/>
      <c r="K540" s="9" t="s">
        <v>977</v>
      </c>
      <c r="L540" s="15" t="s">
        <v>408</v>
      </c>
      <c r="M540" s="13">
        <v>1399</v>
      </c>
      <c r="N540" s="9" t="s">
        <v>31</v>
      </c>
      <c r="O540" s="13">
        <v>450</v>
      </c>
      <c r="P540" s="13">
        <v>125</v>
      </c>
      <c r="Q540" s="13">
        <f t="shared" si="8"/>
        <v>824</v>
      </c>
    </row>
    <row r="541" spans="1:17" ht="21">
      <c r="A541" s="59">
        <v>533</v>
      </c>
      <c r="B541">
        <v>77879553511</v>
      </c>
      <c r="C541" s="55"/>
      <c r="D541" s="1" t="s">
        <v>1364</v>
      </c>
      <c r="E541" t="s">
        <v>663</v>
      </c>
      <c r="F541" t="s">
        <v>22</v>
      </c>
      <c r="G541" s="162">
        <v>45297</v>
      </c>
      <c r="H541" s="156" t="s">
        <v>94</v>
      </c>
      <c r="I541" s="163">
        <v>45299</v>
      </c>
      <c r="J541" s="164"/>
      <c r="K541" s="9" t="s">
        <v>1234</v>
      </c>
      <c r="L541" s="15" t="s">
        <v>408</v>
      </c>
      <c r="M541" s="13">
        <v>1499</v>
      </c>
      <c r="N541" s="9" t="s">
        <v>31</v>
      </c>
      <c r="O541" s="13">
        <v>450</v>
      </c>
      <c r="P541" s="13">
        <v>125</v>
      </c>
      <c r="Q541" s="13">
        <f t="shared" si="8"/>
        <v>924</v>
      </c>
    </row>
    <row r="542" spans="1:17" ht="21">
      <c r="A542" s="59">
        <v>534</v>
      </c>
      <c r="B542">
        <v>76942675025</v>
      </c>
      <c r="C542" s="55"/>
      <c r="D542" s="1" t="s">
        <v>1365</v>
      </c>
      <c r="E542" t="s">
        <v>1274</v>
      </c>
      <c r="F542" t="s">
        <v>492</v>
      </c>
      <c r="G542" s="162">
        <v>45297</v>
      </c>
      <c r="H542" s="156" t="s">
        <v>94</v>
      </c>
      <c r="I542" s="163">
        <v>45299</v>
      </c>
      <c r="J542" s="164"/>
      <c r="K542" s="9" t="s">
        <v>985</v>
      </c>
      <c r="L542" t="s">
        <v>280</v>
      </c>
      <c r="M542" s="13">
        <v>1399</v>
      </c>
      <c r="N542" s="9" t="s">
        <v>31</v>
      </c>
      <c r="O542" s="13">
        <v>450</v>
      </c>
      <c r="P542" s="13">
        <v>125</v>
      </c>
      <c r="Q542" s="13">
        <f t="shared" si="8"/>
        <v>824</v>
      </c>
    </row>
    <row r="543" spans="1:17" ht="21">
      <c r="A543" s="59">
        <v>535</v>
      </c>
      <c r="B543">
        <v>77879667386</v>
      </c>
      <c r="C543" s="55"/>
      <c r="D543" s="1" t="s">
        <v>1366</v>
      </c>
      <c r="E543" t="s">
        <v>1367</v>
      </c>
      <c r="F543" t="s">
        <v>827</v>
      </c>
      <c r="G543" s="162">
        <v>45297</v>
      </c>
      <c r="H543" s="157" t="s">
        <v>115</v>
      </c>
      <c r="I543" s="164"/>
      <c r="J543" s="165">
        <v>45310</v>
      </c>
      <c r="K543" s="9" t="s">
        <v>1368</v>
      </c>
      <c r="L543" s="17" t="s">
        <v>115</v>
      </c>
      <c r="M543" s="13"/>
      <c r="N543" s="9" t="s">
        <v>31</v>
      </c>
      <c r="O543" s="13">
        <v>0</v>
      </c>
      <c r="P543" s="13">
        <v>125</v>
      </c>
      <c r="Q543" s="13">
        <f t="shared" si="8"/>
        <v>0</v>
      </c>
    </row>
    <row r="544" spans="1:17" ht="21">
      <c r="A544" s="59">
        <v>536</v>
      </c>
      <c r="B544" t="s">
        <v>1372</v>
      </c>
      <c r="C544" s="98"/>
      <c r="D544" s="1" t="s">
        <v>1371</v>
      </c>
      <c r="E544" t="s">
        <v>342</v>
      </c>
      <c r="F544" t="s">
        <v>343</v>
      </c>
      <c r="G544" s="162">
        <v>45297</v>
      </c>
      <c r="H544" s="156" t="s">
        <v>94</v>
      </c>
      <c r="I544" s="163">
        <v>45310</v>
      </c>
      <c r="J544" s="164"/>
      <c r="K544" s="9" t="s">
        <v>954</v>
      </c>
      <c r="L544" s="15" t="s">
        <v>408</v>
      </c>
      <c r="M544" s="13">
        <v>1499</v>
      </c>
      <c r="N544" s="9" t="s">
        <v>31</v>
      </c>
      <c r="O544" s="13">
        <v>450</v>
      </c>
      <c r="P544" s="13">
        <v>125</v>
      </c>
      <c r="Q544" s="13">
        <f t="shared" si="8"/>
        <v>924</v>
      </c>
    </row>
    <row r="545" spans="1:18" ht="21">
      <c r="A545" s="59">
        <v>537</v>
      </c>
      <c r="B545">
        <v>76942877244</v>
      </c>
      <c r="C545" s="55"/>
      <c r="D545" s="1" t="s">
        <v>1373</v>
      </c>
      <c r="E545" t="s">
        <v>1374</v>
      </c>
      <c r="F545" t="s">
        <v>2</v>
      </c>
      <c r="G545" s="162">
        <v>45297</v>
      </c>
      <c r="H545" s="156" t="s">
        <v>94</v>
      </c>
      <c r="I545" s="163">
        <v>45299</v>
      </c>
      <c r="J545" s="164"/>
      <c r="K545" s="9" t="s">
        <v>985</v>
      </c>
      <c r="L545" t="s">
        <v>280</v>
      </c>
      <c r="M545" s="13">
        <v>1399</v>
      </c>
      <c r="N545" s="9" t="s">
        <v>31</v>
      </c>
      <c r="O545" s="13">
        <v>450</v>
      </c>
      <c r="P545" s="13">
        <v>125</v>
      </c>
      <c r="Q545" s="13">
        <f t="shared" si="8"/>
        <v>824</v>
      </c>
    </row>
    <row r="546" spans="1:18" ht="21">
      <c r="A546" s="59">
        <v>538</v>
      </c>
      <c r="B546">
        <v>77880571635</v>
      </c>
      <c r="C546" s="55"/>
      <c r="D546" s="1" t="s">
        <v>1378</v>
      </c>
      <c r="E546" t="s">
        <v>1379</v>
      </c>
      <c r="F546" t="s">
        <v>452</v>
      </c>
      <c r="G546" s="162">
        <v>45299</v>
      </c>
      <c r="H546" s="156" t="s">
        <v>94</v>
      </c>
      <c r="I546" s="163">
        <v>45302</v>
      </c>
      <c r="J546" s="164"/>
      <c r="K546" s="9" t="s">
        <v>1368</v>
      </c>
      <c r="L546" s="15" t="s">
        <v>408</v>
      </c>
      <c r="M546" s="13">
        <v>1399</v>
      </c>
      <c r="N546" s="9" t="s">
        <v>31</v>
      </c>
      <c r="O546" s="13">
        <v>450</v>
      </c>
      <c r="P546" s="13">
        <v>125</v>
      </c>
      <c r="Q546" s="13">
        <f t="shared" si="8"/>
        <v>824</v>
      </c>
    </row>
    <row r="547" spans="1:18" ht="21">
      <c r="A547" s="59">
        <v>539</v>
      </c>
      <c r="B547">
        <v>77880571344</v>
      </c>
      <c r="C547" s="55"/>
      <c r="D547" s="1" t="s">
        <v>1375</v>
      </c>
      <c r="E547" t="s">
        <v>1043</v>
      </c>
      <c r="F547" t="s">
        <v>492</v>
      </c>
      <c r="G547" s="162">
        <v>45299</v>
      </c>
      <c r="H547" s="157" t="s">
        <v>115</v>
      </c>
      <c r="I547" s="164"/>
      <c r="J547" s="165">
        <v>45311</v>
      </c>
      <c r="K547" s="9" t="s">
        <v>1368</v>
      </c>
      <c r="L547" s="17" t="s">
        <v>115</v>
      </c>
      <c r="M547" s="13"/>
      <c r="N547" s="9" t="s">
        <v>31</v>
      </c>
      <c r="O547" s="13">
        <v>0</v>
      </c>
      <c r="P547" s="13">
        <v>125</v>
      </c>
      <c r="Q547" s="13">
        <f t="shared" si="8"/>
        <v>0</v>
      </c>
    </row>
    <row r="548" spans="1:18" ht="21">
      <c r="A548" s="59">
        <v>540</v>
      </c>
      <c r="B548">
        <v>76943751673</v>
      </c>
      <c r="C548" s="55"/>
      <c r="D548" s="1" t="s">
        <v>1400</v>
      </c>
      <c r="E548" t="s">
        <v>1377</v>
      </c>
      <c r="F548" t="s">
        <v>232</v>
      </c>
      <c r="G548" s="162">
        <v>45299</v>
      </c>
      <c r="H548" s="156" t="s">
        <v>94</v>
      </c>
      <c r="I548" s="163">
        <v>45301</v>
      </c>
      <c r="J548" s="164"/>
      <c r="K548" s="9" t="s">
        <v>1376</v>
      </c>
      <c r="L548" t="s">
        <v>280</v>
      </c>
      <c r="M548" s="13">
        <v>1499</v>
      </c>
      <c r="N548" s="9" t="s">
        <v>31</v>
      </c>
      <c r="O548" s="13">
        <v>450</v>
      </c>
      <c r="P548" s="13">
        <v>125</v>
      </c>
      <c r="Q548" s="13">
        <f t="shared" si="8"/>
        <v>924</v>
      </c>
    </row>
    <row r="549" spans="1:18" ht="21">
      <c r="A549" s="59">
        <v>541</v>
      </c>
      <c r="B549" t="s">
        <v>1402</v>
      </c>
      <c r="C549" s="55"/>
      <c r="D549" s="1" t="s">
        <v>1380</v>
      </c>
      <c r="E549" t="s">
        <v>1381</v>
      </c>
      <c r="F549" t="s">
        <v>6</v>
      </c>
      <c r="G549" s="162">
        <v>45299</v>
      </c>
      <c r="H549" s="156" t="s">
        <v>94</v>
      </c>
      <c r="I549" s="163">
        <v>45307</v>
      </c>
      <c r="J549" s="164"/>
      <c r="K549" s="9" t="s">
        <v>1368</v>
      </c>
      <c r="L549" s="15" t="s">
        <v>408</v>
      </c>
      <c r="M549" s="13">
        <v>1399</v>
      </c>
      <c r="N549" s="9" t="s">
        <v>31</v>
      </c>
      <c r="O549" s="13">
        <v>450</v>
      </c>
      <c r="P549" s="13">
        <v>125</v>
      </c>
      <c r="Q549" s="13">
        <f t="shared" si="8"/>
        <v>824</v>
      </c>
      <c r="R549" t="s">
        <v>1399</v>
      </c>
    </row>
    <row r="550" spans="1:18" ht="21">
      <c r="A550" s="59">
        <v>542</v>
      </c>
      <c r="B550">
        <v>77880570692</v>
      </c>
      <c r="C550" s="55"/>
      <c r="D550" s="1" t="s">
        <v>1382</v>
      </c>
      <c r="E550" t="s">
        <v>357</v>
      </c>
      <c r="F550" t="s">
        <v>11</v>
      </c>
      <c r="G550" s="162">
        <v>45299</v>
      </c>
      <c r="H550" s="157" t="s">
        <v>115</v>
      </c>
      <c r="I550" s="164"/>
      <c r="J550" s="165">
        <v>45310</v>
      </c>
      <c r="K550" s="9" t="s">
        <v>954</v>
      </c>
      <c r="L550" s="17" t="s">
        <v>115</v>
      </c>
      <c r="M550" s="13"/>
      <c r="N550" s="9" t="s">
        <v>31</v>
      </c>
      <c r="O550" s="13">
        <v>0</v>
      </c>
      <c r="P550" s="13">
        <v>125</v>
      </c>
      <c r="Q550" s="13">
        <f t="shared" si="8"/>
        <v>0</v>
      </c>
    </row>
    <row r="551" spans="1:18" ht="21">
      <c r="A551" s="59">
        <v>543</v>
      </c>
      <c r="B551">
        <v>77880570552</v>
      </c>
      <c r="C551" s="55"/>
      <c r="D551" s="1" t="s">
        <v>1383</v>
      </c>
      <c r="E551" t="s">
        <v>1027</v>
      </c>
      <c r="F551" t="s">
        <v>492</v>
      </c>
      <c r="G551" s="162">
        <v>45299</v>
      </c>
      <c r="H551" s="156" t="s">
        <v>94</v>
      </c>
      <c r="I551" s="163">
        <v>45305</v>
      </c>
      <c r="J551" s="164"/>
      <c r="K551" s="9" t="s">
        <v>1368</v>
      </c>
      <c r="L551" s="15" t="s">
        <v>408</v>
      </c>
      <c r="M551" s="13">
        <v>1399</v>
      </c>
      <c r="N551" s="9" t="s">
        <v>31</v>
      </c>
      <c r="O551" s="13">
        <v>450</v>
      </c>
      <c r="P551" s="13">
        <v>125</v>
      </c>
      <c r="Q551" s="13">
        <f t="shared" si="8"/>
        <v>824</v>
      </c>
    </row>
    <row r="552" spans="1:18" ht="21">
      <c r="A552" s="59">
        <v>544</v>
      </c>
      <c r="B552">
        <v>76943750645</v>
      </c>
      <c r="C552" s="55"/>
      <c r="D552" s="1" t="s">
        <v>1384</v>
      </c>
      <c r="E552" t="s">
        <v>1084</v>
      </c>
      <c r="F552" t="s">
        <v>4</v>
      </c>
      <c r="G552" s="162">
        <v>45299</v>
      </c>
      <c r="H552" s="156" t="s">
        <v>94</v>
      </c>
      <c r="I552" s="163">
        <v>45300</v>
      </c>
      <c r="J552" s="164"/>
      <c r="K552" s="9" t="s">
        <v>985</v>
      </c>
      <c r="L552" t="s">
        <v>280</v>
      </c>
      <c r="M552" s="13">
        <v>1399</v>
      </c>
      <c r="N552" s="9" t="s">
        <v>31</v>
      </c>
      <c r="O552" s="13">
        <v>450</v>
      </c>
      <c r="P552" s="13">
        <v>125</v>
      </c>
      <c r="Q552" s="13">
        <f t="shared" si="8"/>
        <v>824</v>
      </c>
    </row>
    <row r="553" spans="1:18" ht="21">
      <c r="A553" s="59">
        <v>545</v>
      </c>
      <c r="B553" t="s">
        <v>1403</v>
      </c>
      <c r="C553" s="55"/>
      <c r="D553" s="1" t="s">
        <v>1385</v>
      </c>
      <c r="E553" t="s">
        <v>974</v>
      </c>
      <c r="F553" t="s">
        <v>365</v>
      </c>
      <c r="G553" s="162">
        <v>45299</v>
      </c>
      <c r="H553" s="156" t="s">
        <v>94</v>
      </c>
      <c r="I553" s="163">
        <v>45305</v>
      </c>
      <c r="J553" s="164"/>
      <c r="K553" s="9" t="s">
        <v>1368</v>
      </c>
      <c r="L553" s="15" t="s">
        <v>408</v>
      </c>
      <c r="M553" s="13">
        <v>1399</v>
      </c>
      <c r="N553" s="9" t="s">
        <v>31</v>
      </c>
      <c r="O553" s="13">
        <v>450</v>
      </c>
      <c r="P553" s="13">
        <v>125</v>
      </c>
      <c r="Q553" s="13">
        <f t="shared" si="8"/>
        <v>824</v>
      </c>
      <c r="R553" t="s">
        <v>1404</v>
      </c>
    </row>
    <row r="554" spans="1:18" ht="21">
      <c r="A554" s="59">
        <v>546</v>
      </c>
      <c r="B554">
        <v>77880568813</v>
      </c>
      <c r="C554" s="55"/>
      <c r="D554" s="1" t="s">
        <v>1386</v>
      </c>
      <c r="E554" t="s">
        <v>1387</v>
      </c>
      <c r="F554" t="s">
        <v>22</v>
      </c>
      <c r="G554" s="162">
        <v>45299</v>
      </c>
      <c r="H554" s="156" t="s">
        <v>94</v>
      </c>
      <c r="I554" s="163">
        <v>45303</v>
      </c>
      <c r="J554" s="164"/>
      <c r="K554" s="9" t="s">
        <v>1368</v>
      </c>
      <c r="L554" s="15" t="s">
        <v>408</v>
      </c>
      <c r="M554" s="13">
        <v>1399</v>
      </c>
      <c r="N554" s="9" t="s">
        <v>31</v>
      </c>
      <c r="O554" s="13">
        <v>450</v>
      </c>
      <c r="P554" s="13">
        <v>125</v>
      </c>
      <c r="Q554" s="13">
        <f t="shared" si="8"/>
        <v>824</v>
      </c>
    </row>
    <row r="555" spans="1:18" ht="21">
      <c r="A555" s="59">
        <v>547</v>
      </c>
      <c r="B555">
        <v>77880568673</v>
      </c>
      <c r="C555" s="55"/>
      <c r="D555" s="1" t="s">
        <v>1388</v>
      </c>
      <c r="E555" t="s">
        <v>231</v>
      </c>
      <c r="F555" t="s">
        <v>232</v>
      </c>
      <c r="G555" s="162">
        <v>45299</v>
      </c>
      <c r="H555" s="156" t="s">
        <v>94</v>
      </c>
      <c r="I555" s="163">
        <v>45301</v>
      </c>
      <c r="J555" s="164"/>
      <c r="K555" s="9" t="s">
        <v>954</v>
      </c>
      <c r="L555" s="15" t="s">
        <v>408</v>
      </c>
      <c r="M555" s="13">
        <v>1499</v>
      </c>
      <c r="N555" s="9" t="s">
        <v>31</v>
      </c>
      <c r="O555" s="13">
        <v>450</v>
      </c>
      <c r="P555" s="13">
        <v>125</v>
      </c>
      <c r="Q555" s="13">
        <f t="shared" si="8"/>
        <v>924</v>
      </c>
    </row>
    <row r="556" spans="1:18" ht="21">
      <c r="A556" s="59">
        <v>548</v>
      </c>
      <c r="B556">
        <v>141123866511340</v>
      </c>
      <c r="C556" s="55"/>
      <c r="D556" s="1" t="s">
        <v>1394</v>
      </c>
      <c r="E556" t="s">
        <v>1395</v>
      </c>
      <c r="F556" t="s">
        <v>249</v>
      </c>
      <c r="G556" s="162">
        <v>45299</v>
      </c>
      <c r="H556" s="156" t="s">
        <v>94</v>
      </c>
      <c r="I556" s="163">
        <v>45305</v>
      </c>
      <c r="J556" s="164"/>
      <c r="K556" s="9" t="s">
        <v>1368</v>
      </c>
      <c r="L556" s="15" t="s">
        <v>408</v>
      </c>
      <c r="M556" s="13">
        <v>1399</v>
      </c>
      <c r="N556" s="9" t="s">
        <v>31</v>
      </c>
      <c r="O556" s="13">
        <v>450</v>
      </c>
      <c r="P556" s="13">
        <v>125</v>
      </c>
      <c r="Q556" s="13">
        <f t="shared" si="8"/>
        <v>824</v>
      </c>
      <c r="R556" t="s">
        <v>1405</v>
      </c>
    </row>
    <row r="557" spans="1:18" ht="21">
      <c r="A557" s="59">
        <v>549</v>
      </c>
      <c r="B557">
        <v>76943747565</v>
      </c>
      <c r="C557" s="55"/>
      <c r="D557" s="1" t="s">
        <v>1389</v>
      </c>
      <c r="E557" t="s">
        <v>835</v>
      </c>
      <c r="F557" t="s">
        <v>452</v>
      </c>
      <c r="G557" s="162">
        <v>45299</v>
      </c>
      <c r="H557" s="156" t="s">
        <v>94</v>
      </c>
      <c r="I557" s="163">
        <v>45302</v>
      </c>
      <c r="J557" s="164"/>
      <c r="K557" s="9" t="s">
        <v>985</v>
      </c>
      <c r="L557" t="s">
        <v>280</v>
      </c>
      <c r="M557" s="13">
        <v>1399</v>
      </c>
      <c r="N557" s="9" t="s">
        <v>31</v>
      </c>
      <c r="O557" s="13">
        <v>450</v>
      </c>
      <c r="P557" s="13">
        <v>125</v>
      </c>
      <c r="Q557" s="13">
        <f t="shared" si="8"/>
        <v>824</v>
      </c>
    </row>
    <row r="558" spans="1:18" ht="21">
      <c r="A558" s="59">
        <v>550</v>
      </c>
      <c r="B558">
        <v>77880568275</v>
      </c>
      <c r="C558" s="55"/>
      <c r="D558" s="1" t="s">
        <v>1390</v>
      </c>
      <c r="E558" t="s">
        <v>1396</v>
      </c>
      <c r="F558" t="s">
        <v>199</v>
      </c>
      <c r="G558" s="162">
        <v>45299</v>
      </c>
      <c r="H558" s="156" t="s">
        <v>94</v>
      </c>
      <c r="I558" s="163">
        <v>45301</v>
      </c>
      <c r="J558" s="164"/>
      <c r="K558" s="9" t="s">
        <v>1368</v>
      </c>
      <c r="L558" s="15" t="s">
        <v>408</v>
      </c>
      <c r="M558" s="13">
        <v>1399</v>
      </c>
      <c r="N558" s="9" t="s">
        <v>31</v>
      </c>
      <c r="O558" s="13">
        <v>450</v>
      </c>
      <c r="P558" s="13">
        <v>125</v>
      </c>
      <c r="Q558" s="13">
        <f t="shared" si="8"/>
        <v>824</v>
      </c>
    </row>
    <row r="559" spans="1:18" ht="21">
      <c r="A559" s="59">
        <v>551</v>
      </c>
      <c r="B559">
        <v>77880568172</v>
      </c>
      <c r="C559" s="55"/>
      <c r="D559" s="1" t="s">
        <v>1391</v>
      </c>
      <c r="E559" t="s">
        <v>696</v>
      </c>
      <c r="F559" t="s">
        <v>11</v>
      </c>
      <c r="G559" s="162">
        <v>45299</v>
      </c>
      <c r="H559" s="156" t="s">
        <v>94</v>
      </c>
      <c r="I559" s="163">
        <v>45301</v>
      </c>
      <c r="J559" s="164"/>
      <c r="K559" s="9" t="s">
        <v>1368</v>
      </c>
      <c r="L559" s="15" t="s">
        <v>408</v>
      </c>
      <c r="M559" s="13">
        <v>1399</v>
      </c>
      <c r="N559" s="9" t="s">
        <v>31</v>
      </c>
      <c r="O559" s="13">
        <v>450</v>
      </c>
      <c r="P559" s="13">
        <v>125</v>
      </c>
      <c r="Q559" s="13">
        <f t="shared" si="8"/>
        <v>824</v>
      </c>
    </row>
    <row r="560" spans="1:18" ht="21">
      <c r="A560" s="59">
        <v>552</v>
      </c>
      <c r="B560">
        <v>77880568113</v>
      </c>
      <c r="C560" s="55"/>
      <c r="D560" s="1" t="s">
        <v>1397</v>
      </c>
      <c r="E560" t="s">
        <v>835</v>
      </c>
      <c r="F560" t="s">
        <v>452</v>
      </c>
      <c r="G560" s="162">
        <v>45299</v>
      </c>
      <c r="H560" s="156" t="s">
        <v>94</v>
      </c>
      <c r="I560" s="163">
        <v>45302</v>
      </c>
      <c r="J560" s="164"/>
      <c r="K560" s="9" t="s">
        <v>1368</v>
      </c>
      <c r="L560" s="15" t="s">
        <v>408</v>
      </c>
      <c r="M560" s="13">
        <v>1399</v>
      </c>
      <c r="N560" s="9" t="s">
        <v>31</v>
      </c>
      <c r="O560" s="13">
        <v>450</v>
      </c>
      <c r="P560" s="13">
        <v>125</v>
      </c>
      <c r="Q560" s="13">
        <f t="shared" si="8"/>
        <v>824</v>
      </c>
    </row>
    <row r="561" spans="1:18" ht="21">
      <c r="A561" s="59">
        <v>553</v>
      </c>
      <c r="B561">
        <v>77880568065</v>
      </c>
      <c r="C561" s="55"/>
      <c r="D561" s="1" t="s">
        <v>1392</v>
      </c>
      <c r="E561" t="s">
        <v>1398</v>
      </c>
      <c r="F561" t="s">
        <v>343</v>
      </c>
      <c r="G561" s="162">
        <v>45299</v>
      </c>
      <c r="H561" s="156" t="s">
        <v>94</v>
      </c>
      <c r="I561" s="163">
        <v>45303</v>
      </c>
      <c r="J561" s="164"/>
      <c r="K561" s="9" t="s">
        <v>1368</v>
      </c>
      <c r="L561" s="15" t="s">
        <v>408</v>
      </c>
      <c r="M561" s="13">
        <v>1399</v>
      </c>
      <c r="N561" s="9" t="s">
        <v>31</v>
      </c>
      <c r="O561" s="13">
        <v>450</v>
      </c>
      <c r="P561" s="13">
        <v>125</v>
      </c>
      <c r="Q561" s="13">
        <f t="shared" si="8"/>
        <v>824</v>
      </c>
    </row>
    <row r="562" spans="1:18" ht="21">
      <c r="A562" s="59">
        <v>554</v>
      </c>
      <c r="B562">
        <v>77880567984</v>
      </c>
      <c r="C562" s="55"/>
      <c r="D562" s="1" t="s">
        <v>1393</v>
      </c>
      <c r="E562" t="s">
        <v>835</v>
      </c>
      <c r="F562" t="s">
        <v>452</v>
      </c>
      <c r="G562" s="162">
        <v>45299</v>
      </c>
      <c r="H562" s="156" t="s">
        <v>94</v>
      </c>
      <c r="I562" s="163">
        <v>45302</v>
      </c>
      <c r="J562" s="164"/>
      <c r="K562" s="9" t="s">
        <v>1368</v>
      </c>
      <c r="L562" s="15" t="s">
        <v>408</v>
      </c>
      <c r="M562" s="13">
        <v>1399</v>
      </c>
      <c r="N562" s="9" t="s">
        <v>31</v>
      </c>
      <c r="O562" s="13">
        <v>450</v>
      </c>
      <c r="P562" s="13">
        <v>125</v>
      </c>
      <c r="Q562" s="13">
        <f t="shared" si="8"/>
        <v>824</v>
      </c>
    </row>
    <row r="563" spans="1:18" ht="21">
      <c r="A563" s="59">
        <v>555</v>
      </c>
      <c r="B563">
        <v>77880779093</v>
      </c>
      <c r="C563" s="55"/>
      <c r="D563" s="1" t="s">
        <v>1401</v>
      </c>
      <c r="E563" t="s">
        <v>589</v>
      </c>
      <c r="F563" t="s">
        <v>232</v>
      </c>
      <c r="G563" s="162">
        <v>45299</v>
      </c>
      <c r="H563" s="156" t="s">
        <v>94</v>
      </c>
      <c r="I563" s="163">
        <v>45301</v>
      </c>
      <c r="J563" s="164"/>
      <c r="K563" s="9" t="s">
        <v>1368</v>
      </c>
      <c r="L563" s="15" t="s">
        <v>408</v>
      </c>
      <c r="M563" s="13">
        <v>1399</v>
      </c>
      <c r="N563" s="9" t="s">
        <v>31</v>
      </c>
      <c r="O563" s="13">
        <v>450</v>
      </c>
      <c r="P563" s="13">
        <v>125</v>
      </c>
      <c r="Q563" s="13">
        <f t="shared" si="8"/>
        <v>824</v>
      </c>
    </row>
    <row r="564" spans="1:18" ht="21">
      <c r="A564" s="59">
        <v>556</v>
      </c>
      <c r="B564">
        <v>77881401603</v>
      </c>
      <c r="C564" s="55"/>
      <c r="D564" s="1" t="s">
        <v>1196</v>
      </c>
      <c r="E564" t="s">
        <v>748</v>
      </c>
      <c r="F564" t="s">
        <v>452</v>
      </c>
      <c r="G564" s="162">
        <v>45299</v>
      </c>
      <c r="H564" s="156" t="s">
        <v>94</v>
      </c>
      <c r="I564" s="163">
        <v>45302</v>
      </c>
      <c r="J564" s="164"/>
      <c r="K564" s="9" t="s">
        <v>1368</v>
      </c>
      <c r="L564" s="15" t="s">
        <v>408</v>
      </c>
      <c r="M564" s="13">
        <v>1399</v>
      </c>
      <c r="N564" s="9" t="s">
        <v>31</v>
      </c>
      <c r="O564" s="13">
        <v>450</v>
      </c>
      <c r="P564" s="13">
        <v>125</v>
      </c>
      <c r="Q564" s="13">
        <f t="shared" si="8"/>
        <v>824</v>
      </c>
      <c r="R564" t="s">
        <v>1410</v>
      </c>
    </row>
    <row r="565" spans="1:18" ht="21">
      <c r="A565" s="59">
        <v>557</v>
      </c>
      <c r="B565">
        <v>77881402712</v>
      </c>
      <c r="C565" s="55"/>
      <c r="D565" s="1" t="s">
        <v>1406</v>
      </c>
      <c r="E565" t="s">
        <v>1408</v>
      </c>
      <c r="F565" t="s">
        <v>210</v>
      </c>
      <c r="G565" s="162">
        <v>45299</v>
      </c>
      <c r="H565" s="156" t="s">
        <v>94</v>
      </c>
      <c r="I565" s="163">
        <v>45302</v>
      </c>
      <c r="J565" s="164"/>
      <c r="K565" s="9" t="s">
        <v>1368</v>
      </c>
      <c r="L565" s="15" t="s">
        <v>408</v>
      </c>
      <c r="M565" s="13">
        <v>1399</v>
      </c>
      <c r="N565" s="9" t="s">
        <v>31</v>
      </c>
      <c r="O565" s="13">
        <v>450</v>
      </c>
      <c r="P565" s="13">
        <v>125</v>
      </c>
      <c r="Q565" s="13">
        <f t="shared" si="8"/>
        <v>824</v>
      </c>
    </row>
    <row r="566" spans="1:18" ht="21">
      <c r="A566" s="59">
        <v>558</v>
      </c>
      <c r="B566">
        <v>77881402082</v>
      </c>
      <c r="C566" s="55"/>
      <c r="D566" s="1" t="s">
        <v>1407</v>
      </c>
      <c r="E566" t="s">
        <v>1409</v>
      </c>
      <c r="F566" t="s">
        <v>635</v>
      </c>
      <c r="G566" s="162">
        <v>45299</v>
      </c>
      <c r="H566" s="156" t="s">
        <v>94</v>
      </c>
      <c r="I566" s="163">
        <v>45305</v>
      </c>
      <c r="J566" s="164"/>
      <c r="K566" s="9" t="s">
        <v>1368</v>
      </c>
      <c r="L566" s="15" t="s">
        <v>408</v>
      </c>
      <c r="M566" s="13">
        <v>1399</v>
      </c>
      <c r="N566" s="9" t="s">
        <v>31</v>
      </c>
      <c r="O566" s="13">
        <v>450</v>
      </c>
      <c r="P566" s="13">
        <v>125</v>
      </c>
      <c r="Q566" s="13">
        <f t="shared" si="8"/>
        <v>824</v>
      </c>
    </row>
    <row r="567" spans="1:18" ht="21">
      <c r="A567" s="59">
        <v>559</v>
      </c>
      <c r="B567">
        <v>77881520150</v>
      </c>
      <c r="C567" s="55"/>
      <c r="D567" s="1" t="s">
        <v>1411</v>
      </c>
      <c r="E567" t="s">
        <v>1044</v>
      </c>
      <c r="F567" t="s">
        <v>232</v>
      </c>
      <c r="G567" s="162">
        <v>45299</v>
      </c>
      <c r="H567" s="156" t="s">
        <v>94</v>
      </c>
      <c r="I567" s="163">
        <v>45302</v>
      </c>
      <c r="J567" s="164"/>
      <c r="K567" s="9" t="s">
        <v>1368</v>
      </c>
      <c r="L567" s="15" t="s">
        <v>408</v>
      </c>
      <c r="M567" s="13">
        <v>1399</v>
      </c>
      <c r="N567" s="9" t="s">
        <v>31</v>
      </c>
      <c r="O567" s="13">
        <v>450</v>
      </c>
      <c r="P567" s="13">
        <v>125</v>
      </c>
      <c r="Q567" s="13">
        <f t="shared" si="8"/>
        <v>824</v>
      </c>
    </row>
    <row r="568" spans="1:18" ht="21">
      <c r="A568" s="59">
        <v>560</v>
      </c>
      <c r="B568">
        <v>77882030332</v>
      </c>
      <c r="C568" s="55"/>
      <c r="D568" s="1" t="s">
        <v>1412</v>
      </c>
      <c r="E568" t="s">
        <v>663</v>
      </c>
      <c r="F568" t="s">
        <v>22</v>
      </c>
      <c r="G568" s="162">
        <v>45300</v>
      </c>
      <c r="H568" s="156" t="s">
        <v>94</v>
      </c>
      <c r="I568" s="163">
        <v>45302</v>
      </c>
      <c r="J568" s="164"/>
      <c r="K568" s="9" t="s">
        <v>1368</v>
      </c>
      <c r="L568" s="15" t="s">
        <v>408</v>
      </c>
      <c r="M568" s="13">
        <v>1399</v>
      </c>
      <c r="N568" s="9" t="s">
        <v>31</v>
      </c>
      <c r="O568" s="13">
        <v>450</v>
      </c>
      <c r="P568" s="13">
        <v>125</v>
      </c>
      <c r="Q568" s="13">
        <f t="shared" si="8"/>
        <v>824</v>
      </c>
    </row>
    <row r="569" spans="1:18" ht="21">
      <c r="A569" s="59">
        <v>561</v>
      </c>
      <c r="B569">
        <v>76945280996</v>
      </c>
      <c r="C569" s="55"/>
      <c r="D569" s="1" t="s">
        <v>1413</v>
      </c>
      <c r="E569" t="s">
        <v>663</v>
      </c>
      <c r="F569" t="s">
        <v>22</v>
      </c>
      <c r="G569" s="162">
        <v>45300</v>
      </c>
      <c r="H569" s="156" t="s">
        <v>94</v>
      </c>
      <c r="I569" s="163">
        <v>45301</v>
      </c>
      <c r="J569" s="164"/>
      <c r="K569" s="9" t="s">
        <v>985</v>
      </c>
      <c r="L569" t="s">
        <v>280</v>
      </c>
      <c r="M569" s="13">
        <v>1399</v>
      </c>
      <c r="N569" s="9" t="s">
        <v>31</v>
      </c>
      <c r="O569" s="13">
        <v>450</v>
      </c>
      <c r="P569" s="13">
        <v>125</v>
      </c>
      <c r="Q569" s="13">
        <f t="shared" si="8"/>
        <v>824</v>
      </c>
    </row>
    <row r="570" spans="1:18" ht="21">
      <c r="A570" s="59">
        <v>562</v>
      </c>
      <c r="B570">
        <v>77882025782</v>
      </c>
      <c r="C570" s="55"/>
      <c r="D570" s="1" t="s">
        <v>1414</v>
      </c>
      <c r="E570" t="s">
        <v>1000</v>
      </c>
      <c r="F570" t="s">
        <v>232</v>
      </c>
      <c r="G570" s="162">
        <v>45300</v>
      </c>
      <c r="H570" s="156" t="s">
        <v>94</v>
      </c>
      <c r="I570" s="163">
        <v>45304</v>
      </c>
      <c r="J570" s="164"/>
      <c r="K570" s="9" t="s">
        <v>1415</v>
      </c>
      <c r="L570" s="15" t="s">
        <v>408</v>
      </c>
      <c r="M570" s="13">
        <v>1548</v>
      </c>
      <c r="N570" s="9" t="s">
        <v>1554</v>
      </c>
      <c r="O570" s="13">
        <v>500</v>
      </c>
      <c r="P570" s="13">
        <v>125</v>
      </c>
      <c r="Q570" s="13">
        <f t="shared" si="8"/>
        <v>923</v>
      </c>
    </row>
    <row r="571" spans="1:18" ht="21">
      <c r="A571" s="59">
        <v>563</v>
      </c>
      <c r="B571">
        <v>77882024172</v>
      </c>
      <c r="C571" s="55"/>
      <c r="D571" s="1" t="s">
        <v>1416</v>
      </c>
      <c r="E571" t="s">
        <v>1417</v>
      </c>
      <c r="F571" t="s">
        <v>714</v>
      </c>
      <c r="G571" s="162">
        <v>45300</v>
      </c>
      <c r="H571" s="156" t="s">
        <v>94</v>
      </c>
      <c r="I571" s="163">
        <v>45304</v>
      </c>
      <c r="J571" s="164"/>
      <c r="K571" s="9" t="s">
        <v>1415</v>
      </c>
      <c r="L571" s="15" t="s">
        <v>408</v>
      </c>
      <c r="M571" s="13">
        <v>1548</v>
      </c>
      <c r="N571" s="9" t="s">
        <v>1554</v>
      </c>
      <c r="O571" s="13">
        <v>500</v>
      </c>
      <c r="P571" s="13">
        <v>125</v>
      </c>
      <c r="Q571" s="13">
        <f t="shared" si="8"/>
        <v>923</v>
      </c>
    </row>
    <row r="572" spans="1:18" ht="21">
      <c r="A572" s="59">
        <v>564</v>
      </c>
      <c r="B572">
        <v>77882024430</v>
      </c>
      <c r="C572" s="55"/>
      <c r="D572" s="1" t="s">
        <v>1418</v>
      </c>
      <c r="E572" t="s">
        <v>1419</v>
      </c>
      <c r="F572" t="s">
        <v>840</v>
      </c>
      <c r="G572" s="162">
        <v>45300</v>
      </c>
      <c r="H572" s="156" t="s">
        <v>94</v>
      </c>
      <c r="I572" s="163">
        <v>45301</v>
      </c>
      <c r="J572" s="164"/>
      <c r="K572" s="9" t="s">
        <v>1368</v>
      </c>
      <c r="L572" s="15" t="s">
        <v>408</v>
      </c>
      <c r="M572" s="13">
        <v>1399</v>
      </c>
      <c r="N572" s="9" t="s">
        <v>31</v>
      </c>
      <c r="O572" s="13">
        <v>450</v>
      </c>
      <c r="P572" s="13">
        <v>125</v>
      </c>
      <c r="Q572" s="13">
        <f t="shared" si="8"/>
        <v>824</v>
      </c>
    </row>
    <row r="573" spans="1:18" ht="21">
      <c r="A573" s="59">
        <v>565</v>
      </c>
      <c r="B573">
        <v>77882952265</v>
      </c>
      <c r="C573" s="55"/>
      <c r="D573" s="1" t="s">
        <v>1420</v>
      </c>
      <c r="E573" t="s">
        <v>663</v>
      </c>
      <c r="F573" t="s">
        <v>22</v>
      </c>
      <c r="G573" s="162">
        <v>45301</v>
      </c>
      <c r="H573" s="156" t="s">
        <v>94</v>
      </c>
      <c r="I573" s="163">
        <v>45302</v>
      </c>
      <c r="J573" s="164"/>
      <c r="K573" s="9" t="s">
        <v>1368</v>
      </c>
      <c r="L573" s="15" t="s">
        <v>408</v>
      </c>
      <c r="M573" s="13">
        <v>1399</v>
      </c>
      <c r="N573" s="9" t="s">
        <v>31</v>
      </c>
      <c r="O573" s="13">
        <v>450</v>
      </c>
      <c r="P573" s="13">
        <v>125</v>
      </c>
      <c r="Q573" s="13">
        <f t="shared" si="8"/>
        <v>824</v>
      </c>
    </row>
    <row r="574" spans="1:18" ht="21">
      <c r="A574" s="59">
        <v>566</v>
      </c>
      <c r="B574">
        <v>77882951333</v>
      </c>
      <c r="C574" s="55"/>
      <c r="D574" s="1" t="s">
        <v>1421</v>
      </c>
      <c r="E574" t="s">
        <v>1239</v>
      </c>
      <c r="F574" t="s">
        <v>2</v>
      </c>
      <c r="G574" s="162">
        <v>45301</v>
      </c>
      <c r="H574" s="156" t="s">
        <v>94</v>
      </c>
      <c r="I574" s="163">
        <v>45302</v>
      </c>
      <c r="J574" s="164"/>
      <c r="K574" s="9" t="s">
        <v>1368</v>
      </c>
      <c r="L574" s="15" t="s">
        <v>408</v>
      </c>
      <c r="M574" s="13">
        <v>1399</v>
      </c>
      <c r="N574" s="9" t="s">
        <v>31</v>
      </c>
      <c r="O574" s="13">
        <v>450</v>
      </c>
      <c r="P574" s="13">
        <v>125</v>
      </c>
      <c r="Q574" s="13">
        <f t="shared" si="8"/>
        <v>824</v>
      </c>
    </row>
    <row r="575" spans="1:18" ht="21">
      <c r="A575" s="59">
        <v>567</v>
      </c>
      <c r="B575" t="s">
        <v>1433</v>
      </c>
      <c r="C575" s="98"/>
      <c r="D575" s="1" t="s">
        <v>1422</v>
      </c>
      <c r="E575" t="s">
        <v>1423</v>
      </c>
      <c r="F575" t="s">
        <v>380</v>
      </c>
      <c r="G575" s="162">
        <v>45301</v>
      </c>
      <c r="H575" s="156" t="s">
        <v>94</v>
      </c>
      <c r="I575" s="163">
        <v>45308</v>
      </c>
      <c r="J575" s="164"/>
      <c r="K575" s="9" t="s">
        <v>1368</v>
      </c>
      <c r="L575" s="15" t="s">
        <v>408</v>
      </c>
      <c r="M575" s="13">
        <v>1399</v>
      </c>
      <c r="N575" s="9" t="s">
        <v>31</v>
      </c>
      <c r="O575" s="13">
        <v>500</v>
      </c>
      <c r="P575" s="13">
        <v>125</v>
      </c>
      <c r="Q575" s="13">
        <f t="shared" si="8"/>
        <v>774</v>
      </c>
      <c r="R575" t="s">
        <v>1424</v>
      </c>
    </row>
    <row r="576" spans="1:18" ht="21">
      <c r="A576" s="59">
        <v>568</v>
      </c>
      <c r="B576">
        <v>77882945674</v>
      </c>
      <c r="C576" s="55"/>
      <c r="D576" s="1" t="s">
        <v>1425</v>
      </c>
      <c r="E576" t="s">
        <v>835</v>
      </c>
      <c r="F576" t="s">
        <v>452</v>
      </c>
      <c r="G576" s="162">
        <v>45301</v>
      </c>
      <c r="H576" s="157" t="s">
        <v>115</v>
      </c>
      <c r="I576" s="164"/>
      <c r="J576" s="165">
        <v>45312</v>
      </c>
      <c r="K576" s="9" t="s">
        <v>1234</v>
      </c>
      <c r="L576" s="17" t="s">
        <v>115</v>
      </c>
      <c r="M576" s="13"/>
      <c r="N576" s="9" t="s">
        <v>31</v>
      </c>
      <c r="O576" s="13">
        <v>0</v>
      </c>
      <c r="P576" s="13">
        <v>125</v>
      </c>
      <c r="Q576" s="13">
        <f t="shared" si="8"/>
        <v>0</v>
      </c>
    </row>
    <row r="577" spans="1:17" ht="21">
      <c r="A577" s="59">
        <v>569</v>
      </c>
      <c r="B577">
        <v>77882944860</v>
      </c>
      <c r="C577" s="55"/>
      <c r="D577" s="1" t="s">
        <v>1426</v>
      </c>
      <c r="E577" t="s">
        <v>299</v>
      </c>
      <c r="F577" t="s">
        <v>22</v>
      </c>
      <c r="G577" s="162">
        <v>45301</v>
      </c>
      <c r="H577" s="157" t="s">
        <v>115</v>
      </c>
      <c r="I577" s="164"/>
      <c r="J577" s="165">
        <v>45310</v>
      </c>
      <c r="K577" s="9" t="s">
        <v>1427</v>
      </c>
      <c r="L577" s="17" t="s">
        <v>115</v>
      </c>
      <c r="M577" s="13"/>
      <c r="N577" s="9" t="s">
        <v>31</v>
      </c>
      <c r="O577" s="13">
        <v>0</v>
      </c>
      <c r="P577" s="13">
        <v>125</v>
      </c>
      <c r="Q577" s="13">
        <f t="shared" si="8"/>
        <v>0</v>
      </c>
    </row>
    <row r="578" spans="1:17" ht="21">
      <c r="A578" s="59">
        <v>570</v>
      </c>
      <c r="B578">
        <v>77882944532</v>
      </c>
      <c r="C578" s="55"/>
      <c r="D578" s="1" t="s">
        <v>1428</v>
      </c>
      <c r="E578" t="s">
        <v>1084</v>
      </c>
      <c r="F578" t="s">
        <v>4</v>
      </c>
      <c r="G578" s="162">
        <v>45301</v>
      </c>
      <c r="H578" s="156" t="s">
        <v>94</v>
      </c>
      <c r="I578" s="163">
        <v>45302</v>
      </c>
      <c r="J578" s="164"/>
      <c r="K578" s="9" t="s">
        <v>1234</v>
      </c>
      <c r="L578" s="15" t="s">
        <v>408</v>
      </c>
      <c r="M578" s="13">
        <v>1499</v>
      </c>
      <c r="N578" s="9" t="s">
        <v>31</v>
      </c>
      <c r="O578" s="13">
        <v>450</v>
      </c>
      <c r="P578" s="13">
        <v>125</v>
      </c>
      <c r="Q578" s="13">
        <f t="shared" si="8"/>
        <v>924</v>
      </c>
    </row>
    <row r="579" spans="1:17" ht="21">
      <c r="A579" s="59">
        <v>571</v>
      </c>
      <c r="B579">
        <v>77882943714</v>
      </c>
      <c r="C579" s="55"/>
      <c r="D579" s="1" t="s">
        <v>1429</v>
      </c>
      <c r="E579" t="s">
        <v>529</v>
      </c>
      <c r="F579" t="s">
        <v>2</v>
      </c>
      <c r="G579" s="162">
        <v>45301</v>
      </c>
      <c r="H579" s="156" t="s">
        <v>94</v>
      </c>
      <c r="I579" s="163">
        <v>45302</v>
      </c>
      <c r="J579" s="164"/>
      <c r="K579" s="9" t="s">
        <v>1368</v>
      </c>
      <c r="L579" s="15" t="s">
        <v>408</v>
      </c>
      <c r="M579" s="13">
        <v>1399</v>
      </c>
      <c r="N579" s="9" t="s">
        <v>31</v>
      </c>
      <c r="O579" s="13">
        <v>450</v>
      </c>
      <c r="P579" s="13">
        <v>125</v>
      </c>
      <c r="Q579" s="13">
        <f t="shared" si="8"/>
        <v>824</v>
      </c>
    </row>
    <row r="580" spans="1:17" ht="21">
      <c r="A580" s="59">
        <v>572</v>
      </c>
      <c r="B580">
        <v>77882942141</v>
      </c>
      <c r="C580" s="55"/>
      <c r="D580" s="1" t="s">
        <v>1430</v>
      </c>
      <c r="E580" t="s">
        <v>610</v>
      </c>
      <c r="F580" t="s">
        <v>11</v>
      </c>
      <c r="G580" s="162">
        <v>45301</v>
      </c>
      <c r="H580" s="156" t="s">
        <v>94</v>
      </c>
      <c r="I580" s="163">
        <v>45303</v>
      </c>
      <c r="J580" s="164"/>
      <c r="K580" s="9" t="s">
        <v>1368</v>
      </c>
      <c r="L580" s="15" t="s">
        <v>408</v>
      </c>
      <c r="M580" s="13">
        <v>1399</v>
      </c>
      <c r="N580" s="9" t="s">
        <v>31</v>
      </c>
      <c r="O580" s="13">
        <v>450</v>
      </c>
      <c r="P580" s="13">
        <v>125</v>
      </c>
      <c r="Q580" s="13">
        <f t="shared" si="8"/>
        <v>824</v>
      </c>
    </row>
    <row r="581" spans="1:17" ht="21">
      <c r="A581" s="59">
        <v>573</v>
      </c>
      <c r="B581">
        <v>77882944075</v>
      </c>
      <c r="C581" s="55"/>
      <c r="D581" s="1" t="s">
        <v>1431</v>
      </c>
      <c r="E581" t="s">
        <v>1432</v>
      </c>
      <c r="F581" t="s">
        <v>210</v>
      </c>
      <c r="G581" s="162">
        <v>45301</v>
      </c>
      <c r="H581" s="157" t="s">
        <v>115</v>
      </c>
      <c r="I581" s="164"/>
      <c r="J581" s="165">
        <v>45310</v>
      </c>
      <c r="K581" s="9" t="s">
        <v>1368</v>
      </c>
      <c r="L581" s="17" t="s">
        <v>115</v>
      </c>
      <c r="M581" s="13"/>
      <c r="N581" s="9" t="s">
        <v>31</v>
      </c>
      <c r="O581" s="13">
        <v>0</v>
      </c>
      <c r="P581" s="13">
        <v>125</v>
      </c>
      <c r="Q581" s="13">
        <f t="shared" si="8"/>
        <v>0</v>
      </c>
    </row>
    <row r="582" spans="1:17" ht="21">
      <c r="A582" s="59">
        <v>574</v>
      </c>
      <c r="B582">
        <v>77883033771</v>
      </c>
      <c r="C582" s="55"/>
      <c r="D582" s="1" t="s">
        <v>1434</v>
      </c>
      <c r="E582" t="s">
        <v>835</v>
      </c>
      <c r="F582" t="s">
        <v>452</v>
      </c>
      <c r="G582" s="162">
        <v>45301</v>
      </c>
      <c r="H582" s="156" t="s">
        <v>94</v>
      </c>
      <c r="I582" s="163">
        <v>45304</v>
      </c>
      <c r="J582" s="164"/>
      <c r="K582" s="9" t="s">
        <v>1368</v>
      </c>
      <c r="L582" s="15" t="s">
        <v>408</v>
      </c>
      <c r="M582" s="13">
        <v>1399</v>
      </c>
      <c r="N582" s="9" t="s">
        <v>31</v>
      </c>
      <c r="O582" s="13">
        <v>450</v>
      </c>
      <c r="P582" s="13">
        <v>125</v>
      </c>
      <c r="Q582" s="13">
        <f t="shared" si="8"/>
        <v>824</v>
      </c>
    </row>
    <row r="583" spans="1:17" ht="21">
      <c r="A583" s="59">
        <v>575</v>
      </c>
      <c r="B583">
        <v>77883033664</v>
      </c>
      <c r="C583" s="55"/>
      <c r="D583" s="1" t="s">
        <v>1435</v>
      </c>
      <c r="E583" t="s">
        <v>1436</v>
      </c>
      <c r="F583" t="s">
        <v>22</v>
      </c>
      <c r="G583" s="162">
        <v>45301</v>
      </c>
      <c r="H583" s="156" t="s">
        <v>94</v>
      </c>
      <c r="I583" s="163">
        <v>45302</v>
      </c>
      <c r="J583" s="164"/>
      <c r="K583" s="9" t="s">
        <v>1368</v>
      </c>
      <c r="L583" s="15" t="s">
        <v>408</v>
      </c>
      <c r="M583" s="13">
        <v>1399</v>
      </c>
      <c r="N583" s="9" t="s">
        <v>31</v>
      </c>
      <c r="O583" s="13">
        <v>450</v>
      </c>
      <c r="P583" s="13">
        <v>125</v>
      </c>
      <c r="Q583" s="13">
        <f t="shared" si="8"/>
        <v>824</v>
      </c>
    </row>
    <row r="584" spans="1:17" ht="21">
      <c r="A584" s="59">
        <v>576</v>
      </c>
      <c r="B584">
        <v>77883405283</v>
      </c>
      <c r="C584" s="55"/>
      <c r="D584" s="1" t="s">
        <v>1437</v>
      </c>
      <c r="E584" t="s">
        <v>1438</v>
      </c>
      <c r="F584" t="s">
        <v>2</v>
      </c>
      <c r="G584" s="162">
        <v>45301</v>
      </c>
      <c r="H584" s="156" t="s">
        <v>94</v>
      </c>
      <c r="I584" s="163">
        <v>45302</v>
      </c>
      <c r="J584" s="164"/>
      <c r="K584" s="9" t="s">
        <v>1368</v>
      </c>
      <c r="L584" s="15" t="s">
        <v>408</v>
      </c>
      <c r="M584" s="13">
        <v>1399</v>
      </c>
      <c r="N584" s="9" t="s">
        <v>31</v>
      </c>
      <c r="O584" s="13">
        <v>450</v>
      </c>
      <c r="P584" s="13">
        <v>125</v>
      </c>
      <c r="Q584" s="13">
        <f t="shared" si="8"/>
        <v>824</v>
      </c>
    </row>
    <row r="585" spans="1:17" ht="21">
      <c r="A585" s="59">
        <v>577</v>
      </c>
      <c r="B585">
        <v>76947457300</v>
      </c>
      <c r="C585" s="55"/>
      <c r="D585" s="1" t="s">
        <v>1439</v>
      </c>
      <c r="E585" t="s">
        <v>998</v>
      </c>
      <c r="F585" t="s">
        <v>343</v>
      </c>
      <c r="G585" s="162">
        <v>45302</v>
      </c>
      <c r="H585" s="156" t="s">
        <v>94</v>
      </c>
      <c r="I585" s="163">
        <v>45308</v>
      </c>
      <c r="J585" s="164"/>
      <c r="K585" s="9" t="s">
        <v>985</v>
      </c>
      <c r="L585" t="s">
        <v>562</v>
      </c>
      <c r="M585" s="13">
        <v>1499</v>
      </c>
      <c r="N585" s="9" t="s">
        <v>31</v>
      </c>
      <c r="O585" s="13">
        <v>450</v>
      </c>
      <c r="P585" s="13">
        <v>125</v>
      </c>
      <c r="Q585" s="13">
        <f t="shared" ref="Q585:Q639" si="9">(IF((M585)-(O585+P585)&lt;0,0,(M585)-(O585+P585)))</f>
        <v>924</v>
      </c>
    </row>
    <row r="586" spans="1:17" ht="21">
      <c r="A586" s="59">
        <v>578</v>
      </c>
      <c r="B586">
        <v>1319480574003</v>
      </c>
      <c r="C586" s="55"/>
      <c r="D586" s="1" t="s">
        <v>1440</v>
      </c>
      <c r="E586" t="s">
        <v>1441</v>
      </c>
      <c r="F586" t="s">
        <v>22</v>
      </c>
      <c r="G586" s="162">
        <v>45302</v>
      </c>
      <c r="H586" s="156" t="s">
        <v>94</v>
      </c>
      <c r="I586" s="163">
        <v>45304</v>
      </c>
      <c r="J586" s="164"/>
      <c r="K586" s="9" t="s">
        <v>1368</v>
      </c>
      <c r="L586" s="15" t="s">
        <v>408</v>
      </c>
      <c r="M586" s="13">
        <v>1399</v>
      </c>
      <c r="N586" s="9" t="s">
        <v>31</v>
      </c>
      <c r="O586" s="13">
        <v>450</v>
      </c>
      <c r="P586" s="13">
        <v>125</v>
      </c>
      <c r="Q586" s="13">
        <f t="shared" si="9"/>
        <v>824</v>
      </c>
    </row>
    <row r="587" spans="1:17" ht="21">
      <c r="A587" s="59">
        <v>579</v>
      </c>
      <c r="B587">
        <v>77883832725</v>
      </c>
      <c r="C587" s="55"/>
      <c r="D587" s="1" t="s">
        <v>1442</v>
      </c>
      <c r="E587" t="s">
        <v>1085</v>
      </c>
      <c r="F587" t="s">
        <v>4</v>
      </c>
      <c r="G587" s="162">
        <v>45302</v>
      </c>
      <c r="H587" s="156" t="s">
        <v>94</v>
      </c>
      <c r="I587" s="163">
        <v>45303</v>
      </c>
      <c r="J587" s="164"/>
      <c r="K587" s="9" t="s">
        <v>954</v>
      </c>
      <c r="L587" s="15" t="s">
        <v>408</v>
      </c>
      <c r="M587" s="13">
        <v>1499</v>
      </c>
      <c r="N587" t="s">
        <v>1713</v>
      </c>
      <c r="O587" s="13">
        <v>450</v>
      </c>
      <c r="P587" s="13">
        <v>125</v>
      </c>
      <c r="Q587" s="13">
        <f t="shared" si="9"/>
        <v>924</v>
      </c>
    </row>
    <row r="588" spans="1:17" ht="21">
      <c r="A588" s="59">
        <v>580</v>
      </c>
      <c r="B588">
        <v>77883832106</v>
      </c>
      <c r="C588" s="55"/>
      <c r="D588" s="1" t="s">
        <v>1443</v>
      </c>
      <c r="E588" t="s">
        <v>939</v>
      </c>
      <c r="F588" t="s">
        <v>343</v>
      </c>
      <c r="G588" s="162">
        <v>45302</v>
      </c>
      <c r="H588" s="156" t="s">
        <v>94</v>
      </c>
      <c r="I588" s="163">
        <v>45308</v>
      </c>
      <c r="J588" s="164"/>
      <c r="K588" s="9" t="s">
        <v>1368</v>
      </c>
      <c r="L588" s="15" t="s">
        <v>408</v>
      </c>
      <c r="M588" s="13">
        <v>1399</v>
      </c>
      <c r="N588" t="s">
        <v>1713</v>
      </c>
      <c r="O588" s="13">
        <v>450</v>
      </c>
      <c r="P588" s="13">
        <v>125</v>
      </c>
      <c r="Q588" s="13">
        <f t="shared" si="9"/>
        <v>824</v>
      </c>
    </row>
    <row r="589" spans="1:17" ht="21">
      <c r="A589" s="59">
        <v>581</v>
      </c>
      <c r="B589">
        <v>77883830511</v>
      </c>
      <c r="C589" s="55"/>
      <c r="D589" s="1" t="s">
        <v>1444</v>
      </c>
      <c r="E589" t="s">
        <v>830</v>
      </c>
      <c r="F589" t="s">
        <v>827</v>
      </c>
      <c r="G589" s="162">
        <v>45302</v>
      </c>
      <c r="H589" s="156" t="s">
        <v>94</v>
      </c>
      <c r="I589" s="163">
        <v>45306</v>
      </c>
      <c r="J589" s="164"/>
      <c r="K589" s="9" t="s">
        <v>1415</v>
      </c>
      <c r="L589" s="15" t="s">
        <v>408</v>
      </c>
      <c r="M589" s="13">
        <v>1548</v>
      </c>
      <c r="N589" t="s">
        <v>1717</v>
      </c>
      <c r="O589" s="13">
        <v>500</v>
      </c>
      <c r="P589" s="13">
        <v>125</v>
      </c>
      <c r="Q589" s="13">
        <f t="shared" si="9"/>
        <v>923</v>
      </c>
    </row>
    <row r="590" spans="1:17" ht="21">
      <c r="A590" s="59">
        <v>582</v>
      </c>
      <c r="B590">
        <v>77883830290</v>
      </c>
      <c r="C590" s="55"/>
      <c r="D590" s="1" t="s">
        <v>1445</v>
      </c>
      <c r="E590" t="s">
        <v>1419</v>
      </c>
      <c r="F590" t="s">
        <v>840</v>
      </c>
      <c r="G590" s="162">
        <v>45302</v>
      </c>
      <c r="H590" s="156" t="s">
        <v>94</v>
      </c>
      <c r="I590" s="163">
        <v>45304</v>
      </c>
      <c r="J590" s="164"/>
      <c r="K590" s="9" t="s">
        <v>1368</v>
      </c>
      <c r="L590" s="15" t="s">
        <v>408</v>
      </c>
      <c r="M590" s="13">
        <v>1399</v>
      </c>
      <c r="N590" t="s">
        <v>1713</v>
      </c>
      <c r="O590" s="13">
        <v>450</v>
      </c>
      <c r="P590" s="13">
        <v>125</v>
      </c>
      <c r="Q590" s="13">
        <f t="shared" si="9"/>
        <v>824</v>
      </c>
    </row>
    <row r="591" spans="1:17" ht="21">
      <c r="A591" s="59">
        <v>583</v>
      </c>
      <c r="B591">
        <v>77883830065</v>
      </c>
      <c r="C591" s="55"/>
      <c r="D591" s="1" t="s">
        <v>1446</v>
      </c>
      <c r="E591" t="s">
        <v>1447</v>
      </c>
      <c r="F591" t="s">
        <v>232</v>
      </c>
      <c r="G591" s="162">
        <v>45302</v>
      </c>
      <c r="H591" s="156" t="s">
        <v>94</v>
      </c>
      <c r="I591" s="163">
        <v>45305</v>
      </c>
      <c r="J591" s="164"/>
      <c r="K591" s="9" t="s">
        <v>1368</v>
      </c>
      <c r="L591" s="15" t="s">
        <v>408</v>
      </c>
      <c r="M591" s="13">
        <v>1399</v>
      </c>
      <c r="N591" t="s">
        <v>1713</v>
      </c>
      <c r="O591" s="13">
        <v>450</v>
      </c>
      <c r="P591" s="13">
        <v>125</v>
      </c>
      <c r="Q591" s="13">
        <f t="shared" si="9"/>
        <v>824</v>
      </c>
    </row>
    <row r="592" spans="1:17" ht="21">
      <c r="A592" s="59">
        <v>584</v>
      </c>
      <c r="B592">
        <v>77883829903</v>
      </c>
      <c r="C592" s="55"/>
      <c r="D592" s="1" t="s">
        <v>1448</v>
      </c>
      <c r="E592" t="s">
        <v>835</v>
      </c>
      <c r="F592" t="s">
        <v>452</v>
      </c>
      <c r="G592" s="162">
        <v>45302</v>
      </c>
      <c r="H592" s="156" t="s">
        <v>94</v>
      </c>
      <c r="I592" s="163">
        <v>45306</v>
      </c>
      <c r="J592" s="164"/>
      <c r="K592" s="9" t="s">
        <v>1368</v>
      </c>
      <c r="L592" s="15" t="s">
        <v>408</v>
      </c>
      <c r="M592" s="13">
        <v>1399</v>
      </c>
      <c r="N592" t="s">
        <v>1713</v>
      </c>
      <c r="O592" s="13">
        <v>450</v>
      </c>
      <c r="P592" s="13">
        <v>125</v>
      </c>
      <c r="Q592" s="13">
        <f t="shared" si="9"/>
        <v>824</v>
      </c>
    </row>
    <row r="593" spans="1:17" ht="21">
      <c r="A593" s="59">
        <v>585</v>
      </c>
      <c r="B593">
        <v>77883829752</v>
      </c>
      <c r="C593" s="55"/>
      <c r="D593" s="1" t="s">
        <v>1449</v>
      </c>
      <c r="E593" t="s">
        <v>963</v>
      </c>
      <c r="F593" t="s">
        <v>380</v>
      </c>
      <c r="G593" s="162">
        <v>45302</v>
      </c>
      <c r="H593" s="156" t="s">
        <v>94</v>
      </c>
      <c r="I593" s="163">
        <v>45308</v>
      </c>
      <c r="J593" s="164"/>
      <c r="K593" s="9" t="s">
        <v>1427</v>
      </c>
      <c r="L593" s="15" t="s">
        <v>408</v>
      </c>
      <c r="M593" s="13">
        <v>1648</v>
      </c>
      <c r="N593" t="s">
        <v>1717</v>
      </c>
      <c r="O593" s="13">
        <v>500</v>
      </c>
      <c r="P593" s="13">
        <v>125</v>
      </c>
      <c r="Q593" s="13">
        <f t="shared" si="9"/>
        <v>1023</v>
      </c>
    </row>
    <row r="594" spans="1:17" ht="21">
      <c r="A594" s="59">
        <v>586</v>
      </c>
      <c r="B594">
        <v>77884153454</v>
      </c>
      <c r="C594" s="55"/>
      <c r="D594" s="1" t="s">
        <v>1450</v>
      </c>
      <c r="E594" t="s">
        <v>873</v>
      </c>
      <c r="F594" t="s">
        <v>232</v>
      </c>
      <c r="G594" s="162">
        <v>45302</v>
      </c>
      <c r="H594" s="156" t="s">
        <v>94</v>
      </c>
      <c r="I594" s="163">
        <v>45304</v>
      </c>
      <c r="J594" s="164"/>
      <c r="K594" s="9" t="s">
        <v>954</v>
      </c>
      <c r="L594" s="15" t="s">
        <v>408</v>
      </c>
      <c r="M594" s="13">
        <v>1499</v>
      </c>
      <c r="N594" t="s">
        <v>1713</v>
      </c>
      <c r="O594" s="13">
        <v>450</v>
      </c>
      <c r="P594" s="13">
        <v>125</v>
      </c>
      <c r="Q594" s="13">
        <f t="shared" si="9"/>
        <v>924</v>
      </c>
    </row>
    <row r="595" spans="1:17" ht="21">
      <c r="A595" s="59">
        <v>587</v>
      </c>
      <c r="B595">
        <v>77884152500</v>
      </c>
      <c r="C595" s="55"/>
      <c r="D595" s="1" t="s">
        <v>1451</v>
      </c>
      <c r="E595" t="s">
        <v>1064</v>
      </c>
      <c r="F595" t="s">
        <v>11</v>
      </c>
      <c r="G595" s="162">
        <v>45302</v>
      </c>
      <c r="H595" s="156" t="s">
        <v>94</v>
      </c>
      <c r="I595" s="163">
        <v>45304</v>
      </c>
      <c r="J595" s="164"/>
      <c r="K595" s="9" t="s">
        <v>1368</v>
      </c>
      <c r="L595" s="15" t="s">
        <v>408</v>
      </c>
      <c r="M595" s="13">
        <v>1399</v>
      </c>
      <c r="N595" t="s">
        <v>1713</v>
      </c>
      <c r="O595" s="13">
        <v>450</v>
      </c>
      <c r="P595" s="13">
        <v>125</v>
      </c>
      <c r="Q595" s="13">
        <f t="shared" si="9"/>
        <v>824</v>
      </c>
    </row>
    <row r="596" spans="1:17" ht="21">
      <c r="A596" s="59">
        <v>588</v>
      </c>
      <c r="B596">
        <v>77884150190</v>
      </c>
      <c r="C596" s="55"/>
      <c r="D596" s="1" t="s">
        <v>1452</v>
      </c>
      <c r="E596" t="s">
        <v>419</v>
      </c>
      <c r="F596" t="s">
        <v>714</v>
      </c>
      <c r="G596" s="162">
        <v>45302</v>
      </c>
      <c r="H596" s="156" t="s">
        <v>94</v>
      </c>
      <c r="I596" s="163">
        <v>45305</v>
      </c>
      <c r="J596" s="164"/>
      <c r="K596" s="9" t="s">
        <v>1368</v>
      </c>
      <c r="L596" s="15" t="s">
        <v>408</v>
      </c>
      <c r="M596" s="13">
        <v>1399</v>
      </c>
      <c r="N596" t="s">
        <v>1713</v>
      </c>
      <c r="O596" s="13">
        <v>450</v>
      </c>
      <c r="P596" s="13">
        <v>125</v>
      </c>
      <c r="Q596" s="13">
        <f t="shared" si="9"/>
        <v>824</v>
      </c>
    </row>
    <row r="597" spans="1:17" ht="21">
      <c r="A597" s="59">
        <v>589</v>
      </c>
      <c r="B597">
        <v>77884381901</v>
      </c>
      <c r="C597" s="55"/>
      <c r="D597" s="1" t="s">
        <v>1453</v>
      </c>
      <c r="E597" t="s">
        <v>231</v>
      </c>
      <c r="F597" t="s">
        <v>232</v>
      </c>
      <c r="G597" s="162">
        <v>45302</v>
      </c>
      <c r="H597" s="156" t="s">
        <v>94</v>
      </c>
      <c r="I597" s="163">
        <v>45305</v>
      </c>
      <c r="J597" s="164"/>
      <c r="K597" s="9" t="s">
        <v>1454</v>
      </c>
      <c r="L597" s="15" t="s">
        <v>408</v>
      </c>
      <c r="M597" s="13">
        <v>2898</v>
      </c>
      <c r="N597" t="s">
        <v>1715</v>
      </c>
      <c r="O597" s="13">
        <v>900</v>
      </c>
      <c r="P597" s="13">
        <v>125</v>
      </c>
      <c r="Q597" s="13">
        <f t="shared" si="9"/>
        <v>1873</v>
      </c>
    </row>
    <row r="598" spans="1:17" ht="21">
      <c r="A598" s="59">
        <v>590</v>
      </c>
      <c r="B598">
        <v>80400488836</v>
      </c>
      <c r="C598" s="55"/>
      <c r="D598" s="1" t="s">
        <v>1455</v>
      </c>
      <c r="E598" t="s">
        <v>981</v>
      </c>
      <c r="F598" t="s">
        <v>714</v>
      </c>
      <c r="G598" s="162">
        <v>45302</v>
      </c>
      <c r="H598" s="157" t="s">
        <v>115</v>
      </c>
      <c r="I598" s="164"/>
      <c r="J598" s="165">
        <v>45315</v>
      </c>
      <c r="K598" s="9" t="s">
        <v>1415</v>
      </c>
      <c r="L598" s="17" t="s">
        <v>115</v>
      </c>
      <c r="M598" s="13"/>
      <c r="N598" t="s">
        <v>1713</v>
      </c>
      <c r="O598" s="13">
        <v>0</v>
      </c>
      <c r="P598" s="13">
        <v>125</v>
      </c>
      <c r="Q598" s="13">
        <f t="shared" si="9"/>
        <v>0</v>
      </c>
    </row>
    <row r="599" spans="1:17" ht="21">
      <c r="A599" s="59">
        <v>591</v>
      </c>
      <c r="B599">
        <v>77884724820</v>
      </c>
      <c r="C599" s="55"/>
      <c r="D599" s="1" t="s">
        <v>1393</v>
      </c>
      <c r="E599" t="s">
        <v>835</v>
      </c>
      <c r="F599" t="s">
        <v>452</v>
      </c>
      <c r="G599" s="162">
        <v>45303</v>
      </c>
      <c r="H599" s="156" t="s">
        <v>94</v>
      </c>
      <c r="I599" s="163">
        <v>45307</v>
      </c>
      <c r="J599" s="164"/>
      <c r="K599" s="9" t="s">
        <v>1368</v>
      </c>
      <c r="L599" s="15" t="s">
        <v>408</v>
      </c>
      <c r="M599" s="13">
        <v>1399</v>
      </c>
      <c r="N599" t="s">
        <v>1713</v>
      </c>
      <c r="O599" s="13">
        <v>450</v>
      </c>
      <c r="P599" s="13">
        <v>125</v>
      </c>
      <c r="Q599" s="13">
        <f t="shared" si="9"/>
        <v>824</v>
      </c>
    </row>
    <row r="600" spans="1:17" ht="21">
      <c r="A600" s="59">
        <v>592</v>
      </c>
      <c r="B600">
        <v>76948548526</v>
      </c>
      <c r="C600" s="55"/>
      <c r="D600" s="1" t="s">
        <v>1456</v>
      </c>
      <c r="E600" t="s">
        <v>1457</v>
      </c>
      <c r="F600" t="s">
        <v>452</v>
      </c>
      <c r="G600" s="162">
        <v>45303</v>
      </c>
      <c r="H600" s="156" t="s">
        <v>94</v>
      </c>
      <c r="I600" s="163">
        <v>45307</v>
      </c>
      <c r="J600" s="164"/>
      <c r="K600" s="9" t="s">
        <v>1029</v>
      </c>
      <c r="L600" t="s">
        <v>280</v>
      </c>
      <c r="M600" s="13">
        <v>1399</v>
      </c>
      <c r="N600" t="s">
        <v>1713</v>
      </c>
      <c r="O600" s="13">
        <v>450</v>
      </c>
      <c r="P600" s="13">
        <v>125</v>
      </c>
      <c r="Q600" s="13">
        <f t="shared" si="9"/>
        <v>824</v>
      </c>
    </row>
    <row r="601" spans="1:17" ht="21">
      <c r="A601" s="59">
        <v>593</v>
      </c>
      <c r="B601">
        <v>76948548445</v>
      </c>
      <c r="C601" s="55"/>
      <c r="D601" s="1" t="s">
        <v>1458</v>
      </c>
      <c r="E601" t="s">
        <v>1460</v>
      </c>
      <c r="F601" t="s">
        <v>4</v>
      </c>
      <c r="G601" s="162">
        <v>45303</v>
      </c>
      <c r="H601" s="156" t="s">
        <v>94</v>
      </c>
      <c r="I601" s="163">
        <v>45304</v>
      </c>
      <c r="J601" s="164"/>
      <c r="K601" s="9" t="s">
        <v>1459</v>
      </c>
      <c r="L601" t="s">
        <v>280</v>
      </c>
      <c r="M601" s="13">
        <v>1399</v>
      </c>
      <c r="N601" t="s">
        <v>1713</v>
      </c>
      <c r="O601" s="13">
        <v>450</v>
      </c>
      <c r="P601" s="13">
        <v>125</v>
      </c>
      <c r="Q601" s="13">
        <f t="shared" si="9"/>
        <v>824</v>
      </c>
    </row>
    <row r="602" spans="1:17" ht="21">
      <c r="A602" s="59">
        <v>594</v>
      </c>
      <c r="B602">
        <v>77884724234</v>
      </c>
      <c r="C602" s="55"/>
      <c r="D602" s="1" t="s">
        <v>1461</v>
      </c>
      <c r="E602" t="s">
        <v>1084</v>
      </c>
      <c r="F602" t="s">
        <v>4</v>
      </c>
      <c r="G602" s="162">
        <v>45303</v>
      </c>
      <c r="H602" s="156" t="s">
        <v>94</v>
      </c>
      <c r="I602" s="163">
        <v>45304</v>
      </c>
      <c r="J602" s="164"/>
      <c r="K602" s="9" t="s">
        <v>1368</v>
      </c>
      <c r="L602" s="15" t="s">
        <v>408</v>
      </c>
      <c r="M602" s="13">
        <v>1399</v>
      </c>
      <c r="N602" t="s">
        <v>1713</v>
      </c>
      <c r="O602" s="13">
        <v>450</v>
      </c>
      <c r="P602" s="13">
        <v>125</v>
      </c>
      <c r="Q602" s="13">
        <f t="shared" si="9"/>
        <v>824</v>
      </c>
    </row>
    <row r="603" spans="1:17" ht="21">
      <c r="A603" s="59">
        <v>595</v>
      </c>
      <c r="B603">
        <v>77884723884</v>
      </c>
      <c r="C603" s="55"/>
      <c r="D603" s="1" t="s">
        <v>1462</v>
      </c>
      <c r="E603" t="s">
        <v>839</v>
      </c>
      <c r="F603" t="s">
        <v>840</v>
      </c>
      <c r="G603" s="162">
        <v>45303</v>
      </c>
      <c r="H603" s="156" t="s">
        <v>94</v>
      </c>
      <c r="I603" s="163">
        <v>45304</v>
      </c>
      <c r="J603" s="164"/>
      <c r="K603" s="9" t="s">
        <v>1234</v>
      </c>
      <c r="L603" s="15" t="s">
        <v>408</v>
      </c>
      <c r="M603" s="13">
        <v>1499</v>
      </c>
      <c r="N603" t="s">
        <v>1713</v>
      </c>
      <c r="O603" s="13">
        <v>450</v>
      </c>
      <c r="P603" s="13">
        <v>125</v>
      </c>
      <c r="Q603" s="13">
        <f t="shared" si="9"/>
        <v>924</v>
      </c>
    </row>
    <row r="604" spans="1:17" ht="21">
      <c r="A604" s="59">
        <v>596</v>
      </c>
      <c r="B604">
        <v>77884723722</v>
      </c>
      <c r="C604" s="55"/>
      <c r="D604" s="1" t="s">
        <v>1463</v>
      </c>
      <c r="E604" t="s">
        <v>1464</v>
      </c>
      <c r="F604" t="s">
        <v>232</v>
      </c>
      <c r="G604" s="162">
        <v>45303</v>
      </c>
      <c r="H604" s="156" t="s">
        <v>94</v>
      </c>
      <c r="I604" s="163">
        <v>45307</v>
      </c>
      <c r="J604" s="164"/>
      <c r="K604" s="9" t="s">
        <v>1368</v>
      </c>
      <c r="L604" s="15" t="s">
        <v>408</v>
      </c>
      <c r="M604" s="13">
        <v>1399</v>
      </c>
      <c r="N604" t="s">
        <v>1713</v>
      </c>
      <c r="O604" s="13">
        <v>450</v>
      </c>
      <c r="P604" s="13">
        <v>125</v>
      </c>
      <c r="Q604" s="13">
        <f t="shared" si="9"/>
        <v>824</v>
      </c>
    </row>
    <row r="605" spans="1:17" ht="21">
      <c r="A605" s="59">
        <v>597</v>
      </c>
      <c r="B605">
        <v>77884723593</v>
      </c>
      <c r="C605" s="55"/>
      <c r="D605" s="1" t="s">
        <v>1465</v>
      </c>
      <c r="E605" t="s">
        <v>974</v>
      </c>
      <c r="F605" t="s">
        <v>365</v>
      </c>
      <c r="G605" s="162">
        <v>45303</v>
      </c>
      <c r="H605" s="156" t="s">
        <v>94</v>
      </c>
      <c r="I605" s="163">
        <v>45311</v>
      </c>
      <c r="J605" s="164"/>
      <c r="K605" s="9" t="s">
        <v>1368</v>
      </c>
      <c r="L605" s="15" t="s">
        <v>408</v>
      </c>
      <c r="M605" s="13">
        <v>1399</v>
      </c>
      <c r="N605" t="s">
        <v>1713</v>
      </c>
      <c r="O605" s="13">
        <v>450</v>
      </c>
      <c r="P605" s="13">
        <v>125</v>
      </c>
      <c r="Q605" s="13">
        <f t="shared" si="9"/>
        <v>824</v>
      </c>
    </row>
    <row r="606" spans="1:17" ht="21">
      <c r="A606" s="59">
        <v>598</v>
      </c>
      <c r="B606">
        <v>77884723512</v>
      </c>
      <c r="C606" s="55"/>
      <c r="D606" s="1" t="s">
        <v>1466</v>
      </c>
      <c r="E606" t="s">
        <v>533</v>
      </c>
      <c r="F606" t="s">
        <v>232</v>
      </c>
      <c r="G606" s="162">
        <v>45303</v>
      </c>
      <c r="H606" s="156" t="s">
        <v>94</v>
      </c>
      <c r="I606" s="163">
        <v>45305</v>
      </c>
      <c r="J606" s="164"/>
      <c r="K606" s="9" t="s">
        <v>1234</v>
      </c>
      <c r="L606" s="15" t="s">
        <v>408</v>
      </c>
      <c r="M606" s="13">
        <v>1499</v>
      </c>
      <c r="N606" t="s">
        <v>1713</v>
      </c>
      <c r="O606" s="13">
        <v>450</v>
      </c>
      <c r="P606" s="13">
        <v>125</v>
      </c>
      <c r="Q606" s="13">
        <f t="shared" si="9"/>
        <v>924</v>
      </c>
    </row>
    <row r="607" spans="1:17" ht="21">
      <c r="A607" s="59">
        <v>599</v>
      </c>
      <c r="B607">
        <v>76948547664</v>
      </c>
      <c r="C607" s="55"/>
      <c r="D607" s="1" t="s">
        <v>1467</v>
      </c>
      <c r="E607" t="s">
        <v>231</v>
      </c>
      <c r="F607" t="s">
        <v>232</v>
      </c>
      <c r="G607" s="162">
        <v>45303</v>
      </c>
      <c r="H607" s="156" t="s">
        <v>94</v>
      </c>
      <c r="I607" s="163">
        <v>45305</v>
      </c>
      <c r="J607" s="164"/>
      <c r="K607" s="9" t="s">
        <v>985</v>
      </c>
      <c r="L607" t="s">
        <v>280</v>
      </c>
      <c r="M607" s="13">
        <v>1399</v>
      </c>
      <c r="N607" t="s">
        <v>1713</v>
      </c>
      <c r="O607" s="13">
        <v>450</v>
      </c>
      <c r="P607" s="13">
        <v>125</v>
      </c>
      <c r="Q607" s="13">
        <f t="shared" si="9"/>
        <v>824</v>
      </c>
    </row>
    <row r="608" spans="1:17" ht="21">
      <c r="A608" s="59">
        <v>600</v>
      </c>
      <c r="B608">
        <v>77885637336</v>
      </c>
      <c r="C608" s="55"/>
      <c r="D608" s="1" t="s">
        <v>1378</v>
      </c>
      <c r="E608" t="s">
        <v>1379</v>
      </c>
      <c r="F608" t="s">
        <v>452</v>
      </c>
      <c r="G608" s="162">
        <v>45304</v>
      </c>
      <c r="H608" s="156" t="s">
        <v>94</v>
      </c>
      <c r="I608" s="163">
        <v>45307</v>
      </c>
      <c r="J608" s="164"/>
      <c r="K608" s="9" t="s">
        <v>1415</v>
      </c>
      <c r="L608" s="15" t="s">
        <v>408</v>
      </c>
      <c r="M608" s="13">
        <v>1548</v>
      </c>
      <c r="N608" t="s">
        <v>1554</v>
      </c>
      <c r="O608" s="13">
        <v>500</v>
      </c>
      <c r="P608" s="13">
        <v>125</v>
      </c>
      <c r="Q608" s="13">
        <f t="shared" si="9"/>
        <v>923</v>
      </c>
    </row>
    <row r="609" spans="1:17" ht="21">
      <c r="A609" s="59">
        <v>601</v>
      </c>
      <c r="B609">
        <v>77885638342</v>
      </c>
      <c r="C609" s="55"/>
      <c r="D609" s="1" t="s">
        <v>1468</v>
      </c>
      <c r="E609" t="s">
        <v>829</v>
      </c>
      <c r="F609" t="s">
        <v>303</v>
      </c>
      <c r="G609" s="162">
        <v>45304</v>
      </c>
      <c r="H609" s="156" t="s">
        <v>94</v>
      </c>
      <c r="I609" s="163">
        <v>45307</v>
      </c>
      <c r="J609" s="164"/>
      <c r="K609" s="9" t="s">
        <v>1368</v>
      </c>
      <c r="L609" s="15" t="s">
        <v>408</v>
      </c>
      <c r="M609" s="13">
        <v>1399</v>
      </c>
      <c r="N609" t="s">
        <v>1713</v>
      </c>
      <c r="O609" s="13">
        <v>450</v>
      </c>
      <c r="P609" s="13">
        <v>125</v>
      </c>
      <c r="Q609" s="13">
        <f t="shared" si="9"/>
        <v>824</v>
      </c>
    </row>
    <row r="610" spans="1:17" ht="21">
      <c r="A610" s="59">
        <v>602</v>
      </c>
      <c r="B610">
        <v>77885637756</v>
      </c>
      <c r="C610" s="55"/>
      <c r="D610" s="1" t="s">
        <v>1469</v>
      </c>
      <c r="E610" t="s">
        <v>533</v>
      </c>
      <c r="F610" t="s">
        <v>232</v>
      </c>
      <c r="G610" s="162">
        <v>45304</v>
      </c>
      <c r="H610" s="156" t="s">
        <v>94</v>
      </c>
      <c r="I610" s="163">
        <v>45307</v>
      </c>
      <c r="J610" s="164"/>
      <c r="K610" s="9" t="s">
        <v>1415</v>
      </c>
      <c r="L610" s="15" t="s">
        <v>408</v>
      </c>
      <c r="M610" s="13">
        <v>1548</v>
      </c>
      <c r="N610" t="s">
        <v>1554</v>
      </c>
      <c r="O610" s="13">
        <v>500</v>
      </c>
      <c r="P610" s="13">
        <v>125</v>
      </c>
      <c r="Q610" s="13">
        <f t="shared" si="9"/>
        <v>923</v>
      </c>
    </row>
    <row r="611" spans="1:17" ht="21">
      <c r="A611" s="59">
        <v>603</v>
      </c>
      <c r="B611">
        <v>141123866563139</v>
      </c>
      <c r="C611" s="55"/>
      <c r="D611" s="1" t="s">
        <v>1470</v>
      </c>
      <c r="E611" t="s">
        <v>998</v>
      </c>
      <c r="F611" t="s">
        <v>343</v>
      </c>
      <c r="G611" s="162">
        <v>45304</v>
      </c>
      <c r="H611" s="156" t="s">
        <v>94</v>
      </c>
      <c r="I611" s="163">
        <v>45309</v>
      </c>
      <c r="J611" s="164"/>
      <c r="K611" s="9" t="s">
        <v>1368</v>
      </c>
      <c r="L611" s="15" t="s">
        <v>408</v>
      </c>
      <c r="M611" s="13">
        <v>1399</v>
      </c>
      <c r="N611" t="s">
        <v>1713</v>
      </c>
      <c r="O611" s="13">
        <v>450</v>
      </c>
      <c r="P611" s="13">
        <v>125</v>
      </c>
      <c r="Q611" s="13">
        <f t="shared" si="9"/>
        <v>824</v>
      </c>
    </row>
    <row r="612" spans="1:17" ht="21">
      <c r="A612" s="59">
        <v>604</v>
      </c>
      <c r="B612">
        <v>77885626910</v>
      </c>
      <c r="C612" s="55"/>
      <c r="D612" s="1" t="s">
        <v>1471</v>
      </c>
      <c r="E612" t="s">
        <v>1171</v>
      </c>
      <c r="F612" t="s">
        <v>93</v>
      </c>
      <c r="G612" s="162">
        <v>45304</v>
      </c>
      <c r="H612" s="156" t="s">
        <v>94</v>
      </c>
      <c r="I612" s="163">
        <v>45306</v>
      </c>
      <c r="J612" s="164"/>
      <c r="K612" s="9" t="s">
        <v>1368</v>
      </c>
      <c r="L612" s="15" t="s">
        <v>408</v>
      </c>
      <c r="M612" s="13">
        <v>1399</v>
      </c>
      <c r="N612" t="s">
        <v>1713</v>
      </c>
      <c r="O612" s="13">
        <v>450</v>
      </c>
      <c r="P612" s="13">
        <v>125</v>
      </c>
      <c r="Q612" s="13">
        <f t="shared" si="9"/>
        <v>824</v>
      </c>
    </row>
    <row r="613" spans="1:17" ht="21">
      <c r="A613" s="59">
        <v>605</v>
      </c>
      <c r="B613">
        <v>412000732844</v>
      </c>
      <c r="C613" s="55"/>
      <c r="D613" s="1" t="s">
        <v>1472</v>
      </c>
      <c r="E613" t="s">
        <v>471</v>
      </c>
      <c r="F613" t="s">
        <v>11</v>
      </c>
      <c r="G613" s="162">
        <v>45304</v>
      </c>
      <c r="H613" s="156" t="s">
        <v>94</v>
      </c>
      <c r="I613" s="163">
        <v>45309</v>
      </c>
      <c r="J613" s="164"/>
      <c r="K613" s="9" t="s">
        <v>1368</v>
      </c>
      <c r="L613" s="15" t="s">
        <v>408</v>
      </c>
      <c r="M613" s="13">
        <v>1399</v>
      </c>
      <c r="N613" t="s">
        <v>1713</v>
      </c>
      <c r="O613" s="13">
        <v>450</v>
      </c>
      <c r="P613" s="13">
        <v>125</v>
      </c>
      <c r="Q613" s="13">
        <f t="shared" si="9"/>
        <v>824</v>
      </c>
    </row>
    <row r="614" spans="1:17" ht="21">
      <c r="A614" s="59">
        <v>606</v>
      </c>
      <c r="B614">
        <v>77885972592</v>
      </c>
      <c r="C614" s="55"/>
      <c r="D614" s="1" t="s">
        <v>1473</v>
      </c>
      <c r="E614" t="s">
        <v>1474</v>
      </c>
      <c r="F614" t="s">
        <v>1475</v>
      </c>
      <c r="G614" s="162">
        <v>45304</v>
      </c>
      <c r="H614" s="157" t="s">
        <v>115</v>
      </c>
      <c r="I614" s="164"/>
      <c r="J614" s="165">
        <v>45347</v>
      </c>
      <c r="K614" s="9" t="s">
        <v>1368</v>
      </c>
      <c r="L614" s="17" t="s">
        <v>115</v>
      </c>
      <c r="M614" s="13"/>
      <c r="N614" t="s">
        <v>1713</v>
      </c>
      <c r="O614" s="13">
        <v>0</v>
      </c>
      <c r="P614" s="13">
        <v>125</v>
      </c>
      <c r="Q614" s="13">
        <f t="shared" si="9"/>
        <v>0</v>
      </c>
    </row>
    <row r="615" spans="1:17" ht="21">
      <c r="A615" s="59">
        <v>607</v>
      </c>
      <c r="B615">
        <v>77886068470</v>
      </c>
      <c r="C615" s="55"/>
      <c r="D615" s="1" t="s">
        <v>1476</v>
      </c>
      <c r="E615" t="s">
        <v>1477</v>
      </c>
      <c r="F615" t="s">
        <v>452</v>
      </c>
      <c r="G615" s="162">
        <v>45304</v>
      </c>
      <c r="H615" s="156" t="s">
        <v>94</v>
      </c>
      <c r="I615" s="163">
        <v>45307</v>
      </c>
      <c r="J615" s="164"/>
      <c r="K615" s="9" t="s">
        <v>1368</v>
      </c>
      <c r="L615" s="15" t="s">
        <v>408</v>
      </c>
      <c r="M615" s="13">
        <v>1399</v>
      </c>
      <c r="N615" t="s">
        <v>1713</v>
      </c>
      <c r="O615" s="13">
        <v>450</v>
      </c>
      <c r="P615" s="13">
        <v>125</v>
      </c>
      <c r="Q615" s="13">
        <f t="shared" si="9"/>
        <v>824</v>
      </c>
    </row>
    <row r="616" spans="1:17" ht="21">
      <c r="A616" s="59">
        <v>608</v>
      </c>
      <c r="B616">
        <v>1319480577566</v>
      </c>
      <c r="C616" s="55"/>
      <c r="D616" s="1" t="s">
        <v>1478</v>
      </c>
      <c r="E616" t="s">
        <v>1479</v>
      </c>
      <c r="F616" t="s">
        <v>448</v>
      </c>
      <c r="G616" s="162">
        <v>45304</v>
      </c>
      <c r="H616" s="156" t="s">
        <v>94</v>
      </c>
      <c r="I616" s="163">
        <v>45309</v>
      </c>
      <c r="J616" s="164"/>
      <c r="K616" s="9" t="s">
        <v>1368</v>
      </c>
      <c r="L616" s="15" t="s">
        <v>408</v>
      </c>
      <c r="M616" s="13">
        <v>1399</v>
      </c>
      <c r="N616" t="s">
        <v>1713</v>
      </c>
      <c r="O616" s="13">
        <v>450</v>
      </c>
      <c r="P616" s="13">
        <v>125</v>
      </c>
      <c r="Q616" s="13">
        <f t="shared" si="9"/>
        <v>824</v>
      </c>
    </row>
    <row r="617" spans="1:17" ht="21">
      <c r="A617" s="59">
        <v>609</v>
      </c>
      <c r="B617">
        <v>77886068293</v>
      </c>
      <c r="C617" s="55"/>
      <c r="D617" s="1" t="s">
        <v>1480</v>
      </c>
      <c r="E617" t="s">
        <v>962</v>
      </c>
      <c r="F617" t="s">
        <v>631</v>
      </c>
      <c r="G617" s="162">
        <v>45304</v>
      </c>
      <c r="H617" s="156" t="s">
        <v>94</v>
      </c>
      <c r="I617" s="163">
        <v>45306</v>
      </c>
      <c r="J617" s="164"/>
      <c r="K617" s="9" t="s">
        <v>1536</v>
      </c>
      <c r="L617" s="15" t="s">
        <v>408</v>
      </c>
      <c r="M617" s="13">
        <v>1448</v>
      </c>
      <c r="N617" t="s">
        <v>1554</v>
      </c>
      <c r="O617" s="13">
        <v>500</v>
      </c>
      <c r="P617" s="13">
        <v>125</v>
      </c>
      <c r="Q617" s="13">
        <f t="shared" si="9"/>
        <v>823</v>
      </c>
    </row>
    <row r="618" spans="1:17" ht="21">
      <c r="A618" s="59">
        <v>610</v>
      </c>
      <c r="B618">
        <v>77886110466</v>
      </c>
      <c r="C618" s="55"/>
      <c r="D618" s="1" t="s">
        <v>1481</v>
      </c>
      <c r="E618" t="s">
        <v>533</v>
      </c>
      <c r="F618" t="s">
        <v>232</v>
      </c>
      <c r="G618" s="162">
        <v>45304</v>
      </c>
      <c r="H618" s="156" t="s">
        <v>94</v>
      </c>
      <c r="I618" s="163">
        <v>45307</v>
      </c>
      <c r="J618" s="164"/>
      <c r="K618" s="9" t="s">
        <v>1368</v>
      </c>
      <c r="L618" s="15" t="s">
        <v>408</v>
      </c>
      <c r="M618" s="13">
        <v>1399</v>
      </c>
      <c r="N618" t="s">
        <v>1713</v>
      </c>
      <c r="O618" s="13">
        <v>450</v>
      </c>
      <c r="P618" s="13">
        <v>125</v>
      </c>
      <c r="Q618" s="13">
        <f t="shared" si="9"/>
        <v>824</v>
      </c>
    </row>
    <row r="619" spans="1:17" ht="21">
      <c r="A619" s="59">
        <v>611</v>
      </c>
      <c r="B619">
        <v>77886786423</v>
      </c>
      <c r="C619" s="55"/>
      <c r="D619" s="1" t="s">
        <v>1482</v>
      </c>
      <c r="E619" t="s">
        <v>299</v>
      </c>
      <c r="F619" t="s">
        <v>22</v>
      </c>
      <c r="G619" s="162">
        <v>45306</v>
      </c>
      <c r="H619" s="157" t="s">
        <v>115</v>
      </c>
      <c r="I619" s="164"/>
      <c r="J619" s="165">
        <v>45320</v>
      </c>
      <c r="K619" s="9" t="s">
        <v>1368</v>
      </c>
      <c r="L619" s="17" t="s">
        <v>115</v>
      </c>
      <c r="M619" s="13"/>
      <c r="N619" t="s">
        <v>1713</v>
      </c>
      <c r="O619" s="13">
        <v>0</v>
      </c>
      <c r="P619" s="13">
        <v>125</v>
      </c>
      <c r="Q619" s="13">
        <f t="shared" si="9"/>
        <v>0</v>
      </c>
    </row>
    <row r="620" spans="1:17" ht="21">
      <c r="A620" s="59">
        <v>612</v>
      </c>
      <c r="B620">
        <v>77886786176</v>
      </c>
      <c r="C620" s="55"/>
      <c r="D620" s="1" t="s">
        <v>1483</v>
      </c>
      <c r="E620" t="s">
        <v>901</v>
      </c>
      <c r="F620" t="s">
        <v>210</v>
      </c>
      <c r="G620" s="162">
        <v>45306</v>
      </c>
      <c r="H620" s="156" t="s">
        <v>94</v>
      </c>
      <c r="I620" s="163">
        <v>45308</v>
      </c>
      <c r="J620" s="164"/>
      <c r="K620" s="9" t="s">
        <v>1486</v>
      </c>
      <c r="L620" s="15" t="s">
        <v>408</v>
      </c>
      <c r="M620" s="13">
        <v>1748</v>
      </c>
      <c r="N620" t="s">
        <v>1554</v>
      </c>
      <c r="O620" s="13">
        <v>500</v>
      </c>
      <c r="P620" s="13">
        <v>125</v>
      </c>
      <c r="Q620" s="13">
        <f t="shared" si="9"/>
        <v>1123</v>
      </c>
    </row>
    <row r="621" spans="1:17" ht="21">
      <c r="A621" s="59">
        <v>613</v>
      </c>
      <c r="B621">
        <v>77886785992</v>
      </c>
      <c r="C621" s="55"/>
      <c r="D621" s="1" t="s">
        <v>1484</v>
      </c>
      <c r="E621" t="s">
        <v>1485</v>
      </c>
      <c r="F621" t="s">
        <v>232</v>
      </c>
      <c r="G621" s="162">
        <v>45306</v>
      </c>
      <c r="H621" s="156" t="s">
        <v>94</v>
      </c>
      <c r="I621" s="163">
        <v>45309</v>
      </c>
      <c r="J621" s="164"/>
      <c r="K621" s="9" t="s">
        <v>1368</v>
      </c>
      <c r="L621" s="15" t="s">
        <v>408</v>
      </c>
      <c r="M621" s="13">
        <v>1399</v>
      </c>
      <c r="N621" t="s">
        <v>1713</v>
      </c>
      <c r="O621" s="13">
        <v>450</v>
      </c>
      <c r="P621" s="13">
        <v>125</v>
      </c>
      <c r="Q621" s="13">
        <f t="shared" si="9"/>
        <v>824</v>
      </c>
    </row>
    <row r="622" spans="1:17" ht="21">
      <c r="A622" s="59">
        <v>614</v>
      </c>
      <c r="B622">
        <v>77886785550</v>
      </c>
      <c r="C622" s="55"/>
      <c r="D622" s="1" t="s">
        <v>1487</v>
      </c>
      <c r="E622" t="s">
        <v>835</v>
      </c>
      <c r="F622" t="s">
        <v>452</v>
      </c>
      <c r="G622" s="162">
        <v>45306</v>
      </c>
      <c r="H622" s="156" t="s">
        <v>94</v>
      </c>
      <c r="I622" s="163">
        <v>45309</v>
      </c>
      <c r="J622" s="164"/>
      <c r="K622" s="9" t="s">
        <v>1368</v>
      </c>
      <c r="L622" s="15" t="s">
        <v>408</v>
      </c>
      <c r="M622" s="13">
        <v>1399</v>
      </c>
      <c r="N622" t="s">
        <v>1713</v>
      </c>
      <c r="O622" s="13">
        <v>450</v>
      </c>
      <c r="P622" s="13">
        <v>125</v>
      </c>
      <c r="Q622" s="13">
        <f t="shared" si="9"/>
        <v>824</v>
      </c>
    </row>
    <row r="623" spans="1:17" ht="21">
      <c r="A623" s="59">
        <v>615</v>
      </c>
      <c r="B623">
        <v>77886785023</v>
      </c>
      <c r="C623" s="55"/>
      <c r="D623" s="1" t="s">
        <v>1489</v>
      </c>
      <c r="E623" t="s">
        <v>1239</v>
      </c>
      <c r="F623" t="s">
        <v>2</v>
      </c>
      <c r="G623" s="162">
        <v>45306</v>
      </c>
      <c r="H623" s="156" t="s">
        <v>94</v>
      </c>
      <c r="I623" s="163">
        <v>45308</v>
      </c>
      <c r="J623" s="164"/>
      <c r="K623" s="9" t="s">
        <v>1368</v>
      </c>
      <c r="L623" s="15" t="s">
        <v>408</v>
      </c>
      <c r="M623" s="13">
        <v>1399</v>
      </c>
      <c r="N623" t="s">
        <v>1713</v>
      </c>
      <c r="O623" s="13">
        <v>450</v>
      </c>
      <c r="P623" s="13">
        <v>125</v>
      </c>
      <c r="Q623" s="13">
        <f t="shared" si="9"/>
        <v>824</v>
      </c>
    </row>
    <row r="624" spans="1:17" ht="21">
      <c r="A624" s="59">
        <v>616</v>
      </c>
      <c r="B624">
        <v>77886784894</v>
      </c>
      <c r="C624" s="55"/>
      <c r="D624" s="1" t="s">
        <v>1488</v>
      </c>
      <c r="E624" t="s">
        <v>1084</v>
      </c>
      <c r="F624" t="s">
        <v>4</v>
      </c>
      <c r="G624" s="162">
        <v>45306</v>
      </c>
      <c r="H624" s="156" t="s">
        <v>94</v>
      </c>
      <c r="I624" s="163">
        <v>45307</v>
      </c>
      <c r="J624" s="164"/>
      <c r="K624" s="9" t="s">
        <v>1368</v>
      </c>
      <c r="L624" s="15" t="s">
        <v>408</v>
      </c>
      <c r="M624" s="13">
        <v>1399</v>
      </c>
      <c r="N624" t="s">
        <v>1713</v>
      </c>
      <c r="O624" s="13">
        <v>450</v>
      </c>
      <c r="P624" s="13">
        <v>125</v>
      </c>
      <c r="Q624" s="13">
        <f t="shared" si="9"/>
        <v>824</v>
      </c>
    </row>
    <row r="625" spans="1:17" ht="21">
      <c r="A625" s="59">
        <v>617</v>
      </c>
      <c r="B625">
        <v>19041522891540</v>
      </c>
      <c r="C625" s="55"/>
      <c r="D625" s="1" t="s">
        <v>1490</v>
      </c>
      <c r="E625" t="s">
        <v>1491</v>
      </c>
      <c r="F625" t="s">
        <v>303</v>
      </c>
      <c r="G625" s="162">
        <v>45306</v>
      </c>
      <c r="H625" s="156" t="s">
        <v>94</v>
      </c>
      <c r="I625" s="163">
        <v>45310</v>
      </c>
      <c r="J625" s="164"/>
      <c r="K625" s="9" t="s">
        <v>1415</v>
      </c>
      <c r="L625" s="15" t="s">
        <v>408</v>
      </c>
      <c r="M625" s="13">
        <v>1548</v>
      </c>
      <c r="N625" t="s">
        <v>1554</v>
      </c>
      <c r="O625" s="13">
        <v>500</v>
      </c>
      <c r="P625" s="13">
        <v>125</v>
      </c>
      <c r="Q625" s="13">
        <f t="shared" si="9"/>
        <v>923</v>
      </c>
    </row>
    <row r="626" spans="1:17" ht="21">
      <c r="A626" s="59">
        <v>618</v>
      </c>
      <c r="B626">
        <v>77886784065</v>
      </c>
      <c r="C626" s="55"/>
      <c r="D626" s="1" t="s">
        <v>1492</v>
      </c>
      <c r="E626" t="s">
        <v>832</v>
      </c>
      <c r="F626" t="s">
        <v>22</v>
      </c>
      <c r="G626" s="162">
        <v>45306</v>
      </c>
      <c r="H626" s="156" t="s">
        <v>94</v>
      </c>
      <c r="I626" s="163">
        <v>45308</v>
      </c>
      <c r="J626" s="164"/>
      <c r="K626" s="9" t="s">
        <v>1234</v>
      </c>
      <c r="L626" s="15" t="s">
        <v>408</v>
      </c>
      <c r="M626" s="13">
        <v>1499</v>
      </c>
      <c r="N626" t="s">
        <v>1713</v>
      </c>
      <c r="O626" s="13">
        <v>450</v>
      </c>
      <c r="P626" s="13">
        <v>125</v>
      </c>
      <c r="Q626" s="13">
        <f t="shared" si="9"/>
        <v>924</v>
      </c>
    </row>
    <row r="627" spans="1:17" ht="21">
      <c r="A627" s="59">
        <v>619</v>
      </c>
      <c r="B627">
        <v>77887824173</v>
      </c>
      <c r="C627" s="55"/>
      <c r="D627" s="1" t="s">
        <v>1493</v>
      </c>
      <c r="E627" t="s">
        <v>1494</v>
      </c>
      <c r="F627" t="s">
        <v>4</v>
      </c>
      <c r="G627" s="162">
        <v>45307</v>
      </c>
      <c r="H627" s="156" t="s">
        <v>94</v>
      </c>
      <c r="I627" s="163">
        <v>45308</v>
      </c>
      <c r="J627" s="164"/>
      <c r="K627" s="9" t="s">
        <v>1368</v>
      </c>
      <c r="L627" s="15" t="s">
        <v>408</v>
      </c>
      <c r="M627" s="13">
        <v>1399</v>
      </c>
      <c r="N627" t="s">
        <v>1713</v>
      </c>
      <c r="O627" s="13">
        <v>450</v>
      </c>
      <c r="P627" s="13">
        <v>125</v>
      </c>
      <c r="Q627" s="13">
        <f t="shared" si="9"/>
        <v>824</v>
      </c>
    </row>
    <row r="628" spans="1:17" ht="21">
      <c r="A628" s="59">
        <v>620</v>
      </c>
      <c r="B628">
        <v>141123866586557</v>
      </c>
      <c r="C628" s="55"/>
      <c r="D628" s="1" t="s">
        <v>1495</v>
      </c>
      <c r="E628" t="s">
        <v>1496</v>
      </c>
      <c r="F628" t="s">
        <v>210</v>
      </c>
      <c r="G628" s="162">
        <v>45307</v>
      </c>
      <c r="H628" s="156" t="s">
        <v>94</v>
      </c>
      <c r="I628" s="163">
        <v>45311</v>
      </c>
      <c r="J628" s="164"/>
      <c r="K628" s="9" t="s">
        <v>1368</v>
      </c>
      <c r="L628" s="15" t="s">
        <v>408</v>
      </c>
      <c r="M628" s="13">
        <v>1399</v>
      </c>
      <c r="N628" t="s">
        <v>1713</v>
      </c>
      <c r="O628" s="13">
        <v>450</v>
      </c>
      <c r="P628" s="13">
        <v>125</v>
      </c>
      <c r="Q628" s="13">
        <f t="shared" si="9"/>
        <v>824</v>
      </c>
    </row>
    <row r="629" spans="1:17" ht="21">
      <c r="A629" s="59">
        <v>621</v>
      </c>
      <c r="B629">
        <v>77887822143</v>
      </c>
      <c r="C629" s="55"/>
      <c r="D629" s="1" t="s">
        <v>1497</v>
      </c>
      <c r="E629" t="s">
        <v>533</v>
      </c>
      <c r="F629" t="s">
        <v>232</v>
      </c>
      <c r="G629" s="162">
        <v>45307</v>
      </c>
      <c r="H629" s="156" t="s">
        <v>94</v>
      </c>
      <c r="I629" s="163">
        <v>45310</v>
      </c>
      <c r="J629" s="164"/>
      <c r="K629" s="9" t="s">
        <v>1368</v>
      </c>
      <c r="L629" s="15" t="s">
        <v>408</v>
      </c>
      <c r="M629" s="13">
        <v>1399</v>
      </c>
      <c r="N629" t="s">
        <v>1713</v>
      </c>
      <c r="O629" s="13">
        <v>450</v>
      </c>
      <c r="P629" s="13">
        <v>125</v>
      </c>
      <c r="Q629" s="13">
        <f t="shared" si="9"/>
        <v>824</v>
      </c>
    </row>
    <row r="630" spans="1:17" ht="21">
      <c r="A630" s="59">
        <v>622</v>
      </c>
      <c r="B630">
        <v>77887822051</v>
      </c>
      <c r="C630" s="55"/>
      <c r="D630" s="1" t="s">
        <v>1498</v>
      </c>
      <c r="E630" t="s">
        <v>1027</v>
      </c>
      <c r="F630" t="s">
        <v>492</v>
      </c>
      <c r="G630" s="162">
        <v>45307</v>
      </c>
      <c r="H630" s="156" t="s">
        <v>94</v>
      </c>
      <c r="I630" s="163">
        <v>45314</v>
      </c>
      <c r="J630" s="164"/>
      <c r="K630" s="9" t="s">
        <v>1368</v>
      </c>
      <c r="L630" s="15" t="s">
        <v>408</v>
      </c>
      <c r="M630" s="13">
        <v>1399</v>
      </c>
      <c r="N630" t="s">
        <v>1713</v>
      </c>
      <c r="O630" s="13">
        <v>450</v>
      </c>
      <c r="P630" s="13">
        <v>125</v>
      </c>
      <c r="Q630" s="13">
        <f t="shared" si="9"/>
        <v>824</v>
      </c>
    </row>
    <row r="631" spans="1:17" ht="21">
      <c r="A631" s="59">
        <v>623</v>
      </c>
      <c r="B631">
        <v>77887822736</v>
      </c>
      <c r="C631" s="55"/>
      <c r="D631" s="1" t="s">
        <v>1499</v>
      </c>
      <c r="E631" t="s">
        <v>1500</v>
      </c>
      <c r="F631" t="s">
        <v>840</v>
      </c>
      <c r="G631" s="162">
        <v>45307</v>
      </c>
      <c r="H631" s="157" t="s">
        <v>115</v>
      </c>
      <c r="I631" s="164"/>
      <c r="J631" s="165">
        <v>45321</v>
      </c>
      <c r="K631" s="9" t="s">
        <v>1368</v>
      </c>
      <c r="L631" s="17" t="s">
        <v>115</v>
      </c>
      <c r="M631" s="13"/>
      <c r="N631" t="s">
        <v>1713</v>
      </c>
      <c r="O631" s="13">
        <v>0</v>
      </c>
      <c r="P631" s="13">
        <v>125</v>
      </c>
      <c r="Q631" s="13">
        <f t="shared" si="9"/>
        <v>0</v>
      </c>
    </row>
    <row r="632" spans="1:17" ht="21">
      <c r="A632" s="59">
        <v>624</v>
      </c>
      <c r="B632">
        <v>77888916991</v>
      </c>
      <c r="C632" s="55"/>
      <c r="D632" s="1" t="s">
        <v>1501</v>
      </c>
      <c r="E632" t="s">
        <v>835</v>
      </c>
      <c r="F632" t="s">
        <v>452</v>
      </c>
      <c r="G632" s="162">
        <v>45308</v>
      </c>
      <c r="H632" s="156" t="s">
        <v>94</v>
      </c>
      <c r="I632" s="163">
        <v>45311</v>
      </c>
      <c r="J632" s="164"/>
      <c r="K632" s="9" t="s">
        <v>1368</v>
      </c>
      <c r="L632" s="15" t="s">
        <v>408</v>
      </c>
      <c r="M632" s="13">
        <v>1399</v>
      </c>
      <c r="N632" t="s">
        <v>1713</v>
      </c>
      <c r="O632" s="13">
        <v>450</v>
      </c>
      <c r="P632" s="13">
        <v>125</v>
      </c>
      <c r="Q632" s="13">
        <f t="shared" si="9"/>
        <v>824</v>
      </c>
    </row>
    <row r="633" spans="1:17" ht="21">
      <c r="A633" s="59">
        <v>625</v>
      </c>
      <c r="B633">
        <v>77888923151</v>
      </c>
      <c r="C633" s="55"/>
      <c r="D633" s="1" t="s">
        <v>1502</v>
      </c>
      <c r="E633" t="s">
        <v>1027</v>
      </c>
      <c r="F633" t="s">
        <v>22</v>
      </c>
      <c r="G633" s="162">
        <v>45308</v>
      </c>
      <c r="H633" s="156" t="s">
        <v>94</v>
      </c>
      <c r="I633" s="163">
        <v>45310</v>
      </c>
      <c r="J633" s="164"/>
      <c r="K633" s="9" t="s">
        <v>1234</v>
      </c>
      <c r="L633" s="15" t="s">
        <v>408</v>
      </c>
      <c r="M633" s="13">
        <v>1499</v>
      </c>
      <c r="N633" t="s">
        <v>1713</v>
      </c>
      <c r="O633" s="13">
        <v>450</v>
      </c>
      <c r="P633" s="13">
        <v>125</v>
      </c>
      <c r="Q633" s="13">
        <f t="shared" si="9"/>
        <v>924</v>
      </c>
    </row>
    <row r="634" spans="1:17" ht="21">
      <c r="A634" s="59">
        <v>626</v>
      </c>
      <c r="B634">
        <v>77888914246</v>
      </c>
      <c r="C634" s="55"/>
      <c r="D634" s="1" t="s">
        <v>1503</v>
      </c>
      <c r="E634" t="s">
        <v>835</v>
      </c>
      <c r="F634" t="s">
        <v>452</v>
      </c>
      <c r="G634" s="162">
        <v>45308</v>
      </c>
      <c r="H634" s="156" t="s">
        <v>94</v>
      </c>
      <c r="I634" s="163">
        <v>45311</v>
      </c>
      <c r="J634" s="164"/>
      <c r="K634" s="9" t="s">
        <v>1368</v>
      </c>
      <c r="L634" s="15" t="s">
        <v>408</v>
      </c>
      <c r="M634" s="13">
        <v>1399</v>
      </c>
      <c r="N634" t="s">
        <v>1713</v>
      </c>
      <c r="O634" s="13">
        <v>450</v>
      </c>
      <c r="P634" s="13">
        <v>125</v>
      </c>
      <c r="Q634" s="13">
        <f t="shared" si="9"/>
        <v>824</v>
      </c>
    </row>
    <row r="635" spans="1:17" ht="21">
      <c r="A635" s="59">
        <v>627</v>
      </c>
      <c r="B635">
        <v>77888912942</v>
      </c>
      <c r="C635" s="55"/>
      <c r="D635" s="1" t="s">
        <v>1504</v>
      </c>
      <c r="E635" t="s">
        <v>589</v>
      </c>
      <c r="F635" t="s">
        <v>232</v>
      </c>
      <c r="G635" s="162">
        <v>45308</v>
      </c>
      <c r="H635" s="156" t="s">
        <v>94</v>
      </c>
      <c r="I635" s="163">
        <v>45310</v>
      </c>
      <c r="J635" s="164"/>
      <c r="K635" s="9" t="s">
        <v>1368</v>
      </c>
      <c r="L635" s="15" t="s">
        <v>408</v>
      </c>
      <c r="M635" s="13">
        <v>1399</v>
      </c>
      <c r="N635" t="s">
        <v>1713</v>
      </c>
      <c r="O635" s="13">
        <v>450</v>
      </c>
      <c r="P635" s="13">
        <v>125</v>
      </c>
      <c r="Q635" s="13">
        <f t="shared" si="9"/>
        <v>824</v>
      </c>
    </row>
    <row r="636" spans="1:17" ht="21">
      <c r="A636" s="59">
        <v>628</v>
      </c>
      <c r="B636">
        <v>77888908705</v>
      </c>
      <c r="C636" s="55"/>
      <c r="D636" s="1" t="s">
        <v>1505</v>
      </c>
      <c r="E636" t="s">
        <v>846</v>
      </c>
      <c r="F636" t="s">
        <v>22</v>
      </c>
      <c r="G636" s="162">
        <v>45308</v>
      </c>
      <c r="H636" s="156" t="s">
        <v>94</v>
      </c>
      <c r="I636" s="163">
        <v>45310</v>
      </c>
      <c r="J636" s="164"/>
      <c r="K636" s="9" t="s">
        <v>1368</v>
      </c>
      <c r="L636" s="15" t="s">
        <v>408</v>
      </c>
      <c r="M636" s="13">
        <v>1399</v>
      </c>
      <c r="N636" t="s">
        <v>1713</v>
      </c>
      <c r="O636" s="13">
        <v>450</v>
      </c>
      <c r="P636" s="13">
        <v>125</v>
      </c>
      <c r="Q636" s="13">
        <f t="shared" si="9"/>
        <v>824</v>
      </c>
    </row>
    <row r="637" spans="1:17" ht="21">
      <c r="A637" s="59">
        <v>629</v>
      </c>
      <c r="B637">
        <v>77888906664</v>
      </c>
      <c r="C637" s="55"/>
      <c r="D637" s="1" t="s">
        <v>1506</v>
      </c>
      <c r="E637" t="s">
        <v>533</v>
      </c>
      <c r="F637" t="s">
        <v>232</v>
      </c>
      <c r="G637" s="162">
        <v>45308</v>
      </c>
      <c r="H637" s="156" t="s">
        <v>94</v>
      </c>
      <c r="I637" s="163">
        <v>45310</v>
      </c>
      <c r="J637" s="164"/>
      <c r="K637" s="9" t="s">
        <v>1368</v>
      </c>
      <c r="L637" s="15" t="s">
        <v>408</v>
      </c>
      <c r="M637" s="13">
        <v>1399</v>
      </c>
      <c r="N637" t="s">
        <v>1713</v>
      </c>
      <c r="O637" s="13">
        <v>450</v>
      </c>
      <c r="P637" s="13">
        <v>125</v>
      </c>
      <c r="Q637" s="13">
        <f t="shared" si="9"/>
        <v>824</v>
      </c>
    </row>
    <row r="638" spans="1:17" ht="21">
      <c r="A638" s="59">
        <v>630</v>
      </c>
      <c r="B638">
        <v>141123866597790</v>
      </c>
      <c r="C638" s="55"/>
      <c r="D638" s="1" t="s">
        <v>1507</v>
      </c>
      <c r="E638" t="s">
        <v>1464</v>
      </c>
      <c r="F638" t="s">
        <v>232</v>
      </c>
      <c r="G638" s="162">
        <v>45308</v>
      </c>
      <c r="H638" s="156" t="s">
        <v>94</v>
      </c>
      <c r="I638" s="163">
        <v>45314</v>
      </c>
      <c r="J638" s="164"/>
      <c r="K638" s="9" t="s">
        <v>1508</v>
      </c>
      <c r="L638" s="15" t="s">
        <v>408</v>
      </c>
      <c r="M638" s="13">
        <v>1548</v>
      </c>
      <c r="N638" t="s">
        <v>1554</v>
      </c>
      <c r="O638" s="13">
        <v>450</v>
      </c>
      <c r="P638" s="13">
        <v>125</v>
      </c>
      <c r="Q638" s="13">
        <f t="shared" si="9"/>
        <v>973</v>
      </c>
    </row>
    <row r="639" spans="1:17" ht="21">
      <c r="A639" s="59">
        <v>631</v>
      </c>
      <c r="B639">
        <v>1319480582080</v>
      </c>
      <c r="C639" s="55"/>
      <c r="D639" s="1" t="s">
        <v>1509</v>
      </c>
      <c r="E639" t="s">
        <v>1256</v>
      </c>
      <c r="F639" t="s">
        <v>22</v>
      </c>
      <c r="G639" s="162">
        <v>45308</v>
      </c>
      <c r="H639" s="156" t="s">
        <v>94</v>
      </c>
      <c r="I639" s="163">
        <v>45311</v>
      </c>
      <c r="J639" s="164"/>
      <c r="K639" s="9" t="s">
        <v>1510</v>
      </c>
      <c r="L639" s="15" t="s">
        <v>408</v>
      </c>
      <c r="M639" s="13">
        <v>2798</v>
      </c>
      <c r="N639" t="s">
        <v>1715</v>
      </c>
      <c r="O639" s="13">
        <v>450</v>
      </c>
      <c r="P639" s="13">
        <v>125</v>
      </c>
      <c r="Q639" s="13">
        <f t="shared" si="9"/>
        <v>2223</v>
      </c>
    </row>
    <row r="640" spans="1:17" ht="21">
      <c r="A640" s="59">
        <v>632</v>
      </c>
      <c r="B640">
        <v>77888899782</v>
      </c>
      <c r="C640" s="55"/>
      <c r="D640" s="1" t="s">
        <v>1511</v>
      </c>
      <c r="E640" t="s">
        <v>1512</v>
      </c>
      <c r="F640" t="s">
        <v>452</v>
      </c>
      <c r="G640" s="162">
        <v>45308</v>
      </c>
      <c r="H640" s="156" t="s">
        <v>94</v>
      </c>
      <c r="I640" s="163">
        <v>45311</v>
      </c>
      <c r="J640" s="164"/>
      <c r="K640" s="9" t="s">
        <v>1368</v>
      </c>
      <c r="L640" s="15" t="s">
        <v>408</v>
      </c>
      <c r="M640" s="13">
        <v>1399</v>
      </c>
      <c r="N640" t="s">
        <v>1713</v>
      </c>
      <c r="O640" s="13">
        <v>450</v>
      </c>
      <c r="P640" s="13">
        <v>125</v>
      </c>
      <c r="Q640" s="13">
        <f t="shared" ref="Q640:Q703" si="10">(IF((M640)-(O640+P640)&lt;0,0,(M640)-(O640+P640)))</f>
        <v>824</v>
      </c>
    </row>
    <row r="641" spans="1:18" ht="21">
      <c r="A641" s="59">
        <v>633</v>
      </c>
      <c r="B641">
        <v>77888904321</v>
      </c>
      <c r="C641" s="55"/>
      <c r="D641" s="1" t="s">
        <v>1513</v>
      </c>
      <c r="E641" t="s">
        <v>513</v>
      </c>
      <c r="F641" t="s">
        <v>93</v>
      </c>
      <c r="G641" s="162">
        <v>45308</v>
      </c>
      <c r="H641" s="156" t="s">
        <v>94</v>
      </c>
      <c r="I641" s="163">
        <v>45310</v>
      </c>
      <c r="J641" s="164"/>
      <c r="K641" s="9" t="s">
        <v>1368</v>
      </c>
      <c r="L641" s="15" t="s">
        <v>408</v>
      </c>
      <c r="M641" s="13">
        <v>1399</v>
      </c>
      <c r="N641" t="s">
        <v>1713</v>
      </c>
      <c r="O641" s="13">
        <v>450</v>
      </c>
      <c r="P641" s="13">
        <v>125</v>
      </c>
      <c r="Q641" s="13">
        <f t="shared" si="10"/>
        <v>824</v>
      </c>
    </row>
    <row r="642" spans="1:18" ht="21">
      <c r="A642" s="59">
        <v>634</v>
      </c>
      <c r="B642">
        <v>77888881991</v>
      </c>
      <c r="C642" s="55"/>
      <c r="D642" s="1" t="s">
        <v>1517</v>
      </c>
      <c r="E642" t="s">
        <v>329</v>
      </c>
      <c r="F642" t="s">
        <v>452</v>
      </c>
      <c r="G642" s="162">
        <v>45308</v>
      </c>
      <c r="H642" s="156" t="s">
        <v>94</v>
      </c>
      <c r="I642" s="163">
        <v>45311</v>
      </c>
      <c r="J642" s="164"/>
      <c r="K642" s="9" t="s">
        <v>1514</v>
      </c>
      <c r="L642" s="15" t="s">
        <v>408</v>
      </c>
      <c r="M642" s="13">
        <v>1599</v>
      </c>
      <c r="N642" t="s">
        <v>1716</v>
      </c>
      <c r="O642" s="13">
        <v>500</v>
      </c>
      <c r="P642" s="13">
        <v>125</v>
      </c>
      <c r="Q642" s="13">
        <f t="shared" si="10"/>
        <v>974</v>
      </c>
    </row>
    <row r="643" spans="1:18" ht="21">
      <c r="A643" s="59">
        <v>635</v>
      </c>
      <c r="B643">
        <v>77888896540</v>
      </c>
      <c r="C643" s="55"/>
      <c r="D643" s="1" t="s">
        <v>1515</v>
      </c>
      <c r="E643" t="s">
        <v>21</v>
      </c>
      <c r="F643" t="s">
        <v>22</v>
      </c>
      <c r="G643" s="162">
        <v>45308</v>
      </c>
      <c r="H643" s="156" t="s">
        <v>94</v>
      </c>
      <c r="I643" s="163">
        <v>45309</v>
      </c>
      <c r="J643" s="164"/>
      <c r="K643" s="9" t="s">
        <v>1368</v>
      </c>
      <c r="L643" s="15" t="s">
        <v>408</v>
      </c>
      <c r="M643" s="13">
        <v>1399</v>
      </c>
      <c r="N643" t="s">
        <v>1713</v>
      </c>
      <c r="O643" s="13">
        <v>450</v>
      </c>
      <c r="P643" s="13">
        <v>125</v>
      </c>
      <c r="Q643" s="13">
        <f t="shared" si="10"/>
        <v>824</v>
      </c>
    </row>
    <row r="644" spans="1:18" ht="21">
      <c r="A644" s="59">
        <v>636</v>
      </c>
      <c r="B644">
        <v>77889081620</v>
      </c>
      <c r="C644" s="55"/>
      <c r="D644" s="1" t="s">
        <v>1516</v>
      </c>
      <c r="E644" t="s">
        <v>829</v>
      </c>
      <c r="F644" t="s">
        <v>303</v>
      </c>
      <c r="G644" s="162">
        <v>45308</v>
      </c>
      <c r="H644" s="156" t="s">
        <v>94</v>
      </c>
      <c r="I644" s="163">
        <v>45311</v>
      </c>
      <c r="J644" s="164"/>
      <c r="K644" s="9" t="s">
        <v>1368</v>
      </c>
      <c r="L644" s="15" t="s">
        <v>408</v>
      </c>
      <c r="M644" s="13">
        <v>1399</v>
      </c>
      <c r="N644" t="s">
        <v>1713</v>
      </c>
      <c r="O644" s="13">
        <v>450</v>
      </c>
      <c r="P644" s="13">
        <v>125</v>
      </c>
      <c r="Q644" s="13">
        <f t="shared" si="10"/>
        <v>824</v>
      </c>
    </row>
    <row r="645" spans="1:18" ht="21">
      <c r="A645" s="59">
        <v>637</v>
      </c>
      <c r="B645">
        <v>77889079494</v>
      </c>
      <c r="C645" s="55"/>
      <c r="D645" s="1" t="s">
        <v>1518</v>
      </c>
      <c r="E645" t="s">
        <v>1088</v>
      </c>
      <c r="F645" t="s">
        <v>4</v>
      </c>
      <c r="G645" s="162">
        <v>45308</v>
      </c>
      <c r="H645" s="156" t="s">
        <v>94</v>
      </c>
      <c r="I645" s="163">
        <v>45309</v>
      </c>
      <c r="J645" s="164"/>
      <c r="K645" s="9" t="s">
        <v>1368</v>
      </c>
      <c r="L645" s="15" t="s">
        <v>408</v>
      </c>
      <c r="M645" s="13">
        <v>1399</v>
      </c>
      <c r="N645" t="s">
        <v>1713</v>
      </c>
      <c r="O645" s="13">
        <v>450</v>
      </c>
      <c r="P645" s="13">
        <v>125</v>
      </c>
      <c r="Q645" s="13">
        <f t="shared" si="10"/>
        <v>824</v>
      </c>
    </row>
    <row r="646" spans="1:18" ht="21">
      <c r="A646" s="59">
        <v>638</v>
      </c>
      <c r="B646">
        <v>77889579143</v>
      </c>
      <c r="C646" s="55"/>
      <c r="D646" s="1" t="s">
        <v>1521</v>
      </c>
      <c r="E646" t="s">
        <v>533</v>
      </c>
      <c r="F646" t="s">
        <v>232</v>
      </c>
      <c r="G646" s="162">
        <v>45309</v>
      </c>
      <c r="H646" s="156" t="s">
        <v>94</v>
      </c>
      <c r="I646" s="163">
        <v>45311</v>
      </c>
      <c r="J646" s="164"/>
      <c r="K646" s="9" t="s">
        <v>1368</v>
      </c>
      <c r="L646" s="15" t="s">
        <v>408</v>
      </c>
      <c r="M646" s="13">
        <v>1399</v>
      </c>
      <c r="N646" t="s">
        <v>1713</v>
      </c>
      <c r="O646" s="13">
        <v>450</v>
      </c>
      <c r="P646" s="13">
        <v>125</v>
      </c>
      <c r="Q646" s="13">
        <f t="shared" si="10"/>
        <v>824</v>
      </c>
    </row>
    <row r="647" spans="1:18" ht="21">
      <c r="A647" s="59">
        <v>639</v>
      </c>
      <c r="B647">
        <v>339135240495</v>
      </c>
      <c r="C647" s="55"/>
      <c r="D647" s="1" t="s">
        <v>1522</v>
      </c>
      <c r="E647" t="s">
        <v>1523</v>
      </c>
      <c r="F647" t="s">
        <v>631</v>
      </c>
      <c r="G647" s="162">
        <v>45309</v>
      </c>
      <c r="H647" s="157" t="s">
        <v>115</v>
      </c>
      <c r="I647" s="164"/>
      <c r="J647" s="165">
        <v>45328</v>
      </c>
      <c r="K647" s="9" t="s">
        <v>1276</v>
      </c>
      <c r="L647" s="17" t="s">
        <v>115</v>
      </c>
      <c r="M647" s="13"/>
      <c r="N647" t="s">
        <v>1713</v>
      </c>
      <c r="O647" s="13">
        <v>0</v>
      </c>
      <c r="P647" s="13">
        <v>125</v>
      </c>
      <c r="Q647" s="13">
        <f t="shared" si="10"/>
        <v>0</v>
      </c>
      <c r="R647" t="s">
        <v>1707</v>
      </c>
    </row>
    <row r="648" spans="1:18" ht="21">
      <c r="A648" s="59">
        <v>640</v>
      </c>
      <c r="B648">
        <v>77889577345</v>
      </c>
      <c r="C648" s="55"/>
      <c r="D648" s="1" t="s">
        <v>1524</v>
      </c>
      <c r="E648" t="s">
        <v>1525</v>
      </c>
      <c r="F648" t="s">
        <v>2</v>
      </c>
      <c r="G648" s="162">
        <v>45309</v>
      </c>
      <c r="H648" s="156" t="s">
        <v>94</v>
      </c>
      <c r="I648" s="163">
        <v>45310</v>
      </c>
      <c r="J648" s="164"/>
      <c r="K648" s="9" t="s">
        <v>1368</v>
      </c>
      <c r="L648" s="15" t="s">
        <v>408</v>
      </c>
      <c r="M648" s="13">
        <v>1399</v>
      </c>
      <c r="N648" t="s">
        <v>1713</v>
      </c>
      <c r="O648" s="13">
        <v>450</v>
      </c>
      <c r="P648" s="13">
        <v>125</v>
      </c>
      <c r="Q648" s="13">
        <f t="shared" si="10"/>
        <v>824</v>
      </c>
    </row>
    <row r="649" spans="1:18" ht="21">
      <c r="A649" s="59">
        <v>641</v>
      </c>
      <c r="B649">
        <v>77889576870</v>
      </c>
      <c r="C649" s="55"/>
      <c r="D649" s="1" t="s">
        <v>1526</v>
      </c>
      <c r="E649" t="s">
        <v>1527</v>
      </c>
      <c r="F649" t="s">
        <v>343</v>
      </c>
      <c r="G649" s="162">
        <v>45309</v>
      </c>
      <c r="H649" s="156" t="s">
        <v>94</v>
      </c>
      <c r="I649" s="163">
        <v>45313</v>
      </c>
      <c r="J649" s="164"/>
      <c r="K649" s="9" t="s">
        <v>1368</v>
      </c>
      <c r="L649" s="15" t="s">
        <v>408</v>
      </c>
      <c r="M649" s="13">
        <v>1399</v>
      </c>
      <c r="N649" t="s">
        <v>1713</v>
      </c>
      <c r="O649" s="13">
        <v>450</v>
      </c>
      <c r="P649" s="13">
        <v>125</v>
      </c>
      <c r="Q649" s="13">
        <f t="shared" si="10"/>
        <v>824</v>
      </c>
    </row>
    <row r="650" spans="1:18" ht="21">
      <c r="A650" s="59">
        <v>642</v>
      </c>
      <c r="B650">
        <v>77889576800</v>
      </c>
      <c r="C650" s="55"/>
      <c r="D650" s="1" t="s">
        <v>1528</v>
      </c>
      <c r="E650" t="s">
        <v>4</v>
      </c>
      <c r="F650" t="s">
        <v>4</v>
      </c>
      <c r="G650" s="162">
        <v>45309</v>
      </c>
      <c r="H650" s="156" t="s">
        <v>94</v>
      </c>
      <c r="I650" s="163">
        <v>45310</v>
      </c>
      <c r="J650" s="164"/>
      <c r="K650" s="9" t="s">
        <v>1368</v>
      </c>
      <c r="L650" s="15" t="s">
        <v>408</v>
      </c>
      <c r="M650" s="13">
        <v>1399</v>
      </c>
      <c r="N650" t="s">
        <v>1713</v>
      </c>
      <c r="O650" s="13">
        <v>450</v>
      </c>
      <c r="P650" s="13">
        <v>125</v>
      </c>
      <c r="Q650" s="13">
        <f t="shared" si="10"/>
        <v>824</v>
      </c>
    </row>
    <row r="651" spans="1:18" ht="21">
      <c r="A651" s="59">
        <v>643</v>
      </c>
      <c r="B651">
        <v>77889576682</v>
      </c>
      <c r="C651" s="55"/>
      <c r="D651" s="1" t="s">
        <v>1529</v>
      </c>
      <c r="E651" t="s">
        <v>90</v>
      </c>
      <c r="F651" t="s">
        <v>93</v>
      </c>
      <c r="G651" s="162">
        <v>45309</v>
      </c>
      <c r="H651" s="156" t="s">
        <v>94</v>
      </c>
      <c r="I651" s="163">
        <v>45310</v>
      </c>
      <c r="J651" s="164"/>
      <c r="K651" s="9" t="s">
        <v>1368</v>
      </c>
      <c r="L651" s="15" t="s">
        <v>408</v>
      </c>
      <c r="M651" s="13">
        <v>1399</v>
      </c>
      <c r="N651" t="s">
        <v>1713</v>
      </c>
      <c r="O651" s="13">
        <v>450</v>
      </c>
      <c r="P651" s="13">
        <v>125</v>
      </c>
      <c r="Q651" s="13">
        <f t="shared" si="10"/>
        <v>824</v>
      </c>
    </row>
    <row r="652" spans="1:18" ht="21">
      <c r="A652" s="59">
        <v>644</v>
      </c>
      <c r="B652">
        <v>77889576564</v>
      </c>
      <c r="C652" s="55"/>
      <c r="D652" s="1" t="s">
        <v>1530</v>
      </c>
      <c r="E652" t="s">
        <v>4</v>
      </c>
      <c r="F652" t="s">
        <v>4</v>
      </c>
      <c r="G652" s="162">
        <v>45309</v>
      </c>
      <c r="H652" s="156" t="s">
        <v>94</v>
      </c>
      <c r="I652" s="163">
        <v>45310</v>
      </c>
      <c r="J652" s="164"/>
      <c r="K652" s="9" t="s">
        <v>1368</v>
      </c>
      <c r="L652" s="15" t="s">
        <v>408</v>
      </c>
      <c r="M652" s="13">
        <v>1399</v>
      </c>
      <c r="N652" t="s">
        <v>1713</v>
      </c>
      <c r="O652" s="13">
        <v>450</v>
      </c>
      <c r="P652" s="13">
        <v>125</v>
      </c>
      <c r="Q652" s="13">
        <f t="shared" si="10"/>
        <v>824</v>
      </c>
    </row>
    <row r="653" spans="1:18" ht="21">
      <c r="A653" s="59">
        <v>645</v>
      </c>
      <c r="B653">
        <v>77889670530</v>
      </c>
      <c r="C653" s="55"/>
      <c r="D653" s="1" t="s">
        <v>1531</v>
      </c>
      <c r="E653" t="s">
        <v>329</v>
      </c>
      <c r="F653" t="s">
        <v>452</v>
      </c>
      <c r="G653" s="162">
        <v>45309</v>
      </c>
      <c r="H653" s="156" t="s">
        <v>94</v>
      </c>
      <c r="I653" s="163">
        <v>45313</v>
      </c>
      <c r="J653" s="164"/>
      <c r="K653" s="9" t="s">
        <v>1368</v>
      </c>
      <c r="L653" s="15" t="s">
        <v>408</v>
      </c>
      <c r="M653" s="13">
        <v>1399</v>
      </c>
      <c r="N653" t="s">
        <v>1713</v>
      </c>
      <c r="O653" s="13">
        <v>450</v>
      </c>
      <c r="P653" s="13">
        <v>125</v>
      </c>
      <c r="Q653" s="13">
        <f t="shared" si="10"/>
        <v>824</v>
      </c>
    </row>
    <row r="654" spans="1:18" ht="21">
      <c r="A654" s="59">
        <v>646</v>
      </c>
      <c r="B654">
        <v>77889871791</v>
      </c>
      <c r="C654" s="55"/>
      <c r="D654" s="1" t="s">
        <v>1532</v>
      </c>
      <c r="E654" t="s">
        <v>1533</v>
      </c>
      <c r="F654" t="s">
        <v>714</v>
      </c>
      <c r="G654" s="162">
        <v>45309</v>
      </c>
      <c r="H654" s="156" t="s">
        <v>94</v>
      </c>
      <c r="I654" s="163">
        <v>45313</v>
      </c>
      <c r="J654" s="164"/>
      <c r="K654" s="9" t="s">
        <v>1368</v>
      </c>
      <c r="L654" s="15" t="s">
        <v>408</v>
      </c>
      <c r="M654" s="13">
        <v>1399</v>
      </c>
      <c r="N654" t="s">
        <v>1713</v>
      </c>
      <c r="O654" s="13">
        <v>450</v>
      </c>
      <c r="P654" s="13">
        <v>125</v>
      </c>
      <c r="Q654" s="13">
        <f t="shared" si="10"/>
        <v>824</v>
      </c>
    </row>
    <row r="655" spans="1:18" ht="21">
      <c r="A655" s="59">
        <v>647</v>
      </c>
      <c r="B655">
        <v>77889881661</v>
      </c>
      <c r="C655" s="55"/>
      <c r="D655" s="1" t="s">
        <v>1534</v>
      </c>
      <c r="E655" t="s">
        <v>654</v>
      </c>
      <c r="F655" t="s">
        <v>93</v>
      </c>
      <c r="G655" s="162">
        <v>45309</v>
      </c>
      <c r="H655" s="156" t="s">
        <v>94</v>
      </c>
      <c r="I655" s="163">
        <v>45310</v>
      </c>
      <c r="J655" s="164"/>
      <c r="K655" s="9" t="s">
        <v>1234</v>
      </c>
      <c r="L655" s="15" t="s">
        <v>408</v>
      </c>
      <c r="M655" s="13">
        <v>1499</v>
      </c>
      <c r="N655" t="s">
        <v>1713</v>
      </c>
      <c r="O655" s="13">
        <v>450</v>
      </c>
      <c r="P655" s="13">
        <v>125</v>
      </c>
      <c r="Q655" s="13">
        <f t="shared" si="10"/>
        <v>924</v>
      </c>
    </row>
    <row r="656" spans="1:18" ht="21">
      <c r="A656" s="59">
        <v>648</v>
      </c>
      <c r="B656">
        <v>77889935970</v>
      </c>
      <c r="C656" s="55"/>
      <c r="D656" s="1" t="s">
        <v>1535</v>
      </c>
      <c r="E656" t="s">
        <v>833</v>
      </c>
      <c r="F656" t="s">
        <v>199</v>
      </c>
      <c r="G656" s="162">
        <v>45309</v>
      </c>
      <c r="H656" s="156" t="s">
        <v>94</v>
      </c>
      <c r="I656" s="163">
        <v>45311</v>
      </c>
      <c r="J656" s="164"/>
      <c r="K656" s="9" t="s">
        <v>1368</v>
      </c>
      <c r="L656" s="15" t="s">
        <v>408</v>
      </c>
      <c r="M656" s="13">
        <v>1399</v>
      </c>
      <c r="N656" t="s">
        <v>1713</v>
      </c>
      <c r="O656" s="13">
        <v>450</v>
      </c>
      <c r="P656" s="13">
        <v>125</v>
      </c>
      <c r="Q656" s="13">
        <f t="shared" si="10"/>
        <v>824</v>
      </c>
    </row>
    <row r="657" spans="1:17" ht="21">
      <c r="A657" s="59">
        <v>649</v>
      </c>
      <c r="B657">
        <v>77890572852</v>
      </c>
      <c r="C657" s="55"/>
      <c r="D657" s="1" t="s">
        <v>1538</v>
      </c>
      <c r="E657" t="s">
        <v>329</v>
      </c>
      <c r="F657" t="s">
        <v>452</v>
      </c>
      <c r="G657" s="162">
        <v>45310</v>
      </c>
      <c r="H657" s="156" t="s">
        <v>94</v>
      </c>
      <c r="I657" s="163">
        <v>45313</v>
      </c>
      <c r="J657" s="164"/>
      <c r="K657" s="9" t="s">
        <v>1537</v>
      </c>
      <c r="L657" s="15" t="s">
        <v>408</v>
      </c>
      <c r="M657" s="13">
        <v>2798</v>
      </c>
      <c r="N657" t="s">
        <v>1715</v>
      </c>
      <c r="O657" s="13">
        <v>450</v>
      </c>
      <c r="P657" s="13">
        <v>125</v>
      </c>
      <c r="Q657" s="13">
        <f t="shared" si="10"/>
        <v>2223</v>
      </c>
    </row>
    <row r="658" spans="1:17" ht="21">
      <c r="A658" s="59">
        <v>650</v>
      </c>
      <c r="B658">
        <v>80406787031</v>
      </c>
      <c r="C658" s="55"/>
      <c r="D658" s="1" t="s">
        <v>1539</v>
      </c>
      <c r="E658" t="s">
        <v>1540</v>
      </c>
      <c r="F658" t="s">
        <v>635</v>
      </c>
      <c r="G658" s="162">
        <v>45310</v>
      </c>
      <c r="H658" s="157" t="s">
        <v>115</v>
      </c>
      <c r="I658" s="164"/>
      <c r="J658" s="165">
        <v>45327</v>
      </c>
      <c r="K658" s="9" t="s">
        <v>1368</v>
      </c>
      <c r="L658" s="17" t="s">
        <v>115</v>
      </c>
      <c r="M658" s="13"/>
      <c r="N658" t="s">
        <v>1713</v>
      </c>
      <c r="O658" s="13">
        <v>0</v>
      </c>
      <c r="P658" s="13">
        <v>125</v>
      </c>
      <c r="Q658" s="13">
        <f t="shared" si="10"/>
        <v>0</v>
      </c>
    </row>
    <row r="659" spans="1:17" ht="21">
      <c r="A659" s="59">
        <v>651</v>
      </c>
      <c r="B659">
        <v>77890431942</v>
      </c>
      <c r="C659" s="55"/>
      <c r="D659" s="1" t="s">
        <v>1545</v>
      </c>
      <c r="E659" t="s">
        <v>34</v>
      </c>
      <c r="F659" t="s">
        <v>11</v>
      </c>
      <c r="G659" s="162">
        <v>45310</v>
      </c>
      <c r="H659" s="156" t="s">
        <v>94</v>
      </c>
      <c r="I659" s="163">
        <v>45311</v>
      </c>
      <c r="J659" s="164"/>
      <c r="K659" s="9" t="s">
        <v>1368</v>
      </c>
      <c r="L659" s="15" t="s">
        <v>408</v>
      </c>
      <c r="M659" s="13">
        <v>1399</v>
      </c>
      <c r="N659" t="s">
        <v>1713</v>
      </c>
      <c r="O659" s="13">
        <v>450</v>
      </c>
      <c r="P659" s="13">
        <v>125</v>
      </c>
      <c r="Q659" s="13">
        <f t="shared" si="10"/>
        <v>824</v>
      </c>
    </row>
    <row r="660" spans="1:17" ht="21">
      <c r="A660" s="59">
        <v>652</v>
      </c>
      <c r="B660">
        <v>76955394213</v>
      </c>
      <c r="C660" s="55"/>
      <c r="D660" s="1" t="s">
        <v>1541</v>
      </c>
      <c r="E660" t="s">
        <v>1079</v>
      </c>
      <c r="F660" t="s">
        <v>11</v>
      </c>
      <c r="G660" s="162">
        <v>45310</v>
      </c>
      <c r="H660" s="156" t="s">
        <v>94</v>
      </c>
      <c r="I660" s="163">
        <v>45312</v>
      </c>
      <c r="J660" s="164"/>
      <c r="K660" s="9" t="s">
        <v>1029</v>
      </c>
      <c r="L660" t="s">
        <v>280</v>
      </c>
      <c r="M660" s="13">
        <v>1399</v>
      </c>
      <c r="N660" t="s">
        <v>1713</v>
      </c>
      <c r="O660" s="13">
        <v>450</v>
      </c>
      <c r="P660" s="13">
        <v>125</v>
      </c>
      <c r="Q660" s="13">
        <f t="shared" si="10"/>
        <v>824</v>
      </c>
    </row>
    <row r="661" spans="1:17" ht="21">
      <c r="A661" s="59">
        <v>653</v>
      </c>
      <c r="B661">
        <v>77890429186</v>
      </c>
      <c r="C661" s="55"/>
      <c r="D661" s="1" t="s">
        <v>1542</v>
      </c>
      <c r="E661" t="s">
        <v>231</v>
      </c>
      <c r="F661" t="s">
        <v>232</v>
      </c>
      <c r="G661" s="162">
        <v>45310</v>
      </c>
      <c r="H661" s="156" t="s">
        <v>94</v>
      </c>
      <c r="I661" s="163">
        <v>45312</v>
      </c>
      <c r="J661" s="164"/>
      <c r="K661" s="9" t="s">
        <v>1368</v>
      </c>
      <c r="L661" s="15" t="s">
        <v>408</v>
      </c>
      <c r="M661" s="13">
        <v>1399</v>
      </c>
      <c r="N661" t="s">
        <v>1713</v>
      </c>
      <c r="O661" s="13">
        <v>450</v>
      </c>
      <c r="P661" s="13">
        <v>125</v>
      </c>
      <c r="Q661" s="13">
        <f t="shared" si="10"/>
        <v>824</v>
      </c>
    </row>
    <row r="662" spans="1:17" ht="21">
      <c r="A662" s="59">
        <v>654</v>
      </c>
      <c r="B662">
        <v>77890428372</v>
      </c>
      <c r="C662" s="55"/>
      <c r="D662" s="1" t="s">
        <v>1546</v>
      </c>
      <c r="E662" t="s">
        <v>1027</v>
      </c>
      <c r="F662" t="s">
        <v>492</v>
      </c>
      <c r="G662" s="162">
        <v>45310</v>
      </c>
      <c r="H662" s="156" t="s">
        <v>94</v>
      </c>
      <c r="I662" s="163">
        <v>45314</v>
      </c>
      <c r="J662" s="164"/>
      <c r="K662" s="9" t="s">
        <v>1368</v>
      </c>
      <c r="L662" s="15" t="s">
        <v>408</v>
      </c>
      <c r="M662" s="13">
        <v>1399</v>
      </c>
      <c r="N662" t="s">
        <v>1713</v>
      </c>
      <c r="O662" s="13">
        <v>450</v>
      </c>
      <c r="P662" s="13">
        <v>125</v>
      </c>
      <c r="Q662" s="13">
        <f t="shared" si="10"/>
        <v>824</v>
      </c>
    </row>
    <row r="663" spans="1:17" ht="21">
      <c r="A663" s="59">
        <v>655</v>
      </c>
      <c r="B663">
        <v>14112346737508</v>
      </c>
      <c r="C663" s="55"/>
      <c r="D663" s="1" t="s">
        <v>1543</v>
      </c>
      <c r="E663" t="s">
        <v>1544</v>
      </c>
      <c r="F663" t="s">
        <v>452</v>
      </c>
      <c r="G663" s="162">
        <v>45313</v>
      </c>
      <c r="H663" s="156" t="s">
        <v>94</v>
      </c>
      <c r="I663" s="163">
        <v>45318</v>
      </c>
      <c r="J663" s="164"/>
      <c r="K663" s="9" t="s">
        <v>1368</v>
      </c>
      <c r="L663" s="15" t="s">
        <v>408</v>
      </c>
      <c r="M663" s="13">
        <v>1399</v>
      </c>
      <c r="N663" t="s">
        <v>1713</v>
      </c>
      <c r="O663" s="13">
        <v>450</v>
      </c>
      <c r="P663" s="13">
        <v>125</v>
      </c>
      <c r="Q663" s="13">
        <f t="shared" si="10"/>
        <v>824</v>
      </c>
    </row>
    <row r="664" spans="1:17" ht="21">
      <c r="A664" s="59">
        <v>656</v>
      </c>
      <c r="B664">
        <v>77892186083</v>
      </c>
      <c r="C664" s="55"/>
      <c r="D664" s="1" t="s">
        <v>1519</v>
      </c>
      <c r="E664" t="s">
        <v>253</v>
      </c>
      <c r="F664" t="s">
        <v>635</v>
      </c>
      <c r="G664" s="162">
        <v>45313</v>
      </c>
      <c r="H664" s="156" t="s">
        <v>94</v>
      </c>
      <c r="I664" s="163">
        <v>45319</v>
      </c>
      <c r="J664" s="164"/>
      <c r="K664" s="9" t="s">
        <v>954</v>
      </c>
      <c r="L664" s="15" t="s">
        <v>408</v>
      </c>
      <c r="M664" s="13">
        <v>1499</v>
      </c>
      <c r="N664" t="s">
        <v>1520</v>
      </c>
      <c r="O664" s="13">
        <v>450</v>
      </c>
      <c r="P664" s="13">
        <v>125</v>
      </c>
      <c r="Q664" s="13">
        <f t="shared" si="10"/>
        <v>924</v>
      </c>
    </row>
    <row r="665" spans="1:17" ht="21">
      <c r="A665" s="59">
        <v>657</v>
      </c>
      <c r="B665">
        <v>77892185243</v>
      </c>
      <c r="C665" s="55"/>
      <c r="D665" s="1" t="s">
        <v>1547</v>
      </c>
      <c r="E665" t="s">
        <v>1409</v>
      </c>
      <c r="F665" t="s">
        <v>635</v>
      </c>
      <c r="G665" s="162">
        <v>45313</v>
      </c>
      <c r="H665" s="156" t="s">
        <v>94</v>
      </c>
      <c r="I665" s="163">
        <v>45318</v>
      </c>
      <c r="J665" s="164"/>
      <c r="K665" s="9" t="s">
        <v>1368</v>
      </c>
      <c r="L665" s="15" t="s">
        <v>408</v>
      </c>
      <c r="M665" s="13">
        <v>1399</v>
      </c>
      <c r="N665" t="s">
        <v>1713</v>
      </c>
      <c r="O665" s="13">
        <v>450</v>
      </c>
      <c r="P665" s="13">
        <v>125</v>
      </c>
      <c r="Q665" s="13">
        <f t="shared" si="10"/>
        <v>824</v>
      </c>
    </row>
    <row r="666" spans="1:17" ht="21">
      <c r="A666" s="59">
        <v>658</v>
      </c>
      <c r="B666">
        <v>77892183832</v>
      </c>
      <c r="C666" s="55"/>
      <c r="D666" s="1" t="s">
        <v>1548</v>
      </c>
      <c r="E666" t="s">
        <v>963</v>
      </c>
      <c r="F666" t="s">
        <v>380</v>
      </c>
      <c r="G666" s="162">
        <v>45313</v>
      </c>
      <c r="H666" s="156" t="s">
        <v>94</v>
      </c>
      <c r="I666" s="163">
        <v>45318</v>
      </c>
      <c r="J666" s="164"/>
      <c r="K666" s="9" t="s">
        <v>954</v>
      </c>
      <c r="L666" s="15" t="s">
        <v>408</v>
      </c>
      <c r="M666" s="13">
        <v>1499</v>
      </c>
      <c r="N666" t="s">
        <v>1713</v>
      </c>
      <c r="O666" s="13">
        <v>450</v>
      </c>
      <c r="P666" s="13">
        <v>125</v>
      </c>
      <c r="Q666" s="13">
        <f t="shared" si="10"/>
        <v>924</v>
      </c>
    </row>
    <row r="667" spans="1:17" ht="21">
      <c r="A667" s="59">
        <v>659</v>
      </c>
      <c r="B667">
        <v>14112346737529</v>
      </c>
      <c r="C667" s="55"/>
      <c r="D667" s="1" t="s">
        <v>1549</v>
      </c>
      <c r="E667" t="s">
        <v>687</v>
      </c>
      <c r="F667" t="s">
        <v>11</v>
      </c>
      <c r="G667" s="162">
        <v>45313</v>
      </c>
      <c r="H667" s="156" t="s">
        <v>94</v>
      </c>
      <c r="I667" s="163">
        <v>45316</v>
      </c>
      <c r="J667" s="164"/>
      <c r="K667" s="9" t="s">
        <v>1368</v>
      </c>
      <c r="L667" s="15" t="s">
        <v>408</v>
      </c>
      <c r="M667" s="13">
        <v>1399</v>
      </c>
      <c r="N667" t="s">
        <v>1713</v>
      </c>
      <c r="O667" s="13">
        <v>450</v>
      </c>
      <c r="P667" s="13">
        <v>125</v>
      </c>
      <c r="Q667" s="13">
        <f t="shared" si="10"/>
        <v>824</v>
      </c>
    </row>
    <row r="668" spans="1:17" ht="21">
      <c r="A668" s="59">
        <v>660</v>
      </c>
      <c r="B668">
        <v>77892179831</v>
      </c>
      <c r="C668" s="55"/>
      <c r="D668" s="1" t="s">
        <v>1550</v>
      </c>
      <c r="E668" t="s">
        <v>1551</v>
      </c>
      <c r="F668" t="s">
        <v>22</v>
      </c>
      <c r="G668" s="162">
        <v>45313</v>
      </c>
      <c r="H668" s="156" t="s">
        <v>94</v>
      </c>
      <c r="I668" s="163">
        <v>45315</v>
      </c>
      <c r="J668" s="164"/>
      <c r="K668" s="9" t="s">
        <v>1368</v>
      </c>
      <c r="L668" s="15" t="s">
        <v>408</v>
      </c>
      <c r="M668" s="13">
        <v>1399</v>
      </c>
      <c r="N668" t="s">
        <v>1713</v>
      </c>
      <c r="O668" s="13">
        <v>450</v>
      </c>
      <c r="P668" s="13">
        <v>125</v>
      </c>
      <c r="Q668" s="13">
        <f t="shared" si="10"/>
        <v>824</v>
      </c>
    </row>
    <row r="669" spans="1:17" ht="21">
      <c r="A669" s="59">
        <v>661</v>
      </c>
      <c r="B669">
        <v>14112346737569</v>
      </c>
      <c r="C669" s="55"/>
      <c r="D669" s="1" t="s">
        <v>1552</v>
      </c>
      <c r="E669" t="s">
        <v>1553</v>
      </c>
      <c r="F669" t="s">
        <v>303</v>
      </c>
      <c r="G669" s="162">
        <v>45313</v>
      </c>
      <c r="H669" s="156" t="s">
        <v>94</v>
      </c>
      <c r="I669" s="163">
        <v>45317</v>
      </c>
      <c r="J669" s="164"/>
      <c r="K669" s="9" t="s">
        <v>1508</v>
      </c>
      <c r="L669" s="15" t="s">
        <v>408</v>
      </c>
      <c r="M669" s="13">
        <v>1548</v>
      </c>
      <c r="N669" t="s">
        <v>1554</v>
      </c>
      <c r="O669" s="13">
        <v>500</v>
      </c>
      <c r="P669" s="13">
        <v>125</v>
      </c>
      <c r="Q669" s="13">
        <f t="shared" si="10"/>
        <v>923</v>
      </c>
    </row>
    <row r="670" spans="1:17" ht="21">
      <c r="A670" s="59">
        <v>662</v>
      </c>
      <c r="B670">
        <v>77892174275</v>
      </c>
      <c r="C670" s="55"/>
      <c r="D670" s="1" t="s">
        <v>1555</v>
      </c>
      <c r="E670" t="s">
        <v>1556</v>
      </c>
      <c r="F670" t="s">
        <v>452</v>
      </c>
      <c r="G670" s="162">
        <v>45313</v>
      </c>
      <c r="H670" s="156" t="s">
        <v>94</v>
      </c>
      <c r="I670" s="163">
        <v>45317</v>
      </c>
      <c r="J670" s="164"/>
      <c r="K670" s="9" t="s">
        <v>1368</v>
      </c>
      <c r="L670" s="15" t="s">
        <v>408</v>
      </c>
      <c r="M670" s="13">
        <v>1399</v>
      </c>
      <c r="N670" t="s">
        <v>1713</v>
      </c>
      <c r="O670" s="13">
        <v>450</v>
      </c>
      <c r="P670" s="13">
        <v>125</v>
      </c>
      <c r="Q670" s="13">
        <f t="shared" si="10"/>
        <v>824</v>
      </c>
    </row>
    <row r="671" spans="1:17" ht="21">
      <c r="A671" s="59">
        <v>663</v>
      </c>
      <c r="B671">
        <v>77892167813</v>
      </c>
      <c r="C671" s="55"/>
      <c r="D671" s="1" t="s">
        <v>1557</v>
      </c>
      <c r="E671" t="s">
        <v>1108</v>
      </c>
      <c r="F671" t="s">
        <v>303</v>
      </c>
      <c r="G671" s="162">
        <v>45313</v>
      </c>
      <c r="H671" s="156" t="s">
        <v>94</v>
      </c>
      <c r="I671" s="163">
        <v>45317</v>
      </c>
      <c r="J671" s="164"/>
      <c r="K671" s="9" t="s">
        <v>954</v>
      </c>
      <c r="L671" s="15" t="s">
        <v>408</v>
      </c>
      <c r="M671" s="13">
        <v>1499</v>
      </c>
      <c r="N671" t="s">
        <v>1713</v>
      </c>
      <c r="O671" s="13">
        <v>450</v>
      </c>
      <c r="P671" s="13">
        <v>125</v>
      </c>
      <c r="Q671" s="13">
        <f t="shared" si="10"/>
        <v>924</v>
      </c>
    </row>
    <row r="672" spans="1:17" ht="21">
      <c r="A672" s="59">
        <v>664</v>
      </c>
      <c r="B672">
        <v>77892173811</v>
      </c>
      <c r="C672" s="55"/>
      <c r="D672" s="1" t="s">
        <v>1558</v>
      </c>
      <c r="E672" t="s">
        <v>1559</v>
      </c>
      <c r="F672" t="s">
        <v>714</v>
      </c>
      <c r="G672" s="162">
        <v>45313</v>
      </c>
      <c r="H672" s="156" t="s">
        <v>94</v>
      </c>
      <c r="I672" s="163">
        <v>45319</v>
      </c>
      <c r="J672" s="164"/>
      <c r="K672" s="9" t="s">
        <v>1368</v>
      </c>
      <c r="L672" s="15" t="s">
        <v>408</v>
      </c>
      <c r="M672" s="13">
        <v>1399</v>
      </c>
      <c r="N672" t="s">
        <v>1713</v>
      </c>
      <c r="O672" s="13">
        <v>450</v>
      </c>
      <c r="P672" s="13">
        <v>125</v>
      </c>
      <c r="Q672" s="13">
        <f t="shared" si="10"/>
        <v>824</v>
      </c>
    </row>
    <row r="673" spans="1:17" ht="21">
      <c r="A673" s="59">
        <v>665</v>
      </c>
      <c r="B673">
        <v>77892173273</v>
      </c>
      <c r="C673" s="55"/>
      <c r="D673" s="1" t="s">
        <v>1560</v>
      </c>
      <c r="E673" t="s">
        <v>1464</v>
      </c>
      <c r="F673" t="s">
        <v>232</v>
      </c>
      <c r="G673" s="162">
        <v>45313</v>
      </c>
      <c r="H673" s="156" t="s">
        <v>94</v>
      </c>
      <c r="I673" s="163">
        <v>45316</v>
      </c>
      <c r="J673" s="164"/>
      <c r="K673" s="9" t="s">
        <v>1368</v>
      </c>
      <c r="L673" s="15" t="s">
        <v>408</v>
      </c>
      <c r="M673" s="13">
        <v>1399</v>
      </c>
      <c r="N673" t="s">
        <v>1713</v>
      </c>
      <c r="O673" s="13">
        <v>450</v>
      </c>
      <c r="P673" s="13">
        <v>125</v>
      </c>
      <c r="Q673" s="13">
        <f t="shared" si="10"/>
        <v>824</v>
      </c>
    </row>
    <row r="674" spans="1:17" ht="21">
      <c r="A674" s="59">
        <v>666</v>
      </c>
      <c r="B674">
        <v>77892172816</v>
      </c>
      <c r="C674" s="55"/>
      <c r="D674" s="1" t="s">
        <v>1561</v>
      </c>
      <c r="E674" t="s">
        <v>1562</v>
      </c>
      <c r="F674" t="s">
        <v>714</v>
      </c>
      <c r="G674" s="162">
        <v>45313</v>
      </c>
      <c r="H674" s="156" t="s">
        <v>94</v>
      </c>
      <c r="I674" s="163">
        <v>45320</v>
      </c>
      <c r="J674" s="164"/>
      <c r="K674" s="9" t="s">
        <v>954</v>
      </c>
      <c r="L674" s="15" t="s">
        <v>408</v>
      </c>
      <c r="M674" s="13">
        <v>1499</v>
      </c>
      <c r="N674" t="s">
        <v>1713</v>
      </c>
      <c r="O674" s="13">
        <v>450</v>
      </c>
      <c r="P674" s="13">
        <v>125</v>
      </c>
      <c r="Q674" s="13">
        <f t="shared" si="10"/>
        <v>924</v>
      </c>
    </row>
    <row r="675" spans="1:17" ht="21">
      <c r="A675" s="59">
        <v>667</v>
      </c>
      <c r="B675">
        <v>77892172256</v>
      </c>
      <c r="C675" s="55"/>
      <c r="D675" s="1" t="s">
        <v>1563</v>
      </c>
      <c r="E675" t="s">
        <v>1564</v>
      </c>
      <c r="F675" t="s">
        <v>22</v>
      </c>
      <c r="G675" s="162">
        <v>45313</v>
      </c>
      <c r="H675" s="156" t="s">
        <v>94</v>
      </c>
      <c r="I675" s="163">
        <v>45316</v>
      </c>
      <c r="J675" s="164"/>
      <c r="K675" s="9" t="s">
        <v>954</v>
      </c>
      <c r="L675" s="15" t="s">
        <v>408</v>
      </c>
      <c r="M675" s="13">
        <v>1499</v>
      </c>
      <c r="N675" t="s">
        <v>1713</v>
      </c>
      <c r="O675" s="13">
        <v>450</v>
      </c>
      <c r="P675" s="13">
        <v>125</v>
      </c>
      <c r="Q675" s="13">
        <f t="shared" si="10"/>
        <v>924</v>
      </c>
    </row>
    <row r="676" spans="1:17" ht="21">
      <c r="A676" s="59">
        <v>668</v>
      </c>
      <c r="B676">
        <v>77892171733</v>
      </c>
      <c r="C676" s="55"/>
      <c r="D676" s="1" t="s">
        <v>1565</v>
      </c>
      <c r="E676" t="s">
        <v>836</v>
      </c>
      <c r="F676" t="s">
        <v>2</v>
      </c>
      <c r="G676" s="162">
        <v>45313</v>
      </c>
      <c r="H676" s="156" t="s">
        <v>94</v>
      </c>
      <c r="I676" s="163">
        <v>45315</v>
      </c>
      <c r="J676" s="164"/>
      <c r="K676" s="9" t="s">
        <v>1368</v>
      </c>
      <c r="L676" s="15" t="s">
        <v>408</v>
      </c>
      <c r="M676" s="13">
        <v>1399</v>
      </c>
      <c r="N676" t="s">
        <v>1713</v>
      </c>
      <c r="O676" s="13">
        <v>450</v>
      </c>
      <c r="P676" s="13">
        <v>125</v>
      </c>
      <c r="Q676" s="13">
        <f t="shared" si="10"/>
        <v>824</v>
      </c>
    </row>
    <row r="677" spans="1:17" ht="21">
      <c r="A677" s="59">
        <v>669</v>
      </c>
      <c r="B677">
        <v>10217144492</v>
      </c>
      <c r="C677" s="55"/>
      <c r="D677" s="1" t="s">
        <v>1566</v>
      </c>
      <c r="E677" t="s">
        <v>936</v>
      </c>
      <c r="F677" t="s">
        <v>343</v>
      </c>
      <c r="G677" s="162">
        <v>45313</v>
      </c>
      <c r="H677" s="156" t="s">
        <v>94</v>
      </c>
      <c r="I677" s="163">
        <v>45321</v>
      </c>
      <c r="J677" s="164"/>
      <c r="K677" s="9" t="s">
        <v>1427</v>
      </c>
      <c r="L677" s="15" t="s">
        <v>408</v>
      </c>
      <c r="M677" s="13">
        <v>1648</v>
      </c>
      <c r="N677" t="s">
        <v>1567</v>
      </c>
      <c r="O677" s="13">
        <v>500</v>
      </c>
      <c r="P677" s="13">
        <v>125</v>
      </c>
      <c r="Q677" s="13">
        <f t="shared" si="10"/>
        <v>1023</v>
      </c>
    </row>
    <row r="678" spans="1:17" ht="21">
      <c r="A678" s="59">
        <v>670</v>
      </c>
      <c r="B678">
        <v>77892170753</v>
      </c>
      <c r="C678" s="55"/>
      <c r="D678" s="1" t="s">
        <v>1568</v>
      </c>
      <c r="E678" t="s">
        <v>329</v>
      </c>
      <c r="F678" t="s">
        <v>452</v>
      </c>
      <c r="G678" s="162">
        <v>45313</v>
      </c>
      <c r="H678" s="156" t="s">
        <v>94</v>
      </c>
      <c r="I678" s="163">
        <v>45316</v>
      </c>
      <c r="J678" s="164"/>
      <c r="K678" s="9" t="s">
        <v>1368</v>
      </c>
      <c r="L678" s="15" t="s">
        <v>408</v>
      </c>
      <c r="M678" s="13">
        <v>1399</v>
      </c>
      <c r="N678" t="s">
        <v>1713</v>
      </c>
      <c r="O678" s="13">
        <v>450</v>
      </c>
      <c r="P678" s="13">
        <v>125</v>
      </c>
      <c r="Q678" s="13">
        <f t="shared" si="10"/>
        <v>824</v>
      </c>
    </row>
    <row r="679" spans="1:17" ht="21">
      <c r="A679" s="59">
        <v>671</v>
      </c>
      <c r="B679">
        <v>76957477026</v>
      </c>
      <c r="C679" s="55"/>
      <c r="D679" s="1" t="s">
        <v>553</v>
      </c>
      <c r="E679" t="s">
        <v>1569</v>
      </c>
      <c r="F679" t="s">
        <v>303</v>
      </c>
      <c r="G679" s="162">
        <v>45313</v>
      </c>
      <c r="H679" s="156" t="s">
        <v>94</v>
      </c>
      <c r="I679" s="163">
        <v>45318</v>
      </c>
      <c r="J679" s="164"/>
      <c r="K679" s="9" t="s">
        <v>1029</v>
      </c>
      <c r="L679" t="s">
        <v>562</v>
      </c>
      <c r="M679" s="13">
        <v>1399</v>
      </c>
      <c r="N679" t="s">
        <v>1713</v>
      </c>
      <c r="O679" s="13">
        <v>450</v>
      </c>
      <c r="P679" s="13">
        <v>125</v>
      </c>
      <c r="Q679" s="13">
        <f t="shared" si="10"/>
        <v>824</v>
      </c>
    </row>
    <row r="680" spans="1:17" ht="21">
      <c r="A680" s="59">
        <v>672</v>
      </c>
      <c r="B680">
        <v>77892169585</v>
      </c>
      <c r="C680" s="55"/>
      <c r="D680" s="1" t="s">
        <v>1570</v>
      </c>
      <c r="E680" t="s">
        <v>986</v>
      </c>
      <c r="F680" t="s">
        <v>714</v>
      </c>
      <c r="G680" s="162">
        <v>45313</v>
      </c>
      <c r="H680" s="156" t="s">
        <v>94</v>
      </c>
      <c r="I680" s="163">
        <v>45320</v>
      </c>
      <c r="J680" s="164"/>
      <c r="K680" s="9" t="s">
        <v>1415</v>
      </c>
      <c r="L680" s="15" t="s">
        <v>408</v>
      </c>
      <c r="M680" s="13">
        <v>1548</v>
      </c>
      <c r="N680" t="s">
        <v>1713</v>
      </c>
      <c r="O680" s="13">
        <v>450</v>
      </c>
      <c r="P680" s="13">
        <v>125</v>
      </c>
      <c r="Q680" s="13">
        <f t="shared" si="10"/>
        <v>973</v>
      </c>
    </row>
    <row r="681" spans="1:17" ht="21">
      <c r="A681" s="59">
        <v>673</v>
      </c>
      <c r="B681">
        <v>77892169246</v>
      </c>
      <c r="C681" s="55"/>
      <c r="D681" s="1" t="s">
        <v>1571</v>
      </c>
      <c r="E681" t="s">
        <v>1572</v>
      </c>
      <c r="F681" t="s">
        <v>4</v>
      </c>
      <c r="G681" s="162">
        <v>45313</v>
      </c>
      <c r="H681" s="156" t="s">
        <v>94</v>
      </c>
      <c r="I681" s="163">
        <v>45315</v>
      </c>
      <c r="J681" s="164"/>
      <c r="K681" s="9" t="s">
        <v>1368</v>
      </c>
      <c r="L681" s="15" t="s">
        <v>408</v>
      </c>
      <c r="M681" s="13">
        <v>1399</v>
      </c>
      <c r="N681" t="s">
        <v>1713</v>
      </c>
      <c r="O681" s="13">
        <v>450</v>
      </c>
      <c r="P681" s="13">
        <v>125</v>
      </c>
      <c r="Q681" s="13">
        <f t="shared" si="10"/>
        <v>824</v>
      </c>
    </row>
    <row r="682" spans="1:17" ht="21">
      <c r="A682" s="59">
        <v>674</v>
      </c>
      <c r="B682">
        <v>77892168362</v>
      </c>
      <c r="C682" s="55"/>
      <c r="D682" s="1" t="s">
        <v>1573</v>
      </c>
      <c r="E682" t="s">
        <v>1527</v>
      </c>
      <c r="F682" t="s">
        <v>343</v>
      </c>
      <c r="G682" s="162">
        <v>45313</v>
      </c>
      <c r="H682" s="156" t="s">
        <v>94</v>
      </c>
      <c r="I682" s="163">
        <v>45317</v>
      </c>
      <c r="J682" s="164"/>
      <c r="K682" s="9" t="s">
        <v>1368</v>
      </c>
      <c r="L682" s="15" t="s">
        <v>408</v>
      </c>
      <c r="M682" s="13">
        <v>1399</v>
      </c>
      <c r="N682" t="s">
        <v>1713</v>
      </c>
      <c r="O682" s="13">
        <v>450</v>
      </c>
      <c r="P682" s="13">
        <v>125</v>
      </c>
      <c r="Q682" s="13">
        <f t="shared" si="10"/>
        <v>824</v>
      </c>
    </row>
    <row r="683" spans="1:17" ht="21">
      <c r="A683" s="59">
        <v>675</v>
      </c>
      <c r="B683">
        <v>77892165713</v>
      </c>
      <c r="C683" s="55"/>
      <c r="D683" s="1" t="s">
        <v>1574</v>
      </c>
      <c r="E683" t="s">
        <v>1274</v>
      </c>
      <c r="F683" t="s">
        <v>492</v>
      </c>
      <c r="G683" s="162">
        <v>45313</v>
      </c>
      <c r="H683" s="156" t="s">
        <v>94</v>
      </c>
      <c r="I683" s="163">
        <v>45315</v>
      </c>
      <c r="J683" s="164"/>
      <c r="K683" s="9" t="s">
        <v>954</v>
      </c>
      <c r="L683" s="15" t="s">
        <v>408</v>
      </c>
      <c r="M683" s="13">
        <v>1499</v>
      </c>
      <c r="N683" t="s">
        <v>1713</v>
      </c>
      <c r="O683" s="13">
        <v>450</v>
      </c>
      <c r="P683" s="13">
        <v>125</v>
      </c>
      <c r="Q683" s="13">
        <f t="shared" si="10"/>
        <v>924</v>
      </c>
    </row>
    <row r="684" spans="1:17" ht="21">
      <c r="A684" s="59">
        <v>676</v>
      </c>
      <c r="B684">
        <v>77892164976</v>
      </c>
      <c r="C684" s="55"/>
      <c r="D684" s="1" t="s">
        <v>1575</v>
      </c>
      <c r="E684" t="s">
        <v>497</v>
      </c>
      <c r="F684" t="s">
        <v>343</v>
      </c>
      <c r="G684" s="162">
        <v>45313</v>
      </c>
      <c r="H684" s="156" t="s">
        <v>94</v>
      </c>
      <c r="I684" s="163">
        <v>45317</v>
      </c>
      <c r="J684" s="164"/>
      <c r="K684" s="9" t="s">
        <v>1368</v>
      </c>
      <c r="L684" s="15" t="s">
        <v>408</v>
      </c>
      <c r="M684" s="13">
        <v>1399</v>
      </c>
      <c r="N684" t="s">
        <v>1713</v>
      </c>
      <c r="O684" s="13">
        <v>450</v>
      </c>
      <c r="P684" s="13">
        <v>125</v>
      </c>
      <c r="Q684" s="13">
        <f t="shared" si="10"/>
        <v>824</v>
      </c>
    </row>
    <row r="685" spans="1:17" ht="21">
      <c r="A685" s="59">
        <v>677</v>
      </c>
      <c r="B685">
        <v>1319480588566</v>
      </c>
      <c r="C685" s="55"/>
      <c r="D685" s="1" t="s">
        <v>1576</v>
      </c>
      <c r="E685" t="s">
        <v>1577</v>
      </c>
      <c r="F685" t="s">
        <v>71</v>
      </c>
      <c r="G685" s="162">
        <v>45313</v>
      </c>
      <c r="H685" s="156" t="s">
        <v>94</v>
      </c>
      <c r="I685" s="163">
        <v>45318</v>
      </c>
      <c r="J685" s="164"/>
      <c r="K685" s="9" t="s">
        <v>1368</v>
      </c>
      <c r="L685" s="15" t="s">
        <v>408</v>
      </c>
      <c r="M685" s="13">
        <v>1399</v>
      </c>
      <c r="N685" t="s">
        <v>1713</v>
      </c>
      <c r="O685" s="13">
        <v>450</v>
      </c>
      <c r="P685" s="13">
        <v>125</v>
      </c>
      <c r="Q685" s="13">
        <f t="shared" si="10"/>
        <v>824</v>
      </c>
    </row>
    <row r="686" spans="1:17" ht="21">
      <c r="A686" s="59">
        <v>678</v>
      </c>
      <c r="B686">
        <v>77892163904</v>
      </c>
      <c r="C686" s="55"/>
      <c r="D686" s="1" t="s">
        <v>1578</v>
      </c>
      <c r="E686" t="s">
        <v>589</v>
      </c>
      <c r="F686" t="s">
        <v>232</v>
      </c>
      <c r="G686" s="162">
        <v>45313</v>
      </c>
      <c r="H686" s="156" t="s">
        <v>94</v>
      </c>
      <c r="I686" s="163">
        <v>45317</v>
      </c>
      <c r="J686" s="164"/>
      <c r="K686" s="9" t="s">
        <v>1368</v>
      </c>
      <c r="L686" s="15" t="s">
        <v>408</v>
      </c>
      <c r="M686" s="13">
        <v>1399</v>
      </c>
      <c r="N686" t="s">
        <v>1713</v>
      </c>
      <c r="O686" s="13">
        <v>450</v>
      </c>
      <c r="P686" s="13">
        <v>125</v>
      </c>
      <c r="Q686" s="13">
        <f t="shared" si="10"/>
        <v>824</v>
      </c>
    </row>
    <row r="687" spans="1:17" ht="21">
      <c r="A687" s="59">
        <v>679</v>
      </c>
      <c r="B687">
        <v>77892192044</v>
      </c>
      <c r="C687" s="55"/>
      <c r="D687" s="1" t="s">
        <v>1579</v>
      </c>
      <c r="E687" t="s">
        <v>1580</v>
      </c>
      <c r="F687" t="s">
        <v>22</v>
      </c>
      <c r="G687" s="162">
        <v>45313</v>
      </c>
      <c r="H687" s="156" t="s">
        <v>94</v>
      </c>
      <c r="I687" s="163">
        <v>45315</v>
      </c>
      <c r="J687" s="164"/>
      <c r="K687" s="9" t="s">
        <v>1368</v>
      </c>
      <c r="L687" s="15" t="s">
        <v>408</v>
      </c>
      <c r="M687" s="13">
        <v>1399</v>
      </c>
      <c r="N687" t="s">
        <v>1713</v>
      </c>
      <c r="O687" s="13">
        <v>450</v>
      </c>
      <c r="P687" s="13">
        <v>125</v>
      </c>
      <c r="Q687" s="13">
        <f t="shared" si="10"/>
        <v>824</v>
      </c>
    </row>
    <row r="688" spans="1:17" ht="21">
      <c r="A688" s="59">
        <v>680</v>
      </c>
      <c r="B688">
        <v>1319480588568</v>
      </c>
      <c r="C688" s="55"/>
      <c r="D688" s="1" t="s">
        <v>1478</v>
      </c>
      <c r="E688" t="s">
        <v>1479</v>
      </c>
      <c r="F688" t="s">
        <v>448</v>
      </c>
      <c r="G688" s="162">
        <v>45313</v>
      </c>
      <c r="H688" s="156" t="s">
        <v>94</v>
      </c>
      <c r="I688" s="163">
        <v>45320</v>
      </c>
      <c r="J688" s="164"/>
      <c r="K688" s="9" t="s">
        <v>1368</v>
      </c>
      <c r="L688" s="15" t="s">
        <v>408</v>
      </c>
      <c r="M688" s="13">
        <v>1399</v>
      </c>
      <c r="N688" t="s">
        <v>1713</v>
      </c>
      <c r="O688" s="13">
        <v>450</v>
      </c>
      <c r="P688" s="13">
        <v>125</v>
      </c>
      <c r="Q688" s="13">
        <f t="shared" si="10"/>
        <v>824</v>
      </c>
    </row>
    <row r="689" spans="1:17" ht="21">
      <c r="A689" s="59">
        <v>681</v>
      </c>
      <c r="B689">
        <v>77892301896</v>
      </c>
      <c r="C689" s="55"/>
      <c r="D689" s="1" t="s">
        <v>1581</v>
      </c>
      <c r="E689" t="s">
        <v>1171</v>
      </c>
      <c r="F689" t="s">
        <v>93</v>
      </c>
      <c r="G689" s="162">
        <v>45313</v>
      </c>
      <c r="H689" s="156" t="s">
        <v>94</v>
      </c>
      <c r="I689" s="163">
        <v>45315</v>
      </c>
      <c r="J689" s="164"/>
      <c r="K689" s="9" t="s">
        <v>1368</v>
      </c>
      <c r="L689" s="15" t="s">
        <v>408</v>
      </c>
      <c r="M689" s="13">
        <v>1399</v>
      </c>
      <c r="N689" t="s">
        <v>1713</v>
      </c>
      <c r="O689" s="13">
        <v>450</v>
      </c>
      <c r="P689" s="13">
        <v>125</v>
      </c>
      <c r="Q689" s="13">
        <f t="shared" si="10"/>
        <v>824</v>
      </c>
    </row>
    <row r="690" spans="1:17" ht="21">
      <c r="A690" s="59">
        <v>682</v>
      </c>
      <c r="B690">
        <v>77892301852</v>
      </c>
      <c r="C690" s="55"/>
      <c r="D690" s="1" t="s">
        <v>1582</v>
      </c>
      <c r="E690" t="s">
        <v>1583</v>
      </c>
      <c r="F690" t="s">
        <v>22</v>
      </c>
      <c r="G690" s="162">
        <v>45313</v>
      </c>
      <c r="H690" s="156" t="s">
        <v>94</v>
      </c>
      <c r="I690" s="163">
        <v>45315</v>
      </c>
      <c r="J690" s="164"/>
      <c r="K690" s="9" t="s">
        <v>1415</v>
      </c>
      <c r="L690" s="15" t="s">
        <v>408</v>
      </c>
      <c r="M690" s="13">
        <v>1548</v>
      </c>
      <c r="N690" t="s">
        <v>1713</v>
      </c>
      <c r="O690" s="13">
        <v>450</v>
      </c>
      <c r="P690" s="13">
        <v>125</v>
      </c>
      <c r="Q690" s="13">
        <f t="shared" si="10"/>
        <v>973</v>
      </c>
    </row>
    <row r="691" spans="1:17" ht="21">
      <c r="A691" s="59">
        <v>683</v>
      </c>
      <c r="B691">
        <v>19041525634276</v>
      </c>
      <c r="C691" s="55"/>
      <c r="D691" s="1" t="s">
        <v>1584</v>
      </c>
      <c r="E691" t="s">
        <v>1585</v>
      </c>
      <c r="F691" t="s">
        <v>343</v>
      </c>
      <c r="G691" s="162">
        <v>45313</v>
      </c>
      <c r="H691" s="156" t="s">
        <v>94</v>
      </c>
      <c r="I691" s="163">
        <v>45318</v>
      </c>
      <c r="J691" s="164"/>
      <c r="K691" s="9" t="s">
        <v>1368</v>
      </c>
      <c r="L691" s="15" t="s">
        <v>408</v>
      </c>
      <c r="M691" s="13">
        <v>1399</v>
      </c>
      <c r="N691" t="s">
        <v>1713</v>
      </c>
      <c r="O691" s="13">
        <v>450</v>
      </c>
      <c r="P691" s="13">
        <v>125</v>
      </c>
      <c r="Q691" s="13">
        <f t="shared" si="10"/>
        <v>824</v>
      </c>
    </row>
    <row r="692" spans="1:17" ht="21">
      <c r="A692" s="59">
        <v>684</v>
      </c>
      <c r="B692">
        <v>77892850276</v>
      </c>
      <c r="C692" s="55"/>
      <c r="D692" s="1" t="s">
        <v>1586</v>
      </c>
      <c r="E692" t="s">
        <v>1525</v>
      </c>
      <c r="F692" t="s">
        <v>2</v>
      </c>
      <c r="G692" s="162">
        <v>45313</v>
      </c>
      <c r="H692" s="156" t="s">
        <v>94</v>
      </c>
      <c r="I692" s="163">
        <v>45315</v>
      </c>
      <c r="J692" s="164"/>
      <c r="K692" s="9" t="s">
        <v>1368</v>
      </c>
      <c r="L692" s="15" t="s">
        <v>408</v>
      </c>
      <c r="M692" s="13">
        <v>1399</v>
      </c>
      <c r="N692" t="s">
        <v>1713</v>
      </c>
      <c r="O692" s="13">
        <v>450</v>
      </c>
      <c r="P692" s="13">
        <v>125</v>
      </c>
      <c r="Q692" s="13">
        <f t="shared" si="10"/>
        <v>824</v>
      </c>
    </row>
    <row r="693" spans="1:17" ht="21">
      <c r="A693" s="59">
        <v>685</v>
      </c>
      <c r="B693">
        <v>77892476535</v>
      </c>
      <c r="C693" s="55"/>
      <c r="D693" s="1" t="s">
        <v>1587</v>
      </c>
      <c r="E693" t="s">
        <v>329</v>
      </c>
      <c r="F693" t="s">
        <v>452</v>
      </c>
      <c r="G693" s="162">
        <v>45313</v>
      </c>
      <c r="H693" s="156" t="s">
        <v>94</v>
      </c>
      <c r="I693" s="163">
        <v>45316</v>
      </c>
      <c r="J693" s="164"/>
      <c r="K693" s="9" t="s">
        <v>1368</v>
      </c>
      <c r="L693" s="15" t="s">
        <v>408</v>
      </c>
      <c r="M693" s="13">
        <v>1399</v>
      </c>
      <c r="N693" t="s">
        <v>1713</v>
      </c>
      <c r="O693" s="13">
        <v>450</v>
      </c>
      <c r="P693" s="13">
        <v>125</v>
      </c>
      <c r="Q693" s="13">
        <f t="shared" si="10"/>
        <v>824</v>
      </c>
    </row>
    <row r="694" spans="1:17" ht="21">
      <c r="A694" s="59">
        <v>686</v>
      </c>
      <c r="B694">
        <v>77892832441</v>
      </c>
      <c r="C694" s="55"/>
      <c r="D694" s="1" t="s">
        <v>1588</v>
      </c>
      <c r="E694" t="s">
        <v>773</v>
      </c>
      <c r="F694" t="s">
        <v>232</v>
      </c>
      <c r="G694" s="162">
        <v>45313</v>
      </c>
      <c r="H694" s="156" t="s">
        <v>94</v>
      </c>
      <c r="I694" s="163">
        <v>45316</v>
      </c>
      <c r="J694" s="164"/>
      <c r="K694" s="9" t="s">
        <v>1368</v>
      </c>
      <c r="L694" s="15" t="s">
        <v>408</v>
      </c>
      <c r="M694" s="13">
        <v>1399</v>
      </c>
      <c r="N694" t="s">
        <v>1713</v>
      </c>
      <c r="O694" s="13">
        <v>450</v>
      </c>
      <c r="P694" s="13">
        <v>125</v>
      </c>
      <c r="Q694" s="13">
        <f t="shared" si="10"/>
        <v>824</v>
      </c>
    </row>
    <row r="695" spans="1:17" ht="21">
      <c r="A695" s="59">
        <v>687</v>
      </c>
      <c r="B695">
        <v>77892916312</v>
      </c>
      <c r="C695" s="55"/>
      <c r="D695" s="1" t="s">
        <v>1589</v>
      </c>
      <c r="E695" t="s">
        <v>1590</v>
      </c>
      <c r="F695" t="s">
        <v>93</v>
      </c>
      <c r="G695" s="162">
        <v>45313</v>
      </c>
      <c r="H695" s="156" t="s">
        <v>94</v>
      </c>
      <c r="I695" s="163">
        <v>45316</v>
      </c>
      <c r="J695" s="164"/>
      <c r="K695" s="9" t="s">
        <v>1368</v>
      </c>
      <c r="L695" s="15" t="s">
        <v>408</v>
      </c>
      <c r="M695" s="13">
        <v>1399</v>
      </c>
      <c r="N695" t="s">
        <v>1713</v>
      </c>
      <c r="O695" s="13">
        <v>450</v>
      </c>
      <c r="P695" s="13">
        <v>125</v>
      </c>
      <c r="Q695" s="13">
        <f t="shared" si="10"/>
        <v>824</v>
      </c>
    </row>
    <row r="696" spans="1:17" ht="21">
      <c r="A696" s="59">
        <v>688</v>
      </c>
      <c r="B696">
        <v>77892937430</v>
      </c>
      <c r="C696" s="55"/>
      <c r="D696" s="1" t="s">
        <v>1591</v>
      </c>
      <c r="E696" t="s">
        <v>1592</v>
      </c>
      <c r="F696" t="s">
        <v>365</v>
      </c>
      <c r="G696" s="162">
        <v>45313</v>
      </c>
      <c r="H696" s="156" t="s">
        <v>94</v>
      </c>
      <c r="I696" s="163">
        <v>45317</v>
      </c>
      <c r="J696" s="164"/>
      <c r="K696" s="9" t="s">
        <v>1368</v>
      </c>
      <c r="L696" s="15" t="s">
        <v>408</v>
      </c>
      <c r="M696" s="13">
        <v>1399</v>
      </c>
      <c r="N696" t="s">
        <v>1713</v>
      </c>
      <c r="O696" s="13">
        <v>450</v>
      </c>
      <c r="P696" s="13">
        <v>125</v>
      </c>
      <c r="Q696" s="13">
        <f t="shared" si="10"/>
        <v>824</v>
      </c>
    </row>
    <row r="697" spans="1:17" ht="21">
      <c r="A697" s="59">
        <v>689</v>
      </c>
      <c r="B697">
        <v>77893037950</v>
      </c>
      <c r="C697" s="55"/>
      <c r="D697" s="1" t="s">
        <v>1593</v>
      </c>
      <c r="E697" t="s">
        <v>829</v>
      </c>
      <c r="F697" t="s">
        <v>303</v>
      </c>
      <c r="G697" s="162">
        <v>45313</v>
      </c>
      <c r="H697" s="156" t="s">
        <v>94</v>
      </c>
      <c r="I697" s="163">
        <v>45317</v>
      </c>
      <c r="J697" s="164"/>
      <c r="K697" s="9" t="s">
        <v>1368</v>
      </c>
      <c r="L697" s="15" t="s">
        <v>408</v>
      </c>
      <c r="M697" s="13">
        <v>1399</v>
      </c>
      <c r="N697" t="s">
        <v>1713</v>
      </c>
      <c r="O697" s="13">
        <v>450</v>
      </c>
      <c r="P697" s="13">
        <v>125</v>
      </c>
      <c r="Q697" s="13">
        <f t="shared" si="10"/>
        <v>824</v>
      </c>
    </row>
    <row r="698" spans="1:17" ht="21">
      <c r="A698" s="59">
        <v>690</v>
      </c>
      <c r="B698">
        <v>77893055726</v>
      </c>
      <c r="C698" s="55"/>
      <c r="D698" s="1" t="s">
        <v>1594</v>
      </c>
      <c r="E698" t="s">
        <v>846</v>
      </c>
      <c r="F698" t="s">
        <v>22</v>
      </c>
      <c r="G698" s="162">
        <v>45313</v>
      </c>
      <c r="H698" s="156" t="s">
        <v>94</v>
      </c>
      <c r="I698" s="163">
        <v>45315</v>
      </c>
      <c r="J698" s="164"/>
      <c r="K698" s="9" t="s">
        <v>1595</v>
      </c>
      <c r="L698" s="15" t="s">
        <v>408</v>
      </c>
      <c r="M698" s="13">
        <v>2998</v>
      </c>
      <c r="N698" t="s">
        <v>1714</v>
      </c>
      <c r="O698" s="13">
        <v>1000</v>
      </c>
      <c r="P698" s="13">
        <v>125</v>
      </c>
      <c r="Q698" s="13">
        <f t="shared" si="10"/>
        <v>1873</v>
      </c>
    </row>
    <row r="699" spans="1:17" ht="21">
      <c r="A699" s="59">
        <v>691</v>
      </c>
      <c r="B699">
        <v>77893471843</v>
      </c>
      <c r="C699" s="55"/>
      <c r="D699" s="1" t="s">
        <v>1596</v>
      </c>
      <c r="E699" t="s">
        <v>901</v>
      </c>
      <c r="F699" t="s">
        <v>210</v>
      </c>
      <c r="G699" s="162">
        <v>45314</v>
      </c>
      <c r="H699" s="156" t="s">
        <v>94</v>
      </c>
      <c r="I699" s="163">
        <v>45316</v>
      </c>
      <c r="J699" s="164"/>
      <c r="K699" s="9" t="s">
        <v>1368</v>
      </c>
      <c r="L699" s="15" t="s">
        <v>408</v>
      </c>
      <c r="M699" s="13">
        <v>1399</v>
      </c>
      <c r="N699" t="s">
        <v>1713</v>
      </c>
      <c r="O699" s="13">
        <v>450</v>
      </c>
      <c r="P699" s="13">
        <v>125</v>
      </c>
      <c r="Q699" s="13">
        <f t="shared" si="10"/>
        <v>824</v>
      </c>
    </row>
    <row r="700" spans="1:17" ht="21">
      <c r="A700" s="59">
        <v>692</v>
      </c>
      <c r="B700">
        <v>77893471445</v>
      </c>
      <c r="C700" s="55"/>
      <c r="D700" s="1" t="s">
        <v>1597</v>
      </c>
      <c r="E700" t="s">
        <v>4</v>
      </c>
      <c r="F700" t="s">
        <v>4</v>
      </c>
      <c r="G700" s="162">
        <v>45314</v>
      </c>
      <c r="H700" s="156" t="s">
        <v>94</v>
      </c>
      <c r="I700" s="163">
        <v>45315</v>
      </c>
      <c r="J700" s="164"/>
      <c r="K700" s="9" t="s">
        <v>1368</v>
      </c>
      <c r="L700" s="15" t="s">
        <v>408</v>
      </c>
      <c r="M700" s="13">
        <v>1399</v>
      </c>
      <c r="N700" t="s">
        <v>1713</v>
      </c>
      <c r="O700" s="13">
        <v>450</v>
      </c>
      <c r="P700" s="13">
        <v>125</v>
      </c>
      <c r="Q700" s="13">
        <f t="shared" si="10"/>
        <v>824</v>
      </c>
    </row>
    <row r="701" spans="1:17" ht="21">
      <c r="A701" s="59">
        <v>693</v>
      </c>
      <c r="B701">
        <v>77893470981</v>
      </c>
      <c r="C701" s="55"/>
      <c r="D701" s="1" t="s">
        <v>1598</v>
      </c>
      <c r="E701" t="s">
        <v>589</v>
      </c>
      <c r="F701" t="s">
        <v>232</v>
      </c>
      <c r="G701" s="162">
        <v>45314</v>
      </c>
      <c r="H701" s="156" t="s">
        <v>94</v>
      </c>
      <c r="I701" s="163">
        <v>45317</v>
      </c>
      <c r="J701" s="164"/>
      <c r="K701" s="9" t="s">
        <v>1368</v>
      </c>
      <c r="L701" s="15" t="s">
        <v>408</v>
      </c>
      <c r="M701" s="13">
        <v>1399</v>
      </c>
      <c r="N701" t="s">
        <v>1713</v>
      </c>
      <c r="O701" s="13">
        <v>450</v>
      </c>
      <c r="P701" s="13">
        <v>125</v>
      </c>
      <c r="Q701" s="13">
        <f t="shared" si="10"/>
        <v>824</v>
      </c>
    </row>
    <row r="702" spans="1:17" ht="21">
      <c r="A702" s="59">
        <v>694</v>
      </c>
      <c r="B702">
        <v>77893470594</v>
      </c>
      <c r="C702" s="55"/>
      <c r="D702" s="1" t="s">
        <v>1599</v>
      </c>
      <c r="E702" t="s">
        <v>830</v>
      </c>
      <c r="F702" t="s">
        <v>827</v>
      </c>
      <c r="G702" s="162">
        <v>45314</v>
      </c>
      <c r="H702" s="156" t="s">
        <v>94</v>
      </c>
      <c r="I702" s="163">
        <v>45318</v>
      </c>
      <c r="J702" s="164"/>
      <c r="K702" s="9" t="s">
        <v>1368</v>
      </c>
      <c r="L702" s="15" t="s">
        <v>408</v>
      </c>
      <c r="M702" s="13">
        <v>1399</v>
      </c>
      <c r="N702" t="s">
        <v>1713</v>
      </c>
      <c r="O702" s="13">
        <v>450</v>
      </c>
      <c r="P702" s="13">
        <v>125</v>
      </c>
      <c r="Q702" s="13">
        <f t="shared" si="10"/>
        <v>824</v>
      </c>
    </row>
    <row r="703" spans="1:17" ht="21">
      <c r="A703" s="59">
        <v>695</v>
      </c>
      <c r="B703">
        <v>77893469662</v>
      </c>
      <c r="C703" s="55"/>
      <c r="D703" s="1" t="s">
        <v>1601</v>
      </c>
      <c r="E703" t="s">
        <v>1396</v>
      </c>
      <c r="F703" t="s">
        <v>199</v>
      </c>
      <c r="G703" s="162">
        <v>45314</v>
      </c>
      <c r="H703" s="156" t="s">
        <v>94</v>
      </c>
      <c r="I703" s="163">
        <v>45319</v>
      </c>
      <c r="J703" s="164"/>
      <c r="K703" s="9" t="s">
        <v>1368</v>
      </c>
      <c r="L703" s="15" t="s">
        <v>408</v>
      </c>
      <c r="M703" s="13">
        <v>1399</v>
      </c>
      <c r="N703" t="s">
        <v>1713</v>
      </c>
      <c r="O703" s="13">
        <v>450</v>
      </c>
      <c r="P703" s="13">
        <v>125</v>
      </c>
      <c r="Q703" s="13">
        <f t="shared" si="10"/>
        <v>824</v>
      </c>
    </row>
    <row r="704" spans="1:17" ht="21">
      <c r="A704" s="59">
        <v>696</v>
      </c>
      <c r="B704">
        <v>77893469953</v>
      </c>
      <c r="C704" s="55"/>
      <c r="D704" s="1" t="s">
        <v>1600</v>
      </c>
      <c r="E704" t="s">
        <v>963</v>
      </c>
      <c r="F704" t="s">
        <v>380</v>
      </c>
      <c r="G704" s="162">
        <v>45314</v>
      </c>
      <c r="H704" s="157" t="s">
        <v>115</v>
      </c>
      <c r="I704" s="164"/>
      <c r="J704" s="165">
        <v>45328</v>
      </c>
      <c r="K704" s="9" t="s">
        <v>1368</v>
      </c>
      <c r="L704" s="17" t="s">
        <v>115</v>
      </c>
      <c r="M704" s="13"/>
      <c r="N704" t="s">
        <v>1713</v>
      </c>
      <c r="O704" s="13">
        <v>0</v>
      </c>
      <c r="P704" s="13">
        <v>125</v>
      </c>
      <c r="Q704" s="13">
        <f t="shared" ref="Q704:Q767" si="11">(IF((M704)-(O704+P704)&lt;0,0,(M704)-(O704+P704)))</f>
        <v>0</v>
      </c>
    </row>
    <row r="705" spans="1:17" ht="21">
      <c r="A705" s="59">
        <v>697</v>
      </c>
      <c r="B705">
        <v>77893467245</v>
      </c>
      <c r="C705" s="55"/>
      <c r="D705" s="1" t="s">
        <v>1602</v>
      </c>
      <c r="E705" t="s">
        <v>830</v>
      </c>
      <c r="F705" t="s">
        <v>827</v>
      </c>
      <c r="G705" s="162">
        <v>45314</v>
      </c>
      <c r="H705" s="156" t="s">
        <v>94</v>
      </c>
      <c r="I705" s="163">
        <v>45318</v>
      </c>
      <c r="J705" s="164"/>
      <c r="K705" s="9" t="s">
        <v>1368</v>
      </c>
      <c r="L705" s="15" t="s">
        <v>408</v>
      </c>
      <c r="M705" s="13">
        <v>1399</v>
      </c>
      <c r="N705" t="s">
        <v>1713</v>
      </c>
      <c r="O705" s="13">
        <v>450</v>
      </c>
      <c r="P705" s="13">
        <v>125</v>
      </c>
      <c r="Q705" s="13">
        <f t="shared" si="11"/>
        <v>824</v>
      </c>
    </row>
    <row r="706" spans="1:17" ht="21">
      <c r="A706" s="59">
        <v>698</v>
      </c>
      <c r="B706">
        <v>1319480590445</v>
      </c>
      <c r="C706" s="55"/>
      <c r="D706" s="1" t="s">
        <v>1603</v>
      </c>
      <c r="E706" t="s">
        <v>1604</v>
      </c>
      <c r="F706" t="s">
        <v>827</v>
      </c>
      <c r="G706" s="162">
        <v>45314</v>
      </c>
      <c r="H706" s="157" t="s">
        <v>115</v>
      </c>
      <c r="I706" s="164"/>
      <c r="J706" s="165">
        <v>45329</v>
      </c>
      <c r="K706" s="9" t="s">
        <v>1234</v>
      </c>
      <c r="L706" s="17" t="s">
        <v>115</v>
      </c>
      <c r="M706" s="13"/>
      <c r="N706" t="s">
        <v>1713</v>
      </c>
      <c r="O706" s="13">
        <v>0</v>
      </c>
      <c r="P706" s="13">
        <v>125</v>
      </c>
      <c r="Q706" s="13">
        <f t="shared" si="11"/>
        <v>0</v>
      </c>
    </row>
    <row r="707" spans="1:17" ht="21">
      <c r="A707" s="59">
        <v>699</v>
      </c>
      <c r="B707">
        <v>77893866116</v>
      </c>
      <c r="C707" s="55"/>
      <c r="D707" s="1" t="s">
        <v>1605</v>
      </c>
      <c r="E707" t="s">
        <v>650</v>
      </c>
      <c r="F707" t="s">
        <v>93</v>
      </c>
      <c r="G707" s="162">
        <v>45314</v>
      </c>
      <c r="H707" s="156" t="s">
        <v>94</v>
      </c>
      <c r="I707" s="163">
        <v>45317</v>
      </c>
      <c r="J707" s="164"/>
      <c r="K707" s="9" t="s">
        <v>1415</v>
      </c>
      <c r="L707" s="15" t="s">
        <v>408</v>
      </c>
      <c r="M707" s="13">
        <v>1548</v>
      </c>
      <c r="N707" t="s">
        <v>1554</v>
      </c>
      <c r="O707" s="13">
        <v>450</v>
      </c>
      <c r="P707" s="13">
        <v>125</v>
      </c>
      <c r="Q707" s="13">
        <f t="shared" si="11"/>
        <v>973</v>
      </c>
    </row>
    <row r="708" spans="1:17" ht="21">
      <c r="A708" s="59">
        <v>700</v>
      </c>
      <c r="B708">
        <v>77894278136</v>
      </c>
      <c r="C708" s="55"/>
      <c r="D708" s="1" t="s">
        <v>1606</v>
      </c>
      <c r="E708" t="s">
        <v>1607</v>
      </c>
      <c r="F708" t="s">
        <v>635</v>
      </c>
      <c r="G708" s="162">
        <v>45315</v>
      </c>
      <c r="H708" s="156" t="s">
        <v>94</v>
      </c>
      <c r="I708" s="163">
        <v>45319</v>
      </c>
      <c r="J708" s="164"/>
      <c r="K708" s="9" t="s">
        <v>1368</v>
      </c>
      <c r="L708" s="15" t="s">
        <v>408</v>
      </c>
      <c r="M708" s="13">
        <v>1399</v>
      </c>
      <c r="N708" t="s">
        <v>1713</v>
      </c>
      <c r="O708" s="13">
        <v>450</v>
      </c>
      <c r="P708" s="13">
        <v>125</v>
      </c>
      <c r="Q708" s="13">
        <f t="shared" si="11"/>
        <v>824</v>
      </c>
    </row>
    <row r="709" spans="1:17" ht="21">
      <c r="A709" s="59">
        <v>701</v>
      </c>
      <c r="B709">
        <v>77894278501</v>
      </c>
      <c r="C709" s="55"/>
      <c r="D709" s="1" t="s">
        <v>1608</v>
      </c>
      <c r="E709" t="s">
        <v>1609</v>
      </c>
      <c r="F709" t="s">
        <v>232</v>
      </c>
      <c r="G709" s="162">
        <v>45315</v>
      </c>
      <c r="H709" s="156" t="s">
        <v>94</v>
      </c>
      <c r="I709" s="163">
        <v>45320</v>
      </c>
      <c r="J709" s="164"/>
      <c r="K709" s="9" t="s">
        <v>1368</v>
      </c>
      <c r="L709" s="15" t="s">
        <v>408</v>
      </c>
      <c r="M709" s="13">
        <v>1399</v>
      </c>
      <c r="N709" t="s">
        <v>1713</v>
      </c>
      <c r="O709" s="13">
        <v>450</v>
      </c>
      <c r="P709" s="13">
        <v>125</v>
      </c>
      <c r="Q709" s="13">
        <f t="shared" si="11"/>
        <v>824</v>
      </c>
    </row>
    <row r="710" spans="1:17" ht="21">
      <c r="A710" s="59">
        <v>702</v>
      </c>
      <c r="B710">
        <v>77894278943</v>
      </c>
      <c r="C710" s="55"/>
      <c r="D710" s="1" t="s">
        <v>1610</v>
      </c>
      <c r="E710" t="s">
        <v>829</v>
      </c>
      <c r="F710" t="s">
        <v>303</v>
      </c>
      <c r="G710" s="162">
        <v>45315</v>
      </c>
      <c r="H710" s="156" t="s">
        <v>94</v>
      </c>
      <c r="I710" s="163">
        <v>45318</v>
      </c>
      <c r="J710" s="164"/>
      <c r="K710" s="9" t="s">
        <v>1368</v>
      </c>
      <c r="L710" s="15" t="s">
        <v>408</v>
      </c>
      <c r="M710" s="13">
        <v>1399</v>
      </c>
      <c r="N710" t="s">
        <v>1713</v>
      </c>
      <c r="O710" s="13">
        <v>450</v>
      </c>
      <c r="P710" s="13">
        <v>125</v>
      </c>
      <c r="Q710" s="13">
        <f t="shared" si="11"/>
        <v>824</v>
      </c>
    </row>
    <row r="711" spans="1:17" ht="21">
      <c r="A711" s="59">
        <v>703</v>
      </c>
      <c r="B711">
        <v>77894278943</v>
      </c>
      <c r="C711" s="55"/>
      <c r="D711" s="1" t="s">
        <v>1611</v>
      </c>
      <c r="E711" t="s">
        <v>1027</v>
      </c>
      <c r="F711" t="s">
        <v>492</v>
      </c>
      <c r="G711" s="162">
        <v>45315</v>
      </c>
      <c r="H711" s="156" t="s">
        <v>94</v>
      </c>
      <c r="I711" s="163">
        <v>45317</v>
      </c>
      <c r="J711" s="164"/>
      <c r="K711" s="9" t="s">
        <v>1368</v>
      </c>
      <c r="L711" s="15" t="s">
        <v>408</v>
      </c>
      <c r="M711" s="13">
        <v>1399</v>
      </c>
      <c r="N711" t="s">
        <v>1713</v>
      </c>
      <c r="O711" s="13">
        <v>450</v>
      </c>
      <c r="P711" s="13">
        <v>125</v>
      </c>
      <c r="Q711" s="13">
        <f t="shared" si="11"/>
        <v>824</v>
      </c>
    </row>
    <row r="712" spans="1:17" ht="21">
      <c r="A712" s="59">
        <v>704</v>
      </c>
      <c r="B712">
        <v>77894277834</v>
      </c>
      <c r="C712" s="55"/>
      <c r="D712" s="1" t="s">
        <v>1612</v>
      </c>
      <c r="E712" t="s">
        <v>1613</v>
      </c>
      <c r="F712" t="s">
        <v>71</v>
      </c>
      <c r="G712" s="162">
        <v>45315</v>
      </c>
      <c r="H712" s="156" t="s">
        <v>94</v>
      </c>
      <c r="I712" s="163">
        <v>45318</v>
      </c>
      <c r="J712" s="164"/>
      <c r="K712" s="9" t="s">
        <v>1368</v>
      </c>
      <c r="L712" s="15" t="s">
        <v>408</v>
      </c>
      <c r="M712" s="13">
        <v>1399</v>
      </c>
      <c r="N712" t="s">
        <v>1713</v>
      </c>
      <c r="O712" s="13">
        <v>450</v>
      </c>
      <c r="P712" s="13">
        <v>125</v>
      </c>
      <c r="Q712" s="13">
        <f t="shared" si="11"/>
        <v>824</v>
      </c>
    </row>
    <row r="713" spans="1:17" ht="21">
      <c r="A713" s="59">
        <v>705</v>
      </c>
      <c r="B713">
        <v>76959755110</v>
      </c>
      <c r="C713" s="55"/>
      <c r="D713" s="1" t="s">
        <v>1614</v>
      </c>
      <c r="E713" t="s">
        <v>1615</v>
      </c>
      <c r="F713" t="s">
        <v>303</v>
      </c>
      <c r="G713" s="162">
        <v>45315</v>
      </c>
      <c r="H713" s="156" t="s">
        <v>94</v>
      </c>
      <c r="I713" s="163">
        <v>45320</v>
      </c>
      <c r="J713" s="164"/>
      <c r="K713" s="9" t="s">
        <v>1616</v>
      </c>
      <c r="M713" s="13">
        <v>0</v>
      </c>
      <c r="N713" t="s">
        <v>1713</v>
      </c>
      <c r="O713" s="13">
        <v>0</v>
      </c>
      <c r="P713" s="13">
        <v>125</v>
      </c>
      <c r="Q713" s="13">
        <f t="shared" si="11"/>
        <v>0</v>
      </c>
    </row>
    <row r="714" spans="1:17" ht="21">
      <c r="A714" s="59">
        <v>706</v>
      </c>
      <c r="B714">
        <v>77894277451</v>
      </c>
      <c r="C714" s="55"/>
      <c r="D714" s="1" t="s">
        <v>1617</v>
      </c>
      <c r="E714" t="s">
        <v>1564</v>
      </c>
      <c r="F714" t="s">
        <v>22</v>
      </c>
      <c r="G714" s="162">
        <v>45315</v>
      </c>
      <c r="H714" s="157" t="s">
        <v>115</v>
      </c>
      <c r="I714" s="164"/>
      <c r="J714" s="165">
        <v>45327</v>
      </c>
      <c r="K714" s="9" t="s">
        <v>1234</v>
      </c>
      <c r="L714" s="17" t="s">
        <v>115</v>
      </c>
      <c r="M714" s="13"/>
      <c r="N714" t="s">
        <v>1713</v>
      </c>
      <c r="O714" s="13">
        <v>0</v>
      </c>
      <c r="P714" s="13">
        <v>125</v>
      </c>
      <c r="Q714" s="13">
        <f t="shared" si="11"/>
        <v>0</v>
      </c>
    </row>
    <row r="715" spans="1:17" ht="21">
      <c r="A715" s="59">
        <v>707</v>
      </c>
      <c r="B715">
        <v>77894277252</v>
      </c>
      <c r="C715" s="55"/>
      <c r="D715" s="1" t="s">
        <v>1618</v>
      </c>
      <c r="E715" t="s">
        <v>385</v>
      </c>
      <c r="F715" t="s">
        <v>492</v>
      </c>
      <c r="G715" s="162">
        <v>45315</v>
      </c>
      <c r="H715" s="156" t="s">
        <v>94</v>
      </c>
      <c r="I715" s="163">
        <v>45318</v>
      </c>
      <c r="J715" s="164"/>
      <c r="K715" s="9" t="s">
        <v>1368</v>
      </c>
      <c r="L715" s="15" t="s">
        <v>408</v>
      </c>
      <c r="M715" s="13">
        <v>1399</v>
      </c>
      <c r="N715" t="s">
        <v>1713</v>
      </c>
      <c r="O715" s="13">
        <v>450</v>
      </c>
      <c r="P715" s="13">
        <v>125</v>
      </c>
      <c r="Q715" s="13">
        <f t="shared" si="11"/>
        <v>824</v>
      </c>
    </row>
    <row r="716" spans="1:17" ht="21">
      <c r="A716" s="59">
        <v>708</v>
      </c>
      <c r="B716">
        <v>77894276644</v>
      </c>
      <c r="C716" s="55"/>
      <c r="D716" s="1" t="s">
        <v>1619</v>
      </c>
      <c r="E716" t="s">
        <v>515</v>
      </c>
      <c r="F716" t="s">
        <v>2</v>
      </c>
      <c r="G716" s="162">
        <v>45315</v>
      </c>
      <c r="H716" s="156" t="s">
        <v>94</v>
      </c>
      <c r="I716" s="163">
        <v>45316</v>
      </c>
      <c r="J716" s="164"/>
      <c r="K716" s="9" t="s">
        <v>1368</v>
      </c>
      <c r="L716" s="15" t="s">
        <v>408</v>
      </c>
      <c r="M716" s="13">
        <v>1399</v>
      </c>
      <c r="N716" t="s">
        <v>1713</v>
      </c>
      <c r="O716" s="13">
        <v>450</v>
      </c>
      <c r="P716" s="13">
        <v>125</v>
      </c>
      <c r="Q716" s="13">
        <f t="shared" si="11"/>
        <v>824</v>
      </c>
    </row>
    <row r="717" spans="1:17" ht="21">
      <c r="A717" s="59">
        <v>709</v>
      </c>
      <c r="B717">
        <v>76959754045</v>
      </c>
      <c r="C717" s="55"/>
      <c r="D717" s="1" t="s">
        <v>1620</v>
      </c>
      <c r="E717" t="s">
        <v>231</v>
      </c>
      <c r="F717" t="s">
        <v>232</v>
      </c>
      <c r="G717" s="162">
        <v>45315</v>
      </c>
      <c r="H717" s="156" t="s">
        <v>94</v>
      </c>
      <c r="I717" s="163">
        <v>45317</v>
      </c>
      <c r="J717" s="164"/>
      <c r="K717" s="9" t="s">
        <v>985</v>
      </c>
      <c r="L717" t="s">
        <v>280</v>
      </c>
      <c r="M717" s="13">
        <v>1399</v>
      </c>
      <c r="N717" t="s">
        <v>1713</v>
      </c>
      <c r="O717" s="13">
        <v>450</v>
      </c>
      <c r="P717" s="13">
        <v>125</v>
      </c>
      <c r="Q717" s="13">
        <f t="shared" si="11"/>
        <v>824</v>
      </c>
    </row>
    <row r="718" spans="1:17" ht="21">
      <c r="A718" s="59">
        <v>710</v>
      </c>
      <c r="B718">
        <v>77894276051</v>
      </c>
      <c r="C718" s="55"/>
      <c r="D718" s="1" t="s">
        <v>1621</v>
      </c>
      <c r="E718" t="s">
        <v>342</v>
      </c>
      <c r="F718" t="s">
        <v>343</v>
      </c>
      <c r="G718" s="162">
        <v>45315</v>
      </c>
      <c r="H718" s="156" t="s">
        <v>94</v>
      </c>
      <c r="I718" s="163">
        <v>45319</v>
      </c>
      <c r="J718" s="164"/>
      <c r="K718" s="9" t="s">
        <v>1234</v>
      </c>
      <c r="L718" s="15" t="s">
        <v>408</v>
      </c>
      <c r="M718" s="13">
        <v>1499</v>
      </c>
      <c r="N718" t="s">
        <v>1713</v>
      </c>
      <c r="O718" s="13">
        <v>450</v>
      </c>
      <c r="P718" s="13">
        <v>125</v>
      </c>
      <c r="Q718" s="13">
        <f t="shared" si="11"/>
        <v>924</v>
      </c>
    </row>
    <row r="719" spans="1:17" ht="21">
      <c r="A719" s="59">
        <v>711</v>
      </c>
      <c r="B719">
        <v>77894452403</v>
      </c>
      <c r="C719" s="55"/>
      <c r="D719" s="1" t="s">
        <v>1622</v>
      </c>
      <c r="E719" t="s">
        <v>891</v>
      </c>
      <c r="F719" t="s">
        <v>492</v>
      </c>
      <c r="G719" s="162">
        <v>45315</v>
      </c>
      <c r="H719" s="156" t="s">
        <v>94</v>
      </c>
      <c r="I719" s="163">
        <v>45318</v>
      </c>
      <c r="J719" s="164"/>
      <c r="K719" s="9" t="s">
        <v>1415</v>
      </c>
      <c r="L719" s="15" t="s">
        <v>408</v>
      </c>
      <c r="M719" s="13">
        <v>1548</v>
      </c>
      <c r="N719" t="s">
        <v>1554</v>
      </c>
      <c r="O719" s="13">
        <v>500</v>
      </c>
      <c r="P719" s="13">
        <v>125</v>
      </c>
      <c r="Q719" s="13">
        <f t="shared" si="11"/>
        <v>923</v>
      </c>
    </row>
    <row r="720" spans="1:17" ht="21">
      <c r="A720" s="59">
        <v>712</v>
      </c>
      <c r="B720">
        <v>77895157141</v>
      </c>
      <c r="C720" s="55"/>
      <c r="D720" s="1" t="s">
        <v>1623</v>
      </c>
      <c r="E720" t="s">
        <v>1512</v>
      </c>
      <c r="F720" t="s">
        <v>452</v>
      </c>
      <c r="G720" s="162">
        <v>45316</v>
      </c>
      <c r="H720" s="156" t="s">
        <v>94</v>
      </c>
      <c r="I720" s="163">
        <v>45320</v>
      </c>
      <c r="J720" s="164"/>
      <c r="K720" s="9" t="s">
        <v>1368</v>
      </c>
      <c r="L720" s="15" t="s">
        <v>408</v>
      </c>
      <c r="M720" s="13">
        <v>1399</v>
      </c>
      <c r="N720" t="s">
        <v>1713</v>
      </c>
      <c r="O720" s="13">
        <v>450</v>
      </c>
      <c r="P720" s="13">
        <v>125</v>
      </c>
      <c r="Q720" s="13">
        <f t="shared" si="11"/>
        <v>824</v>
      </c>
    </row>
    <row r="721" spans="1:17" ht="21">
      <c r="A721" s="59">
        <v>713</v>
      </c>
      <c r="B721">
        <v>77895156765</v>
      </c>
      <c r="C721" s="55"/>
      <c r="D721" s="1" t="s">
        <v>1624</v>
      </c>
      <c r="E721" t="s">
        <v>1441</v>
      </c>
      <c r="F721" t="s">
        <v>22</v>
      </c>
      <c r="G721" s="162">
        <v>45316</v>
      </c>
      <c r="H721" s="156" t="s">
        <v>94</v>
      </c>
      <c r="I721" s="163">
        <v>45318</v>
      </c>
      <c r="J721" s="164"/>
      <c r="K721" s="9" t="s">
        <v>1415</v>
      </c>
      <c r="L721" s="15" t="s">
        <v>408</v>
      </c>
      <c r="M721" s="13">
        <v>1548</v>
      </c>
      <c r="N721" t="s">
        <v>1554</v>
      </c>
      <c r="O721" s="13">
        <v>500</v>
      </c>
      <c r="P721" s="13">
        <v>125</v>
      </c>
      <c r="Q721" s="13">
        <f t="shared" si="11"/>
        <v>923</v>
      </c>
    </row>
    <row r="722" spans="1:17" ht="21">
      <c r="A722" s="59">
        <v>714</v>
      </c>
      <c r="B722">
        <v>1319480593550</v>
      </c>
      <c r="C722" s="55"/>
      <c r="D722" s="1" t="s">
        <v>1626</v>
      </c>
      <c r="E722" t="s">
        <v>1625</v>
      </c>
      <c r="F722" t="s">
        <v>492</v>
      </c>
      <c r="G722" s="162">
        <v>45316</v>
      </c>
      <c r="H722" s="156" t="s">
        <v>94</v>
      </c>
      <c r="I722" s="163">
        <v>45323</v>
      </c>
      <c r="J722" s="164"/>
      <c r="K722" s="9" t="s">
        <v>1368</v>
      </c>
      <c r="L722" s="15" t="s">
        <v>408</v>
      </c>
      <c r="M722" s="13">
        <v>1399</v>
      </c>
      <c r="N722" t="s">
        <v>1713</v>
      </c>
      <c r="O722" s="13">
        <v>450</v>
      </c>
      <c r="P722" s="13">
        <v>125</v>
      </c>
      <c r="Q722" s="13">
        <f t="shared" si="11"/>
        <v>824</v>
      </c>
    </row>
    <row r="723" spans="1:17" ht="21">
      <c r="A723" s="59">
        <v>715</v>
      </c>
      <c r="B723">
        <v>76960776911</v>
      </c>
      <c r="C723" s="55"/>
      <c r="D723" s="1" t="s">
        <v>1627</v>
      </c>
      <c r="E723" t="s">
        <v>1628</v>
      </c>
      <c r="F723" t="s">
        <v>631</v>
      </c>
      <c r="G723" s="162">
        <v>45316</v>
      </c>
      <c r="H723" s="156" t="s">
        <v>94</v>
      </c>
      <c r="I723" s="163">
        <v>45320</v>
      </c>
      <c r="J723" s="164"/>
      <c r="K723" s="9" t="s">
        <v>1629</v>
      </c>
      <c r="L723" t="s">
        <v>280</v>
      </c>
      <c r="M723" s="13">
        <v>1400</v>
      </c>
      <c r="N723" t="s">
        <v>1713</v>
      </c>
      <c r="O723" s="13">
        <v>450</v>
      </c>
      <c r="P723" s="13">
        <v>125</v>
      </c>
      <c r="Q723" s="13">
        <f t="shared" si="11"/>
        <v>825</v>
      </c>
    </row>
    <row r="724" spans="1:17" ht="21">
      <c r="A724" s="59">
        <v>716</v>
      </c>
      <c r="B724">
        <v>77895155251</v>
      </c>
      <c r="C724" s="55"/>
      <c r="D724" s="1" t="s">
        <v>1630</v>
      </c>
      <c r="E724" t="s">
        <v>1631</v>
      </c>
      <c r="F724" t="s">
        <v>468</v>
      </c>
      <c r="G724" s="162">
        <v>45316</v>
      </c>
      <c r="H724" s="156" t="s">
        <v>94</v>
      </c>
      <c r="I724" s="163">
        <v>45320</v>
      </c>
      <c r="J724" s="164"/>
      <c r="K724" s="9" t="s">
        <v>1368</v>
      </c>
      <c r="L724" s="15" t="s">
        <v>408</v>
      </c>
      <c r="M724" s="13">
        <v>1399</v>
      </c>
      <c r="N724" t="s">
        <v>1713</v>
      </c>
      <c r="O724" s="13">
        <v>450</v>
      </c>
      <c r="P724" s="13">
        <v>125</v>
      </c>
      <c r="Q724" s="13">
        <f t="shared" si="11"/>
        <v>824</v>
      </c>
    </row>
    <row r="725" spans="1:17" ht="21">
      <c r="A725" s="59">
        <v>717</v>
      </c>
      <c r="B725">
        <v>76960775931</v>
      </c>
      <c r="C725" s="55"/>
      <c r="D725" s="1" t="s">
        <v>1632</v>
      </c>
      <c r="E725" t="s">
        <v>846</v>
      </c>
      <c r="F725" t="s">
        <v>22</v>
      </c>
      <c r="G725" s="162">
        <v>45316</v>
      </c>
      <c r="H725" s="156" t="s">
        <v>94</v>
      </c>
      <c r="I725" s="163">
        <v>45318</v>
      </c>
      <c r="J725" s="164"/>
      <c r="K725" s="9" t="s">
        <v>985</v>
      </c>
      <c r="L725" t="s">
        <v>280</v>
      </c>
      <c r="M725" s="13">
        <v>1399</v>
      </c>
      <c r="N725" t="s">
        <v>1713</v>
      </c>
      <c r="O725" s="13">
        <v>450</v>
      </c>
      <c r="P725" s="13">
        <v>125</v>
      </c>
      <c r="Q725" s="13">
        <f t="shared" si="11"/>
        <v>824</v>
      </c>
    </row>
    <row r="726" spans="1:17" ht="21">
      <c r="A726" s="59">
        <v>718</v>
      </c>
      <c r="B726">
        <v>76960937605</v>
      </c>
      <c r="C726" s="55"/>
      <c r="D726" s="1" t="s">
        <v>1530</v>
      </c>
      <c r="E726" t="s">
        <v>4</v>
      </c>
      <c r="F726" t="s">
        <v>4</v>
      </c>
      <c r="G726" s="162">
        <v>45316</v>
      </c>
      <c r="H726" s="156" t="s">
        <v>94</v>
      </c>
      <c r="I726" s="163">
        <v>45317</v>
      </c>
      <c r="J726" s="164"/>
      <c r="K726" s="9" t="s">
        <v>1616</v>
      </c>
      <c r="M726" s="13">
        <v>0</v>
      </c>
      <c r="N726" t="s">
        <v>1713</v>
      </c>
      <c r="O726" s="13">
        <v>0</v>
      </c>
      <c r="P726" s="13">
        <v>125</v>
      </c>
      <c r="Q726" s="13">
        <f t="shared" si="11"/>
        <v>0</v>
      </c>
    </row>
    <row r="727" spans="1:17" ht="21">
      <c r="A727" s="59">
        <v>719</v>
      </c>
      <c r="B727">
        <v>77895341134</v>
      </c>
      <c r="C727" s="55"/>
      <c r="D727" s="1" t="s">
        <v>1633</v>
      </c>
      <c r="E727" t="s">
        <v>1464</v>
      </c>
      <c r="F727" t="s">
        <v>232</v>
      </c>
      <c r="G727" s="162">
        <v>45316</v>
      </c>
      <c r="H727" s="156" t="s">
        <v>94</v>
      </c>
      <c r="I727" s="163">
        <v>45318</v>
      </c>
      <c r="J727" s="164"/>
      <c r="K727" s="9" t="s">
        <v>1368</v>
      </c>
      <c r="L727" s="15" t="s">
        <v>408</v>
      </c>
      <c r="M727" s="13">
        <v>1399</v>
      </c>
      <c r="N727" t="s">
        <v>1713</v>
      </c>
      <c r="O727" s="13">
        <v>450</v>
      </c>
      <c r="P727" s="13">
        <v>125</v>
      </c>
      <c r="Q727" s="13">
        <f t="shared" si="11"/>
        <v>824</v>
      </c>
    </row>
    <row r="728" spans="1:17" ht="21">
      <c r="A728" s="59">
        <v>720</v>
      </c>
      <c r="B728">
        <v>77895514432</v>
      </c>
      <c r="C728" s="55"/>
      <c r="D728" s="1" t="s">
        <v>1634</v>
      </c>
      <c r="E728" t="s">
        <v>1381</v>
      </c>
      <c r="F728" t="s">
        <v>6</v>
      </c>
      <c r="G728" s="162">
        <v>45316</v>
      </c>
      <c r="H728" s="156" t="s">
        <v>94</v>
      </c>
      <c r="I728" s="163">
        <v>45321</v>
      </c>
      <c r="J728" s="164"/>
      <c r="K728" s="9" t="s">
        <v>1368</v>
      </c>
      <c r="L728" s="15" t="s">
        <v>408</v>
      </c>
      <c r="M728" s="13">
        <v>1399</v>
      </c>
      <c r="N728" t="s">
        <v>1713</v>
      </c>
      <c r="O728" s="13">
        <v>450</v>
      </c>
      <c r="P728" s="13">
        <v>125</v>
      </c>
      <c r="Q728" s="13">
        <f t="shared" si="11"/>
        <v>824</v>
      </c>
    </row>
    <row r="729" spans="1:17" ht="21">
      <c r="A729" s="59">
        <v>721</v>
      </c>
      <c r="B729">
        <v>77895514200</v>
      </c>
      <c r="C729" s="55"/>
      <c r="D729" s="1" t="s">
        <v>1635</v>
      </c>
      <c r="E729" t="s">
        <v>1002</v>
      </c>
      <c r="F729" t="s">
        <v>635</v>
      </c>
      <c r="G729" s="162">
        <v>45316</v>
      </c>
      <c r="H729" s="156" t="s">
        <v>94</v>
      </c>
      <c r="I729" s="163">
        <v>45320</v>
      </c>
      <c r="J729" s="164"/>
      <c r="K729" s="9" t="s">
        <v>1368</v>
      </c>
      <c r="L729" s="15" t="s">
        <v>408</v>
      </c>
      <c r="M729" s="13">
        <v>1399</v>
      </c>
      <c r="N729" t="s">
        <v>1713</v>
      </c>
      <c r="O729" s="13">
        <v>450</v>
      </c>
      <c r="P729" s="13">
        <v>125</v>
      </c>
      <c r="Q729" s="13">
        <f t="shared" si="11"/>
        <v>824</v>
      </c>
    </row>
    <row r="730" spans="1:17" ht="21">
      <c r="A730" s="59">
        <v>722</v>
      </c>
      <c r="B730">
        <v>77896410572</v>
      </c>
      <c r="C730" s="55"/>
      <c r="D730" s="1" t="s">
        <v>1636</v>
      </c>
      <c r="E730" t="s">
        <v>139</v>
      </c>
      <c r="F730" t="s">
        <v>714</v>
      </c>
      <c r="G730" s="162">
        <v>45318</v>
      </c>
      <c r="H730" s="156" t="s">
        <v>94</v>
      </c>
      <c r="I730" s="163">
        <v>45321</v>
      </c>
      <c r="J730" s="164"/>
      <c r="K730" s="9" t="s">
        <v>1368</v>
      </c>
      <c r="L730" s="15" t="s">
        <v>408</v>
      </c>
      <c r="M730" s="13">
        <v>1399</v>
      </c>
      <c r="N730" t="s">
        <v>1713</v>
      </c>
      <c r="O730" s="13">
        <v>450</v>
      </c>
      <c r="P730" s="13">
        <v>125</v>
      </c>
      <c r="Q730" s="13">
        <f t="shared" si="11"/>
        <v>824</v>
      </c>
    </row>
    <row r="731" spans="1:17" ht="21">
      <c r="A731" s="59">
        <v>723</v>
      </c>
      <c r="B731">
        <v>77896410266</v>
      </c>
      <c r="C731" s="55"/>
      <c r="D731" s="1" t="s">
        <v>1637</v>
      </c>
      <c r="E731" t="s">
        <v>447</v>
      </c>
      <c r="F731" t="s">
        <v>448</v>
      </c>
      <c r="G731" s="162">
        <v>45318</v>
      </c>
      <c r="H731" s="156" t="s">
        <v>94</v>
      </c>
      <c r="I731" s="163">
        <v>45324</v>
      </c>
      <c r="J731" s="164"/>
      <c r="K731" s="9" t="s">
        <v>1368</v>
      </c>
      <c r="L731" s="15" t="s">
        <v>408</v>
      </c>
      <c r="M731" s="13">
        <v>1399</v>
      </c>
      <c r="N731" t="s">
        <v>1713</v>
      </c>
      <c r="O731" s="13">
        <v>450</v>
      </c>
      <c r="P731" s="13">
        <v>125</v>
      </c>
      <c r="Q731" s="13">
        <f t="shared" si="11"/>
        <v>824</v>
      </c>
    </row>
    <row r="732" spans="1:17" ht="21">
      <c r="A732" s="59">
        <v>724</v>
      </c>
      <c r="B732">
        <v>80413053420</v>
      </c>
      <c r="C732" s="55"/>
      <c r="D732" s="1" t="s">
        <v>1638</v>
      </c>
      <c r="E732" t="s">
        <v>1639</v>
      </c>
      <c r="F732" t="s">
        <v>1119</v>
      </c>
      <c r="G732" s="162">
        <v>45318</v>
      </c>
      <c r="H732" s="156" t="s">
        <v>94</v>
      </c>
      <c r="I732" s="163">
        <v>45321</v>
      </c>
      <c r="J732" s="164"/>
      <c r="K732" s="9" t="s">
        <v>1368</v>
      </c>
      <c r="L732" s="15" t="s">
        <v>408</v>
      </c>
      <c r="M732" s="13">
        <v>1399</v>
      </c>
      <c r="N732" t="s">
        <v>1713</v>
      </c>
      <c r="O732" s="13">
        <v>450</v>
      </c>
      <c r="P732" s="13">
        <v>125</v>
      </c>
      <c r="Q732" s="13">
        <f t="shared" si="11"/>
        <v>824</v>
      </c>
    </row>
    <row r="733" spans="1:17" ht="21">
      <c r="A733" s="59">
        <v>725</v>
      </c>
      <c r="B733">
        <v>77896409231</v>
      </c>
      <c r="C733" s="55"/>
      <c r="D733" s="1" t="s">
        <v>1640</v>
      </c>
      <c r="E733" t="s">
        <v>1441</v>
      </c>
      <c r="F733" t="s">
        <v>22</v>
      </c>
      <c r="G733" s="162">
        <v>45318</v>
      </c>
      <c r="H733" s="157" t="s">
        <v>115</v>
      </c>
      <c r="I733" s="164"/>
      <c r="J733" s="165">
        <v>45328</v>
      </c>
      <c r="K733" s="9" t="s">
        <v>1368</v>
      </c>
      <c r="L733" s="17" t="s">
        <v>115</v>
      </c>
      <c r="M733" s="13"/>
      <c r="N733" t="s">
        <v>1713</v>
      </c>
      <c r="O733" s="13">
        <v>0</v>
      </c>
      <c r="P733" s="13">
        <v>125</v>
      </c>
      <c r="Q733" s="13">
        <f t="shared" si="11"/>
        <v>0</v>
      </c>
    </row>
    <row r="734" spans="1:17" ht="21">
      <c r="A734" s="59">
        <v>726</v>
      </c>
      <c r="B734">
        <v>77896409054</v>
      </c>
      <c r="C734" s="55"/>
      <c r="D734" s="1" t="s">
        <v>1641</v>
      </c>
      <c r="E734" t="s">
        <v>34</v>
      </c>
      <c r="F734" t="s">
        <v>11</v>
      </c>
      <c r="G734" s="162">
        <v>45318</v>
      </c>
      <c r="H734" s="156" t="s">
        <v>94</v>
      </c>
      <c r="I734" s="163">
        <v>45320</v>
      </c>
      <c r="J734" s="164"/>
      <c r="K734" s="9" t="s">
        <v>1368</v>
      </c>
      <c r="L734" s="15" t="s">
        <v>408</v>
      </c>
      <c r="M734" s="13">
        <v>1399</v>
      </c>
      <c r="N734" t="s">
        <v>1713</v>
      </c>
      <c r="O734" s="13">
        <v>450</v>
      </c>
      <c r="P734" s="13">
        <v>125</v>
      </c>
      <c r="Q734" s="13">
        <f t="shared" si="11"/>
        <v>824</v>
      </c>
    </row>
    <row r="735" spans="1:17" ht="21">
      <c r="A735" s="59">
        <v>727</v>
      </c>
      <c r="B735">
        <v>77896408822</v>
      </c>
      <c r="C735" s="55"/>
      <c r="D735" s="1" t="s">
        <v>1642</v>
      </c>
      <c r="E735" t="s">
        <v>21</v>
      </c>
      <c r="F735" t="s">
        <v>22</v>
      </c>
      <c r="G735" s="162">
        <v>45318</v>
      </c>
      <c r="H735" s="156" t="s">
        <v>94</v>
      </c>
      <c r="I735" s="163">
        <v>45319</v>
      </c>
      <c r="J735" s="164"/>
      <c r="K735" s="9" t="s">
        <v>1368</v>
      </c>
      <c r="L735" s="15" t="s">
        <v>408</v>
      </c>
      <c r="M735" s="13">
        <v>1399</v>
      </c>
      <c r="N735" t="s">
        <v>1713</v>
      </c>
      <c r="O735" s="13">
        <v>450</v>
      </c>
      <c r="P735" s="13">
        <v>125</v>
      </c>
      <c r="Q735" s="13">
        <f t="shared" si="11"/>
        <v>824</v>
      </c>
    </row>
    <row r="736" spans="1:17" ht="21">
      <c r="A736" s="59">
        <v>728</v>
      </c>
      <c r="B736">
        <v>77896408284</v>
      </c>
      <c r="C736" s="55"/>
      <c r="D736" s="1" t="s">
        <v>1643</v>
      </c>
      <c r="E736" t="s">
        <v>1338</v>
      </c>
      <c r="F736" t="s">
        <v>380</v>
      </c>
      <c r="G736" s="162">
        <v>45318</v>
      </c>
      <c r="H736" s="156" t="s">
        <v>94</v>
      </c>
      <c r="I736" s="163">
        <v>45323</v>
      </c>
      <c r="J736" s="164"/>
      <c r="K736" s="9" t="s">
        <v>1368</v>
      </c>
      <c r="L736" s="15" t="s">
        <v>408</v>
      </c>
      <c r="M736" s="13">
        <v>1399</v>
      </c>
      <c r="N736" t="s">
        <v>1713</v>
      </c>
      <c r="O736" s="13">
        <v>450</v>
      </c>
      <c r="P736" s="13">
        <v>125</v>
      </c>
      <c r="Q736" s="13">
        <f t="shared" si="11"/>
        <v>824</v>
      </c>
    </row>
    <row r="737" spans="1:17" ht="21">
      <c r="A737" s="59">
        <v>729</v>
      </c>
      <c r="B737">
        <v>77896407971</v>
      </c>
      <c r="C737" s="55"/>
      <c r="D737" s="1" t="s">
        <v>1644</v>
      </c>
      <c r="E737" t="s">
        <v>1652</v>
      </c>
      <c r="F737" t="s">
        <v>468</v>
      </c>
      <c r="G737" s="162">
        <v>45318</v>
      </c>
      <c r="H737" s="156" t="s">
        <v>94</v>
      </c>
      <c r="I737" s="163">
        <v>45321</v>
      </c>
      <c r="J737" s="164"/>
      <c r="K737" s="9" t="s">
        <v>1368</v>
      </c>
      <c r="L737" s="15" t="s">
        <v>408</v>
      </c>
      <c r="M737" s="13">
        <v>1399</v>
      </c>
      <c r="N737" t="s">
        <v>1713</v>
      </c>
      <c r="O737" s="13">
        <v>450</v>
      </c>
      <c r="P737" s="13">
        <v>125</v>
      </c>
      <c r="Q737" s="13">
        <f t="shared" si="11"/>
        <v>824</v>
      </c>
    </row>
    <row r="738" spans="1:17" ht="21">
      <c r="A738" s="59">
        <v>730</v>
      </c>
      <c r="B738">
        <v>412003481968</v>
      </c>
      <c r="C738" s="55"/>
      <c r="D738" s="1" t="s">
        <v>1645</v>
      </c>
      <c r="E738" t="s">
        <v>1646</v>
      </c>
      <c r="F738" t="s">
        <v>210</v>
      </c>
      <c r="G738" s="162">
        <v>45318</v>
      </c>
      <c r="H738" s="156" t="s">
        <v>94</v>
      </c>
      <c r="I738" s="163">
        <v>45321</v>
      </c>
      <c r="J738" s="164"/>
      <c r="K738" s="9" t="s">
        <v>1368</v>
      </c>
      <c r="L738" s="15" t="s">
        <v>408</v>
      </c>
      <c r="M738" s="13">
        <v>1399</v>
      </c>
      <c r="N738" t="s">
        <v>1713</v>
      </c>
      <c r="O738" s="13">
        <v>450</v>
      </c>
      <c r="P738" s="13">
        <v>125</v>
      </c>
      <c r="Q738" s="13">
        <f t="shared" si="11"/>
        <v>824</v>
      </c>
    </row>
    <row r="739" spans="1:17" ht="21">
      <c r="A739" s="59">
        <v>731</v>
      </c>
      <c r="B739">
        <v>77896407411</v>
      </c>
      <c r="C739" s="55"/>
      <c r="D739" s="1" t="s">
        <v>1647</v>
      </c>
      <c r="E739" t="s">
        <v>1648</v>
      </c>
      <c r="F739" t="s">
        <v>452</v>
      </c>
      <c r="G739" s="162">
        <v>45318</v>
      </c>
      <c r="H739" s="156" t="s">
        <v>94</v>
      </c>
      <c r="I739" s="163">
        <v>45322</v>
      </c>
      <c r="J739" s="164"/>
      <c r="K739" s="9" t="s">
        <v>1368</v>
      </c>
      <c r="L739" s="15" t="s">
        <v>408</v>
      </c>
      <c r="M739" s="13">
        <v>1399</v>
      </c>
      <c r="N739" t="s">
        <v>1713</v>
      </c>
      <c r="O739" s="13">
        <v>450</v>
      </c>
      <c r="P739" s="13">
        <v>125</v>
      </c>
      <c r="Q739" s="13">
        <f t="shared" si="11"/>
        <v>824</v>
      </c>
    </row>
    <row r="740" spans="1:17" ht="21">
      <c r="A740" s="59">
        <v>732</v>
      </c>
      <c r="B740">
        <v>77896406976</v>
      </c>
      <c r="C740" s="55"/>
      <c r="D740" s="1" t="s">
        <v>1649</v>
      </c>
      <c r="E740" t="s">
        <v>231</v>
      </c>
      <c r="F740" t="s">
        <v>232</v>
      </c>
      <c r="G740" s="162">
        <v>45318</v>
      </c>
      <c r="H740" s="156" t="s">
        <v>94</v>
      </c>
      <c r="I740" s="163">
        <v>45320</v>
      </c>
      <c r="J740" s="164"/>
      <c r="K740" s="9" t="s">
        <v>1368</v>
      </c>
      <c r="L740" s="15" t="s">
        <v>408</v>
      </c>
      <c r="M740" s="13">
        <v>1399</v>
      </c>
      <c r="N740" t="s">
        <v>1713</v>
      </c>
      <c r="O740" s="13">
        <v>450</v>
      </c>
      <c r="P740" s="13">
        <v>125</v>
      </c>
      <c r="Q740" s="13">
        <f t="shared" si="11"/>
        <v>824</v>
      </c>
    </row>
    <row r="741" spans="1:17" ht="21">
      <c r="A741" s="59">
        <v>733</v>
      </c>
      <c r="B741">
        <v>77896406372</v>
      </c>
      <c r="C741" s="55"/>
      <c r="D741" s="1" t="s">
        <v>1521</v>
      </c>
      <c r="E741" t="s">
        <v>533</v>
      </c>
      <c r="F741" t="s">
        <v>232</v>
      </c>
      <c r="G741" s="162">
        <v>45318</v>
      </c>
      <c r="H741" s="156" t="s">
        <v>94</v>
      </c>
      <c r="I741" s="163">
        <v>45320</v>
      </c>
      <c r="J741" s="164"/>
      <c r="K741" s="9" t="s">
        <v>1368</v>
      </c>
      <c r="L741" s="15" t="s">
        <v>408</v>
      </c>
      <c r="M741" s="13">
        <v>1399</v>
      </c>
      <c r="N741" t="s">
        <v>1713</v>
      </c>
      <c r="O741" s="13">
        <v>450</v>
      </c>
      <c r="P741" s="13">
        <v>125</v>
      </c>
      <c r="Q741" s="13">
        <f t="shared" si="11"/>
        <v>824</v>
      </c>
    </row>
    <row r="742" spans="1:17" ht="21">
      <c r="A742" s="59">
        <v>734</v>
      </c>
      <c r="B742">
        <v>77896409555</v>
      </c>
      <c r="C742" s="55"/>
      <c r="D742" s="1" t="s">
        <v>1650</v>
      </c>
      <c r="E742" t="s">
        <v>1651</v>
      </c>
      <c r="F742" t="s">
        <v>1119</v>
      </c>
      <c r="G742" s="162">
        <v>45318</v>
      </c>
      <c r="H742" s="156" t="s">
        <v>94</v>
      </c>
      <c r="I742" s="163">
        <v>45323</v>
      </c>
      <c r="J742" s="164"/>
      <c r="K742" s="9" t="s">
        <v>1415</v>
      </c>
      <c r="L742" s="15" t="s">
        <v>408</v>
      </c>
      <c r="M742" s="13">
        <v>1548</v>
      </c>
      <c r="N742" t="s">
        <v>1554</v>
      </c>
      <c r="O742" s="13">
        <v>500</v>
      </c>
      <c r="P742" s="13">
        <v>125</v>
      </c>
      <c r="Q742" s="13">
        <f t="shared" si="11"/>
        <v>923</v>
      </c>
    </row>
    <row r="743" spans="1:17" ht="21">
      <c r="A743" s="59">
        <v>735</v>
      </c>
      <c r="B743">
        <v>77896580160</v>
      </c>
      <c r="C743" s="55"/>
      <c r="D743" s="1" t="s">
        <v>1653</v>
      </c>
      <c r="E743" t="s">
        <v>1087</v>
      </c>
      <c r="F743" t="s">
        <v>4</v>
      </c>
      <c r="G743" s="162">
        <v>45318</v>
      </c>
      <c r="H743" s="156" t="s">
        <v>94</v>
      </c>
      <c r="I743" s="163">
        <v>45320</v>
      </c>
      <c r="J743" s="164"/>
      <c r="K743" s="9" t="s">
        <v>1427</v>
      </c>
      <c r="L743" s="15" t="s">
        <v>408</v>
      </c>
      <c r="M743" s="13">
        <v>1648</v>
      </c>
      <c r="N743" t="s">
        <v>1554</v>
      </c>
      <c r="O743" s="13">
        <v>500</v>
      </c>
      <c r="P743" s="13">
        <v>125</v>
      </c>
      <c r="Q743" s="13">
        <f t="shared" si="11"/>
        <v>1023</v>
      </c>
    </row>
    <row r="744" spans="1:17" ht="21">
      <c r="A744" s="59">
        <v>736</v>
      </c>
      <c r="B744">
        <v>77896582164</v>
      </c>
      <c r="C744" s="55"/>
      <c r="D744" s="1" t="s">
        <v>1654</v>
      </c>
      <c r="E744" t="s">
        <v>1655</v>
      </c>
      <c r="F744" t="s">
        <v>468</v>
      </c>
      <c r="G744" s="162">
        <v>45318</v>
      </c>
      <c r="H744" s="156" t="s">
        <v>94</v>
      </c>
      <c r="I744" s="163">
        <v>45320</v>
      </c>
      <c r="J744" s="164"/>
      <c r="K744" s="9" t="s">
        <v>1368</v>
      </c>
      <c r="L744" s="15" t="s">
        <v>408</v>
      </c>
      <c r="M744" s="13">
        <v>1399</v>
      </c>
      <c r="N744" t="s">
        <v>1713</v>
      </c>
      <c r="O744" s="13">
        <v>450</v>
      </c>
      <c r="P744" s="13">
        <v>125</v>
      </c>
      <c r="Q744" s="13">
        <f t="shared" si="11"/>
        <v>824</v>
      </c>
    </row>
    <row r="745" spans="1:17" ht="21">
      <c r="A745" s="59">
        <v>737</v>
      </c>
      <c r="B745">
        <v>77896579331</v>
      </c>
      <c r="C745" s="55"/>
      <c r="D745" s="1" t="s">
        <v>1656</v>
      </c>
      <c r="E745" t="s">
        <v>1089</v>
      </c>
      <c r="F745" t="s">
        <v>4</v>
      </c>
      <c r="G745" s="162">
        <v>45318</v>
      </c>
      <c r="H745" s="156" t="s">
        <v>94</v>
      </c>
      <c r="I745" s="163">
        <v>45320</v>
      </c>
      <c r="J745" s="164"/>
      <c r="K745" s="9" t="s">
        <v>1368</v>
      </c>
      <c r="L745" s="15" t="s">
        <v>408</v>
      </c>
      <c r="M745" s="13">
        <v>1399</v>
      </c>
      <c r="N745" t="s">
        <v>1713</v>
      </c>
      <c r="O745" s="13">
        <v>450</v>
      </c>
      <c r="P745" s="13">
        <v>125</v>
      </c>
      <c r="Q745" s="13">
        <f t="shared" si="11"/>
        <v>824</v>
      </c>
    </row>
    <row r="746" spans="1:17" ht="21">
      <c r="A746" s="59">
        <v>738</v>
      </c>
      <c r="B746">
        <v>77896716660</v>
      </c>
      <c r="C746" s="55"/>
      <c r="D746" s="1" t="s">
        <v>1657</v>
      </c>
      <c r="E746" t="s">
        <v>939</v>
      </c>
      <c r="F746" t="s">
        <v>343</v>
      </c>
      <c r="G746" s="162">
        <v>45318</v>
      </c>
      <c r="H746" s="156" t="s">
        <v>94</v>
      </c>
      <c r="I746" s="163">
        <v>45321</v>
      </c>
      <c r="J746" s="164"/>
      <c r="K746" s="9" t="s">
        <v>1234</v>
      </c>
      <c r="L746" s="15" t="s">
        <v>408</v>
      </c>
      <c r="M746" s="13">
        <v>1399</v>
      </c>
      <c r="N746" t="s">
        <v>1713</v>
      </c>
      <c r="O746" s="13">
        <v>450</v>
      </c>
      <c r="P746" s="13">
        <v>125</v>
      </c>
      <c r="Q746" s="13">
        <f t="shared" si="11"/>
        <v>824</v>
      </c>
    </row>
    <row r="747" spans="1:17" ht="21">
      <c r="A747" s="59">
        <v>739</v>
      </c>
      <c r="B747">
        <v>77897244994</v>
      </c>
      <c r="C747" s="55"/>
      <c r="D747" s="1" t="s">
        <v>1589</v>
      </c>
      <c r="E747" t="s">
        <v>1590</v>
      </c>
      <c r="F747" t="s">
        <v>93</v>
      </c>
      <c r="G747" s="162">
        <v>45318</v>
      </c>
      <c r="H747" s="156" t="s">
        <v>94</v>
      </c>
      <c r="I747" s="163">
        <v>45320</v>
      </c>
      <c r="J747" s="164"/>
      <c r="K747" s="9" t="s">
        <v>1368</v>
      </c>
      <c r="L747" s="15" t="s">
        <v>408</v>
      </c>
      <c r="M747" s="13">
        <v>1399</v>
      </c>
      <c r="N747" t="s">
        <v>1713</v>
      </c>
      <c r="O747" s="13">
        <v>450</v>
      </c>
      <c r="P747" s="13">
        <v>125</v>
      </c>
      <c r="Q747" s="13">
        <f t="shared" si="11"/>
        <v>824</v>
      </c>
    </row>
    <row r="748" spans="1:17" ht="21">
      <c r="A748" s="59">
        <v>740</v>
      </c>
      <c r="B748">
        <v>77897868565</v>
      </c>
      <c r="C748" s="55"/>
      <c r="D748" s="1" t="s">
        <v>1658</v>
      </c>
      <c r="E748" t="s">
        <v>1659</v>
      </c>
      <c r="F748" t="s">
        <v>452</v>
      </c>
      <c r="G748" s="162">
        <v>45320</v>
      </c>
      <c r="H748" s="156" t="s">
        <v>94</v>
      </c>
      <c r="I748" s="163">
        <v>45324</v>
      </c>
      <c r="J748" s="164"/>
      <c r="K748" s="9" t="s">
        <v>1368</v>
      </c>
      <c r="L748" s="15" t="s">
        <v>408</v>
      </c>
      <c r="M748" s="13">
        <v>1399</v>
      </c>
      <c r="N748" t="s">
        <v>1713</v>
      </c>
      <c r="O748" s="13">
        <v>450</v>
      </c>
      <c r="P748" s="13">
        <v>125</v>
      </c>
      <c r="Q748" s="13">
        <f t="shared" si="11"/>
        <v>824</v>
      </c>
    </row>
    <row r="749" spans="1:17" ht="21">
      <c r="A749" s="59">
        <v>741</v>
      </c>
      <c r="B749">
        <v>77897868090</v>
      </c>
      <c r="C749" s="55"/>
      <c r="D749" s="1" t="s">
        <v>1660</v>
      </c>
      <c r="E749" t="s">
        <v>1477</v>
      </c>
      <c r="F749" t="s">
        <v>452</v>
      </c>
      <c r="G749" s="162">
        <v>45320</v>
      </c>
      <c r="H749" s="156" t="s">
        <v>94</v>
      </c>
      <c r="I749" s="163">
        <v>45323</v>
      </c>
      <c r="J749" s="164"/>
      <c r="K749" s="9" t="s">
        <v>1234</v>
      </c>
      <c r="L749" s="15" t="s">
        <v>408</v>
      </c>
      <c r="M749" s="13">
        <v>1499</v>
      </c>
      <c r="N749" t="s">
        <v>1713</v>
      </c>
      <c r="O749" s="13">
        <v>450</v>
      </c>
      <c r="P749" s="13">
        <v>125</v>
      </c>
      <c r="Q749" s="13">
        <f t="shared" si="11"/>
        <v>924</v>
      </c>
    </row>
    <row r="750" spans="1:17" ht="21">
      <c r="A750" s="59">
        <v>742</v>
      </c>
      <c r="B750">
        <v>77897867946</v>
      </c>
      <c r="C750" s="55"/>
      <c r="D750" s="1" t="s">
        <v>1661</v>
      </c>
      <c r="E750" t="s">
        <v>4</v>
      </c>
      <c r="F750" t="s">
        <v>4</v>
      </c>
      <c r="G750" s="162">
        <v>45320</v>
      </c>
      <c r="H750" s="156" t="s">
        <v>94</v>
      </c>
      <c r="I750" s="163">
        <v>45321</v>
      </c>
      <c r="J750" s="164"/>
      <c r="K750" s="9" t="s">
        <v>1234</v>
      </c>
      <c r="L750" s="15" t="s">
        <v>408</v>
      </c>
      <c r="M750" s="13">
        <v>1499</v>
      </c>
      <c r="N750" t="s">
        <v>1520</v>
      </c>
      <c r="O750" s="13">
        <v>500</v>
      </c>
      <c r="P750" s="13">
        <v>125</v>
      </c>
      <c r="Q750" s="13">
        <f t="shared" si="11"/>
        <v>874</v>
      </c>
    </row>
    <row r="751" spans="1:17" ht="21">
      <c r="A751" s="59">
        <v>743</v>
      </c>
      <c r="B751">
        <v>77897867854</v>
      </c>
      <c r="C751" s="55"/>
      <c r="D751" s="1" t="s">
        <v>1662</v>
      </c>
      <c r="E751" t="s">
        <v>1663</v>
      </c>
      <c r="F751" t="s">
        <v>635</v>
      </c>
      <c r="G751" s="162">
        <v>45320</v>
      </c>
      <c r="H751" s="157" t="s">
        <v>115</v>
      </c>
      <c r="I751" s="164"/>
      <c r="J751" s="165">
        <v>45336</v>
      </c>
      <c r="K751" s="9" t="s">
        <v>1368</v>
      </c>
      <c r="M751" s="13"/>
      <c r="N751" t="s">
        <v>1713</v>
      </c>
      <c r="O751" s="13">
        <v>0</v>
      </c>
      <c r="P751" s="13">
        <v>125</v>
      </c>
      <c r="Q751" s="13">
        <f t="shared" si="11"/>
        <v>0</v>
      </c>
    </row>
    <row r="752" spans="1:17" ht="21">
      <c r="A752" s="59">
        <v>744</v>
      </c>
      <c r="B752">
        <v>77897867784</v>
      </c>
      <c r="C752" s="55"/>
      <c r="D752" s="1" t="s">
        <v>1664</v>
      </c>
      <c r="E752" t="s">
        <v>1665</v>
      </c>
      <c r="F752" t="s">
        <v>93</v>
      </c>
      <c r="G752" s="162">
        <v>45320</v>
      </c>
      <c r="H752" s="156" t="s">
        <v>94</v>
      </c>
      <c r="I752" s="163">
        <v>45323</v>
      </c>
      <c r="J752" s="164"/>
      <c r="K752" s="9" t="s">
        <v>1368</v>
      </c>
      <c r="L752" s="15" t="s">
        <v>408</v>
      </c>
      <c r="M752" s="13">
        <v>1399</v>
      </c>
      <c r="N752" t="s">
        <v>1713</v>
      </c>
      <c r="O752" s="13">
        <v>450</v>
      </c>
      <c r="P752" s="13">
        <v>125</v>
      </c>
      <c r="Q752" s="13">
        <f t="shared" si="11"/>
        <v>824</v>
      </c>
    </row>
    <row r="753" spans="1:17" ht="21">
      <c r="A753" s="59">
        <v>745</v>
      </c>
      <c r="B753">
        <v>77897867644</v>
      </c>
      <c r="C753" s="55"/>
      <c r="D753" s="1" t="s">
        <v>1666</v>
      </c>
      <c r="E753" t="s">
        <v>839</v>
      </c>
      <c r="F753" t="s">
        <v>840</v>
      </c>
      <c r="G753" s="162">
        <v>45320</v>
      </c>
      <c r="H753" s="156" t="s">
        <v>94</v>
      </c>
      <c r="I753" s="163">
        <v>45322</v>
      </c>
      <c r="J753" s="164"/>
      <c r="K753" s="9" t="s">
        <v>1415</v>
      </c>
      <c r="L753" s="15" t="s">
        <v>408</v>
      </c>
      <c r="M753" s="13">
        <v>1548</v>
      </c>
      <c r="N753" t="s">
        <v>1554</v>
      </c>
      <c r="O753" s="13">
        <v>450</v>
      </c>
      <c r="P753" s="13">
        <v>125</v>
      </c>
      <c r="Q753" s="13">
        <f t="shared" si="11"/>
        <v>973</v>
      </c>
    </row>
    <row r="754" spans="1:17" ht="21">
      <c r="A754" s="59">
        <v>746</v>
      </c>
      <c r="B754">
        <v>77897867202</v>
      </c>
      <c r="C754" s="55"/>
      <c r="D754" s="1" t="s">
        <v>1667</v>
      </c>
      <c r="E754" t="s">
        <v>835</v>
      </c>
      <c r="F754" t="s">
        <v>452</v>
      </c>
      <c r="G754" s="162">
        <v>45320</v>
      </c>
      <c r="H754" s="157" t="s">
        <v>115</v>
      </c>
      <c r="I754" s="164"/>
      <c r="J754" s="165">
        <v>45330</v>
      </c>
      <c r="K754" s="9" t="s">
        <v>1368</v>
      </c>
      <c r="L754" s="17" t="s">
        <v>115</v>
      </c>
      <c r="M754" s="13"/>
      <c r="N754" t="s">
        <v>1713</v>
      </c>
      <c r="O754" s="13">
        <v>0</v>
      </c>
      <c r="P754" s="13">
        <v>125</v>
      </c>
      <c r="Q754" s="13">
        <f t="shared" si="11"/>
        <v>0</v>
      </c>
    </row>
    <row r="755" spans="1:17" ht="21">
      <c r="A755" s="59">
        <v>747</v>
      </c>
      <c r="B755">
        <v>77898191394</v>
      </c>
      <c r="C755" s="55"/>
      <c r="D755" s="1" t="s">
        <v>1668</v>
      </c>
      <c r="E755" t="s">
        <v>873</v>
      </c>
      <c r="F755" t="s">
        <v>232</v>
      </c>
      <c r="G755" s="162">
        <v>45320</v>
      </c>
      <c r="H755" s="156" t="s">
        <v>94</v>
      </c>
      <c r="I755" s="163">
        <v>45322</v>
      </c>
      <c r="J755" s="164"/>
      <c r="K755" s="9" t="s">
        <v>1368</v>
      </c>
      <c r="L755" s="15" t="s">
        <v>408</v>
      </c>
      <c r="M755" s="13">
        <v>1399</v>
      </c>
      <c r="N755" t="s">
        <v>1713</v>
      </c>
      <c r="O755" s="13">
        <v>450</v>
      </c>
      <c r="P755" s="13">
        <v>125</v>
      </c>
      <c r="Q755" s="13">
        <f t="shared" si="11"/>
        <v>824</v>
      </c>
    </row>
    <row r="756" spans="1:17" ht="21">
      <c r="A756" s="59">
        <v>748</v>
      </c>
      <c r="B756">
        <v>77898190731</v>
      </c>
      <c r="C756" s="55"/>
      <c r="D756" s="1" t="s">
        <v>1612</v>
      </c>
      <c r="E756" t="s">
        <v>1613</v>
      </c>
      <c r="F756" t="s">
        <v>71</v>
      </c>
      <c r="G756" s="162">
        <v>45320</v>
      </c>
      <c r="H756" s="156" t="s">
        <v>94</v>
      </c>
      <c r="I756" s="163">
        <v>45324</v>
      </c>
      <c r="J756" s="164"/>
      <c r="K756" s="9" t="s">
        <v>1368</v>
      </c>
      <c r="L756" s="15" t="s">
        <v>408</v>
      </c>
      <c r="M756" s="13">
        <v>1399</v>
      </c>
      <c r="N756" t="s">
        <v>1713</v>
      </c>
      <c r="O756" s="13">
        <v>450</v>
      </c>
      <c r="P756" s="13">
        <v>125</v>
      </c>
      <c r="Q756" s="13">
        <f t="shared" si="11"/>
        <v>824</v>
      </c>
    </row>
    <row r="757" spans="1:17" ht="21">
      <c r="A757" s="59">
        <v>749</v>
      </c>
      <c r="B757">
        <v>77898191744</v>
      </c>
      <c r="C757" s="55"/>
      <c r="D757" s="1" t="s">
        <v>1669</v>
      </c>
      <c r="E757" t="s">
        <v>1670</v>
      </c>
      <c r="F757" t="s">
        <v>6</v>
      </c>
      <c r="G757" s="162">
        <v>45320</v>
      </c>
      <c r="H757" s="156" t="s">
        <v>94</v>
      </c>
      <c r="I757" s="163">
        <v>45324</v>
      </c>
      <c r="J757" s="164"/>
      <c r="K757" s="9" t="s">
        <v>1368</v>
      </c>
      <c r="L757" s="15" t="s">
        <v>408</v>
      </c>
      <c r="M757" s="13">
        <v>1399</v>
      </c>
      <c r="N757" t="s">
        <v>1713</v>
      </c>
      <c r="O757" s="13">
        <v>450</v>
      </c>
      <c r="P757" s="13">
        <v>125</v>
      </c>
      <c r="Q757" s="13">
        <f t="shared" si="11"/>
        <v>824</v>
      </c>
    </row>
    <row r="758" spans="1:17" ht="21">
      <c r="A758" s="59">
        <v>750</v>
      </c>
      <c r="B758">
        <v>77898534663</v>
      </c>
      <c r="C758" s="55"/>
      <c r="D758" s="1" t="s">
        <v>1671</v>
      </c>
      <c r="E758" t="s">
        <v>961</v>
      </c>
      <c r="F758" t="s">
        <v>452</v>
      </c>
      <c r="G758" s="162">
        <v>45320</v>
      </c>
      <c r="H758" s="156" t="s">
        <v>94</v>
      </c>
      <c r="I758" s="163">
        <v>45324</v>
      </c>
      <c r="J758" s="164"/>
      <c r="K758" s="9" t="s">
        <v>1368</v>
      </c>
      <c r="L758" s="15" t="s">
        <v>408</v>
      </c>
      <c r="M758" s="13">
        <v>1399</v>
      </c>
      <c r="N758" t="s">
        <v>1713</v>
      </c>
      <c r="O758" s="13">
        <v>450</v>
      </c>
      <c r="P758" s="13">
        <v>125</v>
      </c>
      <c r="Q758" s="13">
        <f t="shared" si="11"/>
        <v>824</v>
      </c>
    </row>
    <row r="759" spans="1:17" ht="21">
      <c r="A759" s="59">
        <v>751</v>
      </c>
      <c r="B759">
        <v>77898534232</v>
      </c>
      <c r="C759" s="55"/>
      <c r="D759" s="1" t="s">
        <v>1672</v>
      </c>
      <c r="E759" t="s">
        <v>406</v>
      </c>
      <c r="F759" t="s">
        <v>4</v>
      </c>
      <c r="G759" s="162">
        <v>45320</v>
      </c>
      <c r="H759" s="156" t="s">
        <v>94</v>
      </c>
      <c r="I759" s="163">
        <v>45321</v>
      </c>
      <c r="J759" s="164"/>
      <c r="K759" s="9" t="s">
        <v>1368</v>
      </c>
      <c r="L759" s="15" t="s">
        <v>408</v>
      </c>
      <c r="M759" s="13">
        <v>1399</v>
      </c>
      <c r="N759" t="s">
        <v>1713</v>
      </c>
      <c r="O759" s="13">
        <v>450</v>
      </c>
      <c r="P759" s="13">
        <v>125</v>
      </c>
      <c r="Q759" s="13">
        <f t="shared" si="11"/>
        <v>824</v>
      </c>
    </row>
    <row r="760" spans="1:17" ht="21">
      <c r="A760" s="59">
        <v>752</v>
      </c>
      <c r="B760">
        <v>77898796010</v>
      </c>
      <c r="C760" s="55"/>
      <c r="D760" s="1" t="s">
        <v>1674</v>
      </c>
      <c r="E760" t="s">
        <v>34</v>
      </c>
      <c r="F760" t="s">
        <v>11</v>
      </c>
      <c r="G760" s="162">
        <v>45320</v>
      </c>
      <c r="H760" s="156" t="s">
        <v>94</v>
      </c>
      <c r="I760" s="163">
        <v>45321</v>
      </c>
      <c r="J760" s="164"/>
      <c r="K760" s="9" t="s">
        <v>1368</v>
      </c>
      <c r="L760" s="15" t="s">
        <v>408</v>
      </c>
      <c r="M760" s="13">
        <v>1399</v>
      </c>
      <c r="N760" t="s">
        <v>1713</v>
      </c>
      <c r="O760" s="13">
        <v>450</v>
      </c>
      <c r="P760" s="13">
        <v>125</v>
      </c>
      <c r="Q760" s="13">
        <f t="shared" si="11"/>
        <v>824</v>
      </c>
    </row>
    <row r="761" spans="1:17" ht="21">
      <c r="A761" s="59">
        <v>753</v>
      </c>
      <c r="B761">
        <v>10223960151</v>
      </c>
      <c r="C761" s="55"/>
      <c r="D761" s="1" t="s">
        <v>1673</v>
      </c>
      <c r="E761" t="s">
        <v>936</v>
      </c>
      <c r="F761" t="s">
        <v>343</v>
      </c>
      <c r="G761" s="162">
        <v>45321</v>
      </c>
      <c r="H761" s="156" t="s">
        <v>94</v>
      </c>
      <c r="I761" s="163">
        <v>45327</v>
      </c>
      <c r="J761" s="164"/>
      <c r="K761" s="9" t="s">
        <v>1415</v>
      </c>
      <c r="L761" s="15" t="s">
        <v>408</v>
      </c>
      <c r="M761" s="13">
        <v>1548</v>
      </c>
      <c r="N761" t="s">
        <v>1554</v>
      </c>
      <c r="O761" s="13">
        <v>500</v>
      </c>
      <c r="P761" s="13">
        <v>125</v>
      </c>
      <c r="Q761" s="13">
        <f t="shared" si="11"/>
        <v>923</v>
      </c>
    </row>
    <row r="762" spans="1:17" ht="21">
      <c r="A762" s="59">
        <v>754</v>
      </c>
      <c r="B762">
        <v>77899301012</v>
      </c>
      <c r="C762" s="55"/>
      <c r="D762" s="1" t="s">
        <v>1675</v>
      </c>
      <c r="E762" t="s">
        <v>34</v>
      </c>
      <c r="F762" t="s">
        <v>11</v>
      </c>
      <c r="G762" s="162">
        <v>45321</v>
      </c>
      <c r="H762" s="156" t="s">
        <v>94</v>
      </c>
      <c r="I762" s="163">
        <v>45322</v>
      </c>
      <c r="J762" s="164"/>
      <c r="K762" s="9" t="s">
        <v>1368</v>
      </c>
      <c r="L762" s="15" t="s">
        <v>408</v>
      </c>
      <c r="M762" s="13">
        <v>1399</v>
      </c>
      <c r="N762" t="s">
        <v>1713</v>
      </c>
      <c r="O762" s="13">
        <v>450</v>
      </c>
      <c r="P762" s="13">
        <v>125</v>
      </c>
      <c r="Q762" s="13">
        <f t="shared" si="11"/>
        <v>824</v>
      </c>
    </row>
    <row r="763" spans="1:17" ht="21">
      <c r="A763" s="59">
        <v>755</v>
      </c>
      <c r="B763">
        <v>77899300850</v>
      </c>
      <c r="C763" s="55"/>
      <c r="D763" s="1" t="s">
        <v>1676</v>
      </c>
      <c r="E763" t="s">
        <v>34</v>
      </c>
      <c r="F763" t="s">
        <v>11</v>
      </c>
      <c r="G763" s="162">
        <v>45321</v>
      </c>
      <c r="H763" s="156" t="s">
        <v>94</v>
      </c>
      <c r="I763" s="163">
        <v>45323</v>
      </c>
      <c r="J763" s="164"/>
      <c r="K763" s="9" t="s">
        <v>1368</v>
      </c>
      <c r="L763" s="15" t="s">
        <v>408</v>
      </c>
      <c r="M763" s="13">
        <v>1399</v>
      </c>
      <c r="N763" t="s">
        <v>1713</v>
      </c>
      <c r="O763" s="13">
        <v>450</v>
      </c>
      <c r="P763" s="13">
        <v>125</v>
      </c>
      <c r="Q763" s="13">
        <f t="shared" si="11"/>
        <v>824</v>
      </c>
    </row>
    <row r="764" spans="1:17" ht="21">
      <c r="A764" s="59">
        <v>756</v>
      </c>
      <c r="B764">
        <v>77899300684</v>
      </c>
      <c r="C764" s="55"/>
      <c r="D764" s="1" t="s">
        <v>1677</v>
      </c>
      <c r="E764" t="s">
        <v>1678</v>
      </c>
      <c r="F764" t="s">
        <v>343</v>
      </c>
      <c r="G764" s="162">
        <v>45321</v>
      </c>
      <c r="H764" s="156" t="s">
        <v>94</v>
      </c>
      <c r="I764" s="163">
        <v>45326</v>
      </c>
      <c r="J764" s="164"/>
      <c r="K764" s="9" t="s">
        <v>1368</v>
      </c>
      <c r="L764" s="15" t="s">
        <v>408</v>
      </c>
      <c r="M764" s="13">
        <v>1399</v>
      </c>
      <c r="N764" t="s">
        <v>1713</v>
      </c>
      <c r="O764" s="13">
        <v>450</v>
      </c>
      <c r="P764" s="13">
        <v>125</v>
      </c>
      <c r="Q764" s="13">
        <f t="shared" si="11"/>
        <v>824</v>
      </c>
    </row>
    <row r="765" spans="1:17" ht="21">
      <c r="A765" s="59">
        <v>757</v>
      </c>
      <c r="B765">
        <v>77899302552</v>
      </c>
      <c r="C765" s="55"/>
      <c r="D765" s="1" t="s">
        <v>1679</v>
      </c>
      <c r="E765" t="s">
        <v>1680</v>
      </c>
      <c r="F765" t="s">
        <v>380</v>
      </c>
      <c r="G765" s="162">
        <v>45321</v>
      </c>
      <c r="H765" s="156" t="s">
        <v>94</v>
      </c>
      <c r="I765" s="163">
        <v>45325</v>
      </c>
      <c r="J765" s="164"/>
      <c r="K765" s="9" t="s">
        <v>1368</v>
      </c>
      <c r="L765" s="15" t="s">
        <v>408</v>
      </c>
      <c r="M765" s="13">
        <v>1399</v>
      </c>
      <c r="N765" t="s">
        <v>1713</v>
      </c>
      <c r="O765" s="13">
        <v>450</v>
      </c>
      <c r="P765" s="13">
        <v>125</v>
      </c>
      <c r="Q765" s="13">
        <f t="shared" si="11"/>
        <v>824</v>
      </c>
    </row>
    <row r="766" spans="1:17" ht="21">
      <c r="A766" s="59">
        <v>758</v>
      </c>
      <c r="B766">
        <v>1319482965101</v>
      </c>
      <c r="C766" s="55"/>
      <c r="D766" s="1" t="s">
        <v>1681</v>
      </c>
      <c r="E766" t="s">
        <v>1682</v>
      </c>
      <c r="F766" t="s">
        <v>6</v>
      </c>
      <c r="G766" s="162">
        <v>45321</v>
      </c>
      <c r="H766" s="156" t="s">
        <v>94</v>
      </c>
      <c r="I766" s="163">
        <v>45328</v>
      </c>
      <c r="J766" s="164"/>
      <c r="K766" s="9" t="s">
        <v>985</v>
      </c>
      <c r="L766" t="s">
        <v>562</v>
      </c>
      <c r="M766" s="13">
        <v>1399</v>
      </c>
      <c r="N766" t="s">
        <v>1713</v>
      </c>
      <c r="O766" s="13">
        <v>450</v>
      </c>
      <c r="P766" s="13">
        <v>125</v>
      </c>
      <c r="Q766" s="13">
        <f t="shared" si="11"/>
        <v>824</v>
      </c>
    </row>
    <row r="767" spans="1:17" ht="21">
      <c r="A767" s="59">
        <v>759</v>
      </c>
      <c r="B767">
        <v>10224122106</v>
      </c>
      <c r="C767" s="55"/>
      <c r="D767" s="1" t="s">
        <v>1683</v>
      </c>
      <c r="E767" t="s">
        <v>1684</v>
      </c>
      <c r="F767" t="s">
        <v>343</v>
      </c>
      <c r="G767" s="162">
        <v>45321</v>
      </c>
      <c r="H767" s="156" t="s">
        <v>94</v>
      </c>
      <c r="I767" s="163">
        <v>45325</v>
      </c>
      <c r="J767" s="164"/>
      <c r="K767" s="9" t="s">
        <v>1415</v>
      </c>
      <c r="L767" s="15" t="s">
        <v>408</v>
      </c>
      <c r="M767" s="13">
        <v>1548</v>
      </c>
      <c r="N767" t="s">
        <v>1554</v>
      </c>
      <c r="O767" s="13">
        <v>500</v>
      </c>
      <c r="P767" s="13">
        <v>125</v>
      </c>
      <c r="Q767" s="13">
        <f t="shared" si="11"/>
        <v>923</v>
      </c>
    </row>
    <row r="768" spans="1:17" ht="21">
      <c r="A768" s="59">
        <v>760</v>
      </c>
      <c r="B768">
        <v>77899379515</v>
      </c>
      <c r="C768" s="55"/>
      <c r="D768" s="1" t="s">
        <v>1685</v>
      </c>
      <c r="E768" t="s">
        <v>1684</v>
      </c>
      <c r="F768" t="s">
        <v>343</v>
      </c>
      <c r="G768" s="162">
        <v>45321</v>
      </c>
      <c r="H768" s="156" t="s">
        <v>94</v>
      </c>
      <c r="I768" s="163">
        <v>45325</v>
      </c>
      <c r="J768" s="164"/>
      <c r="K768" s="9" t="s">
        <v>1415</v>
      </c>
      <c r="L768" s="15" t="s">
        <v>408</v>
      </c>
      <c r="M768" s="13">
        <v>1548</v>
      </c>
      <c r="N768" t="s">
        <v>1554</v>
      </c>
      <c r="O768" s="13">
        <v>500</v>
      </c>
      <c r="P768" s="13">
        <v>125</v>
      </c>
      <c r="Q768" s="13">
        <f t="shared" ref="Q768:Q787" si="12">(IF((M768)-(O768+P768)&lt;0,0,(M768)-(O768+P768)))</f>
        <v>923</v>
      </c>
    </row>
    <row r="769" spans="1:17" ht="21">
      <c r="A769" s="59">
        <v>761</v>
      </c>
      <c r="B769">
        <v>77899785390</v>
      </c>
      <c r="C769" s="55"/>
      <c r="D769" s="1" t="s">
        <v>1686</v>
      </c>
      <c r="E769" t="s">
        <v>1436</v>
      </c>
      <c r="F769" t="s">
        <v>22</v>
      </c>
      <c r="G769" s="162">
        <v>45321</v>
      </c>
      <c r="H769" s="156" t="s">
        <v>94</v>
      </c>
      <c r="I769" s="163">
        <v>45322</v>
      </c>
      <c r="J769" s="164"/>
      <c r="K769" s="9" t="s">
        <v>1687</v>
      </c>
      <c r="L769" s="15" t="s">
        <v>408</v>
      </c>
      <c r="M769" s="13">
        <v>1698</v>
      </c>
      <c r="N769" t="s">
        <v>1554</v>
      </c>
      <c r="O769" s="13">
        <v>500</v>
      </c>
      <c r="P769" s="13">
        <v>125</v>
      </c>
      <c r="Q769" s="13">
        <f t="shared" si="12"/>
        <v>1073</v>
      </c>
    </row>
    <row r="770" spans="1:17" ht="21">
      <c r="A770" s="59">
        <v>762</v>
      </c>
      <c r="B770">
        <v>77899784826</v>
      </c>
      <c r="C770" s="55"/>
      <c r="D770" s="1" t="s">
        <v>1688</v>
      </c>
      <c r="E770" t="s">
        <v>1464</v>
      </c>
      <c r="F770" t="s">
        <v>232</v>
      </c>
      <c r="G770" s="162">
        <v>45321</v>
      </c>
      <c r="H770" s="156" t="s">
        <v>94</v>
      </c>
      <c r="I770" s="163">
        <v>45323</v>
      </c>
      <c r="J770" s="164"/>
      <c r="K770" s="9" t="s">
        <v>1415</v>
      </c>
      <c r="L770" s="15" t="s">
        <v>408</v>
      </c>
      <c r="M770" s="13">
        <v>1548</v>
      </c>
      <c r="N770" t="s">
        <v>1554</v>
      </c>
      <c r="O770" s="13">
        <v>500</v>
      </c>
      <c r="P770" s="13">
        <v>125</v>
      </c>
      <c r="Q770" s="13">
        <f t="shared" si="12"/>
        <v>923</v>
      </c>
    </row>
    <row r="771" spans="1:17" ht="21">
      <c r="A771" s="59">
        <v>763</v>
      </c>
      <c r="B771">
        <v>77900117422</v>
      </c>
      <c r="C771" s="55"/>
      <c r="D771" s="1" t="s">
        <v>1689</v>
      </c>
      <c r="E771" t="s">
        <v>1419</v>
      </c>
      <c r="F771" t="s">
        <v>840</v>
      </c>
      <c r="G771" s="162">
        <v>45322</v>
      </c>
      <c r="H771" s="157" t="s">
        <v>115</v>
      </c>
      <c r="I771" s="164"/>
      <c r="J771" s="165">
        <v>45329</v>
      </c>
      <c r="K771" s="9" t="s">
        <v>1368</v>
      </c>
      <c r="L771" s="17" t="s">
        <v>115</v>
      </c>
      <c r="M771" s="13"/>
      <c r="N771" t="s">
        <v>1713</v>
      </c>
      <c r="O771" s="13">
        <v>0</v>
      </c>
      <c r="P771" s="13">
        <v>125</v>
      </c>
      <c r="Q771" s="13">
        <f t="shared" si="12"/>
        <v>0</v>
      </c>
    </row>
    <row r="772" spans="1:17" ht="21">
      <c r="A772" s="59">
        <v>764</v>
      </c>
      <c r="B772">
        <v>77900117282</v>
      </c>
      <c r="C772" s="55"/>
      <c r="D772" s="1" t="s">
        <v>1690</v>
      </c>
      <c r="E772" t="s">
        <v>835</v>
      </c>
      <c r="F772" t="s">
        <v>452</v>
      </c>
      <c r="G772" s="162">
        <v>45322</v>
      </c>
      <c r="H772" s="156" t="s">
        <v>94</v>
      </c>
      <c r="I772" s="163">
        <v>45325</v>
      </c>
      <c r="J772" s="164"/>
      <c r="K772" s="9" t="s">
        <v>1368</v>
      </c>
      <c r="L772" s="15" t="s">
        <v>408</v>
      </c>
      <c r="M772" s="13">
        <v>1399</v>
      </c>
      <c r="N772" t="s">
        <v>1713</v>
      </c>
      <c r="O772" s="13">
        <v>450</v>
      </c>
      <c r="P772" s="13">
        <v>125</v>
      </c>
      <c r="Q772" s="13">
        <f t="shared" si="12"/>
        <v>824</v>
      </c>
    </row>
    <row r="773" spans="1:17" ht="21">
      <c r="A773" s="59">
        <v>765</v>
      </c>
      <c r="B773">
        <v>76966457831</v>
      </c>
      <c r="C773" s="55"/>
      <c r="D773" s="1" t="s">
        <v>1691</v>
      </c>
      <c r="E773" t="s">
        <v>1692</v>
      </c>
      <c r="F773" t="s">
        <v>22</v>
      </c>
      <c r="G773" s="162">
        <v>45322</v>
      </c>
      <c r="H773" s="156" t="s">
        <v>94</v>
      </c>
      <c r="I773" s="163">
        <v>45324</v>
      </c>
      <c r="J773" s="164"/>
      <c r="K773" s="9" t="s">
        <v>1693</v>
      </c>
      <c r="L773" t="s">
        <v>562</v>
      </c>
      <c r="M773" s="13">
        <v>1748</v>
      </c>
      <c r="N773" t="s">
        <v>1554</v>
      </c>
      <c r="O773" s="13">
        <v>500</v>
      </c>
      <c r="P773" s="13">
        <v>125</v>
      </c>
      <c r="Q773" s="13">
        <f t="shared" si="12"/>
        <v>1123</v>
      </c>
    </row>
    <row r="774" spans="1:17" ht="21">
      <c r="A774" s="59">
        <v>766</v>
      </c>
      <c r="B774">
        <v>77900117105</v>
      </c>
      <c r="C774" s="55"/>
      <c r="D774" s="1" t="s">
        <v>1694</v>
      </c>
      <c r="E774" t="s">
        <v>1695</v>
      </c>
      <c r="F774" t="s">
        <v>232</v>
      </c>
      <c r="G774" s="162">
        <v>45322</v>
      </c>
      <c r="H774" s="156" t="s">
        <v>94</v>
      </c>
      <c r="I774" s="163">
        <v>45327</v>
      </c>
      <c r="J774" s="164"/>
      <c r="K774" s="9" t="s">
        <v>1368</v>
      </c>
      <c r="L774" s="15" t="s">
        <v>408</v>
      </c>
      <c r="M774" s="13">
        <v>1399</v>
      </c>
      <c r="N774" t="s">
        <v>1713</v>
      </c>
      <c r="O774" s="13">
        <v>450</v>
      </c>
      <c r="P774" s="13">
        <v>125</v>
      </c>
      <c r="Q774" s="13">
        <f t="shared" si="12"/>
        <v>824</v>
      </c>
    </row>
    <row r="775" spans="1:17" ht="21">
      <c r="A775" s="59">
        <v>767</v>
      </c>
      <c r="B775">
        <v>77900117061</v>
      </c>
      <c r="C775" s="55"/>
      <c r="D775" s="1" t="s">
        <v>1696</v>
      </c>
      <c r="E775" t="s">
        <v>533</v>
      </c>
      <c r="F775" t="s">
        <v>232</v>
      </c>
      <c r="G775" s="162">
        <v>45322</v>
      </c>
      <c r="H775" s="156" t="s">
        <v>94</v>
      </c>
      <c r="I775" s="163">
        <v>45324</v>
      </c>
      <c r="J775" s="164"/>
      <c r="K775" s="9" t="s">
        <v>1368</v>
      </c>
      <c r="L775" s="15" t="s">
        <v>408</v>
      </c>
      <c r="M775" s="13">
        <v>1399</v>
      </c>
      <c r="N775" t="s">
        <v>1713</v>
      </c>
      <c r="O775" s="13">
        <v>450</v>
      </c>
      <c r="P775" s="13">
        <v>125</v>
      </c>
      <c r="Q775" s="13">
        <f t="shared" si="12"/>
        <v>824</v>
      </c>
    </row>
    <row r="776" spans="1:17" ht="21">
      <c r="A776" s="59">
        <v>768</v>
      </c>
      <c r="B776">
        <v>77900117002</v>
      </c>
      <c r="C776" s="55"/>
      <c r="D776" s="1" t="s">
        <v>1697</v>
      </c>
      <c r="E776" t="s">
        <v>589</v>
      </c>
      <c r="F776" t="s">
        <v>232</v>
      </c>
      <c r="G776" s="162">
        <v>45322</v>
      </c>
      <c r="H776" s="156" t="s">
        <v>94</v>
      </c>
      <c r="I776" s="163">
        <v>45325</v>
      </c>
      <c r="J776" s="164"/>
      <c r="K776" s="9" t="s">
        <v>1234</v>
      </c>
      <c r="L776" s="15" t="s">
        <v>408</v>
      </c>
      <c r="M776" s="13">
        <v>1499</v>
      </c>
      <c r="N776" t="s">
        <v>1713</v>
      </c>
      <c r="O776" s="13">
        <v>450</v>
      </c>
      <c r="P776" s="13">
        <v>125</v>
      </c>
      <c r="Q776" s="13">
        <f t="shared" si="12"/>
        <v>924</v>
      </c>
    </row>
    <row r="777" spans="1:17" ht="21">
      <c r="A777" s="59">
        <v>769</v>
      </c>
      <c r="B777">
        <v>77900116836</v>
      </c>
      <c r="C777" s="55"/>
      <c r="D777" s="1" t="s">
        <v>1698</v>
      </c>
      <c r="E777" t="s">
        <v>835</v>
      </c>
      <c r="F777" t="s">
        <v>452</v>
      </c>
      <c r="G777" s="162">
        <v>45322</v>
      </c>
      <c r="H777" s="156" t="s">
        <v>94</v>
      </c>
      <c r="I777" s="163">
        <v>45325</v>
      </c>
      <c r="J777" s="164"/>
      <c r="K777" s="9" t="s">
        <v>1368</v>
      </c>
      <c r="L777" s="15" t="s">
        <v>408</v>
      </c>
      <c r="M777" s="13">
        <v>1399</v>
      </c>
      <c r="N777" t="s">
        <v>1713</v>
      </c>
      <c r="O777" s="13">
        <v>450</v>
      </c>
      <c r="P777" s="13">
        <v>125</v>
      </c>
      <c r="Q777" s="13">
        <f t="shared" si="12"/>
        <v>824</v>
      </c>
    </row>
    <row r="778" spans="1:17" ht="21">
      <c r="A778" s="59">
        <v>770</v>
      </c>
      <c r="B778">
        <v>77900116814</v>
      </c>
      <c r="C778" s="55"/>
      <c r="D778" s="1" t="s">
        <v>1699</v>
      </c>
      <c r="E778" t="s">
        <v>1700</v>
      </c>
      <c r="F778" t="s">
        <v>343</v>
      </c>
      <c r="G778" s="162">
        <v>45322</v>
      </c>
      <c r="H778" s="156" t="s">
        <v>94</v>
      </c>
      <c r="I778" s="163">
        <v>45332</v>
      </c>
      <c r="J778" s="164"/>
      <c r="K778" s="9" t="s">
        <v>1415</v>
      </c>
      <c r="L778" s="15" t="s">
        <v>408</v>
      </c>
      <c r="M778" s="13">
        <v>1548</v>
      </c>
      <c r="N778" t="s">
        <v>1554</v>
      </c>
      <c r="O778" s="13">
        <v>500</v>
      </c>
      <c r="P778" s="13">
        <v>125</v>
      </c>
      <c r="Q778" s="13">
        <f t="shared" si="12"/>
        <v>923</v>
      </c>
    </row>
    <row r="779" spans="1:17" ht="21">
      <c r="A779" s="59">
        <v>771</v>
      </c>
      <c r="B779">
        <v>77900279015</v>
      </c>
      <c r="C779" s="55"/>
      <c r="D779" s="1" t="s">
        <v>1701</v>
      </c>
      <c r="E779" t="s">
        <v>832</v>
      </c>
      <c r="F779" t="s">
        <v>22</v>
      </c>
      <c r="G779" s="162">
        <v>45322</v>
      </c>
      <c r="H779" s="156" t="s">
        <v>94</v>
      </c>
      <c r="I779" s="163">
        <v>45327</v>
      </c>
      <c r="J779" s="164"/>
      <c r="K779" s="9" t="s">
        <v>1368</v>
      </c>
      <c r="L779" s="15" t="s">
        <v>408</v>
      </c>
      <c r="M779" s="13">
        <v>1399</v>
      </c>
      <c r="N779" t="s">
        <v>1713</v>
      </c>
      <c r="O779" s="13">
        <v>450</v>
      </c>
      <c r="P779" s="13">
        <v>125</v>
      </c>
      <c r="Q779" s="13">
        <f t="shared" si="12"/>
        <v>824</v>
      </c>
    </row>
    <row r="780" spans="1:17" ht="21">
      <c r="A780" s="59">
        <v>772</v>
      </c>
      <c r="B780">
        <v>77900391446</v>
      </c>
      <c r="C780" s="55"/>
      <c r="D780" s="1" t="s">
        <v>1702</v>
      </c>
      <c r="E780" t="s">
        <v>1381</v>
      </c>
      <c r="F780" t="s">
        <v>6</v>
      </c>
      <c r="G780" s="162">
        <v>45322</v>
      </c>
      <c r="H780" s="156" t="s">
        <v>94</v>
      </c>
      <c r="I780" s="163">
        <v>45327</v>
      </c>
      <c r="J780" s="164"/>
      <c r="K780" s="9" t="s">
        <v>1234</v>
      </c>
      <c r="L780" s="15" t="s">
        <v>408</v>
      </c>
      <c r="M780" s="13">
        <v>1499</v>
      </c>
      <c r="N780" t="s">
        <v>1713</v>
      </c>
      <c r="O780" s="13">
        <v>450</v>
      </c>
      <c r="P780" s="13">
        <v>125</v>
      </c>
      <c r="Q780" s="13">
        <f t="shared" si="12"/>
        <v>924</v>
      </c>
    </row>
    <row r="781" spans="1:17" ht="21">
      <c r="A781" s="59">
        <v>773</v>
      </c>
      <c r="B781">
        <v>77900642853</v>
      </c>
      <c r="C781" s="55"/>
      <c r="D781" s="1" t="s">
        <v>1703</v>
      </c>
      <c r="E781" t="s">
        <v>1704</v>
      </c>
      <c r="F781" t="s">
        <v>827</v>
      </c>
      <c r="G781" s="162">
        <v>45322</v>
      </c>
      <c r="H781" s="156" t="s">
        <v>94</v>
      </c>
      <c r="I781" s="163">
        <v>45326</v>
      </c>
      <c r="J781" s="164"/>
      <c r="K781" s="9" t="s">
        <v>1368</v>
      </c>
      <c r="L781" s="15" t="s">
        <v>408</v>
      </c>
      <c r="M781" s="13">
        <v>1399</v>
      </c>
      <c r="N781" t="s">
        <v>1713</v>
      </c>
      <c r="O781" s="13">
        <v>450</v>
      </c>
      <c r="P781" s="13">
        <v>125</v>
      </c>
      <c r="Q781" s="13">
        <f t="shared" si="12"/>
        <v>824</v>
      </c>
    </row>
    <row r="782" spans="1:17" ht="21">
      <c r="A782" s="59">
        <v>774</v>
      </c>
      <c r="B782">
        <v>77901236210</v>
      </c>
      <c r="C782" s="55"/>
      <c r="D782" s="1" t="s">
        <v>1705</v>
      </c>
      <c r="E782" t="s">
        <v>1103</v>
      </c>
      <c r="F782" t="s">
        <v>635</v>
      </c>
      <c r="G782" s="162">
        <v>45323</v>
      </c>
      <c r="H782" s="156" t="s">
        <v>94</v>
      </c>
      <c r="I782" s="163">
        <v>45328</v>
      </c>
      <c r="J782" s="164"/>
      <c r="K782" s="9" t="s">
        <v>1368</v>
      </c>
      <c r="L782" s="15" t="s">
        <v>408</v>
      </c>
      <c r="M782" s="13">
        <v>1399</v>
      </c>
      <c r="N782" t="s">
        <v>1713</v>
      </c>
      <c r="O782" s="13">
        <v>450</v>
      </c>
      <c r="P782" s="13">
        <v>125</v>
      </c>
      <c r="Q782" s="13">
        <f t="shared" si="12"/>
        <v>824</v>
      </c>
    </row>
    <row r="783" spans="1:17" ht="21">
      <c r="A783" s="59">
        <v>775</v>
      </c>
      <c r="B783">
        <v>77901202466</v>
      </c>
      <c r="C783" s="55"/>
      <c r="D783" s="1" t="s">
        <v>1706</v>
      </c>
      <c r="E783" t="s">
        <v>533</v>
      </c>
      <c r="F783" t="s">
        <v>232</v>
      </c>
      <c r="G783" s="162">
        <v>45323</v>
      </c>
      <c r="H783" s="156" t="s">
        <v>94</v>
      </c>
      <c r="I783" s="163">
        <v>45325</v>
      </c>
      <c r="J783" s="164"/>
      <c r="K783" s="9" t="s">
        <v>1368</v>
      </c>
      <c r="L783" s="15" t="s">
        <v>408</v>
      </c>
      <c r="M783" s="13">
        <v>1399</v>
      </c>
      <c r="N783" t="s">
        <v>1713</v>
      </c>
      <c r="O783" s="13">
        <v>450</v>
      </c>
      <c r="P783" s="13">
        <v>125</v>
      </c>
      <c r="Q783" s="13">
        <f t="shared" si="12"/>
        <v>824</v>
      </c>
    </row>
    <row r="784" spans="1:17" ht="21">
      <c r="A784" s="59">
        <v>776</v>
      </c>
      <c r="B784">
        <v>77901202282</v>
      </c>
      <c r="C784" s="55"/>
      <c r="D784" s="1" t="s">
        <v>1708</v>
      </c>
      <c r="E784" t="s">
        <v>231</v>
      </c>
      <c r="F784" t="s">
        <v>232</v>
      </c>
      <c r="G784" s="162">
        <v>45323</v>
      </c>
      <c r="H784" s="157" t="s">
        <v>115</v>
      </c>
      <c r="I784" s="164"/>
      <c r="J784" s="165">
        <v>45334</v>
      </c>
      <c r="K784" s="9" t="s">
        <v>1368</v>
      </c>
      <c r="L784" s="17" t="s">
        <v>115</v>
      </c>
      <c r="M784" s="13"/>
      <c r="N784" t="s">
        <v>1713</v>
      </c>
      <c r="O784" s="13">
        <v>0</v>
      </c>
      <c r="P784" s="13">
        <v>125</v>
      </c>
      <c r="Q784" s="13">
        <f t="shared" si="12"/>
        <v>0</v>
      </c>
    </row>
    <row r="785" spans="1:17" ht="21">
      <c r="A785" s="59">
        <v>777</v>
      </c>
      <c r="B785">
        <v>77901296292</v>
      </c>
      <c r="C785" s="55"/>
      <c r="D785" s="1" t="s">
        <v>1709</v>
      </c>
      <c r="E785" t="s">
        <v>936</v>
      </c>
      <c r="F785" t="s">
        <v>343</v>
      </c>
      <c r="G785" s="162">
        <v>45323</v>
      </c>
      <c r="H785" s="156" t="s">
        <v>94</v>
      </c>
      <c r="I785" s="163">
        <v>45327</v>
      </c>
      <c r="J785" s="164"/>
      <c r="K785" s="9" t="s">
        <v>1415</v>
      </c>
      <c r="L785" s="15" t="s">
        <v>408</v>
      </c>
      <c r="M785" s="13">
        <v>1548</v>
      </c>
      <c r="N785" t="s">
        <v>1554</v>
      </c>
      <c r="O785" s="13">
        <v>500</v>
      </c>
      <c r="P785" s="13">
        <v>125</v>
      </c>
      <c r="Q785" s="13">
        <f t="shared" si="12"/>
        <v>923</v>
      </c>
    </row>
    <row r="786" spans="1:17" ht="21">
      <c r="A786" s="59">
        <v>778</v>
      </c>
      <c r="B786">
        <v>77902026683</v>
      </c>
      <c r="C786" s="55"/>
      <c r="D786" s="1" t="s">
        <v>1710</v>
      </c>
      <c r="E786" t="s">
        <v>841</v>
      </c>
      <c r="F786" t="s">
        <v>303</v>
      </c>
      <c r="G786" s="162">
        <v>45324</v>
      </c>
      <c r="H786" s="156" t="s">
        <v>94</v>
      </c>
      <c r="I786" s="163">
        <v>45328</v>
      </c>
      <c r="J786" s="164"/>
      <c r="K786" s="9" t="s">
        <v>1368</v>
      </c>
      <c r="L786" s="15" t="s">
        <v>408</v>
      </c>
      <c r="M786" s="13">
        <v>1399</v>
      </c>
      <c r="N786" t="s">
        <v>1713</v>
      </c>
      <c r="O786" s="13">
        <v>450</v>
      </c>
      <c r="P786" s="13">
        <v>125</v>
      </c>
      <c r="Q786" s="13">
        <f t="shared" si="12"/>
        <v>824</v>
      </c>
    </row>
    <row r="787" spans="1:17" ht="21">
      <c r="A787" s="59">
        <v>779</v>
      </c>
      <c r="B787">
        <v>77902026543</v>
      </c>
      <c r="C787" s="55"/>
      <c r="D787" s="1" t="s">
        <v>1711</v>
      </c>
      <c r="E787" t="s">
        <v>1477</v>
      </c>
      <c r="F787" t="s">
        <v>452</v>
      </c>
      <c r="G787" s="162">
        <v>45324</v>
      </c>
      <c r="H787" s="156" t="s">
        <v>94</v>
      </c>
      <c r="I787" s="163">
        <v>45327</v>
      </c>
      <c r="J787" s="164"/>
      <c r="K787" s="9" t="s">
        <v>1368</v>
      </c>
      <c r="L787" s="15" t="s">
        <v>408</v>
      </c>
      <c r="M787" s="13">
        <v>1399</v>
      </c>
      <c r="N787" t="s">
        <v>1713</v>
      </c>
      <c r="O787" s="13">
        <v>450</v>
      </c>
      <c r="P787" s="13">
        <v>125</v>
      </c>
      <c r="Q787" s="13">
        <f t="shared" si="12"/>
        <v>824</v>
      </c>
    </row>
    <row r="788" spans="1:17" ht="21">
      <c r="A788" s="59">
        <v>780</v>
      </c>
      <c r="B788">
        <v>77902026436</v>
      </c>
      <c r="C788" s="55"/>
      <c r="D788" s="1" t="s">
        <v>1712</v>
      </c>
      <c r="E788" t="s">
        <v>1396</v>
      </c>
      <c r="F788" t="s">
        <v>199</v>
      </c>
      <c r="G788" s="162">
        <v>45324</v>
      </c>
      <c r="H788" s="156" t="s">
        <v>94</v>
      </c>
      <c r="I788" s="163">
        <v>45327</v>
      </c>
      <c r="J788" s="164"/>
      <c r="K788" s="9" t="s">
        <v>1368</v>
      </c>
      <c r="L788" s="15" t="s">
        <v>408</v>
      </c>
      <c r="M788" s="13">
        <v>1399</v>
      </c>
      <c r="N788" t="s">
        <v>1713</v>
      </c>
      <c r="O788" s="13">
        <v>450</v>
      </c>
      <c r="P788" s="13">
        <v>125</v>
      </c>
      <c r="Q788" s="13">
        <f t="shared" ref="Q788:Q806" si="13">(IF((M788)-(O788+P788)&lt;0,0,(M788)-(O788+P788)))</f>
        <v>824</v>
      </c>
    </row>
    <row r="789" spans="1:17" ht="21">
      <c r="A789" s="59">
        <v>781</v>
      </c>
      <c r="B789">
        <v>77902026366</v>
      </c>
      <c r="C789" s="55"/>
      <c r="D789" s="1" t="s">
        <v>1719</v>
      </c>
      <c r="E789" t="s">
        <v>1625</v>
      </c>
      <c r="F789" t="s">
        <v>492</v>
      </c>
      <c r="G789" s="162">
        <v>45324</v>
      </c>
      <c r="H789" s="156" t="s">
        <v>94</v>
      </c>
      <c r="I789" s="163">
        <v>45326</v>
      </c>
      <c r="J789" s="164"/>
      <c r="K789" s="9" t="s">
        <v>1368</v>
      </c>
      <c r="L789" s="15" t="s">
        <v>408</v>
      </c>
      <c r="M789" s="13">
        <v>1399</v>
      </c>
      <c r="N789" t="s">
        <v>1713</v>
      </c>
      <c r="O789" s="13">
        <v>450</v>
      </c>
      <c r="P789" s="13">
        <v>125</v>
      </c>
      <c r="Q789" s="13">
        <f t="shared" si="13"/>
        <v>824</v>
      </c>
    </row>
    <row r="790" spans="1:17" ht="21">
      <c r="A790" s="59">
        <v>782</v>
      </c>
      <c r="B790">
        <v>77902026300</v>
      </c>
      <c r="C790" s="55"/>
      <c r="D790" s="1" t="s">
        <v>1720</v>
      </c>
      <c r="E790" t="s">
        <v>1721</v>
      </c>
      <c r="F790" t="s">
        <v>249</v>
      </c>
      <c r="G790" s="162">
        <v>45324</v>
      </c>
      <c r="H790" s="156" t="s">
        <v>94</v>
      </c>
      <c r="I790" s="163">
        <v>45327</v>
      </c>
      <c r="J790" s="164"/>
      <c r="K790" s="9" t="s">
        <v>1368</v>
      </c>
      <c r="L790" s="15" t="s">
        <v>408</v>
      </c>
      <c r="M790" s="13">
        <v>1399</v>
      </c>
      <c r="N790" t="s">
        <v>1713</v>
      </c>
      <c r="O790" s="13">
        <v>450</v>
      </c>
      <c r="P790" s="13">
        <v>125</v>
      </c>
      <c r="Q790" s="13">
        <f t="shared" si="13"/>
        <v>824</v>
      </c>
    </row>
    <row r="791" spans="1:17" ht="21">
      <c r="A791" s="59">
        <v>783</v>
      </c>
      <c r="B791">
        <v>77902026241</v>
      </c>
      <c r="C791" s="55"/>
      <c r="D791" s="1" t="s">
        <v>1722</v>
      </c>
      <c r="E791" t="s">
        <v>1237</v>
      </c>
      <c r="F791" t="s">
        <v>210</v>
      </c>
      <c r="G791" s="162">
        <v>45324</v>
      </c>
      <c r="H791" s="156" t="s">
        <v>94</v>
      </c>
      <c r="I791" s="163">
        <v>45328</v>
      </c>
      <c r="J791" s="164"/>
      <c r="K791" s="9" t="s">
        <v>1368</v>
      </c>
      <c r="L791" s="15" t="s">
        <v>408</v>
      </c>
      <c r="M791" s="13">
        <v>1399</v>
      </c>
      <c r="N791" t="s">
        <v>1713</v>
      </c>
      <c r="O791" s="13">
        <v>450</v>
      </c>
      <c r="P791" s="13">
        <v>125</v>
      </c>
      <c r="Q791" s="13">
        <f t="shared" si="13"/>
        <v>824</v>
      </c>
    </row>
    <row r="792" spans="1:17" ht="21">
      <c r="A792" s="59">
        <v>784</v>
      </c>
      <c r="B792">
        <v>77902169951</v>
      </c>
      <c r="C792" s="55"/>
      <c r="D792" s="1" t="s">
        <v>1723</v>
      </c>
      <c r="E792" t="s">
        <v>1724</v>
      </c>
      <c r="F792" t="s">
        <v>1725</v>
      </c>
      <c r="G792" s="162">
        <v>45324</v>
      </c>
      <c r="H792" s="156" t="s">
        <v>94</v>
      </c>
      <c r="I792" s="163">
        <v>45329</v>
      </c>
      <c r="J792" s="164"/>
      <c r="K792" s="9" t="s">
        <v>1415</v>
      </c>
      <c r="L792" s="15" t="s">
        <v>408</v>
      </c>
      <c r="M792" s="13">
        <v>1548</v>
      </c>
      <c r="N792" t="s">
        <v>1717</v>
      </c>
      <c r="O792" s="13">
        <v>500</v>
      </c>
      <c r="P792">
        <v>125</v>
      </c>
      <c r="Q792" s="13">
        <f t="shared" si="13"/>
        <v>923</v>
      </c>
    </row>
    <row r="793" spans="1:17" ht="21">
      <c r="A793" s="59">
        <v>785</v>
      </c>
      <c r="B793">
        <v>77903006591</v>
      </c>
      <c r="C793" s="55"/>
      <c r="D793" s="1" t="s">
        <v>1664</v>
      </c>
      <c r="E793" t="s">
        <v>1171</v>
      </c>
      <c r="F793" t="s">
        <v>93</v>
      </c>
      <c r="G793" s="162">
        <v>45325</v>
      </c>
      <c r="H793" s="156" t="s">
        <v>94</v>
      </c>
      <c r="I793" s="163">
        <v>45327</v>
      </c>
      <c r="J793" s="164"/>
      <c r="K793" s="9" t="s">
        <v>1368</v>
      </c>
      <c r="L793" s="15" t="s">
        <v>408</v>
      </c>
      <c r="M793" s="13">
        <v>1399</v>
      </c>
      <c r="N793" t="s">
        <v>1713</v>
      </c>
      <c r="O793" s="13">
        <v>450</v>
      </c>
      <c r="P793">
        <v>125</v>
      </c>
      <c r="Q793" s="13">
        <f t="shared" si="13"/>
        <v>824</v>
      </c>
    </row>
    <row r="794" spans="1:17" ht="21">
      <c r="A794" s="59">
        <v>786</v>
      </c>
      <c r="B794">
        <v>14112346851782</v>
      </c>
      <c r="C794" s="55"/>
      <c r="D794" s="1" t="s">
        <v>1726</v>
      </c>
      <c r="E794" t="s">
        <v>1727</v>
      </c>
      <c r="F794" t="s">
        <v>631</v>
      </c>
      <c r="G794" s="162">
        <v>45325</v>
      </c>
      <c r="H794" s="156" t="s">
        <v>94</v>
      </c>
      <c r="I794" s="163">
        <v>45330</v>
      </c>
      <c r="J794" s="164"/>
      <c r="K794" s="9" t="s">
        <v>1276</v>
      </c>
      <c r="L794" s="15" t="s">
        <v>408</v>
      </c>
      <c r="M794" s="13">
        <v>1399</v>
      </c>
      <c r="N794" t="s">
        <v>1713</v>
      </c>
      <c r="O794" s="13">
        <v>450</v>
      </c>
      <c r="P794">
        <v>125</v>
      </c>
      <c r="Q794" s="13">
        <f t="shared" si="13"/>
        <v>824</v>
      </c>
    </row>
    <row r="795" spans="1:17" ht="21">
      <c r="A795" s="59">
        <v>787</v>
      </c>
      <c r="B795">
        <v>77903006436</v>
      </c>
      <c r="C795" s="55"/>
      <c r="D795" s="1" t="s">
        <v>1728</v>
      </c>
      <c r="E795" t="s">
        <v>231</v>
      </c>
      <c r="F795" t="s">
        <v>232</v>
      </c>
      <c r="G795" s="162">
        <v>45325</v>
      </c>
      <c r="H795" s="156" t="s">
        <v>94</v>
      </c>
      <c r="I795" s="163">
        <v>45327</v>
      </c>
      <c r="J795" s="164"/>
      <c r="K795" s="9" t="s">
        <v>1368</v>
      </c>
      <c r="L795" s="15" t="s">
        <v>408</v>
      </c>
      <c r="M795" s="13">
        <v>1399</v>
      </c>
      <c r="N795" t="s">
        <v>1713</v>
      </c>
      <c r="O795" s="13">
        <v>450</v>
      </c>
      <c r="P795">
        <v>125</v>
      </c>
      <c r="Q795" s="13">
        <f t="shared" si="13"/>
        <v>824</v>
      </c>
    </row>
    <row r="796" spans="1:17" ht="21">
      <c r="A796" s="59">
        <v>788</v>
      </c>
      <c r="B796">
        <v>77903006646</v>
      </c>
      <c r="C796" s="55"/>
      <c r="D796" s="1" t="s">
        <v>1729</v>
      </c>
      <c r="E796" t="s">
        <v>1477</v>
      </c>
      <c r="F796" t="s">
        <v>452</v>
      </c>
      <c r="G796" s="162">
        <v>45325</v>
      </c>
      <c r="H796" s="156" t="s">
        <v>94</v>
      </c>
      <c r="I796" s="163">
        <v>45328</v>
      </c>
      <c r="J796" s="164"/>
      <c r="K796" s="9" t="s">
        <v>1368</v>
      </c>
      <c r="L796" s="15" t="s">
        <v>408</v>
      </c>
      <c r="M796" s="13">
        <v>1399</v>
      </c>
      <c r="N796" t="s">
        <v>1713</v>
      </c>
      <c r="O796" s="13">
        <v>450</v>
      </c>
      <c r="P796">
        <v>125</v>
      </c>
      <c r="Q796" s="13">
        <f t="shared" si="13"/>
        <v>824</v>
      </c>
    </row>
    <row r="797" spans="1:17" ht="21">
      <c r="A797" s="59">
        <v>789</v>
      </c>
      <c r="B797">
        <v>76969374263</v>
      </c>
      <c r="C797" s="55"/>
      <c r="D797" s="1" t="s">
        <v>1730</v>
      </c>
      <c r="E797" t="s">
        <v>1477</v>
      </c>
      <c r="F797" t="s">
        <v>452</v>
      </c>
      <c r="G797" s="162">
        <v>45325</v>
      </c>
      <c r="H797" s="156" t="s">
        <v>94</v>
      </c>
      <c r="I797" s="163">
        <v>45328</v>
      </c>
      <c r="J797" s="164"/>
      <c r="K797" s="9" t="s">
        <v>985</v>
      </c>
      <c r="L797" t="s">
        <v>280</v>
      </c>
      <c r="M797" s="13">
        <v>1399</v>
      </c>
      <c r="N797" t="s">
        <v>1713</v>
      </c>
      <c r="O797" s="13">
        <v>450</v>
      </c>
      <c r="P797">
        <v>125</v>
      </c>
      <c r="Q797" s="13">
        <f t="shared" si="13"/>
        <v>824</v>
      </c>
    </row>
    <row r="798" spans="1:17" ht="21">
      <c r="A798" s="59">
        <v>790</v>
      </c>
      <c r="B798">
        <v>77903942686</v>
      </c>
      <c r="C798" s="55"/>
      <c r="D798" s="1" t="s">
        <v>1731</v>
      </c>
      <c r="E798" t="s">
        <v>1075</v>
      </c>
      <c r="F798" t="s">
        <v>2</v>
      </c>
      <c r="G798" s="162">
        <v>45327</v>
      </c>
      <c r="H798" s="156" t="s">
        <v>94</v>
      </c>
      <c r="I798" s="163">
        <v>45328</v>
      </c>
      <c r="J798" s="164"/>
      <c r="K798" s="9" t="s">
        <v>1368</v>
      </c>
      <c r="L798" s="15" t="s">
        <v>408</v>
      </c>
      <c r="M798" s="13">
        <v>1399</v>
      </c>
      <c r="N798" t="s">
        <v>1713</v>
      </c>
      <c r="O798" s="13">
        <v>450</v>
      </c>
      <c r="P798">
        <v>125</v>
      </c>
      <c r="Q798" s="13">
        <f t="shared" si="13"/>
        <v>824</v>
      </c>
    </row>
    <row r="799" spans="1:17" ht="21">
      <c r="A799" s="59">
        <v>791</v>
      </c>
      <c r="B799">
        <v>77903942605</v>
      </c>
      <c r="C799" s="55"/>
      <c r="D799" s="1" t="s">
        <v>1732</v>
      </c>
      <c r="E799" t="s">
        <v>839</v>
      </c>
      <c r="F799" t="s">
        <v>840</v>
      </c>
      <c r="G799" s="162">
        <v>45327</v>
      </c>
      <c r="H799" s="156" t="s">
        <v>94</v>
      </c>
      <c r="I799" s="163">
        <v>45329</v>
      </c>
      <c r="J799" s="164"/>
      <c r="K799" s="9" t="s">
        <v>1368</v>
      </c>
      <c r="L799" s="15" t="s">
        <v>408</v>
      </c>
      <c r="M799" s="13">
        <v>1399</v>
      </c>
      <c r="N799" t="s">
        <v>1713</v>
      </c>
      <c r="O799" s="13">
        <v>450</v>
      </c>
      <c r="P799">
        <v>125</v>
      </c>
      <c r="Q799" s="13">
        <f t="shared" si="13"/>
        <v>824</v>
      </c>
    </row>
    <row r="800" spans="1:17" ht="21">
      <c r="A800" s="59">
        <v>792</v>
      </c>
      <c r="B800">
        <v>77903942561</v>
      </c>
      <c r="C800" s="55"/>
      <c r="D800" s="1" t="s">
        <v>1733</v>
      </c>
      <c r="E800" t="s">
        <v>1027</v>
      </c>
      <c r="F800" t="s">
        <v>492</v>
      </c>
      <c r="G800" s="162">
        <v>45327</v>
      </c>
      <c r="H800" s="156" t="s">
        <v>94</v>
      </c>
      <c r="I800" s="163">
        <v>45330</v>
      </c>
      <c r="J800" s="164"/>
      <c r="K800" s="9" t="s">
        <v>1368</v>
      </c>
      <c r="L800" s="15" t="s">
        <v>408</v>
      </c>
      <c r="M800" s="13">
        <v>1399</v>
      </c>
      <c r="N800" t="s">
        <v>1713</v>
      </c>
      <c r="O800" s="13">
        <v>450</v>
      </c>
      <c r="P800">
        <v>125</v>
      </c>
      <c r="Q800" s="13">
        <f t="shared" si="13"/>
        <v>824</v>
      </c>
    </row>
    <row r="801" spans="1:17" ht="21">
      <c r="A801" s="59">
        <v>793</v>
      </c>
      <c r="B801">
        <v>77903941393</v>
      </c>
      <c r="C801" s="55"/>
      <c r="D801" s="1" t="s">
        <v>1734</v>
      </c>
      <c r="E801" t="s">
        <v>833</v>
      </c>
      <c r="F801" t="s">
        <v>199</v>
      </c>
      <c r="G801" s="162">
        <v>45327</v>
      </c>
      <c r="H801" s="156" t="s">
        <v>94</v>
      </c>
      <c r="I801" s="163">
        <v>45329</v>
      </c>
      <c r="J801" s="164"/>
      <c r="K801" s="9" t="s">
        <v>1368</v>
      </c>
      <c r="L801" s="15" t="s">
        <v>408</v>
      </c>
      <c r="M801" s="13">
        <v>1399</v>
      </c>
      <c r="N801" t="s">
        <v>1713</v>
      </c>
      <c r="O801" s="13">
        <v>450</v>
      </c>
      <c r="P801">
        <v>125</v>
      </c>
      <c r="Q801" s="13">
        <f t="shared" si="13"/>
        <v>824</v>
      </c>
    </row>
    <row r="802" spans="1:17" ht="21">
      <c r="A802" s="59">
        <v>794</v>
      </c>
      <c r="B802">
        <v>77903940100</v>
      </c>
      <c r="C802" s="55"/>
      <c r="D802" s="1" t="s">
        <v>1742</v>
      </c>
      <c r="E802" t="s">
        <v>1396</v>
      </c>
      <c r="F802" t="s">
        <v>199</v>
      </c>
      <c r="G802" s="162">
        <v>45327</v>
      </c>
      <c r="H802" s="156" t="s">
        <v>94</v>
      </c>
      <c r="I802" s="163">
        <v>45329</v>
      </c>
      <c r="J802" s="164"/>
      <c r="K802" s="9" t="s">
        <v>1368</v>
      </c>
      <c r="L802" s="15" t="s">
        <v>408</v>
      </c>
      <c r="M802" s="13">
        <v>1399</v>
      </c>
      <c r="N802" t="s">
        <v>1713</v>
      </c>
      <c r="O802" s="13">
        <v>450</v>
      </c>
      <c r="P802">
        <v>125</v>
      </c>
      <c r="Q802" s="13">
        <f t="shared" si="13"/>
        <v>824</v>
      </c>
    </row>
    <row r="803" spans="1:17" ht="21">
      <c r="A803" s="59">
        <v>795</v>
      </c>
      <c r="B803">
        <v>77903939466</v>
      </c>
      <c r="C803" s="55"/>
      <c r="D803" s="1" t="s">
        <v>1735</v>
      </c>
      <c r="E803" t="s">
        <v>1736</v>
      </c>
      <c r="F803" t="s">
        <v>11</v>
      </c>
      <c r="G803" s="162">
        <v>45327</v>
      </c>
      <c r="H803" s="156" t="s">
        <v>94</v>
      </c>
      <c r="I803" s="163">
        <v>45329</v>
      </c>
      <c r="J803" s="164"/>
      <c r="K803" s="9" t="s">
        <v>1368</v>
      </c>
      <c r="L803" s="15" t="s">
        <v>408</v>
      </c>
      <c r="M803" s="13">
        <v>1399</v>
      </c>
      <c r="N803" t="s">
        <v>1713</v>
      </c>
      <c r="O803" s="13">
        <v>450</v>
      </c>
      <c r="P803">
        <v>125</v>
      </c>
      <c r="Q803" s="13">
        <f t="shared" si="13"/>
        <v>824</v>
      </c>
    </row>
    <row r="804" spans="1:17" ht="21">
      <c r="A804" s="59">
        <v>796</v>
      </c>
      <c r="B804">
        <v>77903937646</v>
      </c>
      <c r="C804" s="55"/>
      <c r="D804" s="1" t="s">
        <v>1737</v>
      </c>
      <c r="E804" t="s">
        <v>231</v>
      </c>
      <c r="F804" t="s">
        <v>232</v>
      </c>
      <c r="G804" s="162">
        <v>45327</v>
      </c>
      <c r="H804" s="156" t="s">
        <v>94</v>
      </c>
      <c r="I804" s="163">
        <v>45329</v>
      </c>
      <c r="J804" s="164"/>
      <c r="K804" s="9" t="s">
        <v>1368</v>
      </c>
      <c r="L804" s="15" t="s">
        <v>408</v>
      </c>
      <c r="M804" s="13">
        <v>1399</v>
      </c>
      <c r="N804" t="s">
        <v>1713</v>
      </c>
      <c r="O804" s="13">
        <v>450</v>
      </c>
      <c r="P804">
        <v>125</v>
      </c>
      <c r="Q804" s="13">
        <f t="shared" si="13"/>
        <v>824</v>
      </c>
    </row>
    <row r="805" spans="1:17" ht="21">
      <c r="A805" s="59">
        <v>797</v>
      </c>
      <c r="B805">
        <v>77903937543</v>
      </c>
      <c r="C805" s="55"/>
      <c r="D805" s="1" t="s">
        <v>1738</v>
      </c>
      <c r="E805" t="s">
        <v>1743</v>
      </c>
      <c r="F805" t="s">
        <v>210</v>
      </c>
      <c r="G805" s="162">
        <v>45327</v>
      </c>
      <c r="H805" s="157" t="s">
        <v>115</v>
      </c>
      <c r="I805" s="164"/>
      <c r="J805" s="165">
        <v>45339</v>
      </c>
      <c r="K805" s="9" t="s">
        <v>1415</v>
      </c>
      <c r="M805" s="13"/>
      <c r="N805" t="s">
        <v>1717</v>
      </c>
      <c r="O805" s="13">
        <v>0</v>
      </c>
      <c r="P805">
        <v>125</v>
      </c>
      <c r="Q805" s="13">
        <f t="shared" si="13"/>
        <v>0</v>
      </c>
    </row>
    <row r="806" spans="1:17" ht="21">
      <c r="A806" s="59">
        <v>798</v>
      </c>
      <c r="B806">
        <v>77903937473</v>
      </c>
      <c r="C806" s="55"/>
      <c r="D806" s="1" t="s">
        <v>1739</v>
      </c>
      <c r="E806" t="s">
        <v>1744</v>
      </c>
      <c r="F806" t="s">
        <v>452</v>
      </c>
      <c r="G806" s="162">
        <v>45327</v>
      </c>
      <c r="H806" s="157" t="s">
        <v>115</v>
      </c>
      <c r="I806" s="164"/>
      <c r="J806" s="165">
        <v>45339</v>
      </c>
      <c r="K806" s="9" t="s">
        <v>1368</v>
      </c>
      <c r="M806" s="13"/>
      <c r="N806" t="s">
        <v>1713</v>
      </c>
      <c r="O806" s="13">
        <v>0</v>
      </c>
      <c r="P806">
        <v>125</v>
      </c>
      <c r="Q806" s="13">
        <f t="shared" si="13"/>
        <v>0</v>
      </c>
    </row>
    <row r="807" spans="1:17" ht="21">
      <c r="A807" s="59">
        <v>799</v>
      </c>
      <c r="B807">
        <v>10228989312</v>
      </c>
      <c r="C807" s="55"/>
      <c r="D807" s="1" t="s">
        <v>1740</v>
      </c>
      <c r="E807" t="s">
        <v>1741</v>
      </c>
      <c r="F807" t="s">
        <v>827</v>
      </c>
      <c r="G807" s="162">
        <v>45327</v>
      </c>
      <c r="H807" s="156" t="s">
        <v>94</v>
      </c>
      <c r="I807" s="163">
        <v>45333</v>
      </c>
      <c r="J807" s="164"/>
      <c r="K807" s="9" t="s">
        <v>1368</v>
      </c>
      <c r="L807" s="15" t="s">
        <v>408</v>
      </c>
      <c r="M807" s="13">
        <v>1399</v>
      </c>
      <c r="N807" t="s">
        <v>1713</v>
      </c>
      <c r="O807" s="13">
        <v>450</v>
      </c>
      <c r="P807">
        <v>125</v>
      </c>
      <c r="Q807" s="13">
        <f t="shared" ref="Q807:Q870" si="14">(IF((M807)-(O807+P807)&lt;0,0,(M807)-(O807+P807)))</f>
        <v>824</v>
      </c>
    </row>
    <row r="808" spans="1:17" ht="21">
      <c r="A808" s="59">
        <v>800</v>
      </c>
      <c r="B808">
        <v>77904313174</v>
      </c>
      <c r="C808" s="55"/>
      <c r="D808" s="1" t="s">
        <v>1745</v>
      </c>
      <c r="E808" t="s">
        <v>1746</v>
      </c>
      <c r="F808" t="s">
        <v>199</v>
      </c>
      <c r="G808" s="162">
        <v>45327</v>
      </c>
      <c r="H808" s="156" t="s">
        <v>94</v>
      </c>
      <c r="I808" s="163">
        <v>45330</v>
      </c>
      <c r="J808" s="164"/>
      <c r="K808" s="9" t="s">
        <v>1368</v>
      </c>
      <c r="L808" s="15" t="s">
        <v>408</v>
      </c>
      <c r="M808" s="13">
        <v>1399</v>
      </c>
      <c r="N808" t="s">
        <v>1713</v>
      </c>
      <c r="O808" s="13">
        <v>450</v>
      </c>
      <c r="P808">
        <v>125</v>
      </c>
      <c r="Q808" s="13">
        <f t="shared" si="14"/>
        <v>824</v>
      </c>
    </row>
    <row r="809" spans="1:17" ht="21">
      <c r="A809" s="59">
        <v>801</v>
      </c>
      <c r="B809">
        <v>77904312791</v>
      </c>
      <c r="C809" s="55"/>
      <c r="D809" s="1" t="s">
        <v>1747</v>
      </c>
      <c r="E809" t="s">
        <v>205</v>
      </c>
      <c r="F809" t="s">
        <v>11</v>
      </c>
      <c r="G809" s="162">
        <v>45327</v>
      </c>
      <c r="H809" s="156" t="s">
        <v>94</v>
      </c>
      <c r="I809" s="163">
        <v>45329</v>
      </c>
      <c r="J809" s="164"/>
      <c r="K809" s="9" t="s">
        <v>1234</v>
      </c>
      <c r="L809" s="15" t="s">
        <v>408</v>
      </c>
      <c r="M809" s="13">
        <v>1499</v>
      </c>
      <c r="N809" t="s">
        <v>1713</v>
      </c>
      <c r="O809" s="13">
        <v>450</v>
      </c>
      <c r="P809">
        <v>125</v>
      </c>
      <c r="Q809" s="13">
        <f t="shared" si="14"/>
        <v>924</v>
      </c>
    </row>
    <row r="810" spans="1:17" ht="21">
      <c r="A810" s="59">
        <v>802</v>
      </c>
      <c r="B810">
        <v>77904312706</v>
      </c>
      <c r="C810" s="55"/>
      <c r="D810" s="1" t="s">
        <v>1748</v>
      </c>
      <c r="E810" t="s">
        <v>1562</v>
      </c>
      <c r="F810" t="s">
        <v>714</v>
      </c>
      <c r="G810" s="162">
        <v>45327</v>
      </c>
      <c r="H810" s="156" t="s">
        <v>94</v>
      </c>
      <c r="I810" s="163">
        <v>45330</v>
      </c>
      <c r="J810" s="164"/>
      <c r="K810" s="9" t="s">
        <v>1415</v>
      </c>
      <c r="L810" s="15" t="s">
        <v>408</v>
      </c>
      <c r="M810" s="13">
        <v>1548</v>
      </c>
      <c r="N810" t="s">
        <v>1717</v>
      </c>
      <c r="O810" s="13">
        <v>500</v>
      </c>
      <c r="P810">
        <v>125</v>
      </c>
      <c r="Q810" s="13">
        <f t="shared" si="14"/>
        <v>923</v>
      </c>
    </row>
    <row r="811" spans="1:17" ht="21">
      <c r="A811" s="59">
        <v>803</v>
      </c>
      <c r="B811">
        <v>77904312474</v>
      </c>
      <c r="C811" s="55"/>
      <c r="D811" s="1" t="s">
        <v>1749</v>
      </c>
      <c r="E811" t="s">
        <v>379</v>
      </c>
      <c r="F811" t="s">
        <v>380</v>
      </c>
      <c r="G811" s="162">
        <v>45327</v>
      </c>
      <c r="H811" s="156" t="s">
        <v>94</v>
      </c>
      <c r="I811" s="163">
        <v>45330</v>
      </c>
      <c r="J811" s="164"/>
      <c r="K811" s="9" t="s">
        <v>1368</v>
      </c>
      <c r="L811" s="15" t="s">
        <v>408</v>
      </c>
      <c r="M811" s="13">
        <v>1399</v>
      </c>
      <c r="N811" t="s">
        <v>1713</v>
      </c>
      <c r="O811" s="13">
        <v>450</v>
      </c>
      <c r="P811">
        <v>125</v>
      </c>
      <c r="Q811" s="13">
        <f t="shared" si="14"/>
        <v>824</v>
      </c>
    </row>
    <row r="812" spans="1:17" ht="21">
      <c r="A812" s="59">
        <v>804</v>
      </c>
      <c r="B812">
        <v>77904312441</v>
      </c>
      <c r="C812" s="55"/>
      <c r="D812" s="1" t="s">
        <v>1750</v>
      </c>
      <c r="E812" t="s">
        <v>1087</v>
      </c>
      <c r="F812" t="s">
        <v>4</v>
      </c>
      <c r="G812" s="162">
        <v>45327</v>
      </c>
      <c r="H812" s="156" t="s">
        <v>94</v>
      </c>
      <c r="I812" s="163">
        <v>45328</v>
      </c>
      <c r="J812" s="164"/>
      <c r="K812" s="9" t="s">
        <v>1368</v>
      </c>
      <c r="L812" s="15" t="s">
        <v>408</v>
      </c>
      <c r="M812" s="13">
        <v>1399</v>
      </c>
      <c r="N812" t="s">
        <v>1713</v>
      </c>
      <c r="O812" s="13">
        <v>450</v>
      </c>
      <c r="P812">
        <v>125</v>
      </c>
      <c r="Q812" s="13">
        <f t="shared" si="14"/>
        <v>824</v>
      </c>
    </row>
    <row r="813" spans="1:17" ht="21">
      <c r="A813" s="59">
        <v>805</v>
      </c>
      <c r="B813">
        <v>77904312371</v>
      </c>
      <c r="C813" s="55"/>
      <c r="D813" s="1" t="s">
        <v>1751</v>
      </c>
      <c r="E813" t="s">
        <v>269</v>
      </c>
      <c r="F813" t="s">
        <v>22</v>
      </c>
      <c r="G813" s="162">
        <v>45327</v>
      </c>
      <c r="H813" s="156" t="s">
        <v>94</v>
      </c>
      <c r="I813" s="163">
        <v>45328</v>
      </c>
      <c r="J813" s="164"/>
      <c r="K813" s="9" t="s">
        <v>1234</v>
      </c>
      <c r="L813" s="15" t="s">
        <v>408</v>
      </c>
      <c r="M813" s="13">
        <v>1499</v>
      </c>
      <c r="N813" t="s">
        <v>1713</v>
      </c>
      <c r="O813" s="13">
        <v>450</v>
      </c>
      <c r="P813">
        <v>125</v>
      </c>
      <c r="Q813" s="13">
        <f t="shared" si="14"/>
        <v>924</v>
      </c>
    </row>
    <row r="814" spans="1:17" ht="21">
      <c r="A814" s="59">
        <v>806</v>
      </c>
      <c r="B814">
        <v>77904312290</v>
      </c>
      <c r="C814" s="55"/>
      <c r="D814" s="1" t="s">
        <v>1752</v>
      </c>
      <c r="E814" t="s">
        <v>1753</v>
      </c>
      <c r="F814" t="s">
        <v>714</v>
      </c>
      <c r="G814" s="162">
        <v>45327</v>
      </c>
      <c r="H814" s="156" t="s">
        <v>94</v>
      </c>
      <c r="I814" s="163">
        <v>45331</v>
      </c>
      <c r="J814" s="164"/>
      <c r="K814" s="9" t="s">
        <v>1415</v>
      </c>
      <c r="L814" s="15" t="s">
        <v>408</v>
      </c>
      <c r="M814" s="13">
        <v>1548</v>
      </c>
      <c r="N814" t="s">
        <v>1717</v>
      </c>
      <c r="O814" s="13">
        <v>500</v>
      </c>
      <c r="P814">
        <v>125</v>
      </c>
      <c r="Q814" s="13">
        <f t="shared" si="14"/>
        <v>923</v>
      </c>
    </row>
    <row r="815" spans="1:17" ht="21">
      <c r="A815" s="59">
        <v>807</v>
      </c>
      <c r="B815">
        <v>77904312253</v>
      </c>
      <c r="C815" s="55"/>
      <c r="D815" s="1" t="s">
        <v>1754</v>
      </c>
      <c r="E815" t="s">
        <v>835</v>
      </c>
      <c r="F815" t="s">
        <v>452</v>
      </c>
      <c r="G815" s="162">
        <v>45327</v>
      </c>
      <c r="H815" s="156" t="s">
        <v>94</v>
      </c>
      <c r="I815" s="163">
        <v>45330</v>
      </c>
      <c r="J815" s="164"/>
      <c r="K815" s="9" t="s">
        <v>1368</v>
      </c>
      <c r="L815" s="15" t="s">
        <v>408</v>
      </c>
      <c r="M815" s="13">
        <v>1399</v>
      </c>
      <c r="N815" t="s">
        <v>1713</v>
      </c>
      <c r="O815" s="13">
        <v>450</v>
      </c>
      <c r="P815">
        <v>125</v>
      </c>
      <c r="Q815" s="13">
        <f t="shared" si="14"/>
        <v>824</v>
      </c>
    </row>
    <row r="816" spans="1:17" ht="21">
      <c r="A816" s="59">
        <v>808</v>
      </c>
      <c r="B816">
        <v>77904328320</v>
      </c>
      <c r="C816" s="55"/>
      <c r="D816" s="1" t="s">
        <v>1755</v>
      </c>
      <c r="E816" t="s">
        <v>1396</v>
      </c>
      <c r="F816" t="s">
        <v>199</v>
      </c>
      <c r="G816" s="162">
        <v>45327</v>
      </c>
      <c r="H816" s="156" t="s">
        <v>94</v>
      </c>
      <c r="I816" s="163">
        <v>45329</v>
      </c>
      <c r="J816" s="164"/>
      <c r="K816" s="9" t="s">
        <v>1368</v>
      </c>
      <c r="L816" s="15" t="s">
        <v>408</v>
      </c>
      <c r="M816" s="13">
        <v>1399</v>
      </c>
      <c r="N816" t="s">
        <v>1713</v>
      </c>
      <c r="O816" s="13">
        <v>450</v>
      </c>
      <c r="P816">
        <v>125</v>
      </c>
      <c r="Q816" s="13">
        <f t="shared" si="14"/>
        <v>824</v>
      </c>
    </row>
    <row r="817" spans="1:17" ht="21">
      <c r="A817" s="59">
        <v>809</v>
      </c>
      <c r="B817">
        <v>77904328294</v>
      </c>
      <c r="C817" s="55"/>
      <c r="D817" s="1" t="s">
        <v>1756</v>
      </c>
      <c r="E817" t="s">
        <v>1757</v>
      </c>
      <c r="F817" t="s">
        <v>452</v>
      </c>
      <c r="G817" s="162">
        <v>45327</v>
      </c>
      <c r="H817" s="156" t="s">
        <v>94</v>
      </c>
      <c r="I817" s="163">
        <v>45331</v>
      </c>
      <c r="J817" s="164"/>
      <c r="K817" s="9" t="s">
        <v>1368</v>
      </c>
      <c r="L817" s="15" t="s">
        <v>408</v>
      </c>
      <c r="M817" s="13">
        <v>1399</v>
      </c>
      <c r="N817" t="s">
        <v>1713</v>
      </c>
      <c r="O817" s="13">
        <v>450</v>
      </c>
      <c r="P817">
        <v>125</v>
      </c>
      <c r="Q817" s="13">
        <f t="shared" si="14"/>
        <v>824</v>
      </c>
    </row>
    <row r="818" spans="1:17" ht="21">
      <c r="A818" s="59">
        <v>810</v>
      </c>
      <c r="B818">
        <v>77904328261</v>
      </c>
      <c r="C818" s="55"/>
      <c r="D818" s="1" t="s">
        <v>1758</v>
      </c>
      <c r="E818" t="s">
        <v>1087</v>
      </c>
      <c r="F818" t="s">
        <v>4</v>
      </c>
      <c r="G818" s="162">
        <v>45327</v>
      </c>
      <c r="H818" s="156" t="s">
        <v>94</v>
      </c>
      <c r="I818" s="163">
        <v>45328</v>
      </c>
      <c r="J818" s="164"/>
      <c r="K818" s="9" t="s">
        <v>1415</v>
      </c>
      <c r="L818" s="15" t="s">
        <v>408</v>
      </c>
      <c r="M818" s="13">
        <v>1548</v>
      </c>
      <c r="N818" t="s">
        <v>1717</v>
      </c>
      <c r="O818" s="13">
        <v>500</v>
      </c>
      <c r="P818">
        <v>125</v>
      </c>
      <c r="Q818" s="13">
        <f t="shared" si="14"/>
        <v>923</v>
      </c>
    </row>
    <row r="819" spans="1:17" ht="21">
      <c r="A819" s="59">
        <v>811</v>
      </c>
      <c r="B819">
        <v>77904328246</v>
      </c>
      <c r="C819" s="55"/>
      <c r="D819" s="1" t="s">
        <v>1759</v>
      </c>
      <c r="E819" t="s">
        <v>1760</v>
      </c>
      <c r="F819" t="s">
        <v>380</v>
      </c>
      <c r="G819" s="162">
        <v>45327</v>
      </c>
      <c r="H819" s="156" t="s">
        <v>94</v>
      </c>
      <c r="I819" s="163">
        <v>45332</v>
      </c>
      <c r="J819" s="164"/>
      <c r="K819" s="9" t="s">
        <v>1368</v>
      </c>
      <c r="L819" s="15" t="s">
        <v>408</v>
      </c>
      <c r="M819" s="13">
        <v>1399</v>
      </c>
      <c r="N819" t="s">
        <v>1713</v>
      </c>
      <c r="O819" s="13">
        <v>450</v>
      </c>
      <c r="P819">
        <v>125</v>
      </c>
      <c r="Q819" s="13">
        <f t="shared" si="14"/>
        <v>824</v>
      </c>
    </row>
    <row r="820" spans="1:17" ht="21">
      <c r="A820" s="59">
        <v>812</v>
      </c>
      <c r="B820">
        <v>77904328165</v>
      </c>
      <c r="C820" s="55"/>
      <c r="D820" s="1" t="s">
        <v>1755</v>
      </c>
      <c r="E820" t="s">
        <v>1761</v>
      </c>
      <c r="F820" t="s">
        <v>4</v>
      </c>
      <c r="G820" s="162">
        <v>45327</v>
      </c>
      <c r="H820" s="156" t="s">
        <v>94</v>
      </c>
      <c r="I820" s="163">
        <v>45328</v>
      </c>
      <c r="J820" s="164"/>
      <c r="K820" s="9" t="s">
        <v>1368</v>
      </c>
      <c r="L820" s="15" t="s">
        <v>408</v>
      </c>
      <c r="M820" s="13">
        <v>1399</v>
      </c>
      <c r="N820" t="s">
        <v>1713</v>
      </c>
      <c r="O820" s="13">
        <v>450</v>
      </c>
      <c r="P820">
        <v>125</v>
      </c>
      <c r="Q820" s="13">
        <f t="shared" si="14"/>
        <v>824</v>
      </c>
    </row>
    <row r="821" spans="1:17" ht="21">
      <c r="A821" s="59">
        <v>813</v>
      </c>
      <c r="B821">
        <v>77904994300</v>
      </c>
      <c r="C821" s="55"/>
      <c r="D821" s="1" t="s">
        <v>1762</v>
      </c>
      <c r="E821" t="s">
        <v>1763</v>
      </c>
      <c r="F821" t="s">
        <v>210</v>
      </c>
      <c r="G821" s="162">
        <v>45327</v>
      </c>
      <c r="H821" s="156" t="s">
        <v>94</v>
      </c>
      <c r="I821" s="163">
        <v>45329</v>
      </c>
      <c r="J821" s="164"/>
      <c r="K821" s="9" t="s">
        <v>1368</v>
      </c>
      <c r="L821" s="15" t="s">
        <v>408</v>
      </c>
      <c r="M821" s="13">
        <v>1399</v>
      </c>
      <c r="N821" t="s">
        <v>1713</v>
      </c>
      <c r="O821" s="13">
        <v>450</v>
      </c>
      <c r="P821">
        <v>125</v>
      </c>
      <c r="Q821" s="13">
        <f t="shared" si="14"/>
        <v>824</v>
      </c>
    </row>
    <row r="822" spans="1:17" ht="21">
      <c r="A822" s="59">
        <v>814</v>
      </c>
      <c r="B822">
        <v>77904994053</v>
      </c>
      <c r="C822" s="55"/>
      <c r="D822" s="1" t="s">
        <v>1764</v>
      </c>
      <c r="E822" t="s">
        <v>951</v>
      </c>
      <c r="F822" t="s">
        <v>852</v>
      </c>
      <c r="G822" s="162">
        <v>45327</v>
      </c>
      <c r="H822" s="156" t="s">
        <v>94</v>
      </c>
      <c r="I822" s="163">
        <v>45331</v>
      </c>
      <c r="J822" s="164"/>
      <c r="K822" s="9" t="s">
        <v>1368</v>
      </c>
      <c r="L822" s="15" t="s">
        <v>408</v>
      </c>
      <c r="M822" s="13">
        <v>1399</v>
      </c>
      <c r="N822" t="s">
        <v>1713</v>
      </c>
      <c r="O822" s="13">
        <v>450</v>
      </c>
      <c r="P822">
        <v>125</v>
      </c>
      <c r="Q822" s="13">
        <f t="shared" si="14"/>
        <v>824</v>
      </c>
    </row>
    <row r="823" spans="1:17" ht="21">
      <c r="A823" s="59">
        <v>815</v>
      </c>
      <c r="B823">
        <v>77904993493</v>
      </c>
      <c r="C823" s="55"/>
      <c r="D823" s="1" t="s">
        <v>1765</v>
      </c>
      <c r="E823" t="s">
        <v>1766</v>
      </c>
      <c r="F823" t="s">
        <v>635</v>
      </c>
      <c r="G823" s="162">
        <v>45327</v>
      </c>
      <c r="H823" s="156" t="s">
        <v>94</v>
      </c>
      <c r="I823" s="163">
        <v>45331</v>
      </c>
      <c r="J823" s="164"/>
      <c r="K823" s="9" t="s">
        <v>1368</v>
      </c>
      <c r="L823" s="15" t="s">
        <v>408</v>
      </c>
      <c r="M823" s="13">
        <v>1399</v>
      </c>
      <c r="N823" t="s">
        <v>1713</v>
      </c>
      <c r="O823" s="13">
        <v>450</v>
      </c>
      <c r="P823">
        <v>125</v>
      </c>
      <c r="Q823" s="13">
        <f t="shared" si="14"/>
        <v>824</v>
      </c>
    </row>
    <row r="824" spans="1:17" ht="21">
      <c r="A824" s="59">
        <v>816</v>
      </c>
      <c r="B824">
        <v>77905624333</v>
      </c>
      <c r="C824" s="55"/>
      <c r="D824" s="1" t="s">
        <v>1767</v>
      </c>
      <c r="E824" t="s">
        <v>833</v>
      </c>
      <c r="F824" t="s">
        <v>199</v>
      </c>
      <c r="G824" s="162">
        <v>45328</v>
      </c>
      <c r="H824" s="156" t="s">
        <v>94</v>
      </c>
      <c r="I824" s="163">
        <v>45331</v>
      </c>
      <c r="J824" s="164"/>
      <c r="K824" s="9" t="s">
        <v>1415</v>
      </c>
      <c r="L824" s="15" t="s">
        <v>408</v>
      </c>
      <c r="M824" s="13">
        <v>1548</v>
      </c>
      <c r="N824" t="s">
        <v>1717</v>
      </c>
      <c r="O824" s="13">
        <v>500</v>
      </c>
      <c r="P824">
        <v>125</v>
      </c>
      <c r="Q824" s="13">
        <f t="shared" si="14"/>
        <v>923</v>
      </c>
    </row>
    <row r="825" spans="1:17" ht="21">
      <c r="A825" s="59">
        <v>817</v>
      </c>
      <c r="B825">
        <v>76972085864</v>
      </c>
      <c r="C825" s="55"/>
      <c r="D825" s="1" t="s">
        <v>1844</v>
      </c>
      <c r="E825" t="s">
        <v>1559</v>
      </c>
      <c r="F825" t="s">
        <v>714</v>
      </c>
      <c r="G825" s="162">
        <v>45328</v>
      </c>
      <c r="H825" s="156" t="s">
        <v>94</v>
      </c>
      <c r="I825" s="163">
        <v>45331</v>
      </c>
      <c r="J825" s="164"/>
      <c r="K825" s="9" t="s">
        <v>1376</v>
      </c>
      <c r="L825" t="s">
        <v>280</v>
      </c>
      <c r="M825" s="13">
        <v>0</v>
      </c>
      <c r="N825" t="s">
        <v>1716</v>
      </c>
      <c r="O825" s="13">
        <v>500</v>
      </c>
      <c r="P825">
        <v>125</v>
      </c>
      <c r="Q825" s="13">
        <f t="shared" si="14"/>
        <v>0</v>
      </c>
    </row>
    <row r="826" spans="1:17" ht="21">
      <c r="A826" s="59">
        <v>818</v>
      </c>
      <c r="B826">
        <v>77905624075</v>
      </c>
      <c r="C826" s="55"/>
      <c r="D826" s="1" t="s">
        <v>1768</v>
      </c>
      <c r="E826" t="s">
        <v>829</v>
      </c>
      <c r="F826" t="s">
        <v>303</v>
      </c>
      <c r="G826" s="162">
        <v>45328</v>
      </c>
      <c r="H826" s="156" t="s">
        <v>94</v>
      </c>
      <c r="I826" s="163">
        <v>45331</v>
      </c>
      <c r="J826" s="164"/>
      <c r="K826" s="9" t="s">
        <v>1415</v>
      </c>
      <c r="L826" s="15" t="s">
        <v>408</v>
      </c>
      <c r="M826" s="13">
        <v>1548</v>
      </c>
      <c r="N826" t="s">
        <v>1717</v>
      </c>
      <c r="O826" s="13">
        <v>500</v>
      </c>
      <c r="P826">
        <v>125</v>
      </c>
      <c r="Q826" s="13">
        <f t="shared" si="14"/>
        <v>923</v>
      </c>
    </row>
    <row r="827" spans="1:17" ht="21">
      <c r="A827" s="59">
        <v>819</v>
      </c>
      <c r="B827">
        <v>77905623983</v>
      </c>
      <c r="C827" s="55"/>
      <c r="D827" s="1" t="s">
        <v>1769</v>
      </c>
      <c r="E827" t="s">
        <v>857</v>
      </c>
      <c r="F827" t="s">
        <v>468</v>
      </c>
      <c r="G827" s="162">
        <v>45328</v>
      </c>
      <c r="H827" s="156" t="s">
        <v>94</v>
      </c>
      <c r="I827" s="163">
        <v>45334</v>
      </c>
      <c r="J827" s="164"/>
      <c r="K827" s="9" t="s">
        <v>1368</v>
      </c>
      <c r="L827" s="15" t="s">
        <v>408</v>
      </c>
      <c r="M827" s="13">
        <v>1399</v>
      </c>
      <c r="N827" t="s">
        <v>1713</v>
      </c>
      <c r="O827" s="13">
        <v>450</v>
      </c>
      <c r="P827">
        <v>125</v>
      </c>
      <c r="Q827" s="13">
        <f t="shared" si="14"/>
        <v>824</v>
      </c>
    </row>
    <row r="828" spans="1:17" ht="21">
      <c r="A828" s="59">
        <v>820</v>
      </c>
      <c r="B828">
        <v>77905623913</v>
      </c>
      <c r="C828" s="55"/>
      <c r="D828" s="1" t="s">
        <v>1770</v>
      </c>
      <c r="E828" t="s">
        <v>833</v>
      </c>
      <c r="F828" t="s">
        <v>199</v>
      </c>
      <c r="G828" s="162">
        <v>45328</v>
      </c>
      <c r="H828" s="156" t="s">
        <v>94</v>
      </c>
      <c r="I828" s="163">
        <v>45331</v>
      </c>
      <c r="J828" s="164"/>
      <c r="K828" s="9" t="s">
        <v>1368</v>
      </c>
      <c r="L828" s="15" t="s">
        <v>408</v>
      </c>
      <c r="M828" s="13">
        <v>1399</v>
      </c>
      <c r="N828" t="s">
        <v>1713</v>
      </c>
      <c r="O828" s="13">
        <v>450</v>
      </c>
      <c r="P828">
        <v>125</v>
      </c>
      <c r="Q828" s="13">
        <f t="shared" si="14"/>
        <v>824</v>
      </c>
    </row>
    <row r="829" spans="1:17" ht="21">
      <c r="A829" s="59">
        <v>821</v>
      </c>
      <c r="B829">
        <v>10229997452</v>
      </c>
      <c r="C829" s="55"/>
      <c r="D829" s="1" t="s">
        <v>1771</v>
      </c>
      <c r="E829" t="s">
        <v>939</v>
      </c>
      <c r="F829" t="s">
        <v>343</v>
      </c>
      <c r="G829" s="162">
        <v>45328</v>
      </c>
      <c r="H829" s="156" t="s">
        <v>94</v>
      </c>
      <c r="I829" s="163">
        <v>45334</v>
      </c>
      <c r="J829" s="164"/>
      <c r="K829" s="9" t="s">
        <v>1368</v>
      </c>
      <c r="L829" s="15" t="s">
        <v>408</v>
      </c>
      <c r="M829" s="13">
        <v>1399</v>
      </c>
      <c r="N829" t="s">
        <v>1713</v>
      </c>
      <c r="O829" s="13">
        <v>450</v>
      </c>
      <c r="P829">
        <v>125</v>
      </c>
      <c r="Q829" s="13">
        <f t="shared" si="14"/>
        <v>824</v>
      </c>
    </row>
    <row r="830" spans="1:17" ht="21">
      <c r="A830" s="59">
        <v>822</v>
      </c>
      <c r="B830">
        <v>76972095690</v>
      </c>
      <c r="C830" s="55"/>
      <c r="D830" s="1" t="s">
        <v>1772</v>
      </c>
      <c r="E830" t="s">
        <v>962</v>
      </c>
      <c r="F830" t="s">
        <v>631</v>
      </c>
      <c r="G830" s="162">
        <v>45328</v>
      </c>
      <c r="H830" s="156" t="s">
        <v>94</v>
      </c>
      <c r="I830" s="163">
        <v>45332</v>
      </c>
      <c r="J830" s="164"/>
      <c r="K830" s="9" t="s">
        <v>985</v>
      </c>
      <c r="L830" t="s">
        <v>562</v>
      </c>
      <c r="M830" s="13">
        <v>1399</v>
      </c>
      <c r="N830" t="s">
        <v>1713</v>
      </c>
      <c r="O830" s="13">
        <v>450</v>
      </c>
      <c r="P830">
        <v>125</v>
      </c>
      <c r="Q830" s="13">
        <f t="shared" si="14"/>
        <v>824</v>
      </c>
    </row>
    <row r="831" spans="1:17" ht="21">
      <c r="A831" s="59">
        <v>823</v>
      </c>
      <c r="B831">
        <v>77905728762</v>
      </c>
      <c r="C831" s="55"/>
      <c r="D831" s="1" t="s">
        <v>1774</v>
      </c>
      <c r="E831" t="s">
        <v>1773</v>
      </c>
      <c r="F831" t="s">
        <v>343</v>
      </c>
      <c r="G831" s="162">
        <v>45328</v>
      </c>
      <c r="H831" s="156" t="s">
        <v>94</v>
      </c>
      <c r="I831" s="163">
        <v>45334</v>
      </c>
      <c r="J831" s="164"/>
      <c r="K831" s="9" t="s">
        <v>1368</v>
      </c>
      <c r="L831" s="15" t="s">
        <v>408</v>
      </c>
      <c r="M831" s="13">
        <v>1399</v>
      </c>
      <c r="N831" t="s">
        <v>1713</v>
      </c>
      <c r="O831" s="13">
        <v>450</v>
      </c>
      <c r="P831">
        <v>125</v>
      </c>
      <c r="Q831" s="13">
        <f t="shared" si="14"/>
        <v>824</v>
      </c>
    </row>
    <row r="832" spans="1:17" ht="21">
      <c r="A832" s="59">
        <v>824</v>
      </c>
      <c r="B832">
        <v>77905730663</v>
      </c>
      <c r="C832" s="55"/>
      <c r="D832" s="1" t="s">
        <v>1775</v>
      </c>
      <c r="E832" t="s">
        <v>1776</v>
      </c>
      <c r="F832" t="s">
        <v>840</v>
      </c>
      <c r="G832" s="162">
        <v>45328</v>
      </c>
      <c r="H832" s="156" t="s">
        <v>94</v>
      </c>
      <c r="I832" s="163">
        <v>45329</v>
      </c>
      <c r="J832" s="164"/>
      <c r="K832" s="9" t="s">
        <v>1234</v>
      </c>
      <c r="L832" s="15" t="s">
        <v>408</v>
      </c>
      <c r="M832" s="13">
        <v>1499</v>
      </c>
      <c r="N832" t="s">
        <v>1713</v>
      </c>
      <c r="O832" s="13">
        <v>450</v>
      </c>
      <c r="P832">
        <v>125</v>
      </c>
      <c r="Q832" s="13">
        <f t="shared" si="14"/>
        <v>924</v>
      </c>
    </row>
    <row r="833" spans="1:17" ht="21">
      <c r="A833" s="59">
        <v>825</v>
      </c>
      <c r="B833">
        <v>77905792521</v>
      </c>
      <c r="C833" s="55"/>
      <c r="D833" s="1" t="s">
        <v>1777</v>
      </c>
      <c r="E833" t="s">
        <v>1778</v>
      </c>
      <c r="F833" t="s">
        <v>827</v>
      </c>
      <c r="G833" s="162">
        <v>45328</v>
      </c>
      <c r="H833" s="156" t="s">
        <v>94</v>
      </c>
      <c r="I833" s="163">
        <v>45332</v>
      </c>
      <c r="J833" s="164"/>
      <c r="K833" s="9" t="s">
        <v>1368</v>
      </c>
      <c r="L833" s="15" t="s">
        <v>408</v>
      </c>
      <c r="M833" s="13">
        <v>1399</v>
      </c>
      <c r="N833" t="s">
        <v>1713</v>
      </c>
      <c r="O833" s="13">
        <v>450</v>
      </c>
      <c r="P833">
        <v>125</v>
      </c>
      <c r="Q833" s="13">
        <f t="shared" si="14"/>
        <v>824</v>
      </c>
    </row>
    <row r="834" spans="1:17" ht="21">
      <c r="A834" s="59">
        <v>826</v>
      </c>
      <c r="B834">
        <v>76973232453</v>
      </c>
      <c r="C834" s="55"/>
      <c r="D834" s="1" t="s">
        <v>1779</v>
      </c>
      <c r="E834" t="s">
        <v>529</v>
      </c>
      <c r="F834" t="s">
        <v>2</v>
      </c>
      <c r="G834" s="162">
        <v>45329</v>
      </c>
      <c r="H834" s="156" t="s">
        <v>94</v>
      </c>
      <c r="I834" s="163">
        <v>45330</v>
      </c>
      <c r="J834" s="164"/>
      <c r="K834" s="9" t="s">
        <v>985</v>
      </c>
      <c r="L834" t="s">
        <v>562</v>
      </c>
      <c r="M834" s="13">
        <v>1399</v>
      </c>
      <c r="N834" t="s">
        <v>1713</v>
      </c>
      <c r="O834" s="13">
        <v>450</v>
      </c>
      <c r="P834">
        <v>125</v>
      </c>
      <c r="Q834" s="13">
        <f t="shared" si="14"/>
        <v>824</v>
      </c>
    </row>
    <row r="835" spans="1:17" ht="21">
      <c r="A835" s="59">
        <v>827</v>
      </c>
      <c r="B835">
        <v>77906699673</v>
      </c>
      <c r="C835" s="55"/>
      <c r="D835" s="1" t="s">
        <v>1781</v>
      </c>
      <c r="E835" t="s">
        <v>1782</v>
      </c>
      <c r="F835" t="s">
        <v>827</v>
      </c>
      <c r="G835" s="162">
        <v>45329</v>
      </c>
      <c r="H835" s="156" t="s">
        <v>94</v>
      </c>
      <c r="I835" s="163">
        <v>45334</v>
      </c>
      <c r="J835" s="164"/>
      <c r="K835" s="9" t="s">
        <v>1368</v>
      </c>
      <c r="L835" s="15" t="s">
        <v>408</v>
      </c>
      <c r="M835" s="13">
        <v>1399</v>
      </c>
      <c r="N835" t="s">
        <v>1713</v>
      </c>
      <c r="O835" s="13">
        <v>450</v>
      </c>
      <c r="P835">
        <v>125</v>
      </c>
      <c r="Q835" s="13">
        <f t="shared" si="14"/>
        <v>824</v>
      </c>
    </row>
    <row r="836" spans="1:17" ht="21">
      <c r="A836" s="59">
        <v>828</v>
      </c>
      <c r="B836">
        <v>77906697912</v>
      </c>
      <c r="C836" s="55"/>
      <c r="D836" s="1" t="s">
        <v>1780</v>
      </c>
      <c r="E836" t="s">
        <v>1651</v>
      </c>
      <c r="F836" t="s">
        <v>1119</v>
      </c>
      <c r="G836" s="162">
        <v>45329</v>
      </c>
      <c r="H836" s="157" t="s">
        <v>115</v>
      </c>
      <c r="I836" s="164"/>
      <c r="J836" s="165">
        <v>45341</v>
      </c>
      <c r="K836" s="9" t="s">
        <v>1368</v>
      </c>
      <c r="M836" s="13"/>
      <c r="N836" t="s">
        <v>1713</v>
      </c>
      <c r="O836" s="13">
        <v>0</v>
      </c>
      <c r="P836">
        <v>125</v>
      </c>
      <c r="Q836" s="13">
        <f t="shared" si="14"/>
        <v>0</v>
      </c>
    </row>
    <row r="837" spans="1:17" ht="21">
      <c r="A837" s="59">
        <v>829</v>
      </c>
      <c r="B837">
        <v>77907141152</v>
      </c>
      <c r="C837" s="55"/>
      <c r="D837" s="1" t="s">
        <v>1783</v>
      </c>
      <c r="E837" t="s">
        <v>943</v>
      </c>
      <c r="F837" t="s">
        <v>952</v>
      </c>
      <c r="G837" s="162">
        <v>45329</v>
      </c>
      <c r="H837" s="156" t="s">
        <v>94</v>
      </c>
      <c r="I837" s="163">
        <v>45336</v>
      </c>
      <c r="J837" s="164"/>
      <c r="K837" s="9" t="s">
        <v>1368</v>
      </c>
      <c r="L837" s="15" t="s">
        <v>408</v>
      </c>
      <c r="M837" s="13">
        <v>1399</v>
      </c>
      <c r="N837" t="s">
        <v>1713</v>
      </c>
      <c r="O837" s="13">
        <v>450</v>
      </c>
      <c r="P837">
        <v>125</v>
      </c>
      <c r="Q837" s="13">
        <f t="shared" si="14"/>
        <v>824</v>
      </c>
    </row>
    <row r="838" spans="1:17" ht="21">
      <c r="A838" s="59">
        <v>830</v>
      </c>
      <c r="B838">
        <v>77907140931</v>
      </c>
      <c r="C838" s="55"/>
      <c r="D838" s="1" t="s">
        <v>1784</v>
      </c>
      <c r="E838" t="s">
        <v>1785</v>
      </c>
      <c r="F838" t="s">
        <v>11</v>
      </c>
      <c r="G838" s="162">
        <v>45329</v>
      </c>
      <c r="H838" s="156" t="s">
        <v>94</v>
      </c>
      <c r="I838" s="163">
        <v>45331</v>
      </c>
      <c r="J838" s="164"/>
      <c r="K838" s="9" t="s">
        <v>1368</v>
      </c>
      <c r="L838" s="15" t="s">
        <v>408</v>
      </c>
      <c r="M838" s="13">
        <v>1399</v>
      </c>
      <c r="N838" t="s">
        <v>1713</v>
      </c>
      <c r="O838" s="13">
        <v>450</v>
      </c>
      <c r="P838">
        <v>125</v>
      </c>
      <c r="Q838" s="13">
        <f t="shared" si="14"/>
        <v>824</v>
      </c>
    </row>
    <row r="839" spans="1:17" ht="21">
      <c r="A839" s="59">
        <v>831</v>
      </c>
      <c r="B839">
        <v>77907140091</v>
      </c>
      <c r="C839" s="55"/>
      <c r="D839" s="1" t="s">
        <v>1786</v>
      </c>
      <c r="E839" t="s">
        <v>269</v>
      </c>
      <c r="F839" t="s">
        <v>22</v>
      </c>
      <c r="G839" s="162">
        <v>45329</v>
      </c>
      <c r="H839" s="156" t="s">
        <v>94</v>
      </c>
      <c r="I839" s="163">
        <v>45330</v>
      </c>
      <c r="J839" s="164"/>
      <c r="K839" s="9" t="s">
        <v>1508</v>
      </c>
      <c r="L839" s="15" t="s">
        <v>408</v>
      </c>
      <c r="M839" s="13">
        <v>1548</v>
      </c>
      <c r="N839" t="s">
        <v>1717</v>
      </c>
      <c r="O839" s="13">
        <v>500</v>
      </c>
      <c r="P839">
        <v>125</v>
      </c>
      <c r="Q839" s="13">
        <f t="shared" si="14"/>
        <v>923</v>
      </c>
    </row>
    <row r="840" spans="1:17" ht="21">
      <c r="A840" s="59">
        <v>832</v>
      </c>
      <c r="B840">
        <v>77907140662</v>
      </c>
      <c r="C840" s="55"/>
      <c r="D840" s="1" t="s">
        <v>1787</v>
      </c>
      <c r="E840" t="s">
        <v>1788</v>
      </c>
      <c r="F840" t="s">
        <v>343</v>
      </c>
      <c r="G840" s="162">
        <v>45329</v>
      </c>
      <c r="H840" s="156" t="s">
        <v>94</v>
      </c>
      <c r="I840" s="163">
        <v>45332</v>
      </c>
      <c r="J840" s="164"/>
      <c r="K840" s="9" t="s">
        <v>1368</v>
      </c>
      <c r="L840" s="15" t="s">
        <v>408</v>
      </c>
      <c r="M840" s="13">
        <v>1399</v>
      </c>
      <c r="N840" t="s">
        <v>1713</v>
      </c>
      <c r="O840" s="13">
        <v>450</v>
      </c>
      <c r="P840">
        <v>125</v>
      </c>
      <c r="Q840" s="13">
        <f t="shared" si="14"/>
        <v>824</v>
      </c>
    </row>
    <row r="841" spans="1:17" ht="21">
      <c r="A841" s="59">
        <v>833</v>
      </c>
      <c r="B841">
        <v>76973710995</v>
      </c>
      <c r="C841" s="55"/>
      <c r="D841" s="1" t="s">
        <v>553</v>
      </c>
      <c r="E841" t="s">
        <v>1569</v>
      </c>
      <c r="F841" t="s">
        <v>303</v>
      </c>
      <c r="G841" s="162">
        <v>45329</v>
      </c>
      <c r="H841" s="156" t="s">
        <v>94</v>
      </c>
      <c r="I841" s="163">
        <v>45332</v>
      </c>
      <c r="J841" s="164"/>
      <c r="K841" s="9" t="s">
        <v>1616</v>
      </c>
      <c r="M841" s="13">
        <v>0</v>
      </c>
      <c r="N841" t="s">
        <v>1713</v>
      </c>
      <c r="O841" s="13">
        <v>0</v>
      </c>
      <c r="P841">
        <v>125</v>
      </c>
      <c r="Q841" s="13">
        <f t="shared" si="14"/>
        <v>0</v>
      </c>
    </row>
    <row r="842" spans="1:17" ht="21">
      <c r="A842" s="59">
        <v>834</v>
      </c>
      <c r="B842">
        <v>77907183760</v>
      </c>
      <c r="C842" s="55"/>
      <c r="D842" s="1" t="s">
        <v>1789</v>
      </c>
      <c r="E842" t="s">
        <v>1027</v>
      </c>
      <c r="F842" t="s">
        <v>492</v>
      </c>
      <c r="G842" s="162">
        <v>45329</v>
      </c>
      <c r="H842" s="156" t="s">
        <v>94</v>
      </c>
      <c r="I842" s="163">
        <v>45331</v>
      </c>
      <c r="J842" s="164"/>
      <c r="K842" s="9" t="s">
        <v>1415</v>
      </c>
      <c r="L842" s="15" t="s">
        <v>408</v>
      </c>
      <c r="M842" s="13">
        <v>1548</v>
      </c>
      <c r="N842" t="s">
        <v>1717</v>
      </c>
      <c r="O842" s="13">
        <v>500</v>
      </c>
      <c r="P842">
        <v>125</v>
      </c>
      <c r="Q842" s="13">
        <f t="shared" si="14"/>
        <v>923</v>
      </c>
    </row>
    <row r="843" spans="1:17" ht="21">
      <c r="A843" s="59">
        <v>835</v>
      </c>
      <c r="B843">
        <v>77907481315</v>
      </c>
      <c r="C843" s="55"/>
      <c r="D843" s="1" t="s">
        <v>1790</v>
      </c>
      <c r="E843" t="s">
        <v>253</v>
      </c>
      <c r="F843" t="s">
        <v>635</v>
      </c>
      <c r="G843" s="162">
        <v>45330</v>
      </c>
      <c r="H843" s="156" t="s">
        <v>94</v>
      </c>
      <c r="I843" s="163">
        <v>45334</v>
      </c>
      <c r="J843" s="164"/>
      <c r="K843" s="9" t="s">
        <v>1368</v>
      </c>
      <c r="L843" s="15" t="s">
        <v>408</v>
      </c>
      <c r="M843" s="13">
        <v>1399</v>
      </c>
      <c r="N843" t="s">
        <v>1713</v>
      </c>
      <c r="O843" s="13">
        <v>450</v>
      </c>
      <c r="P843">
        <v>125</v>
      </c>
      <c r="Q843" s="13">
        <f t="shared" si="14"/>
        <v>824</v>
      </c>
    </row>
    <row r="844" spans="1:17" ht="21">
      <c r="A844" s="59">
        <v>836</v>
      </c>
      <c r="B844">
        <v>14112346897927</v>
      </c>
      <c r="C844" s="55"/>
      <c r="D844" s="1" t="s">
        <v>1791</v>
      </c>
      <c r="E844" t="s">
        <v>1021</v>
      </c>
      <c r="F844" t="s">
        <v>468</v>
      </c>
      <c r="G844" s="162">
        <v>45330</v>
      </c>
      <c r="H844" s="156" t="s">
        <v>94</v>
      </c>
      <c r="I844" s="163">
        <v>45333</v>
      </c>
      <c r="J844" s="164"/>
      <c r="K844" s="9" t="s">
        <v>1368</v>
      </c>
      <c r="L844" s="15" t="s">
        <v>408</v>
      </c>
      <c r="M844" s="13">
        <v>1399</v>
      </c>
      <c r="N844" t="s">
        <v>1713</v>
      </c>
      <c r="O844" s="13">
        <v>450</v>
      </c>
      <c r="P844">
        <v>125</v>
      </c>
      <c r="Q844" s="13">
        <f t="shared" si="14"/>
        <v>824</v>
      </c>
    </row>
    <row r="845" spans="1:17" ht="21">
      <c r="A845" s="59">
        <v>837</v>
      </c>
      <c r="B845">
        <v>77907482170</v>
      </c>
      <c r="C845" s="55"/>
      <c r="D845" s="1" t="s">
        <v>1792</v>
      </c>
      <c r="E845" t="s">
        <v>1793</v>
      </c>
      <c r="F845" t="s">
        <v>249</v>
      </c>
      <c r="G845" s="162">
        <v>45330</v>
      </c>
      <c r="H845" s="156" t="s">
        <v>94</v>
      </c>
      <c r="I845" s="163">
        <v>45334</v>
      </c>
      <c r="J845" s="164"/>
      <c r="K845" s="9" t="s">
        <v>1368</v>
      </c>
      <c r="L845" s="15" t="s">
        <v>408</v>
      </c>
      <c r="M845" s="13">
        <v>1399</v>
      </c>
      <c r="N845" t="s">
        <v>1713</v>
      </c>
      <c r="O845" s="13">
        <v>450</v>
      </c>
      <c r="P845">
        <v>125</v>
      </c>
      <c r="Q845" s="13">
        <f t="shared" si="14"/>
        <v>824</v>
      </c>
    </row>
    <row r="846" spans="1:17" ht="21">
      <c r="A846" s="59">
        <v>838</v>
      </c>
      <c r="B846">
        <v>77907481153</v>
      </c>
      <c r="C846" s="55"/>
      <c r="D846" s="1" t="s">
        <v>1794</v>
      </c>
      <c r="E846" t="s">
        <v>974</v>
      </c>
      <c r="F846" t="s">
        <v>365</v>
      </c>
      <c r="G846" s="162">
        <v>45330</v>
      </c>
      <c r="H846" s="156" t="s">
        <v>94</v>
      </c>
      <c r="I846" s="163">
        <v>45332</v>
      </c>
      <c r="J846" s="164"/>
      <c r="K846" s="9" t="s">
        <v>1368</v>
      </c>
      <c r="L846" s="15" t="s">
        <v>408</v>
      </c>
      <c r="M846" s="13">
        <v>1399</v>
      </c>
      <c r="N846" t="s">
        <v>1713</v>
      </c>
      <c r="O846" s="13">
        <v>450</v>
      </c>
      <c r="P846">
        <v>125</v>
      </c>
      <c r="Q846" s="13">
        <f t="shared" si="14"/>
        <v>824</v>
      </c>
    </row>
    <row r="847" spans="1:17" ht="21">
      <c r="A847" s="59">
        <v>839</v>
      </c>
      <c r="B847">
        <v>77908357435</v>
      </c>
      <c r="C847" s="55"/>
      <c r="D847" s="1" t="s">
        <v>1796</v>
      </c>
      <c r="E847" t="s">
        <v>533</v>
      </c>
      <c r="F847" t="s">
        <v>232</v>
      </c>
      <c r="G847" s="162">
        <v>45331</v>
      </c>
      <c r="H847" s="156" t="s">
        <v>94</v>
      </c>
      <c r="I847" s="163">
        <v>45333</v>
      </c>
      <c r="J847" s="164"/>
      <c r="K847" s="9" t="s">
        <v>1368</v>
      </c>
      <c r="L847" s="15" t="s">
        <v>408</v>
      </c>
      <c r="M847" s="13">
        <v>1399</v>
      </c>
      <c r="N847" t="s">
        <v>1713</v>
      </c>
      <c r="O847" s="13">
        <v>450</v>
      </c>
      <c r="P847">
        <v>125</v>
      </c>
      <c r="Q847" s="13">
        <f t="shared" si="14"/>
        <v>824</v>
      </c>
    </row>
    <row r="848" spans="1:17" ht="21">
      <c r="A848" s="59">
        <v>840</v>
      </c>
      <c r="B848">
        <v>77908357343</v>
      </c>
      <c r="C848" s="55"/>
      <c r="D848" s="1" t="s">
        <v>1797</v>
      </c>
      <c r="E848" t="s">
        <v>1086</v>
      </c>
      <c r="F848" t="s">
        <v>4</v>
      </c>
      <c r="G848" s="162">
        <v>45331</v>
      </c>
      <c r="H848" s="156" t="s">
        <v>94</v>
      </c>
      <c r="I848" s="163">
        <v>45332</v>
      </c>
      <c r="J848" s="164"/>
      <c r="K848" s="9" t="s">
        <v>1368</v>
      </c>
      <c r="L848" s="15" t="s">
        <v>408</v>
      </c>
      <c r="M848" s="13">
        <v>1399</v>
      </c>
      <c r="N848" t="s">
        <v>1713</v>
      </c>
      <c r="O848" s="13">
        <v>450</v>
      </c>
      <c r="P848">
        <v>125</v>
      </c>
      <c r="Q848" s="13">
        <f t="shared" si="14"/>
        <v>824</v>
      </c>
    </row>
    <row r="849" spans="1:17" ht="21">
      <c r="A849" s="59">
        <v>841</v>
      </c>
      <c r="B849">
        <v>14112346901397</v>
      </c>
      <c r="C849" s="55"/>
      <c r="D849" s="1" t="s">
        <v>1798</v>
      </c>
      <c r="E849" t="s">
        <v>1799</v>
      </c>
      <c r="F849" t="s">
        <v>343</v>
      </c>
      <c r="G849" s="162">
        <v>45331</v>
      </c>
      <c r="H849" s="156" t="s">
        <v>94</v>
      </c>
      <c r="I849" s="163">
        <v>45336</v>
      </c>
      <c r="J849" s="164"/>
      <c r="K849" s="9" t="s">
        <v>1415</v>
      </c>
      <c r="L849" s="15" t="s">
        <v>408</v>
      </c>
      <c r="M849" s="13">
        <v>1548</v>
      </c>
      <c r="N849" t="s">
        <v>1554</v>
      </c>
      <c r="O849" s="13">
        <v>500</v>
      </c>
      <c r="P849">
        <v>125</v>
      </c>
      <c r="Q849" s="13">
        <f t="shared" si="14"/>
        <v>923</v>
      </c>
    </row>
    <row r="850" spans="1:17" ht="21">
      <c r="A850" s="59">
        <v>842</v>
      </c>
      <c r="B850">
        <v>77908356816</v>
      </c>
      <c r="C850" s="55"/>
      <c r="D850" s="1" t="s">
        <v>1800</v>
      </c>
      <c r="E850" t="s">
        <v>379</v>
      </c>
      <c r="F850" t="s">
        <v>380</v>
      </c>
      <c r="G850" s="162">
        <v>45331</v>
      </c>
      <c r="H850" s="156" t="s">
        <v>94</v>
      </c>
      <c r="I850" s="163">
        <v>45336</v>
      </c>
      <c r="J850" s="164"/>
      <c r="K850" s="9" t="s">
        <v>1368</v>
      </c>
      <c r="L850" s="15" t="s">
        <v>408</v>
      </c>
      <c r="M850" s="13">
        <v>1399</v>
      </c>
      <c r="N850" t="s">
        <v>1713</v>
      </c>
      <c r="O850" s="13">
        <v>450</v>
      </c>
      <c r="P850">
        <v>125</v>
      </c>
      <c r="Q850" s="13">
        <f t="shared" si="14"/>
        <v>824</v>
      </c>
    </row>
    <row r="851" spans="1:17" ht="21">
      <c r="A851" s="59">
        <v>843</v>
      </c>
      <c r="B851">
        <v>77908356606</v>
      </c>
      <c r="C851" s="55"/>
      <c r="D851" s="1" t="s">
        <v>1801</v>
      </c>
      <c r="E851" t="s">
        <v>1802</v>
      </c>
      <c r="F851" t="s">
        <v>22</v>
      </c>
      <c r="G851" s="162">
        <v>45331</v>
      </c>
      <c r="H851" s="156" t="s">
        <v>94</v>
      </c>
      <c r="I851" s="163">
        <v>45333</v>
      </c>
      <c r="J851" s="164"/>
      <c r="K851" s="9" t="s">
        <v>1368</v>
      </c>
      <c r="L851" s="15" t="s">
        <v>408</v>
      </c>
      <c r="M851" s="13">
        <v>1399</v>
      </c>
      <c r="N851" t="s">
        <v>1713</v>
      </c>
      <c r="O851" s="13">
        <v>450</v>
      </c>
      <c r="P851">
        <v>125</v>
      </c>
      <c r="Q851" s="13">
        <f t="shared" si="14"/>
        <v>824</v>
      </c>
    </row>
    <row r="852" spans="1:17" ht="21">
      <c r="A852" s="59">
        <v>844</v>
      </c>
      <c r="B852">
        <v>76975442876</v>
      </c>
      <c r="C852" s="55"/>
      <c r="D852" s="1" t="s">
        <v>1813</v>
      </c>
      <c r="E852" t="s">
        <v>687</v>
      </c>
      <c r="F852" t="s">
        <v>11</v>
      </c>
      <c r="G852" s="162">
        <v>45331</v>
      </c>
      <c r="H852" s="156" t="s">
        <v>94</v>
      </c>
      <c r="I852" s="163">
        <v>45334</v>
      </c>
      <c r="J852" s="164"/>
      <c r="K852" s="9" t="s">
        <v>985</v>
      </c>
      <c r="L852" t="s">
        <v>562</v>
      </c>
      <c r="M852" s="13">
        <v>1499</v>
      </c>
      <c r="N852" t="s">
        <v>1713</v>
      </c>
      <c r="O852" s="13">
        <v>450</v>
      </c>
      <c r="P852">
        <v>125</v>
      </c>
      <c r="Q852" s="13">
        <f t="shared" si="14"/>
        <v>924</v>
      </c>
    </row>
    <row r="853" spans="1:17" ht="21">
      <c r="A853" s="59">
        <v>845</v>
      </c>
      <c r="B853">
        <v>77908444972</v>
      </c>
      <c r="C853" s="55"/>
      <c r="D853" s="1" t="s">
        <v>1814</v>
      </c>
      <c r="E853" t="s">
        <v>1108</v>
      </c>
      <c r="F853" t="s">
        <v>303</v>
      </c>
      <c r="G853" s="162">
        <v>45331</v>
      </c>
      <c r="H853" s="156" t="s">
        <v>94</v>
      </c>
      <c r="I853" s="163">
        <v>45334</v>
      </c>
      <c r="J853" s="164"/>
      <c r="K853" s="9" t="s">
        <v>1368</v>
      </c>
      <c r="L853" s="15" t="s">
        <v>408</v>
      </c>
      <c r="M853" s="13">
        <v>1399</v>
      </c>
      <c r="N853" t="s">
        <v>1713</v>
      </c>
      <c r="O853" s="13">
        <v>450</v>
      </c>
      <c r="P853">
        <v>125</v>
      </c>
      <c r="Q853" s="13">
        <f t="shared" si="14"/>
        <v>824</v>
      </c>
    </row>
    <row r="854" spans="1:17" ht="21">
      <c r="A854" s="59">
        <v>846</v>
      </c>
      <c r="B854">
        <v>77908622013</v>
      </c>
      <c r="C854" s="55"/>
      <c r="D854" s="1" t="s">
        <v>1815</v>
      </c>
      <c r="E854" t="s">
        <v>1512</v>
      </c>
      <c r="F854" t="s">
        <v>452</v>
      </c>
      <c r="G854" s="162">
        <v>45331</v>
      </c>
      <c r="H854" s="156" t="s">
        <v>94</v>
      </c>
      <c r="I854" s="163">
        <v>45335</v>
      </c>
      <c r="J854" s="164"/>
      <c r="K854" s="9" t="s">
        <v>1368</v>
      </c>
      <c r="L854" s="15" t="s">
        <v>408</v>
      </c>
      <c r="M854" s="13">
        <v>1399</v>
      </c>
      <c r="N854" t="s">
        <v>1713</v>
      </c>
      <c r="O854" s="13">
        <v>450</v>
      </c>
      <c r="P854">
        <v>125</v>
      </c>
      <c r="Q854" s="13">
        <f t="shared" si="14"/>
        <v>824</v>
      </c>
    </row>
    <row r="855" spans="1:17" ht="21">
      <c r="A855" s="59">
        <v>847</v>
      </c>
      <c r="B855">
        <v>77908751056</v>
      </c>
      <c r="C855" s="55"/>
      <c r="D855" s="1" t="s">
        <v>1816</v>
      </c>
      <c r="E855" t="s">
        <v>1477</v>
      </c>
      <c r="F855" t="s">
        <v>452</v>
      </c>
      <c r="G855" s="162">
        <v>45331</v>
      </c>
      <c r="H855" s="156" t="s">
        <v>94</v>
      </c>
      <c r="I855" s="163">
        <v>45335</v>
      </c>
      <c r="J855" s="164"/>
      <c r="K855" s="9" t="s">
        <v>1368</v>
      </c>
      <c r="L855" s="15" t="s">
        <v>408</v>
      </c>
      <c r="M855" s="13">
        <v>1399</v>
      </c>
      <c r="N855" t="s">
        <v>1713</v>
      </c>
      <c r="O855" s="13">
        <v>450</v>
      </c>
      <c r="P855">
        <v>125</v>
      </c>
      <c r="Q855" s="13">
        <f t="shared" si="14"/>
        <v>824</v>
      </c>
    </row>
    <row r="856" spans="1:17" ht="21">
      <c r="A856" s="59">
        <v>848</v>
      </c>
      <c r="B856">
        <v>14112346900435</v>
      </c>
      <c r="C856" s="55"/>
      <c r="D856" s="1" t="s">
        <v>1817</v>
      </c>
      <c r="E856" t="s">
        <v>1818</v>
      </c>
      <c r="F856" t="s">
        <v>714</v>
      </c>
      <c r="G856" s="162">
        <v>45331</v>
      </c>
      <c r="H856" s="156" t="s">
        <v>94</v>
      </c>
      <c r="I856" s="163">
        <v>45335</v>
      </c>
      <c r="J856" s="164"/>
      <c r="K856" s="9" t="s">
        <v>1368</v>
      </c>
      <c r="L856" s="15" t="s">
        <v>408</v>
      </c>
      <c r="M856" s="13">
        <v>1399</v>
      </c>
      <c r="N856" t="s">
        <v>1713</v>
      </c>
      <c r="O856" s="13">
        <v>450</v>
      </c>
      <c r="P856">
        <v>125</v>
      </c>
      <c r="Q856" s="13">
        <f t="shared" si="14"/>
        <v>824</v>
      </c>
    </row>
    <row r="857" spans="1:17" ht="21">
      <c r="A857" s="59">
        <v>849</v>
      </c>
      <c r="B857">
        <v>77909255045</v>
      </c>
      <c r="C857" s="55"/>
      <c r="D857" s="1" t="s">
        <v>1819</v>
      </c>
      <c r="E857" t="s">
        <v>379</v>
      </c>
      <c r="F857" t="s">
        <v>380</v>
      </c>
      <c r="G857" s="162">
        <v>45332</v>
      </c>
      <c r="H857" s="156" t="s">
        <v>94</v>
      </c>
      <c r="I857" s="163">
        <v>45337</v>
      </c>
      <c r="J857" s="164"/>
      <c r="K857" s="9" t="s">
        <v>1368</v>
      </c>
      <c r="L857" s="15" t="s">
        <v>408</v>
      </c>
      <c r="M857" s="13">
        <v>1399</v>
      </c>
      <c r="N857" t="s">
        <v>1713</v>
      </c>
      <c r="O857" s="13">
        <v>450</v>
      </c>
      <c r="P857">
        <v>125</v>
      </c>
      <c r="Q857" s="13">
        <f t="shared" si="14"/>
        <v>824</v>
      </c>
    </row>
    <row r="858" spans="1:17" ht="21">
      <c r="A858" s="59">
        <v>850</v>
      </c>
      <c r="B858">
        <v>77909254883</v>
      </c>
      <c r="C858" s="55"/>
      <c r="D858" s="1" t="s">
        <v>1820</v>
      </c>
      <c r="E858" t="s">
        <v>329</v>
      </c>
      <c r="F858" t="s">
        <v>452</v>
      </c>
      <c r="G858" s="162">
        <v>45332</v>
      </c>
      <c r="H858" s="156" t="s">
        <v>94</v>
      </c>
      <c r="I858" s="163">
        <v>45335</v>
      </c>
      <c r="J858" s="164"/>
      <c r="K858" s="9" t="s">
        <v>1368</v>
      </c>
      <c r="L858" s="15" t="s">
        <v>408</v>
      </c>
      <c r="M858" s="13">
        <v>1399</v>
      </c>
      <c r="N858" t="s">
        <v>1713</v>
      </c>
      <c r="O858" s="13">
        <v>450</v>
      </c>
      <c r="P858">
        <v>125</v>
      </c>
      <c r="Q858" s="13">
        <f t="shared" si="14"/>
        <v>824</v>
      </c>
    </row>
    <row r="859" spans="1:17" ht="21">
      <c r="A859" s="59">
        <v>851</v>
      </c>
      <c r="B859">
        <v>77909254850</v>
      </c>
      <c r="C859" s="55"/>
      <c r="D859" s="1" t="s">
        <v>1821</v>
      </c>
      <c r="E859" t="s">
        <v>533</v>
      </c>
      <c r="F859" t="s">
        <v>232</v>
      </c>
      <c r="G859" s="162">
        <v>45332</v>
      </c>
      <c r="H859" s="156" t="s">
        <v>94</v>
      </c>
      <c r="I859" s="163">
        <v>45335</v>
      </c>
      <c r="J859" s="164"/>
      <c r="K859" s="9" t="s">
        <v>1368</v>
      </c>
      <c r="L859" s="15" t="s">
        <v>408</v>
      </c>
      <c r="M859" s="13">
        <v>1399</v>
      </c>
      <c r="N859" t="s">
        <v>1713</v>
      </c>
      <c r="O859" s="13">
        <v>450</v>
      </c>
      <c r="P859">
        <v>125</v>
      </c>
      <c r="Q859" s="13">
        <f t="shared" si="14"/>
        <v>824</v>
      </c>
    </row>
    <row r="860" spans="1:17" ht="21">
      <c r="A860" s="59">
        <v>852</v>
      </c>
      <c r="B860">
        <v>77909254846</v>
      </c>
      <c r="C860" s="55"/>
      <c r="D860" s="1" t="s">
        <v>1822</v>
      </c>
      <c r="E860" t="s">
        <v>105</v>
      </c>
      <c r="F860" t="s">
        <v>2</v>
      </c>
      <c r="G860" s="162">
        <v>45332</v>
      </c>
      <c r="H860" s="156" t="s">
        <v>94</v>
      </c>
      <c r="I860" s="163">
        <v>45334</v>
      </c>
      <c r="J860" s="164"/>
      <c r="K860" s="9" t="s">
        <v>1368</v>
      </c>
      <c r="L860" s="15" t="s">
        <v>408</v>
      </c>
      <c r="M860" s="13">
        <v>1399</v>
      </c>
      <c r="N860" t="s">
        <v>1713</v>
      </c>
      <c r="O860" s="13">
        <v>450</v>
      </c>
      <c r="P860">
        <v>125</v>
      </c>
      <c r="Q860" s="13">
        <f t="shared" si="14"/>
        <v>824</v>
      </c>
    </row>
    <row r="861" spans="1:17" ht="21">
      <c r="A861" s="59">
        <v>853</v>
      </c>
      <c r="B861">
        <v>77909254802</v>
      </c>
      <c r="C861" s="55"/>
      <c r="D861" s="1" t="s">
        <v>1823</v>
      </c>
      <c r="E861" t="s">
        <v>423</v>
      </c>
      <c r="F861" t="s">
        <v>22</v>
      </c>
      <c r="G861" s="162">
        <v>45332</v>
      </c>
      <c r="H861" s="156" t="s">
        <v>94</v>
      </c>
      <c r="I861" s="163">
        <v>45335</v>
      </c>
      <c r="J861" s="164"/>
      <c r="K861" s="9" t="s">
        <v>1368</v>
      </c>
      <c r="L861" s="15" t="s">
        <v>408</v>
      </c>
      <c r="M861" s="13">
        <v>1399</v>
      </c>
      <c r="N861" t="s">
        <v>1713</v>
      </c>
      <c r="O861" s="13">
        <v>450</v>
      </c>
      <c r="P861">
        <v>125</v>
      </c>
      <c r="Q861" s="13">
        <f t="shared" si="14"/>
        <v>824</v>
      </c>
    </row>
    <row r="862" spans="1:17" ht="21">
      <c r="A862" s="59">
        <v>854</v>
      </c>
      <c r="B862">
        <v>77909254776</v>
      </c>
      <c r="C862" s="55"/>
      <c r="D862" s="1" t="s">
        <v>1824</v>
      </c>
      <c r="E862" t="s">
        <v>1766</v>
      </c>
      <c r="F862" t="s">
        <v>635</v>
      </c>
      <c r="G862" s="162">
        <v>45332</v>
      </c>
      <c r="H862" s="156" t="s">
        <v>94</v>
      </c>
      <c r="I862" s="163">
        <v>45336</v>
      </c>
      <c r="J862" s="164"/>
      <c r="K862" s="9" t="s">
        <v>1234</v>
      </c>
      <c r="L862" s="15" t="s">
        <v>408</v>
      </c>
      <c r="M862" s="13">
        <v>1499</v>
      </c>
      <c r="N862" t="s">
        <v>1713</v>
      </c>
      <c r="O862" s="13">
        <v>450</v>
      </c>
      <c r="P862">
        <v>125</v>
      </c>
      <c r="Q862" s="13">
        <f t="shared" si="14"/>
        <v>924</v>
      </c>
    </row>
    <row r="863" spans="1:17" ht="21">
      <c r="A863" s="59">
        <v>855</v>
      </c>
      <c r="B863">
        <v>77909254474</v>
      </c>
      <c r="C863" s="55"/>
      <c r="D863" s="1" t="s">
        <v>1825</v>
      </c>
      <c r="E863" t="s">
        <v>829</v>
      </c>
      <c r="F863" t="s">
        <v>303</v>
      </c>
      <c r="G863" s="162">
        <v>45332</v>
      </c>
      <c r="H863" s="156" t="s">
        <v>94</v>
      </c>
      <c r="I863" s="163">
        <v>45335</v>
      </c>
      <c r="J863" s="164"/>
      <c r="K863" s="9" t="s">
        <v>1368</v>
      </c>
      <c r="L863" s="15" t="s">
        <v>408</v>
      </c>
      <c r="M863" s="13">
        <v>1399</v>
      </c>
      <c r="N863" t="s">
        <v>1713</v>
      </c>
      <c r="O863" s="13">
        <v>450</v>
      </c>
      <c r="P863">
        <v>125</v>
      </c>
      <c r="Q863" s="13">
        <f t="shared" si="14"/>
        <v>824</v>
      </c>
    </row>
    <row r="864" spans="1:17" ht="21">
      <c r="A864" s="59">
        <v>856</v>
      </c>
      <c r="B864">
        <v>77909254360</v>
      </c>
      <c r="C864" s="55"/>
      <c r="D864" s="1" t="s">
        <v>1826</v>
      </c>
      <c r="E864" t="s">
        <v>253</v>
      </c>
      <c r="F864" t="s">
        <v>635</v>
      </c>
      <c r="G864" s="162">
        <v>45332</v>
      </c>
      <c r="H864" s="156" t="s">
        <v>94</v>
      </c>
      <c r="I864" s="163">
        <v>45336</v>
      </c>
      <c r="J864" s="164"/>
      <c r="K864" s="9" t="s">
        <v>1415</v>
      </c>
      <c r="L864" s="15" t="s">
        <v>408</v>
      </c>
      <c r="M864" s="13">
        <v>1548</v>
      </c>
      <c r="N864" t="s">
        <v>1717</v>
      </c>
      <c r="O864" s="13">
        <v>500</v>
      </c>
      <c r="P864">
        <v>125</v>
      </c>
      <c r="Q864" s="13">
        <f t="shared" si="14"/>
        <v>923</v>
      </c>
    </row>
    <row r="865" spans="1:17" ht="21">
      <c r="A865" s="59">
        <v>857</v>
      </c>
      <c r="B865">
        <v>77909362871</v>
      </c>
      <c r="C865" s="55"/>
      <c r="D865" s="1" t="s">
        <v>1827</v>
      </c>
      <c r="E865" t="s">
        <v>1828</v>
      </c>
      <c r="F865" t="s">
        <v>11</v>
      </c>
      <c r="G865" s="162">
        <v>45332</v>
      </c>
      <c r="H865" s="156" t="s">
        <v>94</v>
      </c>
      <c r="I865" s="163">
        <v>45335</v>
      </c>
      <c r="J865" s="164"/>
      <c r="K865" s="9" t="s">
        <v>1368</v>
      </c>
      <c r="L865" s="15" t="s">
        <v>408</v>
      </c>
      <c r="M865" s="13">
        <v>1399</v>
      </c>
      <c r="N865" t="s">
        <v>1713</v>
      </c>
      <c r="O865" s="13">
        <v>450</v>
      </c>
      <c r="P865">
        <v>125</v>
      </c>
      <c r="Q865" s="13">
        <f t="shared" si="14"/>
        <v>824</v>
      </c>
    </row>
    <row r="866" spans="1:17" ht="21">
      <c r="A866" s="59">
        <v>858</v>
      </c>
      <c r="B866">
        <v>77909763816</v>
      </c>
      <c r="C866" s="55"/>
      <c r="D866" s="1" t="s">
        <v>1829</v>
      </c>
      <c r="E866" t="s">
        <v>342</v>
      </c>
      <c r="F866" t="s">
        <v>343</v>
      </c>
      <c r="G866" s="162">
        <v>45332</v>
      </c>
      <c r="H866" s="156" t="s">
        <v>94</v>
      </c>
      <c r="I866" s="163">
        <v>45338</v>
      </c>
      <c r="J866" s="164"/>
      <c r="K866" s="9" t="s">
        <v>1368</v>
      </c>
      <c r="L866" s="15" t="s">
        <v>408</v>
      </c>
      <c r="M866" s="13">
        <v>1399</v>
      </c>
      <c r="N866" t="s">
        <v>1713</v>
      </c>
      <c r="O866" s="13">
        <v>450</v>
      </c>
      <c r="P866">
        <v>125</v>
      </c>
      <c r="Q866" s="13">
        <f t="shared" si="14"/>
        <v>824</v>
      </c>
    </row>
    <row r="867" spans="1:17" ht="21">
      <c r="A867" s="59">
        <v>859</v>
      </c>
      <c r="B867">
        <v>77909763400</v>
      </c>
      <c r="C867" s="55"/>
      <c r="D867" s="1" t="s">
        <v>1831</v>
      </c>
      <c r="E867" t="s">
        <v>1832</v>
      </c>
      <c r="F867" t="s">
        <v>635</v>
      </c>
      <c r="G867" s="162">
        <v>45332</v>
      </c>
      <c r="H867" s="156" t="s">
        <v>94</v>
      </c>
      <c r="I867" s="163">
        <v>45335</v>
      </c>
      <c r="J867" s="164"/>
      <c r="K867" s="9" t="s">
        <v>1368</v>
      </c>
      <c r="L867" s="15" t="s">
        <v>408</v>
      </c>
      <c r="M867" s="13">
        <v>1399</v>
      </c>
      <c r="N867" t="s">
        <v>1713</v>
      </c>
      <c r="O867" s="13">
        <v>450</v>
      </c>
      <c r="P867">
        <v>125</v>
      </c>
      <c r="Q867" s="13">
        <f t="shared" si="14"/>
        <v>824</v>
      </c>
    </row>
    <row r="868" spans="1:17" ht="21">
      <c r="A868" s="59">
        <v>860</v>
      </c>
      <c r="B868">
        <v>10234976426</v>
      </c>
      <c r="C868" s="55"/>
      <c r="D868" s="1" t="s">
        <v>1830</v>
      </c>
      <c r="E868" t="s">
        <v>1009</v>
      </c>
      <c r="F868" t="s">
        <v>714</v>
      </c>
      <c r="G868" s="162">
        <v>45334</v>
      </c>
      <c r="H868" s="156" t="s">
        <v>94</v>
      </c>
      <c r="I868" s="163">
        <v>45338</v>
      </c>
      <c r="J868" s="164"/>
      <c r="K868" s="9" t="s">
        <v>1368</v>
      </c>
      <c r="L868" s="15" t="s">
        <v>408</v>
      </c>
      <c r="M868" s="13">
        <v>1399</v>
      </c>
      <c r="N868" t="s">
        <v>1713</v>
      </c>
      <c r="O868" s="13">
        <v>450</v>
      </c>
      <c r="P868">
        <v>125</v>
      </c>
      <c r="Q868" s="13">
        <f t="shared" si="14"/>
        <v>824</v>
      </c>
    </row>
    <row r="869" spans="1:17" ht="21">
      <c r="A869" s="59">
        <v>861</v>
      </c>
      <c r="B869">
        <v>77910538193</v>
      </c>
      <c r="C869" s="55"/>
      <c r="D869" s="1" t="s">
        <v>1833</v>
      </c>
      <c r="E869" t="s">
        <v>1613</v>
      </c>
      <c r="F869" t="s">
        <v>71</v>
      </c>
      <c r="G869" s="162">
        <v>45334</v>
      </c>
      <c r="H869" s="156" t="s">
        <v>94</v>
      </c>
      <c r="I869" s="163">
        <v>45337</v>
      </c>
      <c r="J869" s="164"/>
      <c r="K869" s="9" t="s">
        <v>1368</v>
      </c>
      <c r="L869" s="15" t="s">
        <v>408</v>
      </c>
      <c r="M869" s="13">
        <v>1399</v>
      </c>
      <c r="N869" t="s">
        <v>1713</v>
      </c>
      <c r="O869" s="13">
        <v>450</v>
      </c>
      <c r="P869">
        <v>125</v>
      </c>
      <c r="Q869" s="13">
        <f t="shared" si="14"/>
        <v>824</v>
      </c>
    </row>
    <row r="870" spans="1:17" ht="21">
      <c r="A870" s="59">
        <v>862</v>
      </c>
      <c r="B870">
        <v>77910538123</v>
      </c>
      <c r="C870" s="55"/>
      <c r="D870" s="1" t="s">
        <v>1834</v>
      </c>
      <c r="E870" t="s">
        <v>34</v>
      </c>
      <c r="F870" t="s">
        <v>11</v>
      </c>
      <c r="G870" s="162">
        <v>45334</v>
      </c>
      <c r="H870" s="156" t="s">
        <v>94</v>
      </c>
      <c r="I870" s="163">
        <v>45335</v>
      </c>
      <c r="J870" s="164"/>
      <c r="K870" s="9" t="s">
        <v>1368</v>
      </c>
      <c r="L870" s="15" t="s">
        <v>408</v>
      </c>
      <c r="M870" s="13">
        <v>1399</v>
      </c>
      <c r="N870" t="s">
        <v>1713</v>
      </c>
      <c r="O870" s="13">
        <v>450</v>
      </c>
      <c r="P870">
        <v>125</v>
      </c>
      <c r="Q870" s="13">
        <f t="shared" si="14"/>
        <v>824</v>
      </c>
    </row>
    <row r="871" spans="1:17" ht="21">
      <c r="A871" s="59">
        <v>863</v>
      </c>
      <c r="B871">
        <v>14112346918114</v>
      </c>
      <c r="C871" s="55"/>
      <c r="D871" s="1" t="s">
        <v>1835</v>
      </c>
      <c r="E871" t="s">
        <v>1344</v>
      </c>
      <c r="F871" t="s">
        <v>492</v>
      </c>
      <c r="G871" s="162">
        <v>45334</v>
      </c>
      <c r="H871" s="156" t="s">
        <v>94</v>
      </c>
      <c r="I871" s="163">
        <v>45337</v>
      </c>
      <c r="J871" s="164"/>
      <c r="K871" s="9" t="s">
        <v>1368</v>
      </c>
      <c r="L871" s="15" t="s">
        <v>408</v>
      </c>
      <c r="M871" s="13">
        <v>1399</v>
      </c>
      <c r="N871" t="s">
        <v>1713</v>
      </c>
      <c r="O871" s="13">
        <v>450</v>
      </c>
      <c r="P871">
        <v>125</v>
      </c>
      <c r="Q871" s="13">
        <f t="shared" ref="Q871:Q877" si="15">(IF((M871)-(O871+P871)&lt;0,0,(M871)-(O871+P871)))</f>
        <v>824</v>
      </c>
    </row>
    <row r="872" spans="1:17" ht="21">
      <c r="A872" s="59">
        <v>864</v>
      </c>
      <c r="B872">
        <v>77910538016</v>
      </c>
      <c r="C872" s="55"/>
      <c r="D872" s="1" t="s">
        <v>1836</v>
      </c>
      <c r="E872" t="s">
        <v>1704</v>
      </c>
      <c r="F872" t="s">
        <v>827</v>
      </c>
      <c r="G872" s="162">
        <v>45334</v>
      </c>
      <c r="H872" s="156" t="s">
        <v>94</v>
      </c>
      <c r="I872" s="163">
        <v>45339</v>
      </c>
      <c r="J872" s="164"/>
      <c r="K872" s="9" t="s">
        <v>1368</v>
      </c>
      <c r="L872" s="15" t="s">
        <v>408</v>
      </c>
      <c r="M872" s="13">
        <v>1399</v>
      </c>
      <c r="N872" t="s">
        <v>1713</v>
      </c>
      <c r="O872" s="13">
        <v>450</v>
      </c>
      <c r="P872">
        <v>125</v>
      </c>
      <c r="Q872" s="13">
        <f t="shared" si="15"/>
        <v>824</v>
      </c>
    </row>
    <row r="873" spans="1:17" ht="21">
      <c r="A873" s="59">
        <v>865</v>
      </c>
      <c r="B873">
        <v>77910646822</v>
      </c>
      <c r="C873" s="55"/>
      <c r="D873" s="1" t="s">
        <v>1838</v>
      </c>
      <c r="E873" t="s">
        <v>1837</v>
      </c>
      <c r="F873" t="s">
        <v>452</v>
      </c>
      <c r="G873" s="162">
        <v>45334</v>
      </c>
      <c r="H873" s="156" t="s">
        <v>94</v>
      </c>
      <c r="I873" s="163">
        <v>45338</v>
      </c>
      <c r="J873" s="164"/>
      <c r="K873" s="9" t="s">
        <v>1427</v>
      </c>
      <c r="L873" s="15" t="s">
        <v>408</v>
      </c>
      <c r="M873" s="13">
        <v>1648</v>
      </c>
      <c r="N873" t="s">
        <v>1843</v>
      </c>
      <c r="O873" s="13">
        <v>550</v>
      </c>
      <c r="P873">
        <v>125</v>
      </c>
      <c r="Q873" s="13">
        <f t="shared" si="15"/>
        <v>973</v>
      </c>
    </row>
    <row r="874" spans="1:17" ht="21">
      <c r="A874" s="59">
        <v>866</v>
      </c>
      <c r="B874">
        <v>77910697023</v>
      </c>
      <c r="C874" s="55"/>
      <c r="D874" s="1" t="s">
        <v>1839</v>
      </c>
      <c r="E874" t="s">
        <v>1695</v>
      </c>
      <c r="F874" t="s">
        <v>232</v>
      </c>
      <c r="G874" s="162">
        <v>45334</v>
      </c>
      <c r="H874" s="156" t="s">
        <v>94</v>
      </c>
      <c r="I874" s="163">
        <v>45338</v>
      </c>
      <c r="J874" s="164"/>
      <c r="K874" s="9" t="s">
        <v>1368</v>
      </c>
      <c r="L874" s="15" t="s">
        <v>408</v>
      </c>
      <c r="M874" s="13">
        <v>1399</v>
      </c>
      <c r="N874" t="s">
        <v>1713</v>
      </c>
      <c r="O874" s="13">
        <v>450</v>
      </c>
      <c r="P874">
        <v>125</v>
      </c>
      <c r="Q874" s="13">
        <f t="shared" si="15"/>
        <v>824</v>
      </c>
    </row>
    <row r="875" spans="1:17" ht="21">
      <c r="A875" s="59">
        <v>867</v>
      </c>
      <c r="B875">
        <v>76979298841</v>
      </c>
      <c r="C875" s="55"/>
      <c r="D875" s="1" t="s">
        <v>1658</v>
      </c>
      <c r="E875" t="s">
        <v>1659</v>
      </c>
      <c r="F875" t="s">
        <v>452</v>
      </c>
      <c r="G875" s="162">
        <v>45335</v>
      </c>
      <c r="H875" s="156" t="s">
        <v>94</v>
      </c>
      <c r="I875" s="163">
        <v>45339</v>
      </c>
      <c r="J875" s="164"/>
      <c r="K875" s="9" t="s">
        <v>1616</v>
      </c>
      <c r="M875" s="13">
        <v>0</v>
      </c>
      <c r="N875" t="s">
        <v>1713</v>
      </c>
      <c r="O875" s="13">
        <v>0</v>
      </c>
      <c r="P875">
        <v>125</v>
      </c>
      <c r="Q875" s="13">
        <f t="shared" si="15"/>
        <v>0</v>
      </c>
    </row>
    <row r="876" spans="1:17" ht="21">
      <c r="A876" s="59">
        <v>868</v>
      </c>
      <c r="B876">
        <v>77911814654</v>
      </c>
      <c r="C876" s="55"/>
      <c r="D876" s="1" t="s">
        <v>1841</v>
      </c>
      <c r="E876" t="s">
        <v>1842</v>
      </c>
      <c r="F876" t="s">
        <v>6</v>
      </c>
      <c r="G876" s="162">
        <v>45335</v>
      </c>
      <c r="H876" s="156" t="s">
        <v>94</v>
      </c>
      <c r="I876" s="163">
        <v>45339</v>
      </c>
      <c r="J876" s="164"/>
      <c r="K876" s="9" t="s">
        <v>1368</v>
      </c>
      <c r="L876" s="15" t="s">
        <v>408</v>
      </c>
      <c r="M876" s="13">
        <v>1399</v>
      </c>
      <c r="N876" t="s">
        <v>1713</v>
      </c>
      <c r="O876" s="13">
        <v>450</v>
      </c>
      <c r="P876">
        <v>125</v>
      </c>
      <c r="Q876" s="13">
        <f t="shared" si="15"/>
        <v>824</v>
      </c>
    </row>
    <row r="877" spans="1:17" ht="21">
      <c r="A877" s="59">
        <v>869</v>
      </c>
      <c r="B877">
        <v>77911814551</v>
      </c>
      <c r="C877" s="55"/>
      <c r="D877" s="1" t="s">
        <v>1840</v>
      </c>
      <c r="E877" t="s">
        <v>34</v>
      </c>
      <c r="F877" t="s">
        <v>11</v>
      </c>
      <c r="G877" s="162">
        <v>45335</v>
      </c>
      <c r="H877" s="156" t="s">
        <v>94</v>
      </c>
      <c r="I877" s="163">
        <v>45336</v>
      </c>
      <c r="J877" s="164"/>
      <c r="K877" s="9" t="s">
        <v>1234</v>
      </c>
      <c r="L877" s="15" t="s">
        <v>408</v>
      </c>
      <c r="M877" s="13">
        <v>1499</v>
      </c>
      <c r="N877" t="s">
        <v>1713</v>
      </c>
      <c r="O877" s="13">
        <v>450</v>
      </c>
      <c r="P877">
        <v>125</v>
      </c>
      <c r="Q877" s="13">
        <f t="shared" si="15"/>
        <v>924</v>
      </c>
    </row>
    <row r="878" spans="1:17" ht="21">
      <c r="A878" s="59">
        <v>870</v>
      </c>
      <c r="B878">
        <v>77911814492</v>
      </c>
      <c r="C878" s="55"/>
      <c r="D878" s="1" t="s">
        <v>1845</v>
      </c>
      <c r="E878" t="s">
        <v>34</v>
      </c>
      <c r="F878" t="s">
        <v>11</v>
      </c>
      <c r="G878" s="162">
        <v>45335</v>
      </c>
      <c r="H878" s="156" t="s">
        <v>94</v>
      </c>
      <c r="I878" s="163">
        <v>45337</v>
      </c>
      <c r="J878" s="164"/>
      <c r="K878" s="9" t="s">
        <v>1234</v>
      </c>
      <c r="L878" s="15" t="s">
        <v>408</v>
      </c>
      <c r="M878" s="13">
        <v>1499</v>
      </c>
      <c r="N878" t="s">
        <v>1713</v>
      </c>
      <c r="O878" s="13">
        <v>450</v>
      </c>
      <c r="P878">
        <v>125</v>
      </c>
      <c r="Q878" s="13">
        <f>(IF((M878)-(O878+P878)&lt;0,0,(M878)-(O878+P878)))</f>
        <v>924</v>
      </c>
    </row>
    <row r="879" spans="1:17" ht="21">
      <c r="A879" s="59">
        <v>871</v>
      </c>
      <c r="B879">
        <v>77911813486</v>
      </c>
      <c r="C879" s="55"/>
      <c r="D879" s="1" t="s">
        <v>1866</v>
      </c>
      <c r="E879" t="s">
        <v>1867</v>
      </c>
      <c r="F879" t="s">
        <v>22</v>
      </c>
      <c r="G879" s="162">
        <v>45335</v>
      </c>
      <c r="H879" s="156" t="s">
        <v>94</v>
      </c>
      <c r="I879" s="163">
        <v>45337</v>
      </c>
      <c r="J879" s="164"/>
      <c r="K879" s="9" t="s">
        <v>1368</v>
      </c>
      <c r="L879" s="15" t="s">
        <v>408</v>
      </c>
      <c r="M879" s="13">
        <v>1399</v>
      </c>
      <c r="N879" t="s">
        <v>1713</v>
      </c>
      <c r="O879" s="13">
        <v>450</v>
      </c>
      <c r="P879">
        <v>125</v>
      </c>
      <c r="Q879" s="13">
        <f>(IF((M879)-(O879+P879)&lt;0,0,(M879)-(O879+P879)))</f>
        <v>824</v>
      </c>
    </row>
    <row r="880" spans="1:17" ht="21">
      <c r="A880" s="59">
        <v>872</v>
      </c>
      <c r="B880">
        <v>77911812926</v>
      </c>
      <c r="C880" s="55"/>
      <c r="D880" s="1" t="s">
        <v>1868</v>
      </c>
      <c r="E880" t="s">
        <v>423</v>
      </c>
      <c r="F880" t="s">
        <v>22</v>
      </c>
      <c r="G880" s="162">
        <v>45335</v>
      </c>
      <c r="H880" s="156" t="s">
        <v>94</v>
      </c>
      <c r="I880" s="163">
        <v>45337</v>
      </c>
      <c r="J880" s="164"/>
      <c r="K880" s="9" t="s">
        <v>1368</v>
      </c>
      <c r="L880" s="15" t="s">
        <v>408</v>
      </c>
      <c r="M880" s="13">
        <v>1399</v>
      </c>
      <c r="N880" t="s">
        <v>1713</v>
      </c>
      <c r="O880" s="13">
        <v>450</v>
      </c>
      <c r="P880">
        <v>125</v>
      </c>
      <c r="Q880" s="13">
        <f>(IF((M880)-(O880+P880)&lt;0,0,(M880)-(O880+P880)))</f>
        <v>824</v>
      </c>
    </row>
    <row r="881" spans="1:17" ht="21">
      <c r="A881" s="59">
        <v>873</v>
      </c>
      <c r="B881">
        <v>1319482949637</v>
      </c>
      <c r="C881" s="55"/>
      <c r="D881" s="1" t="s">
        <v>1869</v>
      </c>
      <c r="E881" t="s">
        <v>1870</v>
      </c>
      <c r="F881" t="s">
        <v>631</v>
      </c>
      <c r="G881" s="162">
        <v>45335</v>
      </c>
      <c r="H881" s="156" t="s">
        <v>94</v>
      </c>
      <c r="I881" s="163">
        <v>45338</v>
      </c>
      <c r="J881" s="164"/>
      <c r="K881" s="9" t="s">
        <v>985</v>
      </c>
      <c r="L881" t="s">
        <v>280</v>
      </c>
      <c r="M881" s="13">
        <v>1399</v>
      </c>
      <c r="N881" t="s">
        <v>1713</v>
      </c>
      <c r="O881" s="13">
        <v>450</v>
      </c>
      <c r="P881">
        <v>125</v>
      </c>
      <c r="Q881" s="13">
        <f>(IF((M881)-(O881+P881)&lt;0,0,(M881)-(O881+P881)))</f>
        <v>824</v>
      </c>
    </row>
    <row r="882" spans="1:17" ht="21">
      <c r="A882" s="59">
        <v>874</v>
      </c>
      <c r="B882">
        <v>14112345661241</v>
      </c>
      <c r="C882" s="55"/>
      <c r="D882" s="1" t="s">
        <v>1871</v>
      </c>
      <c r="E882" t="s">
        <v>1872</v>
      </c>
      <c r="F882" t="s">
        <v>635</v>
      </c>
      <c r="G882" s="162">
        <v>45335</v>
      </c>
      <c r="H882" s="156" t="s">
        <v>94</v>
      </c>
      <c r="I882" s="163">
        <v>45339</v>
      </c>
      <c r="J882" s="164"/>
      <c r="K882" s="9" t="s">
        <v>985</v>
      </c>
      <c r="L882" t="s">
        <v>280</v>
      </c>
      <c r="M882" s="13">
        <v>1499</v>
      </c>
      <c r="N882" t="s">
        <v>1713</v>
      </c>
      <c r="O882" s="13">
        <v>450</v>
      </c>
      <c r="P882">
        <v>125</v>
      </c>
      <c r="Q882" s="13">
        <f>(IF((M882)-(O882+P882)&lt;0,0,(M882)-(O882+P882)))</f>
        <v>924</v>
      </c>
    </row>
    <row r="883" spans="1:17" ht="21">
      <c r="A883" s="59">
        <v>875</v>
      </c>
      <c r="B883">
        <v>77911957642</v>
      </c>
      <c r="C883" s="55"/>
      <c r="D883" s="1" t="s">
        <v>1873</v>
      </c>
      <c r="E883" t="s">
        <v>836</v>
      </c>
      <c r="F883" t="s">
        <v>2</v>
      </c>
      <c r="G883" s="162">
        <v>45335</v>
      </c>
      <c r="H883" s="156" t="s">
        <v>94</v>
      </c>
      <c r="I883" s="163">
        <v>45336</v>
      </c>
      <c r="J883" s="164"/>
      <c r="K883" s="9" t="s">
        <v>1415</v>
      </c>
      <c r="L883" s="15" t="s">
        <v>408</v>
      </c>
      <c r="M883" s="13">
        <v>1548</v>
      </c>
      <c r="N883" t="s">
        <v>1554</v>
      </c>
      <c r="O883" s="13">
        <v>500</v>
      </c>
      <c r="P883">
        <v>125</v>
      </c>
      <c r="Q883" s="13">
        <f t="shared" ref="Q883:Q942" si="16">(IF((M883)-(O883+P883)&lt;0,0,(M883)-(O883+P883)))</f>
        <v>923</v>
      </c>
    </row>
    <row r="884" spans="1:17" ht="21">
      <c r="A884" s="59">
        <v>876</v>
      </c>
      <c r="B884">
        <v>76979453504</v>
      </c>
      <c r="C884" s="55"/>
      <c r="D884" s="1" t="s">
        <v>1876</v>
      </c>
      <c r="E884" t="s">
        <v>1877</v>
      </c>
      <c r="F884" t="s">
        <v>635</v>
      </c>
      <c r="G884" s="162">
        <v>45335</v>
      </c>
      <c r="H884" s="156" t="s">
        <v>94</v>
      </c>
      <c r="I884" s="163">
        <v>45339</v>
      </c>
      <c r="J884" s="164"/>
      <c r="K884" s="9" t="s">
        <v>985</v>
      </c>
      <c r="L884" t="s">
        <v>280</v>
      </c>
      <c r="M884" s="13">
        <v>1499</v>
      </c>
      <c r="N884" t="s">
        <v>1713</v>
      </c>
      <c r="O884" s="13">
        <v>450</v>
      </c>
      <c r="P884">
        <v>125</v>
      </c>
      <c r="Q884" s="13">
        <f t="shared" si="16"/>
        <v>924</v>
      </c>
    </row>
    <row r="885" spans="1:17" ht="21">
      <c r="A885" s="59">
        <v>877</v>
      </c>
      <c r="B885">
        <v>77911957045</v>
      </c>
      <c r="C885" s="55"/>
      <c r="D885" s="1" t="s">
        <v>1874</v>
      </c>
      <c r="E885" t="s">
        <v>1875</v>
      </c>
      <c r="F885" t="s">
        <v>365</v>
      </c>
      <c r="G885" s="162">
        <v>45335</v>
      </c>
      <c r="H885" s="156" t="s">
        <v>94</v>
      </c>
      <c r="I885" s="163">
        <v>45338</v>
      </c>
      <c r="J885" s="164"/>
      <c r="K885" s="9" t="s">
        <v>1368</v>
      </c>
      <c r="L885" s="15" t="s">
        <v>408</v>
      </c>
      <c r="M885" s="13">
        <v>1399</v>
      </c>
      <c r="N885" t="s">
        <v>1713</v>
      </c>
      <c r="O885" s="13">
        <v>450</v>
      </c>
      <c r="P885">
        <v>125</v>
      </c>
      <c r="Q885" s="13">
        <f t="shared" si="16"/>
        <v>824</v>
      </c>
    </row>
    <row r="886" spans="1:17" ht="21">
      <c r="A886" s="59">
        <v>878</v>
      </c>
      <c r="B886">
        <v>77912070946</v>
      </c>
      <c r="C886" s="55"/>
      <c r="D886" s="1" t="s">
        <v>1878</v>
      </c>
      <c r="E886" t="s">
        <v>1879</v>
      </c>
      <c r="F886" t="s">
        <v>93</v>
      </c>
      <c r="G886" s="162">
        <v>45335</v>
      </c>
      <c r="H886" s="156" t="s">
        <v>94</v>
      </c>
      <c r="I886" s="163">
        <v>45337</v>
      </c>
      <c r="J886" s="164"/>
      <c r="K886" s="9" t="s">
        <v>1368</v>
      </c>
      <c r="L886" s="15" t="s">
        <v>408</v>
      </c>
      <c r="M886" s="13">
        <v>1399</v>
      </c>
      <c r="N886" t="s">
        <v>1713</v>
      </c>
      <c r="O886" s="13">
        <v>450</v>
      </c>
      <c r="P886">
        <v>125</v>
      </c>
      <c r="Q886" s="13">
        <f t="shared" si="16"/>
        <v>824</v>
      </c>
    </row>
    <row r="887" spans="1:17" ht="21">
      <c r="A887" s="59">
        <v>879</v>
      </c>
      <c r="B887">
        <v>77912087525</v>
      </c>
      <c r="C887" s="55"/>
      <c r="D887" s="1" t="s">
        <v>1880</v>
      </c>
      <c r="E887" t="s">
        <v>447</v>
      </c>
      <c r="F887" t="s">
        <v>448</v>
      </c>
      <c r="G887" s="162">
        <v>45335</v>
      </c>
      <c r="H887" s="156" t="s">
        <v>94</v>
      </c>
      <c r="I887" s="163">
        <v>45339</v>
      </c>
      <c r="J887" s="164"/>
      <c r="K887" s="9" t="s">
        <v>1368</v>
      </c>
      <c r="L887" s="15" t="s">
        <v>408</v>
      </c>
      <c r="M887" s="13">
        <v>1399</v>
      </c>
      <c r="N887" t="s">
        <v>1713</v>
      </c>
      <c r="O887" s="13">
        <v>450</v>
      </c>
      <c r="P887">
        <v>125</v>
      </c>
      <c r="Q887" s="13">
        <f t="shared" si="16"/>
        <v>824</v>
      </c>
    </row>
    <row r="888" spans="1:17" ht="21">
      <c r="A888" s="59">
        <v>880</v>
      </c>
      <c r="B888">
        <v>77912104734</v>
      </c>
      <c r="C888" s="55"/>
      <c r="D888" s="1" t="s">
        <v>1881</v>
      </c>
      <c r="E888" t="s">
        <v>1882</v>
      </c>
      <c r="F888" t="s">
        <v>93</v>
      </c>
      <c r="G888" s="162">
        <v>45335</v>
      </c>
      <c r="H888" s="156" t="s">
        <v>94</v>
      </c>
      <c r="I888" s="163">
        <v>45338</v>
      </c>
      <c r="J888" s="164"/>
      <c r="K888" s="9" t="s">
        <v>1537</v>
      </c>
      <c r="L888" s="15" t="s">
        <v>408</v>
      </c>
      <c r="M888" s="13">
        <v>2798</v>
      </c>
      <c r="N888" t="s">
        <v>1713</v>
      </c>
      <c r="O888" s="13">
        <v>900</v>
      </c>
      <c r="P888">
        <v>125</v>
      </c>
      <c r="Q888" s="13">
        <f t="shared" si="16"/>
        <v>1773</v>
      </c>
    </row>
    <row r="889" spans="1:17" ht="21">
      <c r="A889" s="59">
        <v>881</v>
      </c>
      <c r="B889">
        <v>77912641671</v>
      </c>
      <c r="C889" s="55"/>
      <c r="D889" s="1" t="s">
        <v>1883</v>
      </c>
      <c r="E889" t="s">
        <v>1108</v>
      </c>
      <c r="F889" t="s">
        <v>303</v>
      </c>
      <c r="G889" s="162">
        <v>45336</v>
      </c>
      <c r="H889" s="157" t="s">
        <v>115</v>
      </c>
      <c r="I889" s="164"/>
      <c r="J889" s="165">
        <v>45345</v>
      </c>
      <c r="K889" s="9" t="s">
        <v>1368</v>
      </c>
      <c r="M889" s="13"/>
      <c r="N889" t="s">
        <v>1713</v>
      </c>
      <c r="O889" s="13">
        <v>0</v>
      </c>
      <c r="P889">
        <v>125</v>
      </c>
      <c r="Q889" s="13">
        <f t="shared" si="16"/>
        <v>0</v>
      </c>
    </row>
    <row r="890" spans="1:17" ht="21">
      <c r="A890" s="59">
        <v>882</v>
      </c>
      <c r="B890">
        <v>77912641726</v>
      </c>
      <c r="C890" s="55"/>
      <c r="D890" s="1" t="s">
        <v>1884</v>
      </c>
      <c r="E890" t="s">
        <v>939</v>
      </c>
      <c r="F890" t="s">
        <v>343</v>
      </c>
      <c r="G890" s="162">
        <v>45336</v>
      </c>
      <c r="H890" s="156" t="s">
        <v>94</v>
      </c>
      <c r="I890" s="163">
        <v>45339</v>
      </c>
      <c r="J890" s="164"/>
      <c r="K890" s="9" t="s">
        <v>1368</v>
      </c>
      <c r="L890" s="15" t="s">
        <v>408</v>
      </c>
      <c r="M890" s="13">
        <v>1399</v>
      </c>
      <c r="N890" t="s">
        <v>1713</v>
      </c>
      <c r="O890" s="13">
        <v>450</v>
      </c>
      <c r="P890">
        <v>125</v>
      </c>
      <c r="Q890" s="13">
        <f t="shared" si="16"/>
        <v>824</v>
      </c>
    </row>
    <row r="891" spans="1:17" ht="21">
      <c r="A891" s="59">
        <v>883</v>
      </c>
      <c r="B891">
        <v>76980240223</v>
      </c>
      <c r="C891" s="55"/>
      <c r="D891" s="1" t="s">
        <v>1885</v>
      </c>
      <c r="E891" t="s">
        <v>1889</v>
      </c>
      <c r="F891" t="s">
        <v>452</v>
      </c>
      <c r="G891" s="162">
        <v>45336</v>
      </c>
      <c r="H891" s="156" t="s">
        <v>94</v>
      </c>
      <c r="I891" s="163">
        <v>45340</v>
      </c>
      <c r="J891" s="164"/>
      <c r="K891" s="9" t="s">
        <v>985</v>
      </c>
      <c r="L891" t="s">
        <v>280</v>
      </c>
      <c r="M891" s="13">
        <v>1399</v>
      </c>
      <c r="N891" t="s">
        <v>1713</v>
      </c>
      <c r="O891" s="13">
        <v>450</v>
      </c>
      <c r="P891">
        <v>125</v>
      </c>
      <c r="Q891" s="13">
        <f t="shared" si="16"/>
        <v>824</v>
      </c>
    </row>
    <row r="892" spans="1:17" ht="21">
      <c r="A892" s="59">
        <v>884</v>
      </c>
      <c r="B892">
        <v>77912641833</v>
      </c>
      <c r="C892" s="55"/>
      <c r="D892" s="1" t="s">
        <v>1886</v>
      </c>
      <c r="E892" t="s">
        <v>1888</v>
      </c>
      <c r="F892" t="s">
        <v>93</v>
      </c>
      <c r="G892" s="162">
        <v>45336</v>
      </c>
      <c r="H892" s="156" t="s">
        <v>94</v>
      </c>
      <c r="I892" s="163">
        <v>45340</v>
      </c>
      <c r="J892" s="164"/>
      <c r="K892" s="9" t="s">
        <v>1368</v>
      </c>
      <c r="L892" s="15" t="s">
        <v>408</v>
      </c>
      <c r="M892" s="13">
        <v>1399</v>
      </c>
      <c r="N892" t="s">
        <v>1713</v>
      </c>
      <c r="O892" s="13">
        <v>450</v>
      </c>
      <c r="P892">
        <v>125</v>
      </c>
      <c r="Q892" s="13">
        <f t="shared" si="16"/>
        <v>824</v>
      </c>
    </row>
    <row r="893" spans="1:17" ht="21">
      <c r="A893" s="59">
        <v>885</v>
      </c>
      <c r="B893">
        <v>77912641892</v>
      </c>
      <c r="C893" s="55"/>
      <c r="D893" s="1" t="s">
        <v>1887</v>
      </c>
      <c r="E893" t="s">
        <v>209</v>
      </c>
      <c r="F893" t="s">
        <v>210</v>
      </c>
      <c r="G893" s="162">
        <v>45336</v>
      </c>
      <c r="H893" s="156" t="s">
        <v>94</v>
      </c>
      <c r="I893" s="163">
        <v>45339</v>
      </c>
      <c r="J893" s="164"/>
      <c r="K893" s="9" t="s">
        <v>1415</v>
      </c>
      <c r="L893" s="15" t="s">
        <v>408</v>
      </c>
      <c r="M893" s="13">
        <v>1548</v>
      </c>
      <c r="N893" t="s">
        <v>1554</v>
      </c>
      <c r="O893" s="13">
        <v>500</v>
      </c>
      <c r="P893">
        <v>125</v>
      </c>
      <c r="Q893" s="13">
        <f t="shared" si="16"/>
        <v>923</v>
      </c>
    </row>
    <row r="894" spans="1:17" ht="21">
      <c r="A894" s="59">
        <v>886</v>
      </c>
      <c r="B894">
        <v>77912718940</v>
      </c>
      <c r="C894" s="55"/>
      <c r="D894" s="1" t="s">
        <v>1890</v>
      </c>
      <c r="E894" t="s">
        <v>939</v>
      </c>
      <c r="F894" t="s">
        <v>343</v>
      </c>
      <c r="G894" s="162">
        <v>45336</v>
      </c>
      <c r="H894" s="156" t="s">
        <v>94</v>
      </c>
      <c r="I894" s="163">
        <v>45340</v>
      </c>
      <c r="J894" s="164"/>
      <c r="K894" s="9" t="s">
        <v>1368</v>
      </c>
      <c r="L894" s="15" t="s">
        <v>408</v>
      </c>
      <c r="M894" s="13">
        <v>1399</v>
      </c>
      <c r="N894" t="s">
        <v>1713</v>
      </c>
      <c r="O894" s="13">
        <v>450</v>
      </c>
      <c r="P894">
        <v>125</v>
      </c>
      <c r="Q894" s="13">
        <f t="shared" si="16"/>
        <v>824</v>
      </c>
    </row>
    <row r="895" spans="1:17" ht="21">
      <c r="A895" s="59">
        <v>887</v>
      </c>
      <c r="B895">
        <v>10236732977</v>
      </c>
      <c r="C895" s="55"/>
      <c r="D895" s="1" t="s">
        <v>1891</v>
      </c>
      <c r="E895" t="s">
        <v>1892</v>
      </c>
      <c r="F895" t="s">
        <v>452</v>
      </c>
      <c r="G895" s="162">
        <v>45336</v>
      </c>
      <c r="H895" s="156" t="s">
        <v>94</v>
      </c>
      <c r="I895" s="163">
        <v>45340</v>
      </c>
      <c r="J895" s="164"/>
      <c r="K895" s="9" t="s">
        <v>1368</v>
      </c>
      <c r="L895" s="15" t="s">
        <v>408</v>
      </c>
      <c r="M895" s="13">
        <v>1399</v>
      </c>
      <c r="N895" t="s">
        <v>1713</v>
      </c>
      <c r="O895" s="13">
        <v>450</v>
      </c>
      <c r="P895">
        <v>125</v>
      </c>
      <c r="Q895" s="13">
        <f t="shared" si="16"/>
        <v>824</v>
      </c>
    </row>
    <row r="896" spans="1:17" ht="21">
      <c r="A896" s="59">
        <v>888</v>
      </c>
      <c r="B896">
        <v>77912999135</v>
      </c>
      <c r="C896" s="55"/>
      <c r="D896" s="1" t="s">
        <v>1893</v>
      </c>
      <c r="E896" t="s">
        <v>1350</v>
      </c>
      <c r="F896" t="s">
        <v>93</v>
      </c>
      <c r="G896" s="162">
        <v>45336</v>
      </c>
      <c r="H896" s="156" t="s">
        <v>94</v>
      </c>
      <c r="I896" s="163">
        <v>45338</v>
      </c>
      <c r="J896" s="164"/>
      <c r="K896" s="9" t="s">
        <v>1368</v>
      </c>
      <c r="L896" s="15" t="s">
        <v>408</v>
      </c>
      <c r="M896" s="13">
        <v>1399</v>
      </c>
      <c r="N896" t="s">
        <v>1713</v>
      </c>
      <c r="O896" s="13">
        <v>450</v>
      </c>
      <c r="P896">
        <v>125</v>
      </c>
      <c r="Q896" s="13">
        <f t="shared" si="16"/>
        <v>824</v>
      </c>
    </row>
    <row r="897" spans="1:17" ht="21">
      <c r="A897" s="59">
        <v>889</v>
      </c>
      <c r="B897">
        <v>77912998800</v>
      </c>
      <c r="C897" s="55"/>
      <c r="D897" s="1" t="s">
        <v>1894</v>
      </c>
      <c r="E897" t="s">
        <v>1896</v>
      </c>
      <c r="F897" t="s">
        <v>22</v>
      </c>
      <c r="G897" s="162">
        <v>45336</v>
      </c>
      <c r="H897" s="156" t="s">
        <v>94</v>
      </c>
      <c r="I897" s="163">
        <v>45338</v>
      </c>
      <c r="J897" s="164"/>
      <c r="K897" s="9" t="s">
        <v>1234</v>
      </c>
      <c r="L897" s="15" t="s">
        <v>408</v>
      </c>
      <c r="M897" s="13">
        <v>1499</v>
      </c>
      <c r="N897" t="s">
        <v>1713</v>
      </c>
      <c r="O897" s="13">
        <v>450</v>
      </c>
      <c r="P897">
        <v>125</v>
      </c>
      <c r="Q897" s="13">
        <f t="shared" si="16"/>
        <v>924</v>
      </c>
    </row>
    <row r="898" spans="1:17" ht="21">
      <c r="A898" s="59">
        <v>890</v>
      </c>
      <c r="B898">
        <v>76980551093</v>
      </c>
      <c r="C898" s="55"/>
      <c r="D898" s="1" t="s">
        <v>1895</v>
      </c>
      <c r="E898" t="s">
        <v>1086</v>
      </c>
      <c r="F898" t="s">
        <v>4</v>
      </c>
      <c r="G898" s="162">
        <v>45336</v>
      </c>
      <c r="H898" s="156" t="s">
        <v>94</v>
      </c>
      <c r="I898" s="163">
        <v>45337</v>
      </c>
      <c r="J898" s="164"/>
      <c r="K898" s="9" t="s">
        <v>985</v>
      </c>
      <c r="L898" t="s">
        <v>280</v>
      </c>
      <c r="M898" s="13">
        <v>1399</v>
      </c>
      <c r="N898" t="s">
        <v>1713</v>
      </c>
      <c r="O898" s="13">
        <v>450</v>
      </c>
      <c r="P898">
        <v>125</v>
      </c>
      <c r="Q898" s="13">
        <f t="shared" si="16"/>
        <v>824</v>
      </c>
    </row>
    <row r="899" spans="1:17" ht="21">
      <c r="A899" s="59">
        <v>891</v>
      </c>
      <c r="B899">
        <v>77913197401</v>
      </c>
      <c r="C899" s="55"/>
      <c r="D899" s="1" t="s">
        <v>1897</v>
      </c>
      <c r="E899" t="s">
        <v>833</v>
      </c>
      <c r="F899" t="s">
        <v>199</v>
      </c>
      <c r="G899" s="162">
        <v>45336</v>
      </c>
      <c r="H899" s="156" t="s">
        <v>94</v>
      </c>
      <c r="I899" s="163">
        <v>45339</v>
      </c>
      <c r="J899" s="164"/>
      <c r="K899" s="9" t="s">
        <v>1368</v>
      </c>
      <c r="L899" s="15" t="s">
        <v>408</v>
      </c>
      <c r="M899" s="13">
        <v>1399</v>
      </c>
      <c r="N899" t="s">
        <v>1713</v>
      </c>
      <c r="O899" s="13">
        <v>450</v>
      </c>
      <c r="P899">
        <v>125</v>
      </c>
      <c r="Q899" s="13">
        <f t="shared" si="16"/>
        <v>824</v>
      </c>
    </row>
    <row r="900" spans="1:17" ht="21">
      <c r="A900" s="59">
        <v>892</v>
      </c>
      <c r="B900">
        <v>77913555613</v>
      </c>
      <c r="C900" s="55"/>
      <c r="D900" s="1" t="s">
        <v>1898</v>
      </c>
      <c r="E900" t="s">
        <v>1899</v>
      </c>
      <c r="F900" t="s">
        <v>232</v>
      </c>
      <c r="G900" s="162">
        <v>45337</v>
      </c>
      <c r="H900" s="156" t="s">
        <v>94</v>
      </c>
      <c r="I900" s="163">
        <v>45340</v>
      </c>
      <c r="J900" s="164"/>
      <c r="K900" s="9" t="s">
        <v>1368</v>
      </c>
      <c r="L900" s="15" t="s">
        <v>408</v>
      </c>
      <c r="M900" s="13">
        <v>1399</v>
      </c>
      <c r="N900" t="s">
        <v>1713</v>
      </c>
      <c r="O900" s="13">
        <v>450</v>
      </c>
      <c r="P900">
        <v>125</v>
      </c>
      <c r="Q900" s="13">
        <f t="shared" si="16"/>
        <v>824</v>
      </c>
    </row>
    <row r="901" spans="1:17" ht="21">
      <c r="A901" s="59">
        <v>893</v>
      </c>
      <c r="B901">
        <v>77913555613</v>
      </c>
      <c r="C901" s="55"/>
      <c r="D901" s="1" t="s">
        <v>1900</v>
      </c>
      <c r="E901" t="s">
        <v>589</v>
      </c>
      <c r="F901" t="s">
        <v>232</v>
      </c>
      <c r="G901" s="162">
        <v>45337</v>
      </c>
      <c r="H901" s="156" t="s">
        <v>94</v>
      </c>
      <c r="I901" s="163">
        <v>45349</v>
      </c>
      <c r="J901" s="164"/>
      <c r="K901" s="9" t="s">
        <v>1234</v>
      </c>
      <c r="L901" s="15" t="s">
        <v>408</v>
      </c>
      <c r="M901" s="13">
        <v>1499</v>
      </c>
      <c r="N901" t="s">
        <v>1713</v>
      </c>
      <c r="O901" s="13">
        <v>450</v>
      </c>
      <c r="P901">
        <v>125</v>
      </c>
      <c r="Q901" s="13">
        <f t="shared" si="16"/>
        <v>924</v>
      </c>
    </row>
    <row r="902" spans="1:17" ht="21">
      <c r="A902" s="59">
        <v>894</v>
      </c>
      <c r="B902">
        <v>77913555403</v>
      </c>
      <c r="C902" s="55"/>
      <c r="D902" s="1" t="s">
        <v>1901</v>
      </c>
      <c r="E902" t="s">
        <v>1551</v>
      </c>
      <c r="F902" t="s">
        <v>22</v>
      </c>
      <c r="G902" s="162">
        <v>45337</v>
      </c>
      <c r="H902" s="156" t="s">
        <v>94</v>
      </c>
      <c r="I902" s="163">
        <v>45338</v>
      </c>
      <c r="J902" s="164"/>
      <c r="K902" s="9" t="s">
        <v>1368</v>
      </c>
      <c r="L902" s="15" t="s">
        <v>408</v>
      </c>
      <c r="M902" s="13">
        <v>1399</v>
      </c>
      <c r="N902" t="s">
        <v>1713</v>
      </c>
      <c r="O902" s="13">
        <v>450</v>
      </c>
      <c r="P902">
        <v>125</v>
      </c>
      <c r="Q902" s="13">
        <f t="shared" si="16"/>
        <v>824</v>
      </c>
    </row>
    <row r="903" spans="1:17" ht="21">
      <c r="A903" s="59">
        <v>895</v>
      </c>
      <c r="B903">
        <v>77913555333</v>
      </c>
      <c r="C903" s="55"/>
      <c r="D903" s="1" t="s">
        <v>1762</v>
      </c>
      <c r="E903" t="s">
        <v>1763</v>
      </c>
      <c r="F903" t="s">
        <v>210</v>
      </c>
      <c r="G903" s="162">
        <v>45337</v>
      </c>
      <c r="H903" s="156" t="s">
        <v>94</v>
      </c>
      <c r="I903" s="163">
        <v>45339</v>
      </c>
      <c r="J903" s="164"/>
      <c r="K903" s="9" t="s">
        <v>1616</v>
      </c>
      <c r="M903" s="13">
        <v>0</v>
      </c>
      <c r="N903" t="s">
        <v>1713</v>
      </c>
      <c r="O903" s="13">
        <v>0</v>
      </c>
      <c r="P903">
        <v>125</v>
      </c>
      <c r="Q903" s="13">
        <f t="shared" si="16"/>
        <v>0</v>
      </c>
    </row>
    <row r="904" spans="1:17" ht="21">
      <c r="A904" s="59">
        <v>896</v>
      </c>
      <c r="B904">
        <v>77913555333</v>
      </c>
      <c r="C904" s="55"/>
      <c r="D904" s="1" t="s">
        <v>1972</v>
      </c>
      <c r="E904" t="s">
        <v>1760</v>
      </c>
      <c r="F904" t="s">
        <v>380</v>
      </c>
      <c r="G904" s="162">
        <v>45337</v>
      </c>
      <c r="H904" s="156" t="s">
        <v>94</v>
      </c>
      <c r="I904" s="163">
        <v>45344</v>
      </c>
      <c r="J904" s="164"/>
      <c r="K904" s="9" t="s">
        <v>1368</v>
      </c>
      <c r="L904" s="15" t="s">
        <v>408</v>
      </c>
      <c r="M904" s="13">
        <v>1399</v>
      </c>
      <c r="N904" t="s">
        <v>1713</v>
      </c>
      <c r="O904" s="13">
        <v>450</v>
      </c>
      <c r="P904">
        <v>125</v>
      </c>
      <c r="Q904" s="13">
        <f t="shared" si="16"/>
        <v>824</v>
      </c>
    </row>
    <row r="905" spans="1:17" ht="21">
      <c r="A905" s="59">
        <v>897</v>
      </c>
      <c r="B905">
        <v>77913555300</v>
      </c>
      <c r="C905" s="55"/>
      <c r="D905" s="1" t="s">
        <v>1902</v>
      </c>
      <c r="E905" t="s">
        <v>1903</v>
      </c>
      <c r="F905" t="s">
        <v>492</v>
      </c>
      <c r="G905" s="162">
        <v>45337</v>
      </c>
      <c r="H905" s="156" t="s">
        <v>94</v>
      </c>
      <c r="I905" s="163">
        <v>45341</v>
      </c>
      <c r="J905" s="164"/>
      <c r="K905" s="9" t="s">
        <v>1368</v>
      </c>
      <c r="L905" s="15" t="s">
        <v>408</v>
      </c>
      <c r="M905" s="13">
        <v>1399</v>
      </c>
      <c r="N905" t="s">
        <v>1713</v>
      </c>
      <c r="O905" s="13">
        <v>450</v>
      </c>
      <c r="P905">
        <v>125</v>
      </c>
      <c r="Q905" s="13">
        <f t="shared" si="16"/>
        <v>824</v>
      </c>
    </row>
    <row r="906" spans="1:17" ht="21">
      <c r="A906" s="59">
        <v>898</v>
      </c>
      <c r="B906">
        <v>77913644701</v>
      </c>
      <c r="C906" s="55"/>
      <c r="D906" s="1" t="s">
        <v>1904</v>
      </c>
      <c r="E906" t="s">
        <v>998</v>
      </c>
      <c r="F906" t="s">
        <v>343</v>
      </c>
      <c r="G906" s="162">
        <v>45337</v>
      </c>
      <c r="H906" s="156" t="s">
        <v>94</v>
      </c>
      <c r="I906" s="163">
        <v>45341</v>
      </c>
      <c r="J906" s="164"/>
      <c r="K906" s="9" t="s">
        <v>1368</v>
      </c>
      <c r="L906" s="15" t="s">
        <v>408</v>
      </c>
      <c r="M906" s="13">
        <v>1399</v>
      </c>
      <c r="N906" t="s">
        <v>1713</v>
      </c>
      <c r="O906" s="13">
        <v>450</v>
      </c>
      <c r="P906">
        <v>125</v>
      </c>
      <c r="Q906" s="13">
        <f t="shared" si="16"/>
        <v>824</v>
      </c>
    </row>
    <row r="907" spans="1:17" ht="21">
      <c r="A907" s="59">
        <v>899</v>
      </c>
      <c r="B907">
        <v>77913644900</v>
      </c>
      <c r="C907" s="55"/>
      <c r="D907" s="1" t="s">
        <v>1905</v>
      </c>
      <c r="E907" t="s">
        <v>836</v>
      </c>
      <c r="F907" t="s">
        <v>2</v>
      </c>
      <c r="G907" s="162">
        <v>45337</v>
      </c>
      <c r="H907" s="156" t="s">
        <v>94</v>
      </c>
      <c r="I907" s="163">
        <v>45338</v>
      </c>
      <c r="J907" s="164"/>
      <c r="K907" s="9" t="s">
        <v>1368</v>
      </c>
      <c r="L907" s="15" t="s">
        <v>408</v>
      </c>
      <c r="M907" s="13">
        <v>1399</v>
      </c>
      <c r="N907" t="s">
        <v>1713</v>
      </c>
      <c r="O907" s="13">
        <v>450</v>
      </c>
      <c r="P907">
        <v>125</v>
      </c>
      <c r="Q907" s="13">
        <f t="shared" si="16"/>
        <v>824</v>
      </c>
    </row>
    <row r="908" spans="1:17" ht="21">
      <c r="A908" s="59">
        <v>900</v>
      </c>
      <c r="B908">
        <v>77913900816</v>
      </c>
      <c r="C908" s="55"/>
      <c r="D908" s="1" t="s">
        <v>1906</v>
      </c>
      <c r="E908" t="s">
        <v>1907</v>
      </c>
      <c r="F908" t="s">
        <v>452</v>
      </c>
      <c r="G908" s="162">
        <v>45337</v>
      </c>
      <c r="H908" s="156" t="s">
        <v>94</v>
      </c>
      <c r="I908" s="163">
        <v>45341</v>
      </c>
      <c r="J908" s="164"/>
      <c r="K908" s="9" t="s">
        <v>1415</v>
      </c>
      <c r="L908" s="15" t="s">
        <v>408</v>
      </c>
      <c r="M908" s="13">
        <v>1548</v>
      </c>
      <c r="N908" t="s">
        <v>1554</v>
      </c>
      <c r="O908" s="13">
        <v>500</v>
      </c>
      <c r="P908">
        <v>125</v>
      </c>
      <c r="Q908" s="13">
        <f t="shared" si="16"/>
        <v>923</v>
      </c>
    </row>
    <row r="909" spans="1:17" ht="21">
      <c r="A909" s="59">
        <v>901</v>
      </c>
      <c r="B909">
        <v>77914376050</v>
      </c>
      <c r="C909" s="55"/>
      <c r="D909" s="1" t="s">
        <v>1908</v>
      </c>
      <c r="E909" t="s">
        <v>1086</v>
      </c>
      <c r="F909" t="s">
        <v>4</v>
      </c>
      <c r="G909" s="162">
        <v>45338</v>
      </c>
      <c r="H909" s="156" t="s">
        <v>94</v>
      </c>
      <c r="I909" s="163">
        <v>45339</v>
      </c>
      <c r="J909" s="164"/>
      <c r="K909" s="9" t="s">
        <v>1427</v>
      </c>
      <c r="L909" s="15" t="s">
        <v>408</v>
      </c>
      <c r="M909" s="13">
        <v>1648</v>
      </c>
      <c r="N909" t="s">
        <v>1554</v>
      </c>
      <c r="O909" s="13">
        <v>500</v>
      </c>
      <c r="P909">
        <v>125</v>
      </c>
      <c r="Q909" s="13">
        <f t="shared" si="16"/>
        <v>1023</v>
      </c>
    </row>
    <row r="910" spans="1:17" ht="21">
      <c r="A910" s="59">
        <v>902</v>
      </c>
      <c r="B910">
        <v>77914375733</v>
      </c>
      <c r="C910" s="55"/>
      <c r="D910" s="1" t="s">
        <v>1909</v>
      </c>
      <c r="E910" t="s">
        <v>1760</v>
      </c>
      <c r="F910" t="s">
        <v>380</v>
      </c>
      <c r="G910" s="162">
        <v>45338</v>
      </c>
      <c r="H910" s="156" t="s">
        <v>94</v>
      </c>
      <c r="I910" s="163">
        <v>45342</v>
      </c>
      <c r="J910" s="164"/>
      <c r="K910" s="9" t="s">
        <v>1514</v>
      </c>
      <c r="L910" s="15" t="s">
        <v>408</v>
      </c>
      <c r="M910" s="13">
        <v>1399</v>
      </c>
      <c r="N910" t="s">
        <v>1713</v>
      </c>
      <c r="O910" s="13">
        <v>450</v>
      </c>
      <c r="P910">
        <v>125</v>
      </c>
      <c r="Q910" s="13">
        <f t="shared" si="16"/>
        <v>824</v>
      </c>
    </row>
    <row r="911" spans="1:17" ht="21">
      <c r="A911" s="59">
        <v>903</v>
      </c>
      <c r="B911">
        <v>77914373283</v>
      </c>
      <c r="C911" s="55"/>
      <c r="D911" s="1" t="s">
        <v>1910</v>
      </c>
      <c r="E911" t="s">
        <v>1911</v>
      </c>
      <c r="F911" t="s">
        <v>827</v>
      </c>
      <c r="G911" s="162">
        <v>45338</v>
      </c>
      <c r="H911" s="156" t="s">
        <v>94</v>
      </c>
      <c r="I911" s="163">
        <v>45341</v>
      </c>
      <c r="J911" s="164"/>
      <c r="K911" s="9" t="s">
        <v>1368</v>
      </c>
      <c r="L911" s="15" t="s">
        <v>408</v>
      </c>
      <c r="M911" s="13">
        <v>1399</v>
      </c>
      <c r="N911" t="s">
        <v>1713</v>
      </c>
      <c r="O911" s="13">
        <v>450</v>
      </c>
      <c r="P911">
        <v>125</v>
      </c>
      <c r="Q911" s="13">
        <f t="shared" si="16"/>
        <v>824</v>
      </c>
    </row>
    <row r="912" spans="1:17" ht="21">
      <c r="A912" s="59">
        <v>904</v>
      </c>
      <c r="B912">
        <v>77914372970</v>
      </c>
      <c r="C912" s="55"/>
      <c r="D912" s="1" t="s">
        <v>1912</v>
      </c>
      <c r="E912" t="s">
        <v>1913</v>
      </c>
      <c r="F912" t="s">
        <v>6</v>
      </c>
      <c r="G912" s="162">
        <v>45338</v>
      </c>
      <c r="H912" s="156" t="s">
        <v>94</v>
      </c>
      <c r="I912" s="163">
        <v>45342</v>
      </c>
      <c r="J912" s="164"/>
      <c r="K912" s="9" t="s">
        <v>1415</v>
      </c>
      <c r="L912" s="15" t="s">
        <v>408</v>
      </c>
      <c r="M912" s="13">
        <v>1548</v>
      </c>
      <c r="N912" t="s">
        <v>1554</v>
      </c>
      <c r="O912" s="13">
        <v>500</v>
      </c>
      <c r="P912">
        <v>125</v>
      </c>
      <c r="Q912" s="13">
        <f t="shared" si="16"/>
        <v>923</v>
      </c>
    </row>
    <row r="913" spans="1:17" ht="21">
      <c r="A913" s="59">
        <v>905</v>
      </c>
      <c r="B913">
        <v>14112346964985</v>
      </c>
      <c r="C913" s="55"/>
      <c r="D913" s="1" t="s">
        <v>1914</v>
      </c>
      <c r="E913" t="s">
        <v>1915</v>
      </c>
      <c r="F913" t="s">
        <v>71</v>
      </c>
      <c r="G913" s="162">
        <v>45338</v>
      </c>
      <c r="H913" s="156" t="s">
        <v>94</v>
      </c>
      <c r="I913" s="163">
        <v>45343</v>
      </c>
      <c r="J913" s="164"/>
      <c r="K913" s="9" t="s">
        <v>1368</v>
      </c>
      <c r="L913" s="15" t="s">
        <v>408</v>
      </c>
      <c r="M913" s="13">
        <v>1399</v>
      </c>
      <c r="N913" t="s">
        <v>1713</v>
      </c>
      <c r="O913" s="13">
        <v>450</v>
      </c>
      <c r="P913">
        <v>125</v>
      </c>
      <c r="Q913" s="13">
        <f t="shared" si="16"/>
        <v>824</v>
      </c>
    </row>
    <row r="914" spans="1:17" ht="21">
      <c r="A914" s="59">
        <v>906</v>
      </c>
      <c r="B914">
        <v>14112346964994</v>
      </c>
      <c r="C914" s="55"/>
      <c r="D914" s="1" t="s">
        <v>1916</v>
      </c>
      <c r="E914" t="s">
        <v>1917</v>
      </c>
      <c r="F914" t="s">
        <v>249</v>
      </c>
      <c r="G914" s="162">
        <v>45338</v>
      </c>
      <c r="H914" s="156" t="s">
        <v>94</v>
      </c>
      <c r="I914" s="163">
        <v>45345</v>
      </c>
      <c r="J914" s="164"/>
      <c r="K914" s="9" t="s">
        <v>1368</v>
      </c>
      <c r="L914" s="15" t="s">
        <v>408</v>
      </c>
      <c r="M914" s="13">
        <v>1399</v>
      </c>
      <c r="N914" t="s">
        <v>1713</v>
      </c>
      <c r="O914" s="13">
        <v>450</v>
      </c>
      <c r="P914">
        <v>125</v>
      </c>
      <c r="Q914" s="13">
        <f t="shared" si="16"/>
        <v>824</v>
      </c>
    </row>
    <row r="915" spans="1:17" ht="21">
      <c r="A915" s="59">
        <v>907</v>
      </c>
      <c r="B915">
        <v>77914592206</v>
      </c>
      <c r="C915" s="55"/>
      <c r="D915" s="1" t="s">
        <v>1918</v>
      </c>
      <c r="E915" t="s">
        <v>299</v>
      </c>
      <c r="F915" t="s">
        <v>22</v>
      </c>
      <c r="G915" s="162">
        <v>45338</v>
      </c>
      <c r="H915" s="156" t="s">
        <v>94</v>
      </c>
      <c r="I915" s="163">
        <v>45340</v>
      </c>
      <c r="J915" s="164"/>
      <c r="K915" s="9" t="s">
        <v>1368</v>
      </c>
      <c r="L915" s="15" t="s">
        <v>408</v>
      </c>
      <c r="M915" s="13">
        <v>1399</v>
      </c>
      <c r="N915" t="s">
        <v>1713</v>
      </c>
      <c r="O915" s="13">
        <v>450</v>
      </c>
      <c r="P915">
        <v>125</v>
      </c>
      <c r="Q915" s="13">
        <f t="shared" si="16"/>
        <v>824</v>
      </c>
    </row>
    <row r="916" spans="1:17" ht="21">
      <c r="A916" s="59">
        <v>908</v>
      </c>
      <c r="B916">
        <v>77914682510</v>
      </c>
      <c r="C916" s="55"/>
      <c r="D916" s="1" t="s">
        <v>1919</v>
      </c>
      <c r="E916" t="s">
        <v>447</v>
      </c>
      <c r="F916" t="s">
        <v>448</v>
      </c>
      <c r="G916" s="162">
        <v>45338</v>
      </c>
      <c r="H916" s="156" t="s">
        <v>94</v>
      </c>
      <c r="I916" s="163">
        <v>45342</v>
      </c>
      <c r="J916" s="164"/>
      <c r="K916" s="9" t="s">
        <v>1368</v>
      </c>
      <c r="L916" s="15" t="s">
        <v>408</v>
      </c>
      <c r="M916" s="13">
        <v>1399</v>
      </c>
      <c r="N916" t="s">
        <v>1713</v>
      </c>
      <c r="O916" s="13">
        <v>450</v>
      </c>
      <c r="P916">
        <v>125</v>
      </c>
      <c r="Q916" s="13">
        <f t="shared" si="16"/>
        <v>824</v>
      </c>
    </row>
    <row r="917" spans="1:17" ht="21">
      <c r="A917" s="59">
        <v>909</v>
      </c>
      <c r="B917">
        <v>77915205410</v>
      </c>
      <c r="C917" s="55"/>
      <c r="D917" s="1" t="s">
        <v>1920</v>
      </c>
      <c r="E917" t="s">
        <v>4</v>
      </c>
      <c r="F917" t="s">
        <v>4</v>
      </c>
      <c r="G917" s="162">
        <v>45339</v>
      </c>
      <c r="H917" s="156" t="s">
        <v>94</v>
      </c>
      <c r="I917" s="163">
        <v>45340</v>
      </c>
      <c r="J917" s="164"/>
      <c r="K917" s="9" t="s">
        <v>1368</v>
      </c>
      <c r="L917" s="15" t="s">
        <v>408</v>
      </c>
      <c r="M917" s="13">
        <v>1399</v>
      </c>
      <c r="N917" t="s">
        <v>1713</v>
      </c>
      <c r="O917" s="13">
        <v>450</v>
      </c>
      <c r="P917">
        <v>125</v>
      </c>
      <c r="Q917" s="13">
        <f t="shared" si="16"/>
        <v>824</v>
      </c>
    </row>
    <row r="918" spans="1:17" ht="21">
      <c r="A918" s="59">
        <v>910</v>
      </c>
      <c r="B918">
        <v>77915205561</v>
      </c>
      <c r="C918" s="55"/>
      <c r="D918" s="1" t="s">
        <v>1921</v>
      </c>
      <c r="E918" t="s">
        <v>829</v>
      </c>
      <c r="F918" t="s">
        <v>303</v>
      </c>
      <c r="G918" s="162">
        <v>45339</v>
      </c>
      <c r="H918" s="156" t="s">
        <v>94</v>
      </c>
      <c r="I918" s="163">
        <v>45342</v>
      </c>
      <c r="J918" s="164"/>
      <c r="K918" s="9" t="s">
        <v>1368</v>
      </c>
      <c r="L918" s="15" t="s">
        <v>408</v>
      </c>
      <c r="M918" s="13">
        <v>1399</v>
      </c>
      <c r="N918" t="s">
        <v>1713</v>
      </c>
      <c r="O918" s="13">
        <v>450</v>
      </c>
      <c r="P918">
        <v>125</v>
      </c>
      <c r="Q918" s="13">
        <f t="shared" si="16"/>
        <v>824</v>
      </c>
    </row>
    <row r="919" spans="1:17" ht="21">
      <c r="A919" s="59">
        <v>911</v>
      </c>
      <c r="B919">
        <v>77915205115</v>
      </c>
      <c r="C919" s="55"/>
      <c r="D919" s="1" t="s">
        <v>1781</v>
      </c>
      <c r="E919" t="s">
        <v>1782</v>
      </c>
      <c r="F919" t="s">
        <v>827</v>
      </c>
      <c r="G919" s="162">
        <v>45339</v>
      </c>
      <c r="H919" s="157" t="s">
        <v>115</v>
      </c>
      <c r="I919" s="164"/>
      <c r="J919" s="165">
        <v>45352</v>
      </c>
      <c r="K919" s="9" t="s">
        <v>1368</v>
      </c>
      <c r="M919" s="13"/>
      <c r="N919" t="s">
        <v>1713</v>
      </c>
      <c r="O919" s="13"/>
      <c r="P919">
        <v>125</v>
      </c>
      <c r="Q919" s="13">
        <f t="shared" si="16"/>
        <v>0</v>
      </c>
    </row>
    <row r="920" spans="1:17" ht="21">
      <c r="A920" s="59">
        <v>912</v>
      </c>
      <c r="B920">
        <v>77915204872</v>
      </c>
      <c r="C920" s="55"/>
      <c r="D920" s="1" t="s">
        <v>1922</v>
      </c>
      <c r="E920" t="s">
        <v>88</v>
      </c>
      <c r="F920" t="s">
        <v>2</v>
      </c>
      <c r="G920" s="162">
        <v>45339</v>
      </c>
      <c r="H920" s="156" t="s">
        <v>94</v>
      </c>
      <c r="I920" s="163">
        <v>45340</v>
      </c>
      <c r="J920" s="164"/>
      <c r="K920" s="9" t="s">
        <v>1368</v>
      </c>
      <c r="L920" s="15" t="s">
        <v>408</v>
      </c>
      <c r="M920" s="13">
        <v>1399</v>
      </c>
      <c r="N920" t="s">
        <v>1713</v>
      </c>
      <c r="O920" s="13">
        <v>450</v>
      </c>
      <c r="P920">
        <v>125</v>
      </c>
      <c r="Q920" s="13">
        <f t="shared" si="16"/>
        <v>824</v>
      </c>
    </row>
    <row r="921" spans="1:17" ht="21">
      <c r="A921" s="59">
        <v>913</v>
      </c>
      <c r="B921">
        <v>77915204765</v>
      </c>
      <c r="C921" s="55"/>
      <c r="D921" s="1" t="s">
        <v>1923</v>
      </c>
      <c r="E921" t="s">
        <v>1639</v>
      </c>
      <c r="F921" t="s">
        <v>1119</v>
      </c>
      <c r="G921" s="162">
        <v>45339</v>
      </c>
      <c r="H921" s="156" t="s">
        <v>94</v>
      </c>
      <c r="I921" s="163">
        <v>45345</v>
      </c>
      <c r="J921" s="164"/>
      <c r="K921" s="9" t="s">
        <v>1368</v>
      </c>
      <c r="L921" s="15" t="s">
        <v>408</v>
      </c>
      <c r="M921" s="13">
        <v>1399</v>
      </c>
      <c r="N921" t="s">
        <v>1713</v>
      </c>
      <c r="O921" s="13">
        <v>450</v>
      </c>
      <c r="P921">
        <v>125</v>
      </c>
      <c r="Q921" s="13">
        <f t="shared" si="16"/>
        <v>824</v>
      </c>
    </row>
    <row r="922" spans="1:17" ht="21">
      <c r="A922" s="59">
        <v>914</v>
      </c>
      <c r="B922">
        <v>77915459333</v>
      </c>
      <c r="C922" s="55"/>
      <c r="D922" s="1" t="s">
        <v>1924</v>
      </c>
      <c r="E922" t="s">
        <v>533</v>
      </c>
      <c r="F922" t="s">
        <v>232</v>
      </c>
      <c r="G922" s="162">
        <v>45339</v>
      </c>
      <c r="H922" s="156" t="s">
        <v>94</v>
      </c>
      <c r="I922" s="163">
        <v>45341</v>
      </c>
      <c r="J922" s="164"/>
      <c r="K922" s="9" t="s">
        <v>1415</v>
      </c>
      <c r="L922" s="15" t="s">
        <v>408</v>
      </c>
      <c r="M922" s="13">
        <v>1548</v>
      </c>
      <c r="N922" t="s">
        <v>1554</v>
      </c>
      <c r="O922" s="13">
        <v>500</v>
      </c>
      <c r="P922">
        <v>125</v>
      </c>
      <c r="Q922" s="13">
        <f t="shared" si="16"/>
        <v>923</v>
      </c>
    </row>
    <row r="923" spans="1:17" ht="21">
      <c r="A923" s="59">
        <v>915</v>
      </c>
      <c r="B923">
        <v>77915564101</v>
      </c>
      <c r="C923" s="55"/>
      <c r="D923" s="1" t="s">
        <v>1925</v>
      </c>
      <c r="E923" t="s">
        <v>1926</v>
      </c>
      <c r="F923" t="s">
        <v>827</v>
      </c>
      <c r="G923" s="162">
        <v>45339</v>
      </c>
      <c r="H923" s="156" t="s">
        <v>94</v>
      </c>
      <c r="I923" s="163">
        <v>45344</v>
      </c>
      <c r="J923" s="164"/>
      <c r="K923" s="9" t="s">
        <v>1368</v>
      </c>
      <c r="L923" s="15" t="s">
        <v>408</v>
      </c>
      <c r="M923" s="13">
        <v>1399</v>
      </c>
      <c r="N923" t="s">
        <v>1713</v>
      </c>
      <c r="O923" s="13">
        <v>450</v>
      </c>
      <c r="P923">
        <v>125</v>
      </c>
      <c r="Q923" s="13">
        <f t="shared" si="16"/>
        <v>824</v>
      </c>
    </row>
    <row r="924" spans="1:17" ht="21">
      <c r="A924" s="59">
        <v>916</v>
      </c>
      <c r="B924">
        <v>77916298714</v>
      </c>
      <c r="C924" s="55"/>
      <c r="D924" s="1" t="s">
        <v>1927</v>
      </c>
      <c r="E924" t="s">
        <v>835</v>
      </c>
      <c r="F924" t="s">
        <v>452</v>
      </c>
      <c r="G924" s="162">
        <v>45341</v>
      </c>
      <c r="H924" s="156" t="s">
        <v>94</v>
      </c>
      <c r="I924" s="163">
        <v>45344</v>
      </c>
      <c r="J924" s="164"/>
      <c r="K924" s="9" t="s">
        <v>1368</v>
      </c>
      <c r="L924" s="15" t="s">
        <v>408</v>
      </c>
      <c r="M924" s="13">
        <v>1399</v>
      </c>
      <c r="N924" t="s">
        <v>1713</v>
      </c>
      <c r="O924" s="13">
        <v>450</v>
      </c>
      <c r="P924">
        <v>125</v>
      </c>
      <c r="Q924" s="13">
        <f t="shared" si="16"/>
        <v>824</v>
      </c>
    </row>
    <row r="925" spans="1:17" ht="21">
      <c r="A925" s="59">
        <v>917</v>
      </c>
      <c r="B925">
        <v>77916298552</v>
      </c>
      <c r="C925" s="55"/>
      <c r="D925" s="1" t="s">
        <v>1928</v>
      </c>
      <c r="E925" t="s">
        <v>830</v>
      </c>
      <c r="F925" t="s">
        <v>827</v>
      </c>
      <c r="G925" s="162">
        <v>45341</v>
      </c>
      <c r="H925" s="156" t="s">
        <v>94</v>
      </c>
      <c r="I925" s="163">
        <v>45345</v>
      </c>
      <c r="J925" s="164"/>
      <c r="K925" s="9" t="s">
        <v>1368</v>
      </c>
      <c r="L925" s="15" t="s">
        <v>408</v>
      </c>
      <c r="M925" s="13">
        <v>1399</v>
      </c>
      <c r="N925" t="s">
        <v>1713</v>
      </c>
      <c r="O925" s="13">
        <v>450</v>
      </c>
      <c r="P925">
        <v>125</v>
      </c>
      <c r="Q925" s="13">
        <f t="shared" si="16"/>
        <v>824</v>
      </c>
    </row>
    <row r="926" spans="1:17" ht="21">
      <c r="A926" s="59">
        <v>918</v>
      </c>
      <c r="B926">
        <v>77916298202</v>
      </c>
      <c r="C926" s="55"/>
      <c r="D926" s="1" t="s">
        <v>1929</v>
      </c>
      <c r="E926" t="s">
        <v>1930</v>
      </c>
      <c r="F926" t="s">
        <v>22</v>
      </c>
      <c r="G926" s="162">
        <v>45341</v>
      </c>
      <c r="H926" s="156" t="s">
        <v>94</v>
      </c>
      <c r="I926" s="163">
        <v>45342</v>
      </c>
      <c r="J926" s="164"/>
      <c r="K926" s="9" t="s">
        <v>1415</v>
      </c>
      <c r="L926" s="15" t="s">
        <v>408</v>
      </c>
      <c r="M926" s="13">
        <v>1548</v>
      </c>
      <c r="N926" t="s">
        <v>1554</v>
      </c>
      <c r="O926" s="13">
        <v>500</v>
      </c>
      <c r="P926">
        <v>125</v>
      </c>
      <c r="Q926" s="13">
        <f t="shared" si="16"/>
        <v>923</v>
      </c>
    </row>
    <row r="927" spans="1:17" ht="21">
      <c r="A927" s="59">
        <v>919</v>
      </c>
      <c r="B927">
        <v>77916298003</v>
      </c>
      <c r="C927" s="55"/>
      <c r="D927" s="1" t="s">
        <v>1931</v>
      </c>
      <c r="E927" t="s">
        <v>1485</v>
      </c>
      <c r="F927" t="s">
        <v>232</v>
      </c>
      <c r="G927" s="162">
        <v>45341</v>
      </c>
      <c r="H927" s="156" t="s">
        <v>94</v>
      </c>
      <c r="I927" s="163">
        <v>45344</v>
      </c>
      <c r="J927" s="164"/>
      <c r="K927" s="9" t="s">
        <v>1368</v>
      </c>
      <c r="L927" s="15" t="s">
        <v>408</v>
      </c>
      <c r="M927" s="13">
        <v>1399</v>
      </c>
      <c r="N927" t="s">
        <v>1713</v>
      </c>
      <c r="O927" s="13">
        <v>450</v>
      </c>
      <c r="P927">
        <v>125</v>
      </c>
      <c r="Q927" s="13">
        <f t="shared" si="16"/>
        <v>824</v>
      </c>
    </row>
    <row r="928" spans="1:17" ht="21">
      <c r="A928" s="59">
        <v>920</v>
      </c>
      <c r="B928">
        <v>14112346984260</v>
      </c>
      <c r="C928" s="55"/>
      <c r="D928" s="1" t="s">
        <v>1932</v>
      </c>
      <c r="E928" t="s">
        <v>1933</v>
      </c>
      <c r="F928" t="s">
        <v>22</v>
      </c>
      <c r="G928" s="162">
        <v>45341</v>
      </c>
      <c r="H928" s="156" t="s">
        <v>94</v>
      </c>
      <c r="I928" s="163">
        <v>45345</v>
      </c>
      <c r="J928" s="164"/>
      <c r="K928" s="9" t="s">
        <v>1368</v>
      </c>
      <c r="L928" s="15" t="s">
        <v>408</v>
      </c>
      <c r="M928" s="13">
        <v>1399</v>
      </c>
      <c r="N928" t="s">
        <v>1713</v>
      </c>
      <c r="O928" s="13">
        <v>450</v>
      </c>
      <c r="P928">
        <v>125</v>
      </c>
      <c r="Q928" s="13">
        <f t="shared" si="16"/>
        <v>824</v>
      </c>
    </row>
    <row r="929" spans="1:17" ht="21">
      <c r="A929" s="59">
        <v>921</v>
      </c>
      <c r="B929">
        <v>77916297756</v>
      </c>
      <c r="C929" s="55"/>
      <c r="D929" s="1" t="s">
        <v>1934</v>
      </c>
      <c r="E929" t="s">
        <v>1935</v>
      </c>
      <c r="F929" t="s">
        <v>468</v>
      </c>
      <c r="G929" s="162">
        <v>45341</v>
      </c>
      <c r="H929" s="156" t="s">
        <v>94</v>
      </c>
      <c r="I929" s="163">
        <v>45344</v>
      </c>
      <c r="J929" s="164"/>
      <c r="K929" s="9" t="s">
        <v>1368</v>
      </c>
      <c r="L929" s="15" t="s">
        <v>408</v>
      </c>
      <c r="M929" s="13">
        <v>1399</v>
      </c>
      <c r="N929" t="s">
        <v>1713</v>
      </c>
      <c r="O929" s="13">
        <v>450</v>
      </c>
      <c r="P929">
        <v>125</v>
      </c>
      <c r="Q929" s="13">
        <f t="shared" si="16"/>
        <v>824</v>
      </c>
    </row>
    <row r="930" spans="1:17" ht="21">
      <c r="A930" s="59">
        <v>922</v>
      </c>
      <c r="B930">
        <v>77916297631</v>
      </c>
      <c r="C930" s="55"/>
      <c r="D930" s="1" t="s">
        <v>1936</v>
      </c>
      <c r="E930" t="s">
        <v>533</v>
      </c>
      <c r="F930" t="s">
        <v>232</v>
      </c>
      <c r="G930" s="162">
        <v>45341</v>
      </c>
      <c r="H930" s="156" t="s">
        <v>94</v>
      </c>
      <c r="I930" s="163">
        <v>45344</v>
      </c>
      <c r="J930" s="164"/>
      <c r="K930" s="9" t="s">
        <v>1368</v>
      </c>
      <c r="L930" s="15" t="s">
        <v>408</v>
      </c>
      <c r="M930" s="13">
        <v>1399</v>
      </c>
      <c r="N930" t="s">
        <v>1713</v>
      </c>
      <c r="O930" s="13">
        <v>450</v>
      </c>
      <c r="P930">
        <v>125</v>
      </c>
      <c r="Q930" s="13">
        <f t="shared" si="16"/>
        <v>824</v>
      </c>
    </row>
    <row r="931" spans="1:17" ht="21">
      <c r="A931" s="59">
        <v>923</v>
      </c>
      <c r="B931">
        <v>77916297524</v>
      </c>
      <c r="C931" s="55"/>
      <c r="D931" s="1" t="s">
        <v>1937</v>
      </c>
      <c r="E931" t="s">
        <v>839</v>
      </c>
      <c r="F931" t="s">
        <v>840</v>
      </c>
      <c r="G931" s="162">
        <v>45341</v>
      </c>
      <c r="H931" s="156" t="s">
        <v>94</v>
      </c>
      <c r="I931" s="163">
        <v>45342</v>
      </c>
      <c r="J931" s="164"/>
      <c r="K931" s="9" t="s">
        <v>1368</v>
      </c>
      <c r="L931" s="15" t="s">
        <v>408</v>
      </c>
      <c r="M931" s="13">
        <v>1399</v>
      </c>
      <c r="N931" t="s">
        <v>1713</v>
      </c>
      <c r="O931" s="13">
        <v>450</v>
      </c>
      <c r="P931">
        <v>125</v>
      </c>
      <c r="Q931" s="13">
        <f t="shared" si="16"/>
        <v>824</v>
      </c>
    </row>
    <row r="932" spans="1:17" ht="21">
      <c r="A932" s="59">
        <v>924</v>
      </c>
      <c r="B932">
        <v>77916297406</v>
      </c>
      <c r="C932" s="55"/>
      <c r="D932" s="1" t="s">
        <v>1938</v>
      </c>
      <c r="E932" t="s">
        <v>1108</v>
      </c>
      <c r="F932" t="s">
        <v>303</v>
      </c>
      <c r="G932" s="162">
        <v>45341</v>
      </c>
      <c r="H932" s="156" t="s">
        <v>94</v>
      </c>
      <c r="I932" s="163">
        <v>45344</v>
      </c>
      <c r="J932" s="164"/>
      <c r="K932" s="9" t="s">
        <v>1368</v>
      </c>
      <c r="L932" s="15" t="s">
        <v>408</v>
      </c>
      <c r="M932" s="13">
        <v>1399</v>
      </c>
      <c r="N932" t="s">
        <v>1713</v>
      </c>
      <c r="O932" s="13">
        <v>450</v>
      </c>
      <c r="P932">
        <v>125</v>
      </c>
      <c r="Q932" s="13">
        <f t="shared" si="16"/>
        <v>824</v>
      </c>
    </row>
    <row r="933" spans="1:17" ht="21">
      <c r="A933" s="59">
        <v>925</v>
      </c>
      <c r="B933">
        <v>14112346984265</v>
      </c>
      <c r="C933" s="55"/>
      <c r="D933" s="1" t="s">
        <v>1939</v>
      </c>
      <c r="E933" t="s">
        <v>593</v>
      </c>
      <c r="F933" t="s">
        <v>232</v>
      </c>
      <c r="G933" s="162">
        <v>45341</v>
      </c>
      <c r="H933" s="156" t="s">
        <v>94</v>
      </c>
      <c r="I933" s="163">
        <v>45347</v>
      </c>
      <c r="J933" s="164"/>
      <c r="K933" s="9" t="s">
        <v>1368</v>
      </c>
      <c r="L933" s="15" t="s">
        <v>408</v>
      </c>
      <c r="M933" s="13">
        <v>1399</v>
      </c>
      <c r="N933" t="s">
        <v>1713</v>
      </c>
      <c r="O933" s="13">
        <v>450</v>
      </c>
      <c r="P933">
        <v>125</v>
      </c>
      <c r="Q933" s="13">
        <f t="shared" si="16"/>
        <v>824</v>
      </c>
    </row>
    <row r="934" spans="1:17" ht="21">
      <c r="A934" s="59">
        <v>926</v>
      </c>
      <c r="B934">
        <v>77916297222</v>
      </c>
      <c r="C934" s="55"/>
      <c r="D934" s="1" t="s">
        <v>1940</v>
      </c>
      <c r="E934" t="s">
        <v>4</v>
      </c>
      <c r="F934" t="s">
        <v>4</v>
      </c>
      <c r="G934" s="162">
        <v>45341</v>
      </c>
      <c r="H934" s="156" t="s">
        <v>94</v>
      </c>
      <c r="I934" s="163">
        <v>45342</v>
      </c>
      <c r="J934" s="164"/>
      <c r="K934" s="9" t="s">
        <v>1368</v>
      </c>
      <c r="L934" s="15" t="s">
        <v>408</v>
      </c>
      <c r="M934" s="13">
        <v>1399</v>
      </c>
      <c r="N934" t="s">
        <v>1713</v>
      </c>
      <c r="O934" s="13">
        <v>450</v>
      </c>
      <c r="P934">
        <v>125</v>
      </c>
      <c r="Q934" s="13">
        <f t="shared" si="16"/>
        <v>824</v>
      </c>
    </row>
    <row r="935" spans="1:17" ht="21">
      <c r="A935" s="59">
        <v>927</v>
      </c>
      <c r="B935">
        <v>77916415452</v>
      </c>
      <c r="C935" s="55"/>
      <c r="D935" s="1" t="s">
        <v>1941</v>
      </c>
      <c r="E935" t="s">
        <v>1474</v>
      </c>
      <c r="F935" t="s">
        <v>1475</v>
      </c>
      <c r="G935" s="162">
        <v>45341</v>
      </c>
      <c r="H935" s="156" t="s">
        <v>94</v>
      </c>
      <c r="I935" s="163">
        <v>45346</v>
      </c>
      <c r="J935" s="164"/>
      <c r="K935" s="9" t="s">
        <v>1368</v>
      </c>
      <c r="L935" s="15" t="s">
        <v>408</v>
      </c>
      <c r="M935" s="13">
        <v>1399</v>
      </c>
      <c r="N935" t="s">
        <v>1713</v>
      </c>
      <c r="O935" s="13">
        <v>450</v>
      </c>
      <c r="P935">
        <v>125</v>
      </c>
      <c r="Q935" s="13">
        <f t="shared" si="16"/>
        <v>824</v>
      </c>
    </row>
    <row r="936" spans="1:17" ht="21">
      <c r="A936" s="59">
        <v>928</v>
      </c>
      <c r="B936">
        <v>77916819002</v>
      </c>
      <c r="C936" s="55"/>
      <c r="D936" s="1" t="s">
        <v>1942</v>
      </c>
      <c r="E936" t="s">
        <v>4</v>
      </c>
      <c r="F936" t="s">
        <v>4</v>
      </c>
      <c r="G936" s="162">
        <v>45341</v>
      </c>
      <c r="H936" s="156" t="s">
        <v>94</v>
      </c>
      <c r="I936" s="163">
        <v>45342</v>
      </c>
      <c r="J936" s="164"/>
      <c r="K936" s="9" t="s">
        <v>1368</v>
      </c>
      <c r="L936" s="15" t="s">
        <v>408</v>
      </c>
      <c r="M936" s="13">
        <v>1399</v>
      </c>
      <c r="N936" t="s">
        <v>1713</v>
      </c>
      <c r="O936" s="13">
        <v>450</v>
      </c>
      <c r="P936">
        <v>125</v>
      </c>
      <c r="Q936" s="13">
        <f t="shared" si="16"/>
        <v>824</v>
      </c>
    </row>
    <row r="937" spans="1:17" ht="21">
      <c r="A937" s="59">
        <v>929</v>
      </c>
      <c r="B937">
        <v>76984910892</v>
      </c>
      <c r="C937" s="55"/>
      <c r="D937" s="1" t="s">
        <v>1943</v>
      </c>
      <c r="E937" t="s">
        <v>833</v>
      </c>
      <c r="F937" t="s">
        <v>199</v>
      </c>
      <c r="G937" s="162">
        <v>45341</v>
      </c>
      <c r="H937" s="156" t="s">
        <v>94</v>
      </c>
      <c r="I937" s="163">
        <v>45343</v>
      </c>
      <c r="J937" s="164"/>
      <c r="K937" s="9" t="s">
        <v>985</v>
      </c>
      <c r="L937" t="s">
        <v>562</v>
      </c>
      <c r="M937" s="13">
        <v>1399</v>
      </c>
      <c r="N937" t="s">
        <v>1713</v>
      </c>
      <c r="O937" s="13">
        <v>450</v>
      </c>
      <c r="P937">
        <v>125</v>
      </c>
      <c r="Q937" s="13">
        <f t="shared" si="16"/>
        <v>824</v>
      </c>
    </row>
    <row r="938" spans="1:17" ht="21">
      <c r="A938" s="59">
        <v>930</v>
      </c>
      <c r="B938">
        <v>77916992705</v>
      </c>
      <c r="C938" s="55"/>
      <c r="D938" s="1" t="s">
        <v>1944</v>
      </c>
      <c r="E938" t="s">
        <v>1945</v>
      </c>
      <c r="F938" t="s">
        <v>210</v>
      </c>
      <c r="G938" s="162">
        <v>45341</v>
      </c>
      <c r="H938" s="156" t="s">
        <v>94</v>
      </c>
      <c r="I938" s="163">
        <v>45344</v>
      </c>
      <c r="J938" s="164"/>
      <c r="K938" s="9" t="s">
        <v>1234</v>
      </c>
      <c r="L938" s="15" t="s">
        <v>408</v>
      </c>
      <c r="M938" s="13">
        <v>1499</v>
      </c>
      <c r="N938" t="s">
        <v>1713</v>
      </c>
      <c r="O938" s="13">
        <v>450</v>
      </c>
      <c r="P938">
        <v>125</v>
      </c>
      <c r="Q938" s="13">
        <f t="shared" si="16"/>
        <v>924</v>
      </c>
    </row>
    <row r="939" spans="1:17" ht="21">
      <c r="A939" s="59">
        <v>931</v>
      </c>
      <c r="B939">
        <v>77917159633</v>
      </c>
      <c r="C939" s="55"/>
      <c r="D939" s="1" t="s">
        <v>1946</v>
      </c>
      <c r="E939" t="s">
        <v>1947</v>
      </c>
      <c r="F939" t="s">
        <v>492</v>
      </c>
      <c r="G939" s="162">
        <v>45341</v>
      </c>
      <c r="H939" s="156" t="s">
        <v>94</v>
      </c>
      <c r="I939" s="163">
        <v>45344</v>
      </c>
      <c r="J939" s="164"/>
      <c r="K939" s="9" t="s">
        <v>1368</v>
      </c>
      <c r="L939" s="15" t="s">
        <v>408</v>
      </c>
      <c r="M939" s="13">
        <v>1399</v>
      </c>
      <c r="N939" t="s">
        <v>1713</v>
      </c>
      <c r="O939" s="13">
        <v>450</v>
      </c>
      <c r="P939">
        <v>125</v>
      </c>
      <c r="Q939" s="13">
        <f t="shared" si="16"/>
        <v>824</v>
      </c>
    </row>
    <row r="940" spans="1:17" ht="21">
      <c r="A940" s="59">
        <v>932</v>
      </c>
      <c r="B940">
        <v>77917551655</v>
      </c>
      <c r="C940" s="55"/>
      <c r="D940" s="1" t="s">
        <v>1948</v>
      </c>
      <c r="E940" t="s">
        <v>1527</v>
      </c>
      <c r="F940" t="s">
        <v>343</v>
      </c>
      <c r="G940" s="162">
        <v>45342</v>
      </c>
      <c r="H940" s="156" t="s">
        <v>94</v>
      </c>
      <c r="I940" s="163">
        <v>45346</v>
      </c>
      <c r="J940" s="164"/>
      <c r="K940" s="9" t="s">
        <v>1368</v>
      </c>
      <c r="L940" s="15" t="s">
        <v>408</v>
      </c>
      <c r="M940" s="13">
        <v>1399</v>
      </c>
      <c r="N940" t="s">
        <v>1713</v>
      </c>
      <c r="O940" s="13">
        <v>450</v>
      </c>
      <c r="P940">
        <v>125</v>
      </c>
      <c r="Q940" s="13">
        <f t="shared" si="16"/>
        <v>824</v>
      </c>
    </row>
    <row r="941" spans="1:17" ht="21">
      <c r="A941" s="59">
        <v>933</v>
      </c>
      <c r="B941">
        <v>77917551051</v>
      </c>
      <c r="C941" s="55"/>
      <c r="D941" s="1" t="s">
        <v>1949</v>
      </c>
      <c r="E941" t="s">
        <v>1950</v>
      </c>
      <c r="F941" t="s">
        <v>303</v>
      </c>
      <c r="G941" s="162">
        <v>45342</v>
      </c>
      <c r="H941" s="156" t="s">
        <v>94</v>
      </c>
      <c r="I941" s="163">
        <v>45345</v>
      </c>
      <c r="J941" s="164"/>
      <c r="K941" s="9" t="s">
        <v>1415</v>
      </c>
      <c r="L941" s="15" t="s">
        <v>408</v>
      </c>
      <c r="M941" s="13">
        <v>1548</v>
      </c>
      <c r="N941" t="s">
        <v>1554</v>
      </c>
      <c r="O941" s="13">
        <v>500</v>
      </c>
      <c r="P941">
        <v>125</v>
      </c>
      <c r="Q941" s="13">
        <f t="shared" si="16"/>
        <v>923</v>
      </c>
    </row>
    <row r="942" spans="1:17" ht="21">
      <c r="A942" s="59">
        <v>934</v>
      </c>
      <c r="B942">
        <v>77917550712</v>
      </c>
      <c r="C942" s="55"/>
      <c r="D942" s="1" t="s">
        <v>1951</v>
      </c>
      <c r="E942" t="s">
        <v>589</v>
      </c>
      <c r="F942" t="s">
        <v>232</v>
      </c>
      <c r="G942" s="162">
        <v>45342</v>
      </c>
      <c r="H942" s="156" t="s">
        <v>94</v>
      </c>
      <c r="I942" s="163">
        <v>45345</v>
      </c>
      <c r="J942" s="164"/>
      <c r="K942" s="9" t="s">
        <v>1234</v>
      </c>
      <c r="L942" s="15" t="s">
        <v>408</v>
      </c>
      <c r="M942" s="13">
        <v>1499</v>
      </c>
      <c r="N942" t="s">
        <v>1713</v>
      </c>
      <c r="O942" s="13">
        <v>450</v>
      </c>
      <c r="P942">
        <v>125</v>
      </c>
      <c r="Q942" s="13">
        <f t="shared" si="16"/>
        <v>924</v>
      </c>
    </row>
    <row r="943" spans="1:17" ht="21">
      <c r="A943" s="59">
        <v>935</v>
      </c>
      <c r="B943">
        <v>77917550616</v>
      </c>
      <c r="C943" s="55"/>
      <c r="D943" s="1" t="s">
        <v>1973</v>
      </c>
      <c r="E943" t="s">
        <v>139</v>
      </c>
      <c r="F943" t="s">
        <v>714</v>
      </c>
      <c r="G943" s="162">
        <v>45342</v>
      </c>
      <c r="H943" s="156" t="s">
        <v>94</v>
      </c>
      <c r="I943" s="163">
        <v>45345</v>
      </c>
      <c r="J943" s="164"/>
      <c r="K943" s="9" t="s">
        <v>1368</v>
      </c>
      <c r="L943" s="15" t="s">
        <v>408</v>
      </c>
      <c r="M943" s="13">
        <v>1399</v>
      </c>
      <c r="N943" t="s">
        <v>1713</v>
      </c>
      <c r="O943" s="13">
        <v>450</v>
      </c>
      <c r="P943">
        <v>125</v>
      </c>
      <c r="Q943" s="13">
        <f>(IF((M943)-(O943+P943)&lt;0,0,(M943)-(O943+P943)))</f>
        <v>824</v>
      </c>
    </row>
    <row r="944" spans="1:17" ht="21">
      <c r="A944" s="59">
        <v>936</v>
      </c>
      <c r="B944">
        <v>77917550550</v>
      </c>
      <c r="C944" s="55"/>
      <c r="D944" s="1" t="s">
        <v>1974</v>
      </c>
      <c r="E944" t="s">
        <v>385</v>
      </c>
      <c r="F944" t="s">
        <v>492</v>
      </c>
      <c r="G944" s="162">
        <v>45342</v>
      </c>
      <c r="H944" s="156" t="s">
        <v>94</v>
      </c>
      <c r="I944" s="163">
        <v>45344</v>
      </c>
      <c r="J944" s="164"/>
      <c r="K944" s="9" t="s">
        <v>1368</v>
      </c>
      <c r="L944" s="15" t="s">
        <v>408</v>
      </c>
      <c r="M944" s="13">
        <v>1399</v>
      </c>
      <c r="N944" t="s">
        <v>1713</v>
      </c>
      <c r="O944" s="13">
        <v>450</v>
      </c>
      <c r="P944">
        <v>125</v>
      </c>
      <c r="Q944" s="13">
        <f>(IF((M944)-(O944+P944)&lt;0,0,(M944)-(O944+P944)))</f>
        <v>824</v>
      </c>
    </row>
    <row r="945" spans="1:17" ht="21">
      <c r="A945" s="59">
        <v>937</v>
      </c>
      <c r="B945">
        <v>77917550406</v>
      </c>
      <c r="C945" s="55"/>
      <c r="D945" s="1" t="s">
        <v>1975</v>
      </c>
      <c r="E945" t="s">
        <v>1976</v>
      </c>
      <c r="F945" t="s">
        <v>343</v>
      </c>
      <c r="G945" s="162">
        <v>45342</v>
      </c>
      <c r="H945" s="157" t="s">
        <v>115</v>
      </c>
      <c r="I945" s="164"/>
      <c r="J945" s="165">
        <v>45353</v>
      </c>
      <c r="K945" s="9" t="s">
        <v>1368</v>
      </c>
      <c r="M945" s="13"/>
      <c r="N945" t="s">
        <v>1713</v>
      </c>
      <c r="O945" s="13"/>
      <c r="P945">
        <v>125</v>
      </c>
      <c r="Q945" s="13">
        <f t="shared" ref="Q945:Q952" si="17">(IF((M945)-(O945+P945)&lt;0,0,(M945)-(O945+P945)))</f>
        <v>0</v>
      </c>
    </row>
    <row r="946" spans="1:17" ht="21">
      <c r="A946" s="59">
        <v>938</v>
      </c>
      <c r="B946">
        <v>10242488769</v>
      </c>
      <c r="C946" s="55"/>
      <c r="D946" s="1" t="s">
        <v>1977</v>
      </c>
      <c r="E946" t="s">
        <v>1066</v>
      </c>
      <c r="F946" t="s">
        <v>22</v>
      </c>
      <c r="G946" s="162">
        <v>45343</v>
      </c>
      <c r="H946" s="156" t="s">
        <v>94</v>
      </c>
      <c r="I946" s="163">
        <v>45345</v>
      </c>
      <c r="J946" s="164"/>
      <c r="K946" s="9" t="s">
        <v>1368</v>
      </c>
      <c r="L946" s="15" t="s">
        <v>408</v>
      </c>
      <c r="M946" s="13">
        <v>1399</v>
      </c>
      <c r="N946" t="s">
        <v>1713</v>
      </c>
      <c r="O946" s="13">
        <v>450</v>
      </c>
      <c r="P946">
        <v>125</v>
      </c>
      <c r="Q946" s="13">
        <f t="shared" si="17"/>
        <v>824</v>
      </c>
    </row>
    <row r="947" spans="1:17" ht="21">
      <c r="A947" s="59">
        <v>939</v>
      </c>
      <c r="B947">
        <v>77918318634</v>
      </c>
      <c r="C947" s="55"/>
      <c r="D947" s="1" t="s">
        <v>1978</v>
      </c>
      <c r="E947" t="s">
        <v>419</v>
      </c>
      <c r="F947" t="s">
        <v>714</v>
      </c>
      <c r="G947" s="162">
        <v>45343</v>
      </c>
      <c r="H947" s="156" t="s">
        <v>94</v>
      </c>
      <c r="I947" s="163">
        <v>45346</v>
      </c>
      <c r="J947" s="164"/>
      <c r="K947" s="9" t="s">
        <v>1368</v>
      </c>
      <c r="L947" s="15" t="s">
        <v>408</v>
      </c>
      <c r="M947" s="13">
        <v>1399</v>
      </c>
      <c r="N947" t="s">
        <v>1713</v>
      </c>
      <c r="O947" s="13">
        <v>450</v>
      </c>
      <c r="P947">
        <v>125</v>
      </c>
      <c r="Q947" s="13">
        <f t="shared" si="17"/>
        <v>824</v>
      </c>
    </row>
    <row r="948" spans="1:17" ht="21">
      <c r="A948" s="59">
        <v>940</v>
      </c>
      <c r="B948">
        <v>77918318531</v>
      </c>
      <c r="C948" s="55"/>
      <c r="D948" s="1" t="s">
        <v>1979</v>
      </c>
      <c r="E948" t="s">
        <v>513</v>
      </c>
      <c r="F948" t="s">
        <v>93</v>
      </c>
      <c r="G948" s="162">
        <v>45343</v>
      </c>
      <c r="H948" s="156" t="s">
        <v>94</v>
      </c>
      <c r="I948" s="163">
        <v>45345</v>
      </c>
      <c r="J948" s="164"/>
      <c r="K948" s="9" t="s">
        <v>1368</v>
      </c>
      <c r="L948" s="15" t="s">
        <v>408</v>
      </c>
      <c r="M948" s="13">
        <v>1399</v>
      </c>
      <c r="N948" t="s">
        <v>1713</v>
      </c>
      <c r="O948" s="13">
        <v>450</v>
      </c>
      <c r="P948">
        <v>125</v>
      </c>
      <c r="Q948" s="13">
        <f t="shared" si="17"/>
        <v>824</v>
      </c>
    </row>
    <row r="949" spans="1:17" ht="21">
      <c r="A949" s="59">
        <v>941</v>
      </c>
      <c r="B949">
        <v>141123410900078</v>
      </c>
      <c r="C949" s="55"/>
      <c r="D949" s="1" t="s">
        <v>1980</v>
      </c>
      <c r="E949" t="s">
        <v>1981</v>
      </c>
      <c r="F949" t="s">
        <v>343</v>
      </c>
      <c r="G949" s="162">
        <v>45343</v>
      </c>
      <c r="H949" s="156" t="s">
        <v>94</v>
      </c>
      <c r="I949" s="163">
        <v>45348</v>
      </c>
      <c r="J949" s="164"/>
      <c r="K949" s="9" t="s">
        <v>1368</v>
      </c>
      <c r="L949" s="15" t="s">
        <v>408</v>
      </c>
      <c r="M949" s="13">
        <v>1399</v>
      </c>
      <c r="N949" t="s">
        <v>1713</v>
      </c>
      <c r="O949" s="13">
        <v>450</v>
      </c>
      <c r="P949">
        <v>125</v>
      </c>
      <c r="Q949" s="13">
        <f t="shared" si="17"/>
        <v>824</v>
      </c>
    </row>
    <row r="950" spans="1:17" ht="21">
      <c r="A950" s="59">
        <v>942</v>
      </c>
      <c r="B950">
        <v>77918318446</v>
      </c>
      <c r="C950" s="55"/>
      <c r="D950" s="1" t="s">
        <v>1982</v>
      </c>
      <c r="E950" t="s">
        <v>589</v>
      </c>
      <c r="F950" t="s">
        <v>232</v>
      </c>
      <c r="G950" s="162">
        <v>45343</v>
      </c>
      <c r="H950" s="156" t="s">
        <v>94</v>
      </c>
      <c r="I950" s="163">
        <v>45346</v>
      </c>
      <c r="J950" s="164"/>
      <c r="K950" s="9" t="s">
        <v>1368</v>
      </c>
      <c r="L950" s="15" t="s">
        <v>408</v>
      </c>
      <c r="M950" s="13">
        <v>1399</v>
      </c>
      <c r="N950" t="s">
        <v>1713</v>
      </c>
      <c r="O950" s="13">
        <v>450</v>
      </c>
      <c r="P950">
        <v>125</v>
      </c>
      <c r="Q950" s="13">
        <f t="shared" si="17"/>
        <v>824</v>
      </c>
    </row>
    <row r="951" spans="1:17" ht="21">
      <c r="A951" s="59">
        <v>943</v>
      </c>
      <c r="B951">
        <v>77918318424</v>
      </c>
      <c r="C951" s="55"/>
      <c r="D951" s="1" t="s">
        <v>1983</v>
      </c>
      <c r="E951" t="s">
        <v>4</v>
      </c>
      <c r="F951" t="s">
        <v>4</v>
      </c>
      <c r="G951" s="162">
        <v>45343</v>
      </c>
      <c r="H951" s="156" t="s">
        <v>94</v>
      </c>
      <c r="I951" s="163">
        <v>45344</v>
      </c>
      <c r="J951" s="164"/>
      <c r="K951" s="9" t="s">
        <v>1368</v>
      </c>
      <c r="L951" s="15" t="s">
        <v>408</v>
      </c>
      <c r="M951" s="13">
        <v>1399</v>
      </c>
      <c r="N951" t="s">
        <v>1713</v>
      </c>
      <c r="O951" s="13">
        <v>450</v>
      </c>
      <c r="P951">
        <v>125</v>
      </c>
      <c r="Q951" s="13">
        <f t="shared" si="17"/>
        <v>824</v>
      </c>
    </row>
    <row r="952" spans="1:17" ht="21">
      <c r="A952" s="59">
        <v>944</v>
      </c>
      <c r="B952">
        <v>77918318354</v>
      </c>
      <c r="C952" s="55"/>
      <c r="D952" s="1" t="s">
        <v>1984</v>
      </c>
      <c r="E952" t="s">
        <v>1985</v>
      </c>
      <c r="F952" t="s">
        <v>6</v>
      </c>
      <c r="G952" s="162">
        <v>45343</v>
      </c>
      <c r="H952" s="156" t="s">
        <v>94</v>
      </c>
      <c r="I952" s="163">
        <v>45348</v>
      </c>
      <c r="J952" s="164"/>
      <c r="K952" s="9" t="s">
        <v>1368</v>
      </c>
      <c r="L952" s="15" t="s">
        <v>408</v>
      </c>
      <c r="M952" s="13">
        <v>1399</v>
      </c>
      <c r="N952" t="s">
        <v>1713</v>
      </c>
      <c r="O952" s="13">
        <v>450</v>
      </c>
      <c r="P952">
        <v>125</v>
      </c>
      <c r="Q952" s="13">
        <f t="shared" si="17"/>
        <v>824</v>
      </c>
    </row>
    <row r="953" spans="1:17" ht="21">
      <c r="A953" s="59">
        <v>945</v>
      </c>
      <c r="B953">
        <v>77919193365</v>
      </c>
      <c r="C953" s="55"/>
      <c r="D953" s="1" t="s">
        <v>1986</v>
      </c>
      <c r="E953" t="s">
        <v>419</v>
      </c>
      <c r="F953" t="s">
        <v>714</v>
      </c>
      <c r="G953" s="162">
        <v>45344</v>
      </c>
      <c r="H953" s="156" t="s">
        <v>94</v>
      </c>
      <c r="I953" s="163">
        <v>45347</v>
      </c>
      <c r="J953" s="164"/>
      <c r="K953" s="9" t="s">
        <v>1368</v>
      </c>
      <c r="L953" s="15" t="s">
        <v>408</v>
      </c>
      <c r="M953" s="13">
        <v>1399</v>
      </c>
      <c r="N953" t="s">
        <v>1713</v>
      </c>
      <c r="O953" s="13">
        <v>450</v>
      </c>
      <c r="P953">
        <v>125</v>
      </c>
      <c r="Q953" s="13">
        <f>(IF((M953)-(O953+P953)&lt;0,0,(M953)-(O953+P953)))</f>
        <v>824</v>
      </c>
    </row>
    <row r="954" spans="1:17" ht="21">
      <c r="A954" s="59">
        <v>946</v>
      </c>
      <c r="B954">
        <v>77919193236</v>
      </c>
      <c r="C954" s="55"/>
      <c r="D954" s="1" t="s">
        <v>1988</v>
      </c>
      <c r="E954" t="s">
        <v>986</v>
      </c>
      <c r="F954" t="s">
        <v>714</v>
      </c>
      <c r="G954" s="162">
        <v>45344</v>
      </c>
      <c r="H954" s="156" t="s">
        <v>94</v>
      </c>
      <c r="I954" s="163">
        <v>45347</v>
      </c>
      <c r="J954" s="164"/>
      <c r="K954" s="9" t="s">
        <v>1427</v>
      </c>
      <c r="L954" s="15" t="s">
        <v>408</v>
      </c>
      <c r="M954" s="13">
        <v>1648</v>
      </c>
      <c r="N954" t="s">
        <v>1987</v>
      </c>
      <c r="O954" s="13">
        <v>450</v>
      </c>
      <c r="P954">
        <v>125</v>
      </c>
      <c r="Q954" s="13">
        <f>(IF((M954)-(O954+P954)&lt;0,0,(M954)-(O954+P954)))</f>
        <v>1073</v>
      </c>
    </row>
    <row r="955" spans="1:17" ht="21">
      <c r="A955" s="59">
        <v>947</v>
      </c>
      <c r="B955">
        <v>76987545670</v>
      </c>
      <c r="C955" s="55"/>
      <c r="D955" s="1" t="s">
        <v>1989</v>
      </c>
      <c r="E955" t="s">
        <v>1889</v>
      </c>
      <c r="F955" t="s">
        <v>452</v>
      </c>
      <c r="G955" s="162">
        <v>45344</v>
      </c>
      <c r="H955" s="156" t="s">
        <v>94</v>
      </c>
      <c r="I955" s="163">
        <v>45348</v>
      </c>
      <c r="J955" s="164"/>
      <c r="K955" s="9" t="s">
        <v>985</v>
      </c>
      <c r="L955" t="s">
        <v>280</v>
      </c>
      <c r="M955" s="13">
        <v>1399</v>
      </c>
      <c r="N955" t="s">
        <v>1713</v>
      </c>
      <c r="O955" s="13">
        <v>450</v>
      </c>
      <c r="P955">
        <v>125</v>
      </c>
      <c r="Q955" s="13">
        <f>(IF((M955)-(O955+P955)&lt;0,0,(M955)-(O955+P955)))</f>
        <v>824</v>
      </c>
    </row>
    <row r="956" spans="1:17" ht="21">
      <c r="A956" s="59">
        <v>948</v>
      </c>
      <c r="B956">
        <v>77919193936</v>
      </c>
      <c r="C956" s="55"/>
      <c r="D956" s="1" t="s">
        <v>1990</v>
      </c>
      <c r="E956" t="s">
        <v>533</v>
      </c>
      <c r="F956" t="s">
        <v>232</v>
      </c>
      <c r="G956" s="162">
        <v>45344</v>
      </c>
      <c r="H956" s="156" t="s">
        <v>94</v>
      </c>
      <c r="I956" s="163">
        <v>45346</v>
      </c>
      <c r="J956" s="164"/>
      <c r="K956" s="9" t="s">
        <v>976</v>
      </c>
      <c r="L956" s="15" t="s">
        <v>408</v>
      </c>
      <c r="M956" s="13">
        <v>999</v>
      </c>
      <c r="N956" t="s">
        <v>1991</v>
      </c>
      <c r="O956" s="13">
        <v>350</v>
      </c>
      <c r="P956">
        <v>125</v>
      </c>
      <c r="Q956" s="13">
        <f>(IF((M956)-(O956+P956)&lt;0,0,(M956)-(O956+P956)))</f>
        <v>524</v>
      </c>
    </row>
    <row r="957" spans="1:17" ht="21">
      <c r="A957" s="59">
        <v>949</v>
      </c>
      <c r="B957">
        <v>77919191523</v>
      </c>
      <c r="C957" s="55"/>
      <c r="D957" s="1" t="s">
        <v>1992</v>
      </c>
      <c r="E957" t="s">
        <v>1993</v>
      </c>
      <c r="F957" t="s">
        <v>210</v>
      </c>
      <c r="G957" s="162">
        <v>45344</v>
      </c>
      <c r="H957" s="156" t="s">
        <v>94</v>
      </c>
      <c r="I957" s="163">
        <v>45348</v>
      </c>
      <c r="J957" s="164"/>
      <c r="K957" s="9" t="s">
        <v>1368</v>
      </c>
      <c r="L957" s="15" t="s">
        <v>408</v>
      </c>
      <c r="M957" s="13">
        <v>1399</v>
      </c>
      <c r="N957" t="s">
        <v>1713</v>
      </c>
      <c r="O957" s="13">
        <v>450</v>
      </c>
      <c r="P957">
        <v>125</v>
      </c>
      <c r="Q957" s="13">
        <f t="shared" ref="Q957:Q1020" si="18">(IF((M957)-(O957+P957)&lt;0,0,(M957)-(O957+P957)))</f>
        <v>824</v>
      </c>
    </row>
    <row r="958" spans="1:17" ht="21">
      <c r="A958" s="59">
        <v>950</v>
      </c>
      <c r="B958">
        <v>76987544815</v>
      </c>
      <c r="C958" s="55"/>
      <c r="D958" s="1" t="s">
        <v>1994</v>
      </c>
      <c r="E958" t="s">
        <v>1381</v>
      </c>
      <c r="F958" t="s">
        <v>6</v>
      </c>
      <c r="G958" s="162">
        <v>45344</v>
      </c>
      <c r="H958" s="156" t="s">
        <v>94</v>
      </c>
      <c r="I958" s="163">
        <v>45348</v>
      </c>
      <c r="J958" s="164"/>
      <c r="K958" s="9" t="s">
        <v>1995</v>
      </c>
      <c r="L958" t="s">
        <v>280</v>
      </c>
      <c r="M958" s="13">
        <v>1648</v>
      </c>
      <c r="N958" t="s">
        <v>1554</v>
      </c>
      <c r="O958" s="13">
        <v>450</v>
      </c>
      <c r="P958">
        <v>125</v>
      </c>
      <c r="Q958" s="13">
        <f t="shared" si="18"/>
        <v>1073</v>
      </c>
    </row>
    <row r="959" spans="1:17" ht="21">
      <c r="A959" s="59">
        <v>951</v>
      </c>
      <c r="B959">
        <v>77919226862</v>
      </c>
      <c r="C959" s="55"/>
      <c r="D959" s="1" t="s">
        <v>1996</v>
      </c>
      <c r="E959" t="s">
        <v>1997</v>
      </c>
      <c r="F959" t="s">
        <v>380</v>
      </c>
      <c r="G959" s="162">
        <v>45344</v>
      </c>
      <c r="H959" s="156" t="s">
        <v>94</v>
      </c>
      <c r="I959" s="163">
        <v>45348</v>
      </c>
      <c r="J959" s="164"/>
      <c r="K959" s="9" t="s">
        <v>1368</v>
      </c>
      <c r="L959" s="15" t="s">
        <v>408</v>
      </c>
      <c r="M959" s="13">
        <v>1399</v>
      </c>
      <c r="N959" t="s">
        <v>1713</v>
      </c>
      <c r="O959" s="13">
        <v>450</v>
      </c>
      <c r="P959">
        <v>125</v>
      </c>
      <c r="Q959" s="13">
        <f t="shared" si="18"/>
        <v>824</v>
      </c>
    </row>
    <row r="960" spans="1:17" ht="21">
      <c r="A960" s="59">
        <v>952</v>
      </c>
      <c r="B960">
        <v>76987580622</v>
      </c>
      <c r="C960" s="55"/>
      <c r="D960" s="1" t="s">
        <v>1998</v>
      </c>
      <c r="E960" t="s">
        <v>1477</v>
      </c>
      <c r="F960" t="s">
        <v>452</v>
      </c>
      <c r="G960" s="162">
        <v>45344</v>
      </c>
      <c r="H960" s="156" t="s">
        <v>94</v>
      </c>
      <c r="I960" s="163">
        <v>45348</v>
      </c>
      <c r="J960" s="164"/>
      <c r="K960" s="9" t="s">
        <v>985</v>
      </c>
      <c r="L960" t="s">
        <v>280</v>
      </c>
      <c r="M960" s="13">
        <v>1499</v>
      </c>
      <c r="N960" t="s">
        <v>1713</v>
      </c>
      <c r="O960" s="13">
        <v>450</v>
      </c>
      <c r="P960">
        <v>125</v>
      </c>
      <c r="Q960" s="13">
        <f t="shared" si="18"/>
        <v>924</v>
      </c>
    </row>
    <row r="961" spans="1:17" ht="21">
      <c r="A961" s="59">
        <v>953</v>
      </c>
      <c r="B961">
        <v>80435583465</v>
      </c>
      <c r="C961" s="55"/>
      <c r="D961" s="1" t="s">
        <v>1999</v>
      </c>
      <c r="E961" t="s">
        <v>2000</v>
      </c>
      <c r="F961" t="s">
        <v>303</v>
      </c>
      <c r="G961" s="162">
        <v>45344</v>
      </c>
      <c r="H961" s="156" t="s">
        <v>94</v>
      </c>
      <c r="I961" s="163">
        <v>45348</v>
      </c>
      <c r="J961" s="164"/>
      <c r="K961" s="9" t="s">
        <v>1368</v>
      </c>
      <c r="L961" s="15" t="s">
        <v>408</v>
      </c>
      <c r="M961" s="13">
        <v>1399</v>
      </c>
      <c r="N961" t="s">
        <v>1713</v>
      </c>
      <c r="O961" s="13">
        <v>450</v>
      </c>
      <c r="P961">
        <v>125</v>
      </c>
      <c r="Q961" s="13">
        <f t="shared" si="18"/>
        <v>824</v>
      </c>
    </row>
    <row r="962" spans="1:17" ht="21">
      <c r="A962" s="59">
        <v>954</v>
      </c>
      <c r="B962">
        <v>77919226814</v>
      </c>
      <c r="C962" s="55"/>
      <c r="D962" s="1" t="s">
        <v>2001</v>
      </c>
      <c r="E962" t="s">
        <v>963</v>
      </c>
      <c r="F962" t="s">
        <v>380</v>
      </c>
      <c r="G962" s="162">
        <v>45344</v>
      </c>
      <c r="H962" s="156" t="s">
        <v>94</v>
      </c>
      <c r="I962" s="163">
        <v>45347</v>
      </c>
      <c r="J962" s="164"/>
      <c r="K962" s="9" t="s">
        <v>1427</v>
      </c>
      <c r="L962" s="15" t="s">
        <v>408</v>
      </c>
      <c r="M962" s="13">
        <v>1648</v>
      </c>
      <c r="N962" t="s">
        <v>1717</v>
      </c>
      <c r="O962" s="13">
        <v>450</v>
      </c>
      <c r="P962">
        <v>125</v>
      </c>
      <c r="Q962" s="13">
        <f t="shared" si="18"/>
        <v>1073</v>
      </c>
    </row>
    <row r="963" spans="1:17" ht="21">
      <c r="A963" s="59">
        <v>955</v>
      </c>
      <c r="B963">
        <v>76987702153</v>
      </c>
      <c r="C963" s="55"/>
      <c r="D963" s="1" t="s">
        <v>2003</v>
      </c>
      <c r="E963" t="s">
        <v>2002</v>
      </c>
      <c r="F963" t="s">
        <v>631</v>
      </c>
      <c r="G963" s="162">
        <v>45344</v>
      </c>
      <c r="H963" s="156" t="s">
        <v>94</v>
      </c>
      <c r="I963" s="163">
        <v>45348</v>
      </c>
      <c r="J963" s="164"/>
      <c r="K963" s="9" t="s">
        <v>985</v>
      </c>
      <c r="L963" t="s">
        <v>280</v>
      </c>
      <c r="M963" s="13">
        <v>1399</v>
      </c>
      <c r="N963" t="s">
        <v>1713</v>
      </c>
      <c r="O963" s="13">
        <v>450</v>
      </c>
      <c r="P963">
        <v>125</v>
      </c>
      <c r="Q963" s="13">
        <f t="shared" si="18"/>
        <v>824</v>
      </c>
    </row>
    <row r="964" spans="1:17" ht="21">
      <c r="A964" s="59">
        <v>956</v>
      </c>
      <c r="B964">
        <v>77920028115</v>
      </c>
      <c r="C964" s="55"/>
      <c r="D964" s="1" t="s">
        <v>2004</v>
      </c>
      <c r="E964" t="s">
        <v>1799</v>
      </c>
      <c r="F964" t="s">
        <v>343</v>
      </c>
      <c r="G964" s="162">
        <v>45345</v>
      </c>
      <c r="H964" s="156" t="s">
        <v>94</v>
      </c>
      <c r="I964" s="163">
        <v>45350</v>
      </c>
      <c r="J964" s="164"/>
      <c r="K964" s="9" t="s">
        <v>1368</v>
      </c>
      <c r="L964" s="15" t="s">
        <v>408</v>
      </c>
      <c r="M964" s="13">
        <v>1399</v>
      </c>
      <c r="N964" t="s">
        <v>1713</v>
      </c>
      <c r="O964" s="13">
        <v>450</v>
      </c>
      <c r="P964">
        <v>125</v>
      </c>
      <c r="Q964" s="13">
        <f t="shared" si="18"/>
        <v>824</v>
      </c>
    </row>
    <row r="965" spans="1:17" ht="21">
      <c r="A965" s="59">
        <v>957</v>
      </c>
      <c r="B965">
        <v>77920028034</v>
      </c>
      <c r="C965" s="55"/>
      <c r="D965" s="1" t="s">
        <v>2005</v>
      </c>
      <c r="E965" t="s">
        <v>139</v>
      </c>
      <c r="F965" t="s">
        <v>714</v>
      </c>
      <c r="G965" s="162">
        <v>45345</v>
      </c>
      <c r="H965" s="156" t="s">
        <v>94</v>
      </c>
      <c r="I965" s="163">
        <v>45350</v>
      </c>
      <c r="J965" s="164"/>
      <c r="K965" s="9" t="s">
        <v>1368</v>
      </c>
      <c r="L965" s="15" t="s">
        <v>408</v>
      </c>
      <c r="M965" s="13">
        <v>1399</v>
      </c>
      <c r="N965" t="s">
        <v>1713</v>
      </c>
      <c r="O965" s="13">
        <v>450</v>
      </c>
      <c r="P965">
        <v>125</v>
      </c>
      <c r="Q965" s="13">
        <f t="shared" si="18"/>
        <v>824</v>
      </c>
    </row>
    <row r="966" spans="1:17" ht="21">
      <c r="A966" s="59">
        <v>958</v>
      </c>
      <c r="B966">
        <v>77920027695</v>
      </c>
      <c r="C966" s="55"/>
      <c r="D966" s="1" t="s">
        <v>2006</v>
      </c>
      <c r="E966" t="s">
        <v>1058</v>
      </c>
      <c r="F966" t="s">
        <v>852</v>
      </c>
      <c r="G966" s="162">
        <v>45345</v>
      </c>
      <c r="H966" s="157" t="s">
        <v>115</v>
      </c>
      <c r="I966" s="164"/>
      <c r="J966" s="165">
        <v>45358</v>
      </c>
      <c r="K966" s="9" t="s">
        <v>1368</v>
      </c>
      <c r="M966" s="13"/>
      <c r="N966" t="s">
        <v>1713</v>
      </c>
      <c r="O966" s="13">
        <v>0</v>
      </c>
      <c r="P966">
        <v>125</v>
      </c>
      <c r="Q966" s="13">
        <f t="shared" si="18"/>
        <v>0</v>
      </c>
    </row>
    <row r="967" spans="1:17" ht="21">
      <c r="A967" s="59">
        <v>959</v>
      </c>
      <c r="B967">
        <v>141123410913274</v>
      </c>
      <c r="C967" s="55"/>
      <c r="D967" s="1" t="s">
        <v>2007</v>
      </c>
      <c r="E967" t="s">
        <v>2010</v>
      </c>
      <c r="F967" t="s">
        <v>71</v>
      </c>
      <c r="G967" s="162">
        <v>45345</v>
      </c>
      <c r="H967" s="156" t="s">
        <v>94</v>
      </c>
      <c r="I967" s="163">
        <v>45350</v>
      </c>
      <c r="J967" s="164"/>
      <c r="K967" s="9" t="s">
        <v>1368</v>
      </c>
      <c r="L967" s="15" t="s">
        <v>408</v>
      </c>
      <c r="M967" s="13">
        <v>1399</v>
      </c>
      <c r="N967" t="s">
        <v>1713</v>
      </c>
      <c r="O967" s="13">
        <v>450</v>
      </c>
      <c r="P967">
        <v>125</v>
      </c>
      <c r="Q967" s="13">
        <f t="shared" si="18"/>
        <v>824</v>
      </c>
    </row>
    <row r="968" spans="1:17" ht="21">
      <c r="A968" s="59">
        <v>960</v>
      </c>
      <c r="B968">
        <v>77920027485</v>
      </c>
      <c r="C968" s="55"/>
      <c r="D968" s="1" t="s">
        <v>2008</v>
      </c>
      <c r="E968" t="s">
        <v>419</v>
      </c>
      <c r="F968" t="s">
        <v>714</v>
      </c>
      <c r="G968" s="162">
        <v>45345</v>
      </c>
      <c r="H968" s="156" t="s">
        <v>94</v>
      </c>
      <c r="I968" s="163">
        <v>45348</v>
      </c>
      <c r="J968" s="164"/>
      <c r="K968" s="9" t="s">
        <v>1368</v>
      </c>
      <c r="L968" s="15" t="s">
        <v>408</v>
      </c>
      <c r="M968" s="13">
        <v>1399</v>
      </c>
      <c r="N968" t="s">
        <v>1713</v>
      </c>
      <c r="O968" s="13">
        <v>450</v>
      </c>
      <c r="P968">
        <v>125</v>
      </c>
      <c r="Q968" s="13">
        <f t="shared" si="18"/>
        <v>824</v>
      </c>
    </row>
    <row r="969" spans="1:17" ht="21">
      <c r="A969" s="59">
        <v>961</v>
      </c>
      <c r="B969">
        <v>77920043552</v>
      </c>
      <c r="C969" s="55"/>
      <c r="D969" s="1" t="s">
        <v>2012</v>
      </c>
      <c r="E969" t="s">
        <v>528</v>
      </c>
      <c r="F969" t="s">
        <v>452</v>
      </c>
      <c r="G969" s="162">
        <v>45345</v>
      </c>
      <c r="H969" s="156" t="s">
        <v>94</v>
      </c>
      <c r="I969" s="163">
        <v>45349</v>
      </c>
      <c r="J969" s="164"/>
      <c r="K969" s="9" t="s">
        <v>1368</v>
      </c>
      <c r="L969" s="15" t="s">
        <v>408</v>
      </c>
      <c r="M969" s="13">
        <v>1399</v>
      </c>
      <c r="N969" t="s">
        <v>1713</v>
      </c>
      <c r="O969" s="13">
        <v>450</v>
      </c>
      <c r="P969">
        <v>125</v>
      </c>
      <c r="Q969" s="13">
        <f t="shared" si="18"/>
        <v>824</v>
      </c>
    </row>
    <row r="970" spans="1:17" ht="21">
      <c r="A970" s="59">
        <v>962</v>
      </c>
      <c r="B970">
        <v>77920043460</v>
      </c>
      <c r="C970" s="55"/>
      <c r="D970" s="1" t="s">
        <v>2013</v>
      </c>
      <c r="E970" t="s">
        <v>2014</v>
      </c>
      <c r="F970" t="s">
        <v>6</v>
      </c>
      <c r="G970" s="162">
        <v>45345</v>
      </c>
      <c r="H970" s="156" t="s">
        <v>94</v>
      </c>
      <c r="I970" s="163">
        <v>45351</v>
      </c>
      <c r="J970" s="164"/>
      <c r="K970" s="9" t="s">
        <v>1368</v>
      </c>
      <c r="L970" s="15" t="s">
        <v>408</v>
      </c>
      <c r="M970" s="13">
        <v>1399</v>
      </c>
      <c r="N970" t="s">
        <v>1713</v>
      </c>
      <c r="O970" s="13">
        <v>450</v>
      </c>
      <c r="P970">
        <v>125</v>
      </c>
      <c r="Q970" s="13">
        <f t="shared" si="18"/>
        <v>824</v>
      </c>
    </row>
    <row r="971" spans="1:17" ht="21">
      <c r="A971" s="59">
        <v>963</v>
      </c>
      <c r="B971">
        <v>77920111905</v>
      </c>
      <c r="C971" s="55"/>
      <c r="D971" s="1" t="s">
        <v>2015</v>
      </c>
      <c r="E971" t="s">
        <v>329</v>
      </c>
      <c r="F971" t="s">
        <v>452</v>
      </c>
      <c r="G971" s="162">
        <v>45345</v>
      </c>
      <c r="H971" s="156" t="s">
        <v>94</v>
      </c>
      <c r="I971" s="163">
        <v>45348</v>
      </c>
      <c r="J971" s="164"/>
      <c r="K971" s="9" t="s">
        <v>1368</v>
      </c>
      <c r="L971" s="15" t="s">
        <v>408</v>
      </c>
      <c r="M971" s="13">
        <v>1399</v>
      </c>
      <c r="N971" t="s">
        <v>1713</v>
      </c>
      <c r="O971" s="13">
        <v>450</v>
      </c>
      <c r="P971">
        <v>125</v>
      </c>
      <c r="Q971" s="13">
        <f t="shared" si="18"/>
        <v>824</v>
      </c>
    </row>
    <row r="972" spans="1:17" ht="21">
      <c r="A972" s="59">
        <v>964</v>
      </c>
      <c r="B972">
        <v>76988694322</v>
      </c>
      <c r="C972" s="55"/>
      <c r="D972" s="1" t="s">
        <v>2016</v>
      </c>
      <c r="E972" t="s">
        <v>231</v>
      </c>
      <c r="F972" t="s">
        <v>232</v>
      </c>
      <c r="G972" s="162">
        <v>45345</v>
      </c>
      <c r="H972" s="156" t="s">
        <v>94</v>
      </c>
      <c r="I972" s="163">
        <v>45348</v>
      </c>
      <c r="J972" s="164"/>
      <c r="K972" s="9" t="s">
        <v>985</v>
      </c>
      <c r="L972" s="15" t="s">
        <v>408</v>
      </c>
      <c r="M972" s="13">
        <v>1399</v>
      </c>
      <c r="N972" t="s">
        <v>1713</v>
      </c>
      <c r="O972" s="13">
        <v>450</v>
      </c>
      <c r="P972">
        <v>125</v>
      </c>
      <c r="Q972" s="13">
        <f t="shared" si="18"/>
        <v>824</v>
      </c>
    </row>
    <row r="973" spans="1:17" ht="21">
      <c r="A973" s="59">
        <v>965</v>
      </c>
      <c r="B973">
        <v>77920259211</v>
      </c>
      <c r="C973" s="55"/>
      <c r="D973" s="1" t="s">
        <v>2017</v>
      </c>
      <c r="E973" t="s">
        <v>873</v>
      </c>
      <c r="F973" t="s">
        <v>232</v>
      </c>
      <c r="G973" s="162">
        <v>45345</v>
      </c>
      <c r="H973" s="156" t="s">
        <v>94</v>
      </c>
      <c r="I973" s="163">
        <v>45348</v>
      </c>
      <c r="J973" s="164"/>
      <c r="K973" s="9" t="s">
        <v>1234</v>
      </c>
      <c r="L973" s="15" t="s">
        <v>408</v>
      </c>
      <c r="M973" s="13">
        <v>1499</v>
      </c>
      <c r="N973" t="s">
        <v>1713</v>
      </c>
      <c r="O973" s="13">
        <v>450</v>
      </c>
      <c r="P973">
        <v>125</v>
      </c>
      <c r="Q973" s="13">
        <f t="shared" si="18"/>
        <v>924</v>
      </c>
    </row>
    <row r="974" spans="1:17" ht="21">
      <c r="A974" s="59">
        <v>966</v>
      </c>
      <c r="B974">
        <v>77920258474</v>
      </c>
      <c r="C974" s="55"/>
      <c r="D974" s="1" t="s">
        <v>2018</v>
      </c>
      <c r="E974" t="s">
        <v>4</v>
      </c>
      <c r="F974" t="s">
        <v>4</v>
      </c>
      <c r="G974" s="162">
        <v>45345</v>
      </c>
      <c r="H974" s="156" t="s">
        <v>94</v>
      </c>
      <c r="I974" s="163">
        <v>45346</v>
      </c>
      <c r="J974" s="164"/>
      <c r="K974" s="9" t="s">
        <v>1368</v>
      </c>
      <c r="L974" s="15" t="s">
        <v>408</v>
      </c>
      <c r="M974" s="13">
        <v>1399</v>
      </c>
      <c r="N974" t="s">
        <v>1713</v>
      </c>
      <c r="O974" s="13">
        <v>450</v>
      </c>
      <c r="P974">
        <v>125</v>
      </c>
      <c r="Q974" s="13">
        <f t="shared" si="18"/>
        <v>824</v>
      </c>
    </row>
    <row r="975" spans="1:17" ht="21">
      <c r="A975" s="59">
        <v>967</v>
      </c>
      <c r="B975">
        <v>77920523984</v>
      </c>
      <c r="C975" s="55"/>
      <c r="D975" s="1" t="s">
        <v>2019</v>
      </c>
      <c r="E975" t="s">
        <v>1274</v>
      </c>
      <c r="F975" t="s">
        <v>492</v>
      </c>
      <c r="G975" s="162">
        <v>45345</v>
      </c>
      <c r="H975" s="156" t="s">
        <v>94</v>
      </c>
      <c r="I975" s="163">
        <v>45348</v>
      </c>
      <c r="J975" s="164"/>
      <c r="K975" s="9" t="s">
        <v>1415</v>
      </c>
      <c r="L975" s="15" t="s">
        <v>408</v>
      </c>
      <c r="M975" s="13">
        <v>1548</v>
      </c>
      <c r="N975" t="s">
        <v>1717</v>
      </c>
      <c r="O975" s="13">
        <v>450</v>
      </c>
      <c r="P975">
        <v>125</v>
      </c>
      <c r="Q975" s="13">
        <f t="shared" si="18"/>
        <v>973</v>
      </c>
    </row>
    <row r="976" spans="1:17" ht="21">
      <c r="A976" s="59">
        <v>968</v>
      </c>
      <c r="B976">
        <v>77920530575</v>
      </c>
      <c r="C976" s="55"/>
      <c r="D976" s="1" t="s">
        <v>2011</v>
      </c>
      <c r="E976" t="s">
        <v>1899</v>
      </c>
      <c r="F976" t="s">
        <v>232</v>
      </c>
      <c r="G976" s="162">
        <v>45345</v>
      </c>
      <c r="H976" s="156" t="s">
        <v>94</v>
      </c>
      <c r="I976" s="163">
        <v>45348</v>
      </c>
      <c r="J976" s="164"/>
      <c r="K976" s="9" t="s">
        <v>1415</v>
      </c>
      <c r="L976" s="15" t="s">
        <v>408</v>
      </c>
      <c r="M976" s="13">
        <v>1548</v>
      </c>
      <c r="N976" t="s">
        <v>1717</v>
      </c>
      <c r="O976" s="13">
        <v>450</v>
      </c>
      <c r="P976">
        <v>125</v>
      </c>
      <c r="Q976" s="13">
        <f t="shared" si="18"/>
        <v>973</v>
      </c>
    </row>
    <row r="977" spans="1:17" ht="21">
      <c r="A977" s="59">
        <v>969</v>
      </c>
      <c r="B977">
        <v>77920648805</v>
      </c>
      <c r="C977" s="55"/>
      <c r="D977" s="1" t="s">
        <v>2021</v>
      </c>
      <c r="E977" t="s">
        <v>2022</v>
      </c>
      <c r="F977" t="s">
        <v>827</v>
      </c>
      <c r="G977" s="162">
        <v>45345</v>
      </c>
      <c r="H977" s="156" t="s">
        <v>94</v>
      </c>
      <c r="I977" s="163">
        <v>45348</v>
      </c>
      <c r="J977" s="164"/>
      <c r="K977" s="9" t="s">
        <v>1368</v>
      </c>
      <c r="L977" s="15" t="s">
        <v>408</v>
      </c>
      <c r="M977" s="13">
        <v>1399</v>
      </c>
      <c r="N977" t="s">
        <v>1713</v>
      </c>
      <c r="O977" s="13">
        <v>450</v>
      </c>
      <c r="P977">
        <v>125</v>
      </c>
      <c r="Q977" s="13">
        <f t="shared" si="18"/>
        <v>824</v>
      </c>
    </row>
    <row r="978" spans="1:17" ht="21">
      <c r="A978" s="59">
        <v>970</v>
      </c>
      <c r="B978">
        <v>77920870646</v>
      </c>
      <c r="C978" s="55"/>
      <c r="D978" s="1" t="s">
        <v>2023</v>
      </c>
      <c r="E978" t="s">
        <v>1027</v>
      </c>
      <c r="F978" t="s">
        <v>492</v>
      </c>
      <c r="G978" s="162">
        <v>45346</v>
      </c>
      <c r="H978" s="156" t="s">
        <v>94</v>
      </c>
      <c r="I978" s="163">
        <v>45348</v>
      </c>
      <c r="J978" s="164"/>
      <c r="K978" s="9" t="s">
        <v>1234</v>
      </c>
      <c r="L978" s="15" t="s">
        <v>408</v>
      </c>
      <c r="M978" s="13">
        <v>1499</v>
      </c>
      <c r="N978" t="s">
        <v>1713</v>
      </c>
      <c r="O978" s="13">
        <v>450</v>
      </c>
      <c r="P978">
        <v>125</v>
      </c>
      <c r="Q978" s="13">
        <f t="shared" si="18"/>
        <v>924</v>
      </c>
    </row>
    <row r="979" spans="1:17" ht="21">
      <c r="A979" s="59">
        <v>971</v>
      </c>
      <c r="B979">
        <v>77920870591</v>
      </c>
      <c r="C979" s="55"/>
      <c r="D979" s="1" t="s">
        <v>2024</v>
      </c>
      <c r="E979" t="s">
        <v>2025</v>
      </c>
      <c r="F979" t="s">
        <v>232</v>
      </c>
      <c r="G979" s="162">
        <v>45346</v>
      </c>
      <c r="H979" s="156" t="s">
        <v>94</v>
      </c>
      <c r="I979" s="163">
        <v>45349</v>
      </c>
      <c r="J979" s="164"/>
      <c r="K979" s="9" t="s">
        <v>1368</v>
      </c>
      <c r="L979" s="15" t="s">
        <v>408</v>
      </c>
      <c r="M979" s="13">
        <v>1399</v>
      </c>
      <c r="N979" t="s">
        <v>1713</v>
      </c>
      <c r="O979" s="13">
        <v>450</v>
      </c>
      <c r="P979">
        <v>125</v>
      </c>
      <c r="Q979" s="13">
        <f t="shared" si="18"/>
        <v>824</v>
      </c>
    </row>
    <row r="980" spans="1:17" ht="21">
      <c r="A980" s="59">
        <v>972</v>
      </c>
      <c r="B980">
        <v>77920870510</v>
      </c>
      <c r="C980" s="55"/>
      <c r="D980" s="1" t="s">
        <v>2026</v>
      </c>
      <c r="E980" t="s">
        <v>533</v>
      </c>
      <c r="F980" t="s">
        <v>232</v>
      </c>
      <c r="G980" s="162">
        <v>45346</v>
      </c>
      <c r="H980" s="156" t="s">
        <v>94</v>
      </c>
      <c r="I980" s="163">
        <v>45348</v>
      </c>
      <c r="J980" s="164"/>
      <c r="K980" s="9" t="s">
        <v>1415</v>
      </c>
      <c r="L980" s="15" t="s">
        <v>408</v>
      </c>
      <c r="M980" s="13">
        <v>1548</v>
      </c>
      <c r="N980" t="s">
        <v>1717</v>
      </c>
      <c r="O980" s="13">
        <v>450</v>
      </c>
      <c r="P980">
        <v>125</v>
      </c>
      <c r="Q980" s="13">
        <f t="shared" si="18"/>
        <v>973</v>
      </c>
    </row>
    <row r="981" spans="1:17" ht="21">
      <c r="A981" s="59">
        <v>973</v>
      </c>
      <c r="B981">
        <v>77920870436</v>
      </c>
      <c r="C981" s="55"/>
      <c r="D981" s="1" t="s">
        <v>2027</v>
      </c>
      <c r="E981" t="s">
        <v>4</v>
      </c>
      <c r="F981" t="s">
        <v>4</v>
      </c>
      <c r="G981" s="162">
        <v>45346</v>
      </c>
      <c r="H981" s="156" t="s">
        <v>94</v>
      </c>
      <c r="I981" s="163">
        <v>45347</v>
      </c>
      <c r="J981" s="164"/>
      <c r="K981" s="9" t="s">
        <v>1415</v>
      </c>
      <c r="L981" s="15" t="s">
        <v>408</v>
      </c>
      <c r="M981" s="13">
        <v>1548</v>
      </c>
      <c r="N981" t="s">
        <v>1717</v>
      </c>
      <c r="O981" s="13">
        <v>450</v>
      </c>
      <c r="P981">
        <v>125</v>
      </c>
      <c r="Q981" s="13">
        <f t="shared" si="18"/>
        <v>973</v>
      </c>
    </row>
    <row r="982" spans="1:17" ht="21">
      <c r="A982" s="59">
        <v>974</v>
      </c>
      <c r="B982">
        <v>77920870366</v>
      </c>
      <c r="C982" s="55"/>
      <c r="D982" s="1" t="s">
        <v>2028</v>
      </c>
      <c r="E982" t="s">
        <v>2029</v>
      </c>
      <c r="F982" t="s">
        <v>232</v>
      </c>
      <c r="G982" s="162">
        <v>45346</v>
      </c>
      <c r="H982" s="156" t="s">
        <v>94</v>
      </c>
      <c r="I982" s="163">
        <v>45350</v>
      </c>
      <c r="J982" s="164"/>
      <c r="K982" s="9" t="s">
        <v>1415</v>
      </c>
      <c r="L982" s="15" t="s">
        <v>408</v>
      </c>
      <c r="M982" s="13">
        <v>1548</v>
      </c>
      <c r="N982" t="s">
        <v>1717</v>
      </c>
      <c r="O982" s="13">
        <v>450</v>
      </c>
      <c r="P982">
        <v>125</v>
      </c>
      <c r="Q982" s="13">
        <f t="shared" si="18"/>
        <v>973</v>
      </c>
    </row>
    <row r="983" spans="1:17" ht="21">
      <c r="A983" s="59">
        <v>975</v>
      </c>
      <c r="B983">
        <v>77920882550</v>
      </c>
      <c r="C983" s="55"/>
      <c r="D983" s="1" t="s">
        <v>2030</v>
      </c>
      <c r="E983" t="s">
        <v>4</v>
      </c>
      <c r="F983" t="s">
        <v>4</v>
      </c>
      <c r="G983" s="162">
        <v>45346</v>
      </c>
      <c r="H983" s="156" t="s">
        <v>94</v>
      </c>
      <c r="I983" s="163">
        <v>45347</v>
      </c>
      <c r="J983" s="164"/>
      <c r="K983" s="9" t="s">
        <v>1368</v>
      </c>
      <c r="L983" s="15" t="s">
        <v>408</v>
      </c>
      <c r="M983" s="13">
        <v>1399</v>
      </c>
      <c r="N983" t="s">
        <v>1713</v>
      </c>
      <c r="O983" s="13">
        <v>450</v>
      </c>
      <c r="P983">
        <v>125</v>
      </c>
      <c r="Q983" s="13">
        <f t="shared" si="18"/>
        <v>824</v>
      </c>
    </row>
    <row r="984" spans="1:17" ht="21">
      <c r="A984" s="59">
        <v>976</v>
      </c>
      <c r="B984">
        <v>141123410920982</v>
      </c>
      <c r="C984" s="55"/>
      <c r="D984" s="1" t="s">
        <v>2031</v>
      </c>
      <c r="E984" t="s">
        <v>2032</v>
      </c>
      <c r="F984" t="s">
        <v>71</v>
      </c>
      <c r="G984" s="162">
        <v>45346</v>
      </c>
      <c r="H984" s="156" t="s">
        <v>94</v>
      </c>
      <c r="I984" s="163">
        <v>45356</v>
      </c>
      <c r="J984" s="164"/>
      <c r="K984" s="9" t="s">
        <v>1368</v>
      </c>
      <c r="L984" s="15" t="s">
        <v>408</v>
      </c>
      <c r="M984" s="13">
        <v>1399</v>
      </c>
      <c r="N984" t="s">
        <v>1713</v>
      </c>
      <c r="O984" s="13">
        <v>450</v>
      </c>
      <c r="P984">
        <v>125</v>
      </c>
      <c r="Q984" s="13">
        <f t="shared" si="18"/>
        <v>824</v>
      </c>
    </row>
    <row r="985" spans="1:17" ht="21">
      <c r="A985" s="59">
        <v>977</v>
      </c>
      <c r="B985">
        <v>77921112124</v>
      </c>
      <c r="C985" s="55"/>
      <c r="D985" s="1" t="s">
        <v>2033</v>
      </c>
      <c r="E985" t="s">
        <v>1274</v>
      </c>
      <c r="F985" t="s">
        <v>492</v>
      </c>
      <c r="G985" s="162">
        <v>45346</v>
      </c>
      <c r="H985" s="156" t="s">
        <v>94</v>
      </c>
      <c r="I985" s="163">
        <v>45348</v>
      </c>
      <c r="J985" s="164"/>
      <c r="K985" s="9" t="s">
        <v>1368</v>
      </c>
      <c r="L985" s="15" t="s">
        <v>408</v>
      </c>
      <c r="M985" s="13">
        <v>1399</v>
      </c>
      <c r="N985" t="s">
        <v>1713</v>
      </c>
      <c r="O985" s="13">
        <v>450</v>
      </c>
      <c r="P985">
        <v>125</v>
      </c>
      <c r="Q985" s="13">
        <f t="shared" si="18"/>
        <v>824</v>
      </c>
    </row>
    <row r="986" spans="1:17" ht="21">
      <c r="A986" s="59">
        <v>978</v>
      </c>
      <c r="B986">
        <v>77921823173</v>
      </c>
      <c r="C986" s="55"/>
      <c r="D986" s="1" t="s">
        <v>2034</v>
      </c>
      <c r="E986" t="s">
        <v>2035</v>
      </c>
      <c r="F986" t="s">
        <v>303</v>
      </c>
      <c r="G986" s="162">
        <v>45348</v>
      </c>
      <c r="H986" s="156" t="s">
        <v>94</v>
      </c>
      <c r="I986" s="163">
        <v>45353</v>
      </c>
      <c r="J986" s="164"/>
      <c r="K986" s="9" t="s">
        <v>1368</v>
      </c>
      <c r="L986" s="15" t="s">
        <v>408</v>
      </c>
      <c r="M986" s="13">
        <v>1399</v>
      </c>
      <c r="N986" t="s">
        <v>1713</v>
      </c>
      <c r="O986" s="13">
        <v>450</v>
      </c>
      <c r="P986">
        <v>125</v>
      </c>
      <c r="Q986" s="13">
        <f t="shared" si="18"/>
        <v>824</v>
      </c>
    </row>
    <row r="987" spans="1:17" ht="21">
      <c r="A987" s="59">
        <v>979</v>
      </c>
      <c r="B987">
        <v>77921823593</v>
      </c>
      <c r="C987" s="55"/>
      <c r="D987" s="1" t="s">
        <v>2036</v>
      </c>
      <c r="E987" t="s">
        <v>2037</v>
      </c>
      <c r="F987" t="s">
        <v>2</v>
      </c>
      <c r="G987" s="162">
        <v>45348</v>
      </c>
      <c r="H987" s="156" t="s">
        <v>94</v>
      </c>
      <c r="I987" s="163">
        <v>45349</v>
      </c>
      <c r="J987" s="164"/>
      <c r="K987" s="9" t="s">
        <v>1368</v>
      </c>
      <c r="L987" s="15" t="s">
        <v>408</v>
      </c>
      <c r="M987" s="13">
        <v>1399</v>
      </c>
      <c r="N987" t="s">
        <v>1713</v>
      </c>
      <c r="O987" s="13">
        <v>450</v>
      </c>
      <c r="P987">
        <v>125</v>
      </c>
      <c r="Q987" s="13">
        <f t="shared" si="18"/>
        <v>824</v>
      </c>
    </row>
    <row r="988" spans="1:17" ht="21">
      <c r="A988" s="59">
        <v>980</v>
      </c>
      <c r="B988">
        <v>77921823545</v>
      </c>
      <c r="C988" s="55"/>
      <c r="D988" s="1" t="s">
        <v>2038</v>
      </c>
      <c r="E988" t="s">
        <v>21</v>
      </c>
      <c r="F988" t="s">
        <v>22</v>
      </c>
      <c r="G988" s="162">
        <v>45348</v>
      </c>
      <c r="H988" s="156" t="s">
        <v>94</v>
      </c>
      <c r="I988" s="163">
        <v>45349</v>
      </c>
      <c r="J988" s="164"/>
      <c r="K988" s="9" t="s">
        <v>1368</v>
      </c>
      <c r="L988" s="15" t="s">
        <v>408</v>
      </c>
      <c r="M988" s="13">
        <v>1399</v>
      </c>
      <c r="N988" t="s">
        <v>1713</v>
      </c>
      <c r="O988" s="13">
        <v>450</v>
      </c>
      <c r="P988">
        <v>125</v>
      </c>
      <c r="Q988" s="13">
        <f t="shared" si="18"/>
        <v>824</v>
      </c>
    </row>
    <row r="989" spans="1:17" ht="21">
      <c r="A989" s="59">
        <v>981</v>
      </c>
      <c r="B989">
        <v>10246994929</v>
      </c>
      <c r="C989" s="55"/>
      <c r="D989" s="1" t="s">
        <v>2039</v>
      </c>
      <c r="E989" t="s">
        <v>2040</v>
      </c>
      <c r="F989" t="s">
        <v>11</v>
      </c>
      <c r="G989" s="162">
        <v>45348</v>
      </c>
      <c r="H989" s="156" t="s">
        <v>94</v>
      </c>
      <c r="I989" s="163">
        <v>45352</v>
      </c>
      <c r="J989" s="164"/>
      <c r="K989" s="9" t="s">
        <v>1368</v>
      </c>
      <c r="L989" s="15" t="s">
        <v>408</v>
      </c>
      <c r="M989" s="13">
        <v>1399</v>
      </c>
      <c r="N989" t="s">
        <v>1713</v>
      </c>
      <c r="O989" s="13">
        <v>450</v>
      </c>
      <c r="P989">
        <v>125</v>
      </c>
      <c r="Q989" s="13">
        <f t="shared" si="18"/>
        <v>824</v>
      </c>
    </row>
    <row r="990" spans="1:17" ht="21">
      <c r="A990" s="59">
        <v>982</v>
      </c>
      <c r="B990">
        <v>77921823302</v>
      </c>
      <c r="C990" s="55"/>
      <c r="D990" s="1" t="s">
        <v>2041</v>
      </c>
      <c r="E990" t="s">
        <v>998</v>
      </c>
      <c r="F990" t="s">
        <v>343</v>
      </c>
      <c r="G990" s="162">
        <v>45348</v>
      </c>
      <c r="H990" s="156" t="s">
        <v>94</v>
      </c>
      <c r="I990" s="163">
        <v>45352</v>
      </c>
      <c r="J990" s="164"/>
      <c r="K990" s="9" t="s">
        <v>1368</v>
      </c>
      <c r="L990" s="15" t="s">
        <v>408</v>
      </c>
      <c r="M990" s="13">
        <v>1399</v>
      </c>
      <c r="N990" t="s">
        <v>1713</v>
      </c>
      <c r="O990" s="13">
        <v>450</v>
      </c>
      <c r="P990">
        <v>125</v>
      </c>
      <c r="Q990" s="13">
        <f t="shared" si="18"/>
        <v>824</v>
      </c>
    </row>
    <row r="991" spans="1:17" ht="21">
      <c r="A991" s="59">
        <v>983</v>
      </c>
      <c r="B991">
        <v>77921823265</v>
      </c>
      <c r="C991" s="55"/>
      <c r="D991" s="1" t="s">
        <v>2042</v>
      </c>
      <c r="E991" t="s">
        <v>1485</v>
      </c>
      <c r="F991" t="s">
        <v>232</v>
      </c>
      <c r="G991" s="162">
        <v>45348</v>
      </c>
      <c r="H991" s="156" t="s">
        <v>94</v>
      </c>
      <c r="I991" s="163">
        <v>45351</v>
      </c>
      <c r="J991" s="164"/>
      <c r="K991" s="9" t="s">
        <v>1368</v>
      </c>
      <c r="L991" s="15" t="s">
        <v>408</v>
      </c>
      <c r="M991" s="13">
        <v>1399</v>
      </c>
      <c r="N991" t="s">
        <v>1713</v>
      </c>
      <c r="O991" s="13">
        <v>450</v>
      </c>
      <c r="P991">
        <v>125</v>
      </c>
      <c r="Q991" s="13">
        <f t="shared" si="18"/>
        <v>824</v>
      </c>
    </row>
    <row r="992" spans="1:17" ht="21">
      <c r="A992" s="59">
        <v>984</v>
      </c>
      <c r="B992">
        <v>77921823221</v>
      </c>
      <c r="C992" s="55"/>
      <c r="D992" s="1" t="s">
        <v>2043</v>
      </c>
      <c r="E992" t="s">
        <v>2044</v>
      </c>
      <c r="F992" t="s">
        <v>635</v>
      </c>
      <c r="G992" s="162">
        <v>45348</v>
      </c>
      <c r="H992" s="156" t="s">
        <v>94</v>
      </c>
      <c r="I992" s="163">
        <v>45352</v>
      </c>
      <c r="J992" s="164"/>
      <c r="K992" s="9" t="s">
        <v>1234</v>
      </c>
      <c r="L992" s="15" t="s">
        <v>408</v>
      </c>
      <c r="M992" s="13">
        <v>1499</v>
      </c>
      <c r="N992" t="s">
        <v>1713</v>
      </c>
      <c r="O992" s="13">
        <v>450</v>
      </c>
      <c r="P992">
        <v>125</v>
      </c>
      <c r="Q992" s="13">
        <f t="shared" si="18"/>
        <v>924</v>
      </c>
    </row>
    <row r="993" spans="1:17" ht="21">
      <c r="A993" s="59">
        <v>985</v>
      </c>
      <c r="B993">
        <v>77921820815</v>
      </c>
      <c r="C993" s="55"/>
      <c r="D993" s="1" t="s">
        <v>1074</v>
      </c>
      <c r="E993" t="s">
        <v>1075</v>
      </c>
      <c r="F993" t="s">
        <v>2</v>
      </c>
      <c r="G993" s="162">
        <v>45348</v>
      </c>
      <c r="H993" s="156" t="s">
        <v>94</v>
      </c>
      <c r="I993" s="163">
        <v>45350</v>
      </c>
      <c r="J993" s="164"/>
      <c r="K993" s="9" t="s">
        <v>1234</v>
      </c>
      <c r="L993" s="15" t="s">
        <v>408</v>
      </c>
      <c r="M993" s="13">
        <v>1499</v>
      </c>
      <c r="N993" t="s">
        <v>1713</v>
      </c>
      <c r="O993" s="13">
        <v>450</v>
      </c>
      <c r="P993">
        <v>125</v>
      </c>
      <c r="Q993" s="13">
        <f t="shared" si="18"/>
        <v>924</v>
      </c>
    </row>
    <row r="994" spans="1:17" ht="21">
      <c r="A994" s="59">
        <v>986</v>
      </c>
      <c r="B994">
        <v>77921822764</v>
      </c>
      <c r="C994" s="55"/>
      <c r="D994" s="1" t="s">
        <v>2045</v>
      </c>
      <c r="E994" t="s">
        <v>941</v>
      </c>
      <c r="F994" t="s">
        <v>93</v>
      </c>
      <c r="G994" s="162">
        <v>45348</v>
      </c>
      <c r="H994" s="156" t="s">
        <v>94</v>
      </c>
      <c r="I994" s="163">
        <v>45349</v>
      </c>
      <c r="J994" s="164"/>
      <c r="K994" s="9" t="s">
        <v>1368</v>
      </c>
      <c r="L994" s="15" t="s">
        <v>408</v>
      </c>
      <c r="M994" s="13">
        <v>1399</v>
      </c>
      <c r="N994" t="s">
        <v>1713</v>
      </c>
      <c r="O994" s="13">
        <v>450</v>
      </c>
      <c r="P994">
        <v>125</v>
      </c>
      <c r="Q994" s="13">
        <f t="shared" si="18"/>
        <v>824</v>
      </c>
    </row>
    <row r="995" spans="1:17" ht="21">
      <c r="A995" s="59">
        <v>987</v>
      </c>
      <c r="B995">
        <v>77921821515</v>
      </c>
      <c r="C995" s="55"/>
      <c r="D995" s="1" t="s">
        <v>2046</v>
      </c>
      <c r="E995" t="s">
        <v>602</v>
      </c>
      <c r="F995" t="s">
        <v>232</v>
      </c>
      <c r="G995" s="162">
        <v>45348</v>
      </c>
      <c r="H995" s="156" t="s">
        <v>94</v>
      </c>
      <c r="I995" s="163">
        <v>45350</v>
      </c>
      <c r="J995" s="164"/>
      <c r="K995" s="9" t="s">
        <v>1368</v>
      </c>
      <c r="L995" s="15" t="s">
        <v>408</v>
      </c>
      <c r="M995" s="13">
        <v>1399</v>
      </c>
      <c r="N995" t="s">
        <v>1713</v>
      </c>
      <c r="O995" s="13">
        <v>450</v>
      </c>
      <c r="P995">
        <v>125</v>
      </c>
      <c r="Q995" s="13">
        <f t="shared" si="18"/>
        <v>824</v>
      </c>
    </row>
    <row r="996" spans="1:17" ht="21">
      <c r="A996" s="59">
        <v>988</v>
      </c>
      <c r="B996">
        <v>19041540208221</v>
      </c>
      <c r="C996" s="55"/>
      <c r="D996" s="1" t="s">
        <v>2047</v>
      </c>
      <c r="E996" t="s">
        <v>2048</v>
      </c>
      <c r="F996" t="s">
        <v>631</v>
      </c>
      <c r="G996" s="162">
        <v>45348</v>
      </c>
      <c r="H996" s="156" t="s">
        <v>94</v>
      </c>
      <c r="I996" s="163">
        <v>45356</v>
      </c>
      <c r="J996" s="164"/>
      <c r="K996" s="9" t="s">
        <v>1276</v>
      </c>
      <c r="L996" s="15" t="s">
        <v>408</v>
      </c>
      <c r="M996" s="13">
        <v>1399</v>
      </c>
      <c r="N996" t="s">
        <v>1713</v>
      </c>
      <c r="O996" s="13">
        <v>450</v>
      </c>
      <c r="P996">
        <v>125</v>
      </c>
      <c r="Q996" s="13">
        <f t="shared" si="18"/>
        <v>824</v>
      </c>
    </row>
    <row r="997" spans="1:17" ht="21">
      <c r="A997" s="59">
        <v>989</v>
      </c>
      <c r="B997">
        <v>77921820852</v>
      </c>
      <c r="C997" s="55"/>
      <c r="D997" s="1" t="s">
        <v>2049</v>
      </c>
      <c r="E997" t="s">
        <v>460</v>
      </c>
      <c r="F997" t="s">
        <v>2</v>
      </c>
      <c r="G997" s="162">
        <v>45348</v>
      </c>
      <c r="H997" s="156" t="s">
        <v>94</v>
      </c>
      <c r="I997" s="163">
        <v>45350</v>
      </c>
      <c r="J997" s="164"/>
      <c r="K997" s="9" t="s">
        <v>1368</v>
      </c>
      <c r="L997" s="15" t="s">
        <v>408</v>
      </c>
      <c r="M997" s="13">
        <v>1399</v>
      </c>
      <c r="N997" t="s">
        <v>1713</v>
      </c>
      <c r="O997" s="13">
        <v>450</v>
      </c>
      <c r="P997">
        <v>125</v>
      </c>
      <c r="Q997" s="13">
        <f t="shared" si="18"/>
        <v>824</v>
      </c>
    </row>
    <row r="998" spans="1:17" ht="21">
      <c r="A998" s="59">
        <v>990</v>
      </c>
      <c r="B998">
        <v>76990534876</v>
      </c>
      <c r="C998" s="55"/>
      <c r="D998" s="1" t="s">
        <v>2053</v>
      </c>
      <c r="E998" t="s">
        <v>963</v>
      </c>
      <c r="F998" t="s">
        <v>380</v>
      </c>
      <c r="G998" s="162">
        <v>45348</v>
      </c>
      <c r="H998" s="156" t="s">
        <v>94</v>
      </c>
      <c r="I998" s="163">
        <v>45354</v>
      </c>
      <c r="J998" s="164"/>
      <c r="K998" s="9" t="s">
        <v>1616</v>
      </c>
      <c r="M998" s="13">
        <v>0</v>
      </c>
      <c r="N998" t="s">
        <v>1713</v>
      </c>
      <c r="O998" s="13">
        <v>0</v>
      </c>
      <c r="P998">
        <v>125</v>
      </c>
      <c r="Q998" s="13">
        <f t="shared" si="18"/>
        <v>0</v>
      </c>
    </row>
    <row r="999" spans="1:17" ht="21">
      <c r="A999" s="59">
        <v>991</v>
      </c>
      <c r="B999">
        <v>77922010445</v>
      </c>
      <c r="C999" s="55"/>
      <c r="D999" s="1" t="s">
        <v>2050</v>
      </c>
      <c r="E999" t="s">
        <v>533</v>
      </c>
      <c r="F999" t="s">
        <v>232</v>
      </c>
      <c r="G999" s="162">
        <v>45348</v>
      </c>
      <c r="H999" s="156" t="s">
        <v>94</v>
      </c>
      <c r="I999" s="163">
        <v>45351</v>
      </c>
      <c r="J999" s="164"/>
      <c r="K999" s="9" t="s">
        <v>1368</v>
      </c>
      <c r="L999" s="15" t="s">
        <v>408</v>
      </c>
      <c r="M999" s="13">
        <v>1399</v>
      </c>
      <c r="N999" t="s">
        <v>1713</v>
      </c>
      <c r="O999" s="13">
        <v>450</v>
      </c>
      <c r="P999">
        <v>125</v>
      </c>
      <c r="Q999" s="13">
        <f t="shared" si="18"/>
        <v>824</v>
      </c>
    </row>
    <row r="1000" spans="1:17" ht="21">
      <c r="A1000" s="59">
        <v>992</v>
      </c>
      <c r="B1000">
        <v>77922009362</v>
      </c>
      <c r="C1000" s="55"/>
      <c r="D1000" s="1" t="s">
        <v>2051</v>
      </c>
      <c r="E1000" t="s">
        <v>231</v>
      </c>
      <c r="F1000" t="s">
        <v>232</v>
      </c>
      <c r="G1000" s="162">
        <v>45348</v>
      </c>
      <c r="H1000" s="156" t="s">
        <v>94</v>
      </c>
      <c r="I1000" s="163">
        <v>45350</v>
      </c>
      <c r="J1000" s="164"/>
      <c r="K1000" s="9" t="s">
        <v>1368</v>
      </c>
      <c r="L1000" s="15" t="s">
        <v>408</v>
      </c>
      <c r="M1000" s="13">
        <v>1399</v>
      </c>
      <c r="N1000" t="s">
        <v>1713</v>
      </c>
      <c r="O1000" s="13">
        <v>450</v>
      </c>
      <c r="P1000">
        <v>125</v>
      </c>
      <c r="Q1000" s="13">
        <f t="shared" si="18"/>
        <v>824</v>
      </c>
    </row>
    <row r="1001" spans="1:17" ht="21">
      <c r="A1001" s="59">
        <v>993</v>
      </c>
      <c r="B1001">
        <v>141123410923075</v>
      </c>
      <c r="C1001" s="55"/>
      <c r="D1001" s="1" t="s">
        <v>2052</v>
      </c>
      <c r="E1001" t="s">
        <v>1156</v>
      </c>
      <c r="F1001" t="s">
        <v>380</v>
      </c>
      <c r="G1001" s="162">
        <v>45348</v>
      </c>
      <c r="H1001" s="156" t="s">
        <v>94</v>
      </c>
      <c r="I1001" s="163">
        <v>45355</v>
      </c>
      <c r="J1001" s="164"/>
      <c r="K1001" s="9" t="s">
        <v>1368</v>
      </c>
      <c r="L1001" s="15" t="s">
        <v>408</v>
      </c>
      <c r="M1001" s="13">
        <v>1399</v>
      </c>
      <c r="N1001" t="s">
        <v>1713</v>
      </c>
      <c r="O1001" s="13">
        <v>450</v>
      </c>
      <c r="P1001">
        <v>125</v>
      </c>
      <c r="Q1001" s="13">
        <f t="shared" si="18"/>
        <v>824</v>
      </c>
    </row>
    <row r="1002" spans="1:17" ht="21">
      <c r="A1002" s="59">
        <v>994</v>
      </c>
      <c r="B1002">
        <v>10246984666</v>
      </c>
      <c r="C1002" s="55"/>
      <c r="D1002" s="1" t="s">
        <v>2054</v>
      </c>
      <c r="E1002" t="s">
        <v>2055</v>
      </c>
      <c r="F1002" t="s">
        <v>631</v>
      </c>
      <c r="G1002" s="162">
        <v>45348</v>
      </c>
      <c r="H1002" s="156" t="s">
        <v>94</v>
      </c>
      <c r="I1002" s="163">
        <v>45355</v>
      </c>
      <c r="J1002" s="164"/>
      <c r="K1002" s="9" t="s">
        <v>2056</v>
      </c>
      <c r="L1002" s="15" t="s">
        <v>408</v>
      </c>
      <c r="M1002" s="13">
        <v>3047</v>
      </c>
      <c r="N1002" t="s">
        <v>2057</v>
      </c>
      <c r="O1002" s="13">
        <v>950</v>
      </c>
      <c r="P1002">
        <v>125</v>
      </c>
      <c r="Q1002" s="13">
        <f t="shared" si="18"/>
        <v>1972</v>
      </c>
    </row>
    <row r="1003" spans="1:17" ht="21">
      <c r="A1003" s="59">
        <v>995</v>
      </c>
      <c r="B1003">
        <v>77922116646</v>
      </c>
      <c r="C1003" s="55"/>
      <c r="D1003" s="1" t="s">
        <v>2058</v>
      </c>
      <c r="E1003" t="s">
        <v>839</v>
      </c>
      <c r="F1003" t="s">
        <v>840</v>
      </c>
      <c r="G1003" s="162">
        <v>45348</v>
      </c>
      <c r="H1003" s="156" t="s">
        <v>94</v>
      </c>
      <c r="I1003" s="163">
        <v>45358</v>
      </c>
      <c r="J1003" s="164"/>
      <c r="K1003" s="9" t="s">
        <v>1368</v>
      </c>
      <c r="M1003" s="13">
        <v>1399</v>
      </c>
      <c r="N1003" t="s">
        <v>1713</v>
      </c>
      <c r="O1003" s="13">
        <v>450</v>
      </c>
      <c r="P1003">
        <v>125</v>
      </c>
      <c r="Q1003" s="13">
        <f t="shared" si="18"/>
        <v>824</v>
      </c>
    </row>
    <row r="1004" spans="1:17" ht="21">
      <c r="A1004" s="59">
        <v>996</v>
      </c>
      <c r="B1004">
        <v>77922116403</v>
      </c>
      <c r="C1004" s="55"/>
      <c r="D1004" s="1" t="s">
        <v>2059</v>
      </c>
      <c r="E1004" t="s">
        <v>830</v>
      </c>
      <c r="F1004" t="s">
        <v>827</v>
      </c>
      <c r="G1004" s="162">
        <v>45348</v>
      </c>
      <c r="H1004" s="156" t="s">
        <v>94</v>
      </c>
      <c r="I1004" s="163">
        <v>45351</v>
      </c>
      <c r="J1004" s="164"/>
      <c r="K1004" s="9" t="s">
        <v>1234</v>
      </c>
      <c r="L1004" s="15" t="s">
        <v>408</v>
      </c>
      <c r="M1004" s="13">
        <v>1499</v>
      </c>
      <c r="N1004" t="s">
        <v>1713</v>
      </c>
      <c r="O1004" s="13">
        <v>450</v>
      </c>
      <c r="P1004">
        <v>125</v>
      </c>
      <c r="Q1004" s="13">
        <f t="shared" si="18"/>
        <v>924</v>
      </c>
    </row>
    <row r="1005" spans="1:17" ht="21">
      <c r="A1005" s="59">
        <v>997</v>
      </c>
      <c r="B1005">
        <v>77922487742</v>
      </c>
      <c r="C1005" s="55"/>
      <c r="D1005" s="1" t="s">
        <v>2060</v>
      </c>
      <c r="E1005" t="s">
        <v>1562</v>
      </c>
      <c r="F1005" t="s">
        <v>714</v>
      </c>
      <c r="G1005" s="162">
        <v>45348</v>
      </c>
      <c r="H1005" s="156" t="s">
        <v>94</v>
      </c>
      <c r="I1005" s="163">
        <v>45351</v>
      </c>
      <c r="J1005" s="164"/>
      <c r="K1005" s="9" t="s">
        <v>1368</v>
      </c>
      <c r="L1005" s="15" t="s">
        <v>408</v>
      </c>
      <c r="M1005" s="13">
        <v>1399</v>
      </c>
      <c r="N1005" t="s">
        <v>1713</v>
      </c>
      <c r="O1005" s="13">
        <v>450</v>
      </c>
      <c r="P1005">
        <v>125</v>
      </c>
      <c r="Q1005" s="13">
        <f t="shared" si="18"/>
        <v>824</v>
      </c>
    </row>
    <row r="1006" spans="1:17" ht="21">
      <c r="A1006" s="59">
        <v>998</v>
      </c>
      <c r="B1006">
        <v>77922496923</v>
      </c>
      <c r="C1006" s="55"/>
      <c r="D1006" s="1" t="s">
        <v>2061</v>
      </c>
      <c r="E1006" t="s">
        <v>589</v>
      </c>
      <c r="F1006" t="s">
        <v>232</v>
      </c>
      <c r="G1006" s="162">
        <v>45348</v>
      </c>
      <c r="H1006" s="156" t="s">
        <v>94</v>
      </c>
      <c r="I1006" s="163">
        <v>45351</v>
      </c>
      <c r="J1006" s="164"/>
      <c r="K1006" s="9" t="s">
        <v>1368</v>
      </c>
      <c r="L1006" s="15" t="s">
        <v>408</v>
      </c>
      <c r="M1006" s="13">
        <v>1399</v>
      </c>
      <c r="N1006" t="s">
        <v>1713</v>
      </c>
      <c r="O1006" s="13">
        <v>450</v>
      </c>
      <c r="P1006">
        <v>125</v>
      </c>
      <c r="Q1006" s="13">
        <f t="shared" si="18"/>
        <v>824</v>
      </c>
    </row>
    <row r="1007" spans="1:17" ht="21">
      <c r="A1007" s="59">
        <v>999</v>
      </c>
      <c r="B1007">
        <v>77922761663</v>
      </c>
      <c r="C1007" s="55"/>
      <c r="D1007" s="1" t="s">
        <v>2062</v>
      </c>
      <c r="E1007" t="s">
        <v>533</v>
      </c>
      <c r="F1007" t="s">
        <v>232</v>
      </c>
      <c r="G1007" s="162">
        <v>45348</v>
      </c>
      <c r="H1007" s="156" t="s">
        <v>94</v>
      </c>
      <c r="I1007" s="163">
        <v>45350</v>
      </c>
      <c r="J1007" s="164"/>
      <c r="K1007" s="9" t="s">
        <v>1368</v>
      </c>
      <c r="L1007" s="15" t="s">
        <v>408</v>
      </c>
      <c r="M1007" s="13">
        <v>1399</v>
      </c>
      <c r="N1007" t="s">
        <v>1713</v>
      </c>
      <c r="O1007" s="13">
        <v>450</v>
      </c>
      <c r="P1007">
        <v>125</v>
      </c>
      <c r="Q1007" s="13">
        <f t="shared" si="18"/>
        <v>824</v>
      </c>
    </row>
    <row r="1008" spans="1:17" ht="21">
      <c r="A1008" s="59">
        <v>1000</v>
      </c>
      <c r="B1008">
        <v>19041540463942</v>
      </c>
      <c r="C1008" s="55"/>
      <c r="D1008" s="1" t="s">
        <v>2063</v>
      </c>
      <c r="E1008" t="s">
        <v>1171</v>
      </c>
      <c r="F1008" t="s">
        <v>93</v>
      </c>
      <c r="G1008" s="162">
        <v>45348</v>
      </c>
      <c r="H1008" s="156" t="s">
        <v>94</v>
      </c>
      <c r="I1008" s="163">
        <v>45351</v>
      </c>
      <c r="J1008" s="164"/>
      <c r="K1008" s="9" t="s">
        <v>1368</v>
      </c>
      <c r="L1008" s="15" t="s">
        <v>408</v>
      </c>
      <c r="M1008" s="13">
        <v>1399</v>
      </c>
      <c r="N1008" t="s">
        <v>1713</v>
      </c>
      <c r="O1008" s="13">
        <v>450</v>
      </c>
      <c r="P1008">
        <v>125</v>
      </c>
      <c r="Q1008" s="13">
        <f t="shared" si="18"/>
        <v>824</v>
      </c>
    </row>
    <row r="1009" spans="1:17" ht="21">
      <c r="A1009" s="59">
        <v>1001</v>
      </c>
      <c r="B1009">
        <v>77923036236</v>
      </c>
      <c r="C1009" s="55"/>
      <c r="D1009" s="1" t="s">
        <v>2064</v>
      </c>
      <c r="E1009" t="s">
        <v>406</v>
      </c>
      <c r="F1009" t="s">
        <v>4</v>
      </c>
      <c r="G1009" s="162">
        <v>45348</v>
      </c>
      <c r="H1009" s="156" t="s">
        <v>94</v>
      </c>
      <c r="I1009" s="163">
        <v>45349</v>
      </c>
      <c r="J1009" s="164"/>
      <c r="K1009" s="9" t="s">
        <v>2065</v>
      </c>
      <c r="L1009" s="15" t="s">
        <v>408</v>
      </c>
      <c r="M1009" s="13">
        <v>3047</v>
      </c>
      <c r="N1009" t="s">
        <v>2155</v>
      </c>
      <c r="O1009" s="13">
        <v>940</v>
      </c>
      <c r="P1009">
        <v>125</v>
      </c>
      <c r="Q1009" s="13">
        <f t="shared" si="18"/>
        <v>1982</v>
      </c>
    </row>
    <row r="1010" spans="1:17" ht="21">
      <c r="A1010" s="59">
        <v>1002</v>
      </c>
      <c r="B1010">
        <v>77923036660</v>
      </c>
      <c r="C1010" s="55"/>
      <c r="D1010" s="1" t="s">
        <v>2066</v>
      </c>
      <c r="E1010" t="s">
        <v>829</v>
      </c>
      <c r="F1010" t="s">
        <v>303</v>
      </c>
      <c r="G1010" s="162">
        <v>45348</v>
      </c>
      <c r="H1010" s="156" t="s">
        <v>94</v>
      </c>
      <c r="I1010" s="163">
        <v>45351</v>
      </c>
      <c r="J1010" s="164"/>
      <c r="K1010" s="9" t="s">
        <v>1368</v>
      </c>
      <c r="L1010" s="15" t="s">
        <v>408</v>
      </c>
      <c r="M1010" s="13">
        <v>1399</v>
      </c>
      <c r="N1010" t="s">
        <v>1713</v>
      </c>
      <c r="O1010" s="13">
        <v>450</v>
      </c>
      <c r="P1010">
        <v>125</v>
      </c>
      <c r="Q1010" s="13">
        <f t="shared" si="18"/>
        <v>824</v>
      </c>
    </row>
    <row r="1011" spans="1:17" ht="21">
      <c r="A1011" s="59">
        <v>1003</v>
      </c>
      <c r="B1011">
        <v>77923370265</v>
      </c>
      <c r="C1011" s="55"/>
      <c r="D1011" s="1" t="s">
        <v>2069</v>
      </c>
      <c r="E1011" t="s">
        <v>873</v>
      </c>
      <c r="F1011" t="s">
        <v>232</v>
      </c>
      <c r="G1011" s="162">
        <v>45349</v>
      </c>
      <c r="H1011" s="156" t="s">
        <v>94</v>
      </c>
      <c r="I1011" s="163">
        <v>45351</v>
      </c>
      <c r="J1011" s="164"/>
      <c r="K1011" s="9" t="s">
        <v>1368</v>
      </c>
      <c r="L1011" s="15" t="s">
        <v>408</v>
      </c>
      <c r="M1011" s="13">
        <v>1399</v>
      </c>
      <c r="N1011" t="s">
        <v>1713</v>
      </c>
      <c r="O1011" s="13">
        <v>450</v>
      </c>
      <c r="P1011">
        <v>125</v>
      </c>
      <c r="Q1011" s="13">
        <f t="shared" si="18"/>
        <v>824</v>
      </c>
    </row>
    <row r="1012" spans="1:17" ht="21">
      <c r="A1012" s="59">
        <v>1004</v>
      </c>
      <c r="B1012">
        <v>77923369893</v>
      </c>
      <c r="D1012" s="1" t="s">
        <v>2067</v>
      </c>
      <c r="E1012" t="s">
        <v>2068</v>
      </c>
      <c r="F1012" t="s">
        <v>232</v>
      </c>
      <c r="G1012" s="162">
        <v>45349</v>
      </c>
      <c r="H1012" s="156" t="s">
        <v>94</v>
      </c>
      <c r="I1012" s="163">
        <v>45353</v>
      </c>
      <c r="J1012" s="164"/>
      <c r="K1012" s="9" t="s">
        <v>1368</v>
      </c>
      <c r="L1012" s="15" t="s">
        <v>408</v>
      </c>
      <c r="M1012" s="13">
        <v>1399</v>
      </c>
      <c r="N1012" t="s">
        <v>1713</v>
      </c>
      <c r="O1012" s="13">
        <v>450</v>
      </c>
      <c r="P1012">
        <v>125</v>
      </c>
      <c r="Q1012" s="13">
        <f t="shared" si="18"/>
        <v>824</v>
      </c>
    </row>
    <row r="1013" spans="1:17" ht="21">
      <c r="A1013" s="59">
        <v>1005</v>
      </c>
      <c r="B1013">
        <v>77923369580</v>
      </c>
      <c r="C1013" s="55"/>
      <c r="D1013" s="1" t="s">
        <v>2076</v>
      </c>
      <c r="E1013" t="s">
        <v>836</v>
      </c>
      <c r="F1013" t="s">
        <v>2</v>
      </c>
      <c r="G1013" s="162">
        <v>45349</v>
      </c>
      <c r="H1013" s="156" t="s">
        <v>94</v>
      </c>
      <c r="I1013" s="163">
        <v>45350</v>
      </c>
      <c r="J1013" s="164"/>
      <c r="K1013" s="9" t="s">
        <v>1234</v>
      </c>
      <c r="L1013" s="15" t="s">
        <v>408</v>
      </c>
      <c r="M1013" s="13">
        <v>1499</v>
      </c>
      <c r="N1013" t="s">
        <v>1713</v>
      </c>
      <c r="O1013" s="13">
        <v>450</v>
      </c>
      <c r="P1013">
        <v>125</v>
      </c>
      <c r="Q1013" s="13">
        <f t="shared" si="18"/>
        <v>924</v>
      </c>
    </row>
    <row r="1014" spans="1:17" ht="21">
      <c r="A1014" s="59">
        <v>1006</v>
      </c>
      <c r="B1014">
        <v>77923369425</v>
      </c>
      <c r="C1014" s="55"/>
      <c r="D1014" s="1" t="s">
        <v>2077</v>
      </c>
      <c r="E1014" t="s">
        <v>963</v>
      </c>
      <c r="F1014" t="s">
        <v>380</v>
      </c>
      <c r="G1014" s="162">
        <v>45349</v>
      </c>
      <c r="H1014" s="156" t="s">
        <v>94</v>
      </c>
      <c r="I1014" s="163">
        <v>45352</v>
      </c>
      <c r="J1014" s="164"/>
      <c r="K1014" s="9" t="s">
        <v>1368</v>
      </c>
      <c r="L1014" s="15" t="s">
        <v>408</v>
      </c>
      <c r="M1014" s="13">
        <v>1399</v>
      </c>
      <c r="N1014" t="s">
        <v>1713</v>
      </c>
      <c r="O1014" s="13">
        <v>450</v>
      </c>
      <c r="P1014">
        <v>125</v>
      </c>
      <c r="Q1014" s="13">
        <f t="shared" si="18"/>
        <v>824</v>
      </c>
    </row>
    <row r="1015" spans="1:17" ht="21">
      <c r="A1015" s="59">
        <v>1007</v>
      </c>
      <c r="B1015">
        <v>77923369215</v>
      </c>
      <c r="C1015" s="55"/>
      <c r="D1015" s="1" t="s">
        <v>2078</v>
      </c>
      <c r="E1015" t="s">
        <v>2079</v>
      </c>
      <c r="F1015" t="s">
        <v>11</v>
      </c>
      <c r="G1015" s="162">
        <v>45349</v>
      </c>
      <c r="H1015" s="157" t="s">
        <v>115</v>
      </c>
      <c r="I1015" s="164"/>
      <c r="J1015" s="165">
        <v>45357</v>
      </c>
      <c r="K1015" s="9" t="s">
        <v>1368</v>
      </c>
      <c r="M1015" s="13"/>
      <c r="N1015" t="s">
        <v>1713</v>
      </c>
      <c r="O1015" s="13">
        <v>450</v>
      </c>
      <c r="P1015">
        <v>125</v>
      </c>
      <c r="Q1015" s="13">
        <f t="shared" si="18"/>
        <v>0</v>
      </c>
    </row>
    <row r="1016" spans="1:17" ht="21">
      <c r="A1016" s="59">
        <v>1008</v>
      </c>
      <c r="B1016">
        <v>77923369064</v>
      </c>
      <c r="C1016" s="55"/>
      <c r="D1016" s="1" t="s">
        <v>2080</v>
      </c>
      <c r="E1016" t="s">
        <v>1009</v>
      </c>
      <c r="F1016" t="s">
        <v>714</v>
      </c>
      <c r="G1016" s="162">
        <v>45349</v>
      </c>
      <c r="H1016" s="157" t="s">
        <v>115</v>
      </c>
      <c r="I1016" s="164"/>
      <c r="J1016" s="165">
        <v>45353</v>
      </c>
      <c r="K1016" s="9" t="s">
        <v>1234</v>
      </c>
      <c r="M1016" s="13"/>
      <c r="N1016" t="s">
        <v>1713</v>
      </c>
      <c r="O1016" s="13">
        <v>450</v>
      </c>
      <c r="P1016">
        <v>125</v>
      </c>
      <c r="Q1016" s="13">
        <f t="shared" si="18"/>
        <v>0</v>
      </c>
    </row>
    <row r="1017" spans="1:17" ht="21">
      <c r="A1017" s="59">
        <v>1009</v>
      </c>
      <c r="B1017">
        <v>77923368902</v>
      </c>
      <c r="C1017" s="55"/>
      <c r="D1017" s="1" t="s">
        <v>2087</v>
      </c>
      <c r="E1017" t="s">
        <v>2088</v>
      </c>
      <c r="F1017" t="s">
        <v>2</v>
      </c>
      <c r="G1017" s="162">
        <v>45349</v>
      </c>
      <c r="H1017" s="156" t="s">
        <v>94</v>
      </c>
      <c r="I1017" s="163">
        <v>45350</v>
      </c>
      <c r="J1017" s="164"/>
      <c r="K1017" s="9" t="s">
        <v>1368</v>
      </c>
      <c r="L1017" s="15" t="s">
        <v>408</v>
      </c>
      <c r="M1017" s="13">
        <v>1399</v>
      </c>
      <c r="N1017" t="s">
        <v>1713</v>
      </c>
      <c r="O1017" s="13">
        <v>450</v>
      </c>
      <c r="P1017">
        <v>125</v>
      </c>
      <c r="Q1017" s="13">
        <f t="shared" si="18"/>
        <v>824</v>
      </c>
    </row>
    <row r="1018" spans="1:17" ht="21">
      <c r="A1018" s="59">
        <v>1010</v>
      </c>
      <c r="B1018">
        <v>77923460823</v>
      </c>
      <c r="C1018" s="55"/>
      <c r="D1018" s="1" t="s">
        <v>2089</v>
      </c>
      <c r="E1018" t="s">
        <v>2090</v>
      </c>
      <c r="F1018" t="s">
        <v>380</v>
      </c>
      <c r="G1018" s="162">
        <v>45349</v>
      </c>
      <c r="H1018" s="156" t="s">
        <v>94</v>
      </c>
      <c r="I1018" s="163">
        <v>45355</v>
      </c>
      <c r="J1018" s="164"/>
      <c r="K1018" s="9" t="s">
        <v>1368</v>
      </c>
      <c r="L1018" s="15" t="s">
        <v>408</v>
      </c>
      <c r="M1018" s="13">
        <v>1399</v>
      </c>
      <c r="N1018" t="s">
        <v>1713</v>
      </c>
      <c r="O1018" s="13">
        <v>450</v>
      </c>
      <c r="P1018">
        <v>125</v>
      </c>
      <c r="Q1018" s="13">
        <f t="shared" si="18"/>
        <v>824</v>
      </c>
    </row>
    <row r="1019" spans="1:17" ht="21">
      <c r="A1019" s="59">
        <v>1011</v>
      </c>
      <c r="B1019">
        <v>77924250600</v>
      </c>
      <c r="C1019" s="55"/>
      <c r="D1019" s="1" t="s">
        <v>2091</v>
      </c>
      <c r="E1019" t="s">
        <v>1896</v>
      </c>
      <c r="F1019" t="s">
        <v>22</v>
      </c>
      <c r="G1019" s="162">
        <v>45350</v>
      </c>
      <c r="H1019" s="156" t="s">
        <v>94</v>
      </c>
      <c r="I1019" s="163">
        <v>45351</v>
      </c>
      <c r="J1019" s="164"/>
      <c r="K1019" s="9" t="s">
        <v>1368</v>
      </c>
      <c r="L1019" s="15" t="s">
        <v>408</v>
      </c>
      <c r="M1019" s="13">
        <v>1399</v>
      </c>
      <c r="N1019" t="s">
        <v>1713</v>
      </c>
      <c r="O1019">
        <v>530</v>
      </c>
      <c r="P1019">
        <v>125</v>
      </c>
      <c r="Q1019" s="13">
        <f t="shared" si="18"/>
        <v>744</v>
      </c>
    </row>
    <row r="1020" spans="1:17" ht="21">
      <c r="A1020" s="59">
        <v>1012</v>
      </c>
      <c r="B1020">
        <v>77924250375</v>
      </c>
      <c r="C1020" s="55"/>
      <c r="D1020" s="1" t="s">
        <v>2093</v>
      </c>
      <c r="E1020" t="s">
        <v>2037</v>
      </c>
      <c r="F1020" t="s">
        <v>2</v>
      </c>
      <c r="G1020" s="162">
        <v>45350</v>
      </c>
      <c r="H1020" s="156" t="s">
        <v>94</v>
      </c>
      <c r="I1020" s="163">
        <v>45352</v>
      </c>
      <c r="J1020" s="164"/>
      <c r="K1020" s="9" t="s">
        <v>1368</v>
      </c>
      <c r="L1020" s="15" t="s">
        <v>408</v>
      </c>
      <c r="M1020" s="13">
        <v>1399</v>
      </c>
      <c r="N1020" t="s">
        <v>1713</v>
      </c>
      <c r="O1020">
        <v>530</v>
      </c>
      <c r="P1020">
        <v>125</v>
      </c>
      <c r="Q1020" s="13">
        <f t="shared" si="18"/>
        <v>744</v>
      </c>
    </row>
    <row r="1021" spans="1:17" ht="21">
      <c r="A1021" s="59">
        <v>1013</v>
      </c>
      <c r="B1021">
        <v>141123410940107</v>
      </c>
      <c r="C1021" s="55"/>
      <c r="D1021" s="1" t="s">
        <v>2092</v>
      </c>
      <c r="E1021" t="s">
        <v>593</v>
      </c>
      <c r="F1021" t="s">
        <v>232</v>
      </c>
      <c r="G1021" s="162">
        <v>45350</v>
      </c>
      <c r="H1021" s="156" t="s">
        <v>94</v>
      </c>
      <c r="I1021" s="163">
        <v>45355</v>
      </c>
      <c r="J1021" s="164"/>
      <c r="K1021" s="9" t="s">
        <v>1368</v>
      </c>
      <c r="L1021" s="15" t="s">
        <v>408</v>
      </c>
      <c r="M1021" s="13">
        <v>1399</v>
      </c>
      <c r="N1021" t="s">
        <v>1713</v>
      </c>
      <c r="O1021">
        <v>530</v>
      </c>
      <c r="P1021">
        <v>125</v>
      </c>
      <c r="Q1021" s="13">
        <f t="shared" ref="Q1021:Q1034" si="19">(IF((M1021)-(O1021+P1021)&lt;0,0,(M1021)-(O1021+P1021)))</f>
        <v>744</v>
      </c>
    </row>
    <row r="1022" spans="1:17" ht="21">
      <c r="A1022" s="59">
        <v>1014</v>
      </c>
      <c r="B1022">
        <v>77924249583</v>
      </c>
      <c r="C1022" s="55"/>
      <c r="D1022" s="1" t="s">
        <v>2094</v>
      </c>
      <c r="E1022" t="s">
        <v>983</v>
      </c>
      <c r="F1022" t="s">
        <v>6</v>
      </c>
      <c r="G1022" s="162">
        <v>45350</v>
      </c>
      <c r="H1022" s="156" t="s">
        <v>94</v>
      </c>
      <c r="I1022" s="163">
        <v>45354</v>
      </c>
      <c r="J1022" s="164"/>
      <c r="K1022" s="9" t="s">
        <v>1234</v>
      </c>
      <c r="L1022" s="15" t="s">
        <v>408</v>
      </c>
      <c r="M1022" s="13">
        <v>1499</v>
      </c>
      <c r="N1022" t="s">
        <v>1713</v>
      </c>
      <c r="O1022">
        <v>530</v>
      </c>
      <c r="P1022">
        <v>125</v>
      </c>
      <c r="Q1022" s="13">
        <f t="shared" si="19"/>
        <v>844</v>
      </c>
    </row>
    <row r="1023" spans="1:17" ht="21">
      <c r="A1023" s="59">
        <v>1015</v>
      </c>
      <c r="B1023">
        <v>77924249454</v>
      </c>
      <c r="C1023" s="55"/>
      <c r="D1023" s="1" t="s">
        <v>2095</v>
      </c>
      <c r="E1023" t="s">
        <v>231</v>
      </c>
      <c r="F1023" t="s">
        <v>232</v>
      </c>
      <c r="G1023" s="162">
        <v>45350</v>
      </c>
      <c r="H1023" s="156" t="s">
        <v>94</v>
      </c>
      <c r="I1023" s="163">
        <v>45352</v>
      </c>
      <c r="J1023" s="164"/>
      <c r="K1023" s="9" t="s">
        <v>1427</v>
      </c>
      <c r="L1023" s="15" t="s">
        <v>408</v>
      </c>
      <c r="M1023" s="13">
        <v>1548</v>
      </c>
      <c r="N1023" t="s">
        <v>2096</v>
      </c>
      <c r="O1023">
        <v>530</v>
      </c>
      <c r="P1023">
        <v>125</v>
      </c>
      <c r="Q1023" s="13">
        <f t="shared" si="19"/>
        <v>893</v>
      </c>
    </row>
    <row r="1024" spans="1:17" ht="21">
      <c r="A1024" s="59">
        <v>1016</v>
      </c>
      <c r="B1024">
        <v>77924248964</v>
      </c>
      <c r="C1024" s="55"/>
      <c r="D1024" s="1" t="s">
        <v>2097</v>
      </c>
      <c r="E1024" t="s">
        <v>1981</v>
      </c>
      <c r="F1024" t="s">
        <v>343</v>
      </c>
      <c r="G1024" s="162">
        <v>45350</v>
      </c>
      <c r="H1024" s="156" t="s">
        <v>94</v>
      </c>
      <c r="I1024" s="163">
        <v>45355</v>
      </c>
      <c r="J1024" s="164"/>
      <c r="K1024" s="9" t="s">
        <v>1368</v>
      </c>
      <c r="L1024" s="15" t="s">
        <v>408</v>
      </c>
      <c r="M1024" s="13">
        <v>1399</v>
      </c>
      <c r="N1024" t="s">
        <v>1713</v>
      </c>
      <c r="O1024">
        <v>530</v>
      </c>
      <c r="P1024">
        <v>125</v>
      </c>
      <c r="Q1024" s="13">
        <f t="shared" si="19"/>
        <v>744</v>
      </c>
    </row>
    <row r="1025" spans="1:17" ht="21">
      <c r="A1025" s="59">
        <v>1017</v>
      </c>
      <c r="B1025">
        <v>76992959466</v>
      </c>
      <c r="C1025" s="55"/>
      <c r="D1025" s="1" t="s">
        <v>2098</v>
      </c>
      <c r="E1025" t="s">
        <v>231</v>
      </c>
      <c r="F1025" t="s">
        <v>232</v>
      </c>
      <c r="G1025" s="162">
        <v>45350</v>
      </c>
      <c r="H1025" s="156" t="s">
        <v>94</v>
      </c>
      <c r="I1025" s="163">
        <v>45352</v>
      </c>
      <c r="J1025" s="164"/>
      <c r="K1025" s="9" t="s">
        <v>985</v>
      </c>
      <c r="L1025" t="s">
        <v>562</v>
      </c>
      <c r="M1025" s="13">
        <v>1399</v>
      </c>
      <c r="N1025" t="s">
        <v>1713</v>
      </c>
      <c r="O1025">
        <v>530</v>
      </c>
      <c r="P1025">
        <v>125</v>
      </c>
      <c r="Q1025" s="13">
        <f t="shared" si="19"/>
        <v>744</v>
      </c>
    </row>
    <row r="1026" spans="1:17" ht="21">
      <c r="A1026" s="59">
        <v>1018</v>
      </c>
      <c r="B1026">
        <v>77924247192</v>
      </c>
      <c r="C1026" s="55"/>
      <c r="D1026" s="1" t="s">
        <v>2099</v>
      </c>
      <c r="E1026" t="s">
        <v>1043</v>
      </c>
      <c r="F1026" t="s">
        <v>492</v>
      </c>
      <c r="G1026" s="162">
        <v>45350</v>
      </c>
      <c r="H1026" s="156" t="s">
        <v>94</v>
      </c>
      <c r="I1026" s="163">
        <v>45355</v>
      </c>
      <c r="J1026" s="164"/>
      <c r="K1026" s="9" t="s">
        <v>1368</v>
      </c>
      <c r="L1026" s="15" t="s">
        <v>408</v>
      </c>
      <c r="M1026" s="13">
        <v>1399</v>
      </c>
      <c r="N1026" t="s">
        <v>1713</v>
      </c>
      <c r="O1026">
        <v>530</v>
      </c>
      <c r="P1026">
        <v>125</v>
      </c>
      <c r="Q1026" s="13">
        <f t="shared" si="19"/>
        <v>744</v>
      </c>
    </row>
    <row r="1027" spans="1:17" ht="21">
      <c r="A1027" s="59">
        <v>1019</v>
      </c>
      <c r="B1027">
        <v>77924246400</v>
      </c>
      <c r="C1027" s="55"/>
      <c r="D1027" s="1" t="s">
        <v>2100</v>
      </c>
      <c r="E1027" t="s">
        <v>1625</v>
      </c>
      <c r="F1027" t="s">
        <v>492</v>
      </c>
      <c r="G1027" s="162">
        <v>45350</v>
      </c>
      <c r="H1027" s="156" t="s">
        <v>94</v>
      </c>
      <c r="I1027" s="163">
        <v>45352</v>
      </c>
      <c r="J1027" s="164"/>
      <c r="K1027" s="9" t="s">
        <v>1368</v>
      </c>
      <c r="L1027" s="15" t="s">
        <v>408</v>
      </c>
      <c r="M1027" s="13">
        <v>1399</v>
      </c>
      <c r="N1027" t="s">
        <v>1713</v>
      </c>
      <c r="O1027">
        <v>530</v>
      </c>
      <c r="P1027">
        <v>125</v>
      </c>
      <c r="Q1027" s="13">
        <f t="shared" si="19"/>
        <v>744</v>
      </c>
    </row>
    <row r="1028" spans="1:17" ht="21">
      <c r="A1028" s="59">
        <v>1020</v>
      </c>
      <c r="B1028">
        <v>77924245792</v>
      </c>
      <c r="C1028" s="55"/>
      <c r="D1028" s="1" t="s">
        <v>2102</v>
      </c>
      <c r="E1028" t="s">
        <v>1704</v>
      </c>
      <c r="F1028" t="s">
        <v>827</v>
      </c>
      <c r="G1028" s="162">
        <v>45350</v>
      </c>
      <c r="H1028" s="156" t="s">
        <v>94</v>
      </c>
      <c r="I1028" s="163">
        <v>45354</v>
      </c>
      <c r="J1028" s="164"/>
      <c r="K1028" s="9" t="s">
        <v>1368</v>
      </c>
      <c r="L1028" s="15" t="s">
        <v>408</v>
      </c>
      <c r="M1028" s="13">
        <v>1399</v>
      </c>
      <c r="N1028" t="s">
        <v>1713</v>
      </c>
      <c r="O1028">
        <v>530</v>
      </c>
      <c r="P1028">
        <v>125</v>
      </c>
      <c r="Q1028" s="13">
        <f t="shared" si="19"/>
        <v>744</v>
      </c>
    </row>
    <row r="1029" spans="1:17" ht="21">
      <c r="A1029" s="59">
        <v>1021</v>
      </c>
      <c r="B1029">
        <v>76992960424</v>
      </c>
      <c r="C1029" s="55"/>
      <c r="D1029" s="1" t="s">
        <v>2106</v>
      </c>
      <c r="E1029" t="s">
        <v>1648</v>
      </c>
      <c r="F1029" t="s">
        <v>452</v>
      </c>
      <c r="G1029" s="162">
        <v>45350</v>
      </c>
      <c r="H1029" s="156" t="s">
        <v>94</v>
      </c>
      <c r="I1029" s="163">
        <v>45355</v>
      </c>
      <c r="J1029" s="164"/>
      <c r="K1029" s="9" t="s">
        <v>985</v>
      </c>
      <c r="L1029" t="s">
        <v>562</v>
      </c>
      <c r="M1029" s="13">
        <v>1399</v>
      </c>
      <c r="N1029" t="s">
        <v>1713</v>
      </c>
      <c r="O1029">
        <v>530</v>
      </c>
      <c r="P1029">
        <v>125</v>
      </c>
      <c r="Q1029" s="13">
        <f t="shared" si="19"/>
        <v>744</v>
      </c>
    </row>
    <row r="1030" spans="1:17" ht="21">
      <c r="A1030" s="59">
        <v>1022</v>
      </c>
      <c r="B1030">
        <v>77924245711</v>
      </c>
      <c r="C1030" s="55"/>
      <c r="D1030" s="1" t="s">
        <v>2101</v>
      </c>
      <c r="E1030" t="s">
        <v>829</v>
      </c>
      <c r="F1030" t="s">
        <v>303</v>
      </c>
      <c r="G1030" s="162">
        <v>45350</v>
      </c>
      <c r="H1030" s="156" t="s">
        <v>94</v>
      </c>
      <c r="I1030" s="163">
        <v>45353</v>
      </c>
      <c r="J1030" s="164"/>
      <c r="K1030" s="9" t="s">
        <v>1368</v>
      </c>
      <c r="L1030" s="15" t="s">
        <v>408</v>
      </c>
      <c r="M1030" s="13">
        <v>1399</v>
      </c>
      <c r="N1030" t="s">
        <v>1713</v>
      </c>
      <c r="O1030">
        <v>530</v>
      </c>
      <c r="P1030">
        <v>125</v>
      </c>
      <c r="Q1030" s="13">
        <f t="shared" si="19"/>
        <v>744</v>
      </c>
    </row>
    <row r="1031" spans="1:17" ht="21">
      <c r="A1031" s="59">
        <v>1023</v>
      </c>
      <c r="B1031">
        <v>77924648535</v>
      </c>
      <c r="C1031" s="55"/>
      <c r="D1031" s="1" t="s">
        <v>2103</v>
      </c>
      <c r="E1031" t="s">
        <v>1631</v>
      </c>
      <c r="F1031" t="s">
        <v>468</v>
      </c>
      <c r="G1031" s="162">
        <v>45350</v>
      </c>
      <c r="H1031" s="156" t="s">
        <v>94</v>
      </c>
      <c r="I1031" s="163">
        <v>45355</v>
      </c>
      <c r="J1031" s="164"/>
      <c r="K1031" s="9" t="s">
        <v>2104</v>
      </c>
      <c r="L1031" s="15" t="s">
        <v>408</v>
      </c>
      <c r="M1031" s="13">
        <v>1999</v>
      </c>
      <c r="N1031" t="s">
        <v>2105</v>
      </c>
      <c r="O1031">
        <v>850</v>
      </c>
      <c r="P1031">
        <v>125</v>
      </c>
      <c r="Q1031" s="13">
        <f t="shared" si="19"/>
        <v>1024</v>
      </c>
    </row>
    <row r="1032" spans="1:17" ht="21">
      <c r="A1032" s="59">
        <v>1024</v>
      </c>
      <c r="B1032">
        <v>14112347141401</v>
      </c>
      <c r="C1032" s="55"/>
      <c r="D1032" s="1" t="s">
        <v>2075</v>
      </c>
      <c r="E1032" t="s">
        <v>1933</v>
      </c>
      <c r="F1032" t="s">
        <v>22</v>
      </c>
      <c r="G1032" s="162">
        <v>45350</v>
      </c>
      <c r="H1032" s="156" t="s">
        <v>94</v>
      </c>
      <c r="I1032" s="163">
        <v>45355</v>
      </c>
      <c r="J1032" s="164"/>
      <c r="K1032" s="9" t="s">
        <v>1616</v>
      </c>
      <c r="M1032" s="13">
        <v>0</v>
      </c>
      <c r="N1032" t="s">
        <v>1713</v>
      </c>
      <c r="O1032">
        <v>440</v>
      </c>
      <c r="P1032">
        <v>125</v>
      </c>
      <c r="Q1032" s="13">
        <f t="shared" si="19"/>
        <v>0</v>
      </c>
    </row>
    <row r="1033" spans="1:17" ht="21">
      <c r="A1033" s="59">
        <v>1025</v>
      </c>
      <c r="B1033">
        <v>77924314215</v>
      </c>
      <c r="C1033" s="55"/>
      <c r="D1033" s="1" t="s">
        <v>2107</v>
      </c>
      <c r="E1033" t="s">
        <v>2108</v>
      </c>
      <c r="F1033" t="s">
        <v>343</v>
      </c>
      <c r="G1033" s="162">
        <v>45350</v>
      </c>
      <c r="H1033" s="156" t="s">
        <v>94</v>
      </c>
      <c r="I1033" s="163">
        <v>45355</v>
      </c>
      <c r="J1033" s="164"/>
      <c r="K1033" s="9" t="s">
        <v>1234</v>
      </c>
      <c r="L1033" s="15" t="s">
        <v>408</v>
      </c>
      <c r="M1033" s="13">
        <v>1499</v>
      </c>
      <c r="N1033" t="s">
        <v>1713</v>
      </c>
      <c r="O1033">
        <v>530</v>
      </c>
      <c r="P1033">
        <v>125</v>
      </c>
      <c r="Q1033" s="13">
        <f t="shared" si="19"/>
        <v>844</v>
      </c>
    </row>
    <row r="1034" spans="1:17" ht="21">
      <c r="A1034" s="59">
        <v>1026</v>
      </c>
      <c r="B1034">
        <v>76993045485</v>
      </c>
      <c r="C1034" s="55"/>
      <c r="D1034" s="1" t="s">
        <v>2216</v>
      </c>
      <c r="E1034" t="s">
        <v>1926</v>
      </c>
      <c r="F1034" t="s">
        <v>827</v>
      </c>
      <c r="G1034" s="162">
        <v>45350</v>
      </c>
      <c r="H1034" s="156" t="s">
        <v>94</v>
      </c>
      <c r="I1034" s="163">
        <v>45355</v>
      </c>
      <c r="J1034" s="164"/>
      <c r="K1034" s="9" t="s">
        <v>1616</v>
      </c>
      <c r="M1034" s="13">
        <v>0</v>
      </c>
      <c r="P1034">
        <v>125</v>
      </c>
      <c r="Q1034" s="13">
        <f t="shared" si="19"/>
        <v>0</v>
      </c>
    </row>
    <row r="1035" spans="1:17" ht="21">
      <c r="A1035" s="59">
        <v>1027</v>
      </c>
      <c r="B1035">
        <v>76993834610</v>
      </c>
      <c r="C1035" s="55"/>
      <c r="D1035" s="1" t="s">
        <v>2114</v>
      </c>
      <c r="E1035" t="s">
        <v>2109</v>
      </c>
      <c r="F1035" t="s">
        <v>2</v>
      </c>
      <c r="G1035" s="162">
        <v>45351</v>
      </c>
      <c r="H1035" s="156" t="s">
        <v>94</v>
      </c>
      <c r="I1035" s="163">
        <v>45352</v>
      </c>
      <c r="J1035" s="164"/>
      <c r="K1035" s="9" t="s">
        <v>985</v>
      </c>
      <c r="L1035" t="s">
        <v>280</v>
      </c>
      <c r="M1035" s="13">
        <v>1399</v>
      </c>
      <c r="N1035" t="s">
        <v>1713</v>
      </c>
      <c r="O1035">
        <v>530</v>
      </c>
      <c r="P1035">
        <v>125</v>
      </c>
      <c r="Q1035" s="13">
        <f t="shared" ref="Q1035:Q1066" si="20">(IF((M1035)-(O1035+P1035)&lt;0,0,(M1035)-(O1035+P1035)))</f>
        <v>744</v>
      </c>
    </row>
    <row r="1036" spans="1:17" ht="21">
      <c r="A1036" s="59">
        <v>1028</v>
      </c>
      <c r="B1036">
        <v>77925083784</v>
      </c>
      <c r="C1036" s="55"/>
      <c r="D1036" s="1" t="s">
        <v>2110</v>
      </c>
      <c r="E1036" t="s">
        <v>2022</v>
      </c>
      <c r="F1036" t="s">
        <v>827</v>
      </c>
      <c r="G1036" s="162">
        <v>45351</v>
      </c>
      <c r="H1036" s="156" t="s">
        <v>94</v>
      </c>
      <c r="I1036" s="163">
        <v>45354</v>
      </c>
      <c r="J1036" s="164"/>
      <c r="K1036" s="9" t="s">
        <v>1415</v>
      </c>
      <c r="L1036" s="15" t="s">
        <v>408</v>
      </c>
      <c r="M1036" s="13">
        <v>1548</v>
      </c>
      <c r="N1036" t="s">
        <v>1554</v>
      </c>
      <c r="O1036">
        <v>570</v>
      </c>
      <c r="P1036">
        <v>125</v>
      </c>
      <c r="Q1036" s="13">
        <f t="shared" si="20"/>
        <v>853</v>
      </c>
    </row>
    <row r="1037" spans="1:17" ht="21">
      <c r="A1037" s="59">
        <v>1029</v>
      </c>
      <c r="B1037">
        <v>80441362890</v>
      </c>
      <c r="C1037" s="55"/>
      <c r="D1037" s="1" t="s">
        <v>2111</v>
      </c>
      <c r="E1037" t="s">
        <v>2112</v>
      </c>
      <c r="F1037" t="s">
        <v>1118</v>
      </c>
      <c r="G1037" s="162">
        <v>45351</v>
      </c>
      <c r="H1037" s="156" t="s">
        <v>94</v>
      </c>
      <c r="I1037" s="163">
        <v>45354</v>
      </c>
      <c r="J1037" s="164"/>
      <c r="K1037" s="9" t="s">
        <v>1415</v>
      </c>
      <c r="L1037" s="15" t="s">
        <v>408</v>
      </c>
      <c r="M1037" s="13">
        <v>1548</v>
      </c>
      <c r="N1037" t="s">
        <v>1554</v>
      </c>
      <c r="O1037">
        <v>570</v>
      </c>
      <c r="P1037">
        <v>125</v>
      </c>
      <c r="Q1037" s="13">
        <f t="shared" si="20"/>
        <v>853</v>
      </c>
    </row>
    <row r="1038" spans="1:17" ht="21">
      <c r="A1038" s="59">
        <v>1030</v>
      </c>
      <c r="B1038">
        <v>77925083600</v>
      </c>
      <c r="C1038" s="55"/>
      <c r="D1038" s="1" t="s">
        <v>2113</v>
      </c>
      <c r="E1038" t="s">
        <v>533</v>
      </c>
      <c r="F1038" t="s">
        <v>232</v>
      </c>
      <c r="G1038" s="162">
        <v>45351</v>
      </c>
      <c r="H1038" s="156" t="s">
        <v>94</v>
      </c>
      <c r="I1038" s="163">
        <v>45353</v>
      </c>
      <c r="J1038" s="164"/>
      <c r="K1038" s="9" t="s">
        <v>1368</v>
      </c>
      <c r="L1038" s="15" t="s">
        <v>408</v>
      </c>
      <c r="M1038" s="13">
        <v>1399</v>
      </c>
      <c r="N1038" t="s">
        <v>1713</v>
      </c>
      <c r="O1038">
        <v>530</v>
      </c>
      <c r="P1038">
        <v>125</v>
      </c>
      <c r="Q1038" s="13">
        <f t="shared" si="20"/>
        <v>744</v>
      </c>
    </row>
    <row r="1039" spans="1:17" ht="21">
      <c r="A1039" s="59">
        <v>1031</v>
      </c>
      <c r="B1039">
        <v>77925083563</v>
      </c>
      <c r="C1039" s="55"/>
      <c r="D1039" s="1" t="s">
        <v>2115</v>
      </c>
      <c r="E1039" t="s">
        <v>2116</v>
      </c>
      <c r="F1039" t="s">
        <v>827</v>
      </c>
      <c r="G1039" s="162">
        <v>45351</v>
      </c>
      <c r="H1039" s="156" t="s">
        <v>94</v>
      </c>
      <c r="I1039" s="163">
        <v>45355</v>
      </c>
      <c r="J1039" s="164"/>
      <c r="K1039" s="9" t="s">
        <v>1368</v>
      </c>
      <c r="L1039" s="15" t="s">
        <v>408</v>
      </c>
      <c r="M1039" s="13">
        <v>1399</v>
      </c>
      <c r="N1039" t="s">
        <v>1713</v>
      </c>
      <c r="O1039">
        <v>530</v>
      </c>
      <c r="P1039">
        <v>125</v>
      </c>
      <c r="Q1039" s="13">
        <f t="shared" si="20"/>
        <v>744</v>
      </c>
    </row>
    <row r="1040" spans="1:17" ht="21">
      <c r="A1040" s="59">
        <v>1032</v>
      </c>
      <c r="B1040">
        <v>77925083471</v>
      </c>
      <c r="C1040" s="55"/>
      <c r="D1040" s="1" t="s">
        <v>2117</v>
      </c>
      <c r="E1040" t="s">
        <v>2118</v>
      </c>
      <c r="F1040" t="s">
        <v>827</v>
      </c>
      <c r="G1040" s="162">
        <v>45351</v>
      </c>
      <c r="H1040" s="156" t="s">
        <v>94</v>
      </c>
      <c r="I1040" s="163">
        <v>45355</v>
      </c>
      <c r="J1040" s="164"/>
      <c r="K1040" s="9" t="s">
        <v>1415</v>
      </c>
      <c r="L1040" s="15" t="s">
        <v>408</v>
      </c>
      <c r="M1040" s="13">
        <v>1548</v>
      </c>
      <c r="N1040" t="s">
        <v>1554</v>
      </c>
      <c r="O1040">
        <v>570</v>
      </c>
      <c r="P1040">
        <v>125</v>
      </c>
      <c r="Q1040" s="13">
        <f t="shared" si="20"/>
        <v>853</v>
      </c>
    </row>
    <row r="1041" spans="1:17" ht="21">
      <c r="A1041" s="59">
        <v>1033</v>
      </c>
      <c r="B1041">
        <v>10249780581</v>
      </c>
      <c r="C1041" s="55"/>
      <c r="D1041" s="1" t="s">
        <v>2119</v>
      </c>
      <c r="E1041" t="s">
        <v>2025</v>
      </c>
      <c r="F1041" t="s">
        <v>232</v>
      </c>
      <c r="G1041" s="162">
        <v>45351</v>
      </c>
      <c r="H1041" s="156" t="s">
        <v>94</v>
      </c>
      <c r="I1041" s="163">
        <v>45355</v>
      </c>
      <c r="J1041" s="164"/>
      <c r="K1041" s="9" t="s">
        <v>1368</v>
      </c>
      <c r="L1041" s="15" t="s">
        <v>408</v>
      </c>
      <c r="M1041" s="13">
        <v>1399</v>
      </c>
      <c r="N1041" t="s">
        <v>1713</v>
      </c>
      <c r="O1041">
        <v>530</v>
      </c>
      <c r="P1041">
        <v>125</v>
      </c>
      <c r="Q1041" s="13">
        <f t="shared" si="20"/>
        <v>744</v>
      </c>
    </row>
    <row r="1042" spans="1:17" ht="21">
      <c r="A1042" s="59">
        <v>1034</v>
      </c>
      <c r="B1042">
        <v>77925083261</v>
      </c>
      <c r="C1042" s="55"/>
      <c r="D1042" s="1" t="s">
        <v>2120</v>
      </c>
      <c r="E1042" t="s">
        <v>1447</v>
      </c>
      <c r="F1042" t="s">
        <v>232</v>
      </c>
      <c r="G1042" s="162">
        <v>45351</v>
      </c>
      <c r="H1042" s="157" t="s">
        <v>115</v>
      </c>
      <c r="I1042" s="164"/>
      <c r="J1042" s="165">
        <v>45360</v>
      </c>
      <c r="K1042" s="9" t="s">
        <v>1234</v>
      </c>
      <c r="M1042" s="13"/>
      <c r="N1042" t="s">
        <v>1713</v>
      </c>
      <c r="O1042">
        <v>530</v>
      </c>
      <c r="P1042">
        <v>125</v>
      </c>
      <c r="Q1042" s="13">
        <f t="shared" si="20"/>
        <v>0</v>
      </c>
    </row>
    <row r="1043" spans="1:17" ht="21">
      <c r="A1043" s="59">
        <v>1035</v>
      </c>
      <c r="B1043">
        <v>77925083180</v>
      </c>
      <c r="C1043" s="55"/>
      <c r="D1043" s="1" t="s">
        <v>2121</v>
      </c>
      <c r="E1043" t="s">
        <v>2118</v>
      </c>
      <c r="F1043" t="s">
        <v>827</v>
      </c>
      <c r="G1043" s="162">
        <v>45351</v>
      </c>
      <c r="H1043" s="156" t="s">
        <v>94</v>
      </c>
      <c r="I1043" s="163">
        <v>45357</v>
      </c>
      <c r="J1043" s="164"/>
      <c r="K1043" s="9" t="s">
        <v>1415</v>
      </c>
      <c r="L1043" s="15" t="s">
        <v>408</v>
      </c>
      <c r="M1043" s="13">
        <v>1548</v>
      </c>
      <c r="N1043" t="s">
        <v>1554</v>
      </c>
      <c r="O1043">
        <v>570</v>
      </c>
      <c r="P1043">
        <v>125</v>
      </c>
      <c r="Q1043" s="13">
        <f t="shared" si="20"/>
        <v>853</v>
      </c>
    </row>
    <row r="1044" spans="1:17" ht="21">
      <c r="A1044" s="59">
        <v>1036</v>
      </c>
      <c r="B1044">
        <v>77925083132</v>
      </c>
      <c r="C1044" s="55"/>
      <c r="D1044" s="1" t="s">
        <v>2122</v>
      </c>
      <c r="E1044" t="s">
        <v>533</v>
      </c>
      <c r="F1044" t="s">
        <v>232</v>
      </c>
      <c r="G1044" s="162">
        <v>45351</v>
      </c>
      <c r="H1044" s="156" t="s">
        <v>94</v>
      </c>
      <c r="I1044" s="163">
        <v>45353</v>
      </c>
      <c r="J1044" s="164"/>
      <c r="K1044" s="9" t="s">
        <v>1415</v>
      </c>
      <c r="L1044" s="15" t="s">
        <v>408</v>
      </c>
      <c r="M1044" s="13">
        <v>1548</v>
      </c>
      <c r="N1044" t="s">
        <v>1554</v>
      </c>
      <c r="O1044">
        <v>570</v>
      </c>
      <c r="P1044">
        <v>125</v>
      </c>
      <c r="Q1044" s="13">
        <f t="shared" si="20"/>
        <v>853</v>
      </c>
    </row>
    <row r="1045" spans="1:17" ht="21">
      <c r="A1045" s="59">
        <v>1037</v>
      </c>
      <c r="B1045">
        <v>77925166340</v>
      </c>
      <c r="C1045" s="55"/>
      <c r="D1045" s="1" t="s">
        <v>2123</v>
      </c>
      <c r="E1045" t="s">
        <v>2124</v>
      </c>
      <c r="F1045" t="s">
        <v>827</v>
      </c>
      <c r="G1045" s="162">
        <v>45351</v>
      </c>
      <c r="H1045" s="156" t="s">
        <v>94</v>
      </c>
      <c r="I1045" s="163">
        <v>45355</v>
      </c>
      <c r="J1045" s="164"/>
      <c r="K1045" s="9" t="s">
        <v>1415</v>
      </c>
      <c r="L1045" s="15" t="s">
        <v>408</v>
      </c>
      <c r="M1045" s="13">
        <v>1548</v>
      </c>
      <c r="N1045" t="s">
        <v>1554</v>
      </c>
      <c r="O1045">
        <v>570</v>
      </c>
      <c r="P1045">
        <v>125</v>
      </c>
      <c r="Q1045" s="13">
        <f t="shared" si="20"/>
        <v>853</v>
      </c>
    </row>
    <row r="1046" spans="1:17" ht="21">
      <c r="A1046" s="59">
        <v>1038</v>
      </c>
      <c r="B1046">
        <v>77925166270</v>
      </c>
      <c r="C1046" s="55"/>
      <c r="D1046" s="1" t="s">
        <v>2125</v>
      </c>
      <c r="E1046" t="s">
        <v>258</v>
      </c>
      <c r="F1046" t="s">
        <v>2</v>
      </c>
      <c r="G1046" s="162">
        <v>45351</v>
      </c>
      <c r="H1046" s="156" t="s">
        <v>94</v>
      </c>
      <c r="I1046" s="163">
        <v>45353</v>
      </c>
      <c r="J1046" s="164"/>
      <c r="K1046" s="9" t="s">
        <v>1234</v>
      </c>
      <c r="L1046" s="15" t="s">
        <v>408</v>
      </c>
      <c r="M1046" s="13">
        <v>1499</v>
      </c>
      <c r="N1046" t="s">
        <v>1713</v>
      </c>
      <c r="O1046">
        <v>530</v>
      </c>
      <c r="P1046">
        <v>125</v>
      </c>
      <c r="Q1046" s="13">
        <f t="shared" si="20"/>
        <v>844</v>
      </c>
    </row>
    <row r="1047" spans="1:17" ht="21">
      <c r="A1047" s="59">
        <v>1039</v>
      </c>
      <c r="B1047">
        <v>77925166185</v>
      </c>
      <c r="C1047" s="55"/>
      <c r="D1047" s="1" t="s">
        <v>2126</v>
      </c>
      <c r="E1047" t="s">
        <v>835</v>
      </c>
      <c r="F1047" t="s">
        <v>452</v>
      </c>
      <c r="G1047" s="162">
        <v>45351</v>
      </c>
      <c r="H1047" s="156" t="s">
        <v>94</v>
      </c>
      <c r="I1047" s="163">
        <v>45356</v>
      </c>
      <c r="J1047" s="164"/>
      <c r="K1047" s="9" t="s">
        <v>1368</v>
      </c>
      <c r="L1047" s="15" t="s">
        <v>408</v>
      </c>
      <c r="M1047" s="13">
        <v>1399</v>
      </c>
      <c r="N1047" t="s">
        <v>1713</v>
      </c>
      <c r="O1047">
        <v>530</v>
      </c>
      <c r="P1047">
        <v>125</v>
      </c>
      <c r="Q1047" s="13">
        <f t="shared" si="20"/>
        <v>744</v>
      </c>
    </row>
    <row r="1048" spans="1:17" ht="21">
      <c r="A1048" s="59">
        <v>1040</v>
      </c>
      <c r="B1048">
        <v>77925165986</v>
      </c>
      <c r="C1048" s="55"/>
      <c r="D1048" s="1" t="s">
        <v>2127</v>
      </c>
      <c r="E1048" t="s">
        <v>961</v>
      </c>
      <c r="F1048" t="s">
        <v>452</v>
      </c>
      <c r="G1048" s="162">
        <v>45351</v>
      </c>
      <c r="H1048" s="156" t="s">
        <v>94</v>
      </c>
      <c r="I1048" s="163">
        <v>45355</v>
      </c>
      <c r="J1048" s="164"/>
      <c r="K1048" s="9" t="s">
        <v>1368</v>
      </c>
      <c r="L1048" s="15" t="s">
        <v>408</v>
      </c>
      <c r="M1048" s="13">
        <v>1399</v>
      </c>
      <c r="N1048" t="s">
        <v>1713</v>
      </c>
      <c r="O1048">
        <v>530</v>
      </c>
      <c r="P1048">
        <v>125</v>
      </c>
      <c r="Q1048" s="13">
        <f t="shared" si="20"/>
        <v>744</v>
      </c>
    </row>
    <row r="1049" spans="1:17" ht="21">
      <c r="A1049" s="59">
        <v>1041</v>
      </c>
      <c r="B1049">
        <v>77925935382</v>
      </c>
      <c r="C1049" s="55"/>
      <c r="D1049" s="1" t="s">
        <v>2128</v>
      </c>
      <c r="E1049" t="s">
        <v>533</v>
      </c>
      <c r="F1049" t="s">
        <v>232</v>
      </c>
      <c r="G1049" s="162">
        <v>45352</v>
      </c>
      <c r="H1049" s="156" t="s">
        <v>94</v>
      </c>
      <c r="I1049" s="163">
        <v>45355</v>
      </c>
      <c r="J1049" s="164"/>
      <c r="K1049" s="9" t="s">
        <v>1234</v>
      </c>
      <c r="L1049" s="15" t="s">
        <v>408</v>
      </c>
      <c r="M1049" s="13">
        <v>1499</v>
      </c>
      <c r="N1049" t="s">
        <v>1713</v>
      </c>
      <c r="O1049">
        <v>530</v>
      </c>
      <c r="P1049">
        <v>125</v>
      </c>
      <c r="Q1049" s="13">
        <f t="shared" si="20"/>
        <v>844</v>
      </c>
    </row>
    <row r="1050" spans="1:17" ht="21">
      <c r="A1050" s="59">
        <v>1042</v>
      </c>
      <c r="B1050">
        <v>77925935334</v>
      </c>
      <c r="C1050" s="55"/>
      <c r="D1050" s="1" t="s">
        <v>2129</v>
      </c>
      <c r="E1050" t="s">
        <v>4</v>
      </c>
      <c r="F1050" t="s">
        <v>4</v>
      </c>
      <c r="G1050" s="162">
        <v>45352</v>
      </c>
      <c r="H1050" s="156" t="s">
        <v>94</v>
      </c>
      <c r="I1050" s="163">
        <v>45353</v>
      </c>
      <c r="J1050" s="164"/>
      <c r="K1050" s="9" t="s">
        <v>1368</v>
      </c>
      <c r="L1050" s="15" t="s">
        <v>408</v>
      </c>
      <c r="M1050" s="13">
        <v>1399</v>
      </c>
      <c r="N1050" t="s">
        <v>1713</v>
      </c>
      <c r="O1050">
        <v>530</v>
      </c>
      <c r="P1050">
        <v>125</v>
      </c>
      <c r="Q1050" s="13">
        <f t="shared" si="20"/>
        <v>744</v>
      </c>
    </row>
    <row r="1051" spans="1:17" ht="21">
      <c r="A1051" s="59">
        <v>1043</v>
      </c>
      <c r="B1051">
        <v>77925935220</v>
      </c>
      <c r="C1051" s="55"/>
      <c r="D1051" s="1" t="s">
        <v>2130</v>
      </c>
      <c r="E1051" t="s">
        <v>589</v>
      </c>
      <c r="F1051" t="s">
        <v>232</v>
      </c>
      <c r="G1051" s="162">
        <v>45352</v>
      </c>
      <c r="H1051" s="156" t="s">
        <v>94</v>
      </c>
      <c r="I1051" s="163">
        <v>45355</v>
      </c>
      <c r="J1051" s="164"/>
      <c r="K1051" s="9" t="s">
        <v>1234</v>
      </c>
      <c r="L1051" s="15" t="s">
        <v>408</v>
      </c>
      <c r="M1051" s="13">
        <v>1499</v>
      </c>
      <c r="N1051" t="s">
        <v>1713</v>
      </c>
      <c r="O1051">
        <v>530</v>
      </c>
      <c r="P1051">
        <v>125</v>
      </c>
      <c r="Q1051" s="13">
        <f t="shared" si="20"/>
        <v>844</v>
      </c>
    </row>
    <row r="1052" spans="1:17" ht="21">
      <c r="A1052" s="59">
        <v>1044</v>
      </c>
      <c r="B1052">
        <v>77925935150</v>
      </c>
      <c r="C1052" s="55"/>
      <c r="D1052" s="1" t="s">
        <v>2131</v>
      </c>
      <c r="E1052" t="s">
        <v>839</v>
      </c>
      <c r="F1052" t="s">
        <v>840</v>
      </c>
      <c r="G1052" s="162">
        <v>45352</v>
      </c>
      <c r="H1052" s="157" t="s">
        <v>115</v>
      </c>
      <c r="I1052" s="164"/>
      <c r="J1052" s="165">
        <v>45358</v>
      </c>
      <c r="K1052" s="9" t="s">
        <v>1368</v>
      </c>
      <c r="M1052" s="13"/>
      <c r="N1052" t="s">
        <v>1713</v>
      </c>
      <c r="O1052">
        <v>0</v>
      </c>
      <c r="P1052">
        <v>125</v>
      </c>
      <c r="Q1052" s="13">
        <f t="shared" si="20"/>
        <v>0</v>
      </c>
    </row>
    <row r="1053" spans="1:17" ht="21">
      <c r="A1053" s="59">
        <v>1045</v>
      </c>
      <c r="B1053">
        <v>76994909095</v>
      </c>
      <c r="C1053" s="55"/>
      <c r="D1053" s="1" t="s">
        <v>2132</v>
      </c>
      <c r="E1053" t="s">
        <v>529</v>
      </c>
      <c r="F1053" t="s">
        <v>2</v>
      </c>
      <c r="G1053" s="162">
        <v>45352</v>
      </c>
      <c r="H1053" s="156" t="s">
        <v>94</v>
      </c>
      <c r="I1053" s="163">
        <v>45353</v>
      </c>
      <c r="J1053" s="164"/>
      <c r="K1053" s="9" t="s">
        <v>1376</v>
      </c>
      <c r="L1053" t="s">
        <v>280</v>
      </c>
      <c r="M1053" s="13">
        <v>1499</v>
      </c>
      <c r="N1053" t="s">
        <v>1713</v>
      </c>
      <c r="O1053">
        <v>530</v>
      </c>
      <c r="P1053">
        <v>125</v>
      </c>
      <c r="Q1053" s="13">
        <f t="shared" si="20"/>
        <v>844</v>
      </c>
    </row>
    <row r="1054" spans="1:17" ht="21">
      <c r="A1054" s="59">
        <v>1046</v>
      </c>
      <c r="B1054">
        <v>77925935076</v>
      </c>
      <c r="C1054" s="55"/>
      <c r="D1054" s="1" t="s">
        <v>2133</v>
      </c>
      <c r="E1054" t="s">
        <v>663</v>
      </c>
      <c r="F1054" t="s">
        <v>22</v>
      </c>
      <c r="G1054" s="162">
        <v>45352</v>
      </c>
      <c r="H1054" s="156" t="s">
        <v>94</v>
      </c>
      <c r="I1054" s="163">
        <v>45353</v>
      </c>
      <c r="J1054" s="164"/>
      <c r="K1054" s="9" t="s">
        <v>1427</v>
      </c>
      <c r="L1054" s="15" t="s">
        <v>408</v>
      </c>
      <c r="M1054" s="13">
        <v>1648</v>
      </c>
      <c r="N1054" t="s">
        <v>1554</v>
      </c>
      <c r="O1054">
        <v>570</v>
      </c>
      <c r="P1054">
        <v>125</v>
      </c>
      <c r="Q1054" s="13">
        <f t="shared" si="20"/>
        <v>953</v>
      </c>
    </row>
    <row r="1055" spans="1:17" ht="21">
      <c r="A1055" s="59">
        <v>1047</v>
      </c>
      <c r="B1055">
        <v>77925934914</v>
      </c>
      <c r="C1055" s="55"/>
      <c r="D1055" s="1" t="s">
        <v>2134</v>
      </c>
      <c r="E1055" t="s">
        <v>589</v>
      </c>
      <c r="F1055" t="s">
        <v>232</v>
      </c>
      <c r="G1055" s="162">
        <v>45352</v>
      </c>
      <c r="H1055" s="156" t="s">
        <v>94</v>
      </c>
      <c r="I1055" s="163">
        <v>45355</v>
      </c>
      <c r="J1055" s="164"/>
      <c r="K1055" s="9" t="s">
        <v>1427</v>
      </c>
      <c r="L1055" s="15" t="s">
        <v>408</v>
      </c>
      <c r="M1055" s="13">
        <v>1648</v>
      </c>
      <c r="N1055" t="s">
        <v>1554</v>
      </c>
      <c r="O1055">
        <v>570</v>
      </c>
      <c r="P1055">
        <v>125</v>
      </c>
      <c r="Q1055" s="13">
        <f t="shared" si="20"/>
        <v>953</v>
      </c>
    </row>
    <row r="1056" spans="1:17" ht="21">
      <c r="A1056" s="59">
        <v>1048</v>
      </c>
      <c r="B1056">
        <v>77925934870</v>
      </c>
      <c r="C1056" s="55"/>
      <c r="D1056" s="1" t="s">
        <v>2136</v>
      </c>
      <c r="E1056" t="s">
        <v>839</v>
      </c>
      <c r="F1056" t="s">
        <v>840</v>
      </c>
      <c r="G1056" s="162">
        <v>45352</v>
      </c>
      <c r="H1056" s="156" t="s">
        <v>94</v>
      </c>
      <c r="I1056" s="163">
        <v>45353</v>
      </c>
      <c r="J1056" s="164"/>
      <c r="K1056" s="9" t="s">
        <v>1234</v>
      </c>
      <c r="L1056" s="15" t="s">
        <v>408</v>
      </c>
      <c r="M1056" s="13">
        <v>1499</v>
      </c>
      <c r="N1056" t="s">
        <v>1713</v>
      </c>
      <c r="O1056">
        <v>530</v>
      </c>
      <c r="P1056">
        <v>125</v>
      </c>
      <c r="Q1056" s="13">
        <f t="shared" si="20"/>
        <v>844</v>
      </c>
    </row>
    <row r="1057" spans="1:17" ht="21">
      <c r="A1057" s="59">
        <v>1049</v>
      </c>
      <c r="B1057">
        <v>1319482967584</v>
      </c>
      <c r="C1057" s="55"/>
      <c r="D1057" s="1" t="s">
        <v>2137</v>
      </c>
      <c r="E1057" t="s">
        <v>2138</v>
      </c>
      <c r="F1057" t="s">
        <v>468</v>
      </c>
      <c r="G1057" s="162">
        <v>45352</v>
      </c>
      <c r="H1057" s="156" t="s">
        <v>94</v>
      </c>
      <c r="I1057" s="163">
        <v>45355</v>
      </c>
      <c r="J1057" s="164"/>
      <c r="K1057" s="9" t="s">
        <v>2139</v>
      </c>
      <c r="L1057" t="s">
        <v>280</v>
      </c>
      <c r="M1057" s="13">
        <v>350</v>
      </c>
      <c r="N1057" t="s">
        <v>2140</v>
      </c>
      <c r="O1057">
        <v>50</v>
      </c>
      <c r="P1057">
        <v>125</v>
      </c>
      <c r="Q1057" s="13">
        <f t="shared" si="20"/>
        <v>175</v>
      </c>
    </row>
    <row r="1058" spans="1:17" ht="21">
      <c r="A1058" s="59">
        <v>1050</v>
      </c>
      <c r="B1058">
        <v>77926506744</v>
      </c>
      <c r="C1058" s="55"/>
      <c r="D1058" s="1" t="s">
        <v>2141</v>
      </c>
      <c r="E1058" t="s">
        <v>88</v>
      </c>
      <c r="F1058" t="s">
        <v>2</v>
      </c>
      <c r="G1058" s="162">
        <v>45352</v>
      </c>
      <c r="H1058" s="156" t="s">
        <v>94</v>
      </c>
      <c r="I1058" s="163">
        <v>45355</v>
      </c>
      <c r="J1058" s="164"/>
      <c r="K1058" s="9" t="s">
        <v>1368</v>
      </c>
      <c r="L1058" s="15" t="s">
        <v>408</v>
      </c>
      <c r="M1058" s="13">
        <v>1399</v>
      </c>
      <c r="N1058" t="s">
        <v>1713</v>
      </c>
      <c r="O1058">
        <v>530</v>
      </c>
      <c r="P1058">
        <v>125</v>
      </c>
      <c r="Q1058" s="13">
        <f t="shared" si="20"/>
        <v>744</v>
      </c>
    </row>
    <row r="1059" spans="1:17" ht="21">
      <c r="A1059" s="59">
        <v>1051</v>
      </c>
      <c r="B1059">
        <v>77926506265</v>
      </c>
      <c r="C1059" s="55"/>
      <c r="D1059" s="1" t="s">
        <v>1759</v>
      </c>
      <c r="E1059" t="s">
        <v>2145</v>
      </c>
      <c r="F1059" t="s">
        <v>380</v>
      </c>
      <c r="G1059" s="162">
        <v>45352</v>
      </c>
      <c r="H1059" s="156" t="s">
        <v>94</v>
      </c>
      <c r="I1059" s="163">
        <v>45356</v>
      </c>
      <c r="J1059" s="164"/>
      <c r="K1059" s="9" t="s">
        <v>2144</v>
      </c>
      <c r="L1059" s="15" t="s">
        <v>408</v>
      </c>
      <c r="M1059" s="13">
        <v>1099</v>
      </c>
      <c r="N1059" t="s">
        <v>1713</v>
      </c>
      <c r="O1059">
        <v>530</v>
      </c>
      <c r="P1059">
        <v>125</v>
      </c>
      <c r="Q1059" s="13">
        <f t="shared" si="20"/>
        <v>444</v>
      </c>
    </row>
    <row r="1060" spans="1:17" ht="21">
      <c r="A1060" s="59">
        <v>1052</v>
      </c>
      <c r="B1060">
        <v>77926505602</v>
      </c>
      <c r="C1060" s="55"/>
      <c r="D1060" s="1" t="s">
        <v>2142</v>
      </c>
      <c r="E1060" t="s">
        <v>2143</v>
      </c>
      <c r="F1060" t="s">
        <v>93</v>
      </c>
      <c r="G1060" s="162">
        <v>45352</v>
      </c>
      <c r="H1060" s="156" t="s">
        <v>94</v>
      </c>
      <c r="I1060" s="163">
        <v>45353</v>
      </c>
      <c r="J1060" s="164"/>
      <c r="K1060" s="9" t="s">
        <v>1368</v>
      </c>
      <c r="L1060" s="15" t="s">
        <v>408</v>
      </c>
      <c r="M1060" s="13">
        <v>1399</v>
      </c>
      <c r="N1060" t="s">
        <v>1713</v>
      </c>
      <c r="O1060">
        <v>530</v>
      </c>
      <c r="P1060">
        <v>125</v>
      </c>
      <c r="Q1060" s="13">
        <f t="shared" si="20"/>
        <v>744</v>
      </c>
    </row>
    <row r="1061" spans="1:17" ht="21">
      <c r="A1061" s="59">
        <v>1053</v>
      </c>
      <c r="B1061">
        <v>76995387464</v>
      </c>
      <c r="C1061" s="55"/>
      <c r="D1061" s="1" t="s">
        <v>2146</v>
      </c>
      <c r="E1061" t="s">
        <v>829</v>
      </c>
      <c r="F1061" t="s">
        <v>303</v>
      </c>
      <c r="G1061" s="162">
        <v>45352</v>
      </c>
      <c r="H1061" s="156" t="s">
        <v>94</v>
      </c>
      <c r="I1061" s="163">
        <v>45355</v>
      </c>
      <c r="J1061" s="164"/>
      <c r="K1061" s="9" t="s">
        <v>985</v>
      </c>
      <c r="L1061" t="s">
        <v>280</v>
      </c>
      <c r="M1061" s="13">
        <v>1399</v>
      </c>
      <c r="N1061" t="s">
        <v>1713</v>
      </c>
      <c r="O1061">
        <v>530</v>
      </c>
      <c r="P1061">
        <v>125</v>
      </c>
      <c r="Q1061" s="13">
        <f t="shared" si="20"/>
        <v>744</v>
      </c>
    </row>
    <row r="1062" spans="1:17" ht="21">
      <c r="A1062" s="59">
        <v>1054</v>
      </c>
      <c r="B1062">
        <v>77926860616</v>
      </c>
      <c r="C1062" s="55"/>
      <c r="D1062" s="1" t="s">
        <v>2147</v>
      </c>
      <c r="E1062" t="s">
        <v>936</v>
      </c>
      <c r="F1062" t="s">
        <v>343</v>
      </c>
      <c r="G1062" s="162">
        <v>45353</v>
      </c>
      <c r="H1062" s="156" t="s">
        <v>94</v>
      </c>
      <c r="I1062" s="163">
        <v>45358</v>
      </c>
      <c r="J1062" s="164"/>
      <c r="K1062" s="9" t="s">
        <v>1415</v>
      </c>
      <c r="L1062" s="15" t="s">
        <v>408</v>
      </c>
      <c r="M1062" s="13">
        <v>1548</v>
      </c>
      <c r="N1062" t="s">
        <v>1554</v>
      </c>
      <c r="O1062">
        <v>570</v>
      </c>
      <c r="P1062">
        <v>125</v>
      </c>
      <c r="Q1062" s="13">
        <f t="shared" si="20"/>
        <v>853</v>
      </c>
    </row>
    <row r="1063" spans="1:17" ht="21">
      <c r="A1063" s="59">
        <v>1055</v>
      </c>
      <c r="B1063">
        <v>77926860480</v>
      </c>
      <c r="C1063" s="55"/>
      <c r="D1063" s="1" t="s">
        <v>2148</v>
      </c>
      <c r="E1063" t="s">
        <v>533</v>
      </c>
      <c r="F1063" t="s">
        <v>232</v>
      </c>
      <c r="G1063" s="162">
        <v>45353</v>
      </c>
      <c r="H1063" s="156" t="s">
        <v>94</v>
      </c>
      <c r="I1063" s="163">
        <v>45355</v>
      </c>
      <c r="J1063" s="164"/>
      <c r="K1063" s="9" t="s">
        <v>1514</v>
      </c>
      <c r="L1063" s="15" t="s">
        <v>408</v>
      </c>
      <c r="M1063" s="13">
        <v>1599</v>
      </c>
      <c r="N1063" t="s">
        <v>2149</v>
      </c>
      <c r="O1063">
        <v>500</v>
      </c>
      <c r="P1063">
        <v>125</v>
      </c>
      <c r="Q1063" s="13">
        <f t="shared" si="20"/>
        <v>974</v>
      </c>
    </row>
    <row r="1064" spans="1:17" ht="21">
      <c r="A1064" s="59">
        <v>1056</v>
      </c>
      <c r="B1064">
        <v>77926860432</v>
      </c>
      <c r="C1064" s="55"/>
      <c r="D1064" s="1" t="s">
        <v>2150</v>
      </c>
      <c r="E1064" t="s">
        <v>34</v>
      </c>
      <c r="F1064" t="s">
        <v>11</v>
      </c>
      <c r="G1064" s="162">
        <v>45353</v>
      </c>
      <c r="H1064" s="156" t="s">
        <v>94</v>
      </c>
      <c r="I1064" s="163">
        <v>45355</v>
      </c>
      <c r="J1064" s="164"/>
      <c r="K1064" s="9" t="s">
        <v>1415</v>
      </c>
      <c r="L1064" s="15" t="s">
        <v>408</v>
      </c>
      <c r="M1064" s="13">
        <v>1548</v>
      </c>
      <c r="N1064" t="s">
        <v>1554</v>
      </c>
      <c r="O1064">
        <v>570</v>
      </c>
      <c r="P1064">
        <v>125</v>
      </c>
      <c r="Q1064" s="13">
        <f t="shared" si="20"/>
        <v>853</v>
      </c>
    </row>
    <row r="1065" spans="1:17" ht="21">
      <c r="A1065" s="59">
        <v>1057</v>
      </c>
      <c r="B1065">
        <v>77926970450</v>
      </c>
      <c r="C1065" s="55"/>
      <c r="D1065" s="1" t="s">
        <v>2151</v>
      </c>
      <c r="E1065" t="s">
        <v>2152</v>
      </c>
      <c r="F1065" t="s">
        <v>22</v>
      </c>
      <c r="G1065" s="162">
        <v>45353</v>
      </c>
      <c r="H1065" s="156" t="s">
        <v>94</v>
      </c>
      <c r="I1065" s="163">
        <v>45356</v>
      </c>
      <c r="J1065" s="164"/>
      <c r="K1065" s="9" t="s">
        <v>1368</v>
      </c>
      <c r="L1065" s="15" t="s">
        <v>408</v>
      </c>
      <c r="M1065" s="13">
        <v>1399</v>
      </c>
      <c r="N1065" t="s">
        <v>1713</v>
      </c>
      <c r="O1065">
        <v>530</v>
      </c>
      <c r="P1065">
        <v>125</v>
      </c>
      <c r="Q1065" s="13">
        <f t="shared" si="20"/>
        <v>744</v>
      </c>
    </row>
    <row r="1066" spans="1:17" ht="21">
      <c r="A1066" s="59">
        <v>1058</v>
      </c>
      <c r="B1066">
        <v>77926970365</v>
      </c>
      <c r="C1066" s="55"/>
      <c r="D1066" s="1" t="s">
        <v>2153</v>
      </c>
      <c r="E1066" t="s">
        <v>2154</v>
      </c>
      <c r="F1066" t="s">
        <v>852</v>
      </c>
      <c r="G1066" s="162">
        <v>45353</v>
      </c>
      <c r="H1066" s="156" t="s">
        <v>94</v>
      </c>
      <c r="I1066" s="163">
        <v>45357</v>
      </c>
      <c r="J1066" s="164"/>
      <c r="K1066" s="9" t="s">
        <v>1368</v>
      </c>
      <c r="L1066" s="15" t="s">
        <v>408</v>
      </c>
      <c r="M1066" s="13">
        <v>1399</v>
      </c>
      <c r="N1066" t="s">
        <v>1713</v>
      </c>
      <c r="O1066">
        <v>530</v>
      </c>
      <c r="P1066">
        <v>125</v>
      </c>
      <c r="Q1066" s="13">
        <f t="shared" si="20"/>
        <v>744</v>
      </c>
    </row>
    <row r="1067" spans="1:17" ht="21">
      <c r="A1067" s="59">
        <v>1059</v>
      </c>
      <c r="B1067">
        <v>77927058580</v>
      </c>
      <c r="C1067" s="55"/>
      <c r="D1067" s="1" t="s">
        <v>2156</v>
      </c>
      <c r="E1067" t="s">
        <v>4</v>
      </c>
      <c r="F1067" t="s">
        <v>4</v>
      </c>
      <c r="G1067" s="162">
        <v>45353</v>
      </c>
      <c r="H1067" s="156" t="s">
        <v>94</v>
      </c>
      <c r="I1067" s="163">
        <v>45354</v>
      </c>
      <c r="J1067" s="164"/>
      <c r="K1067" s="9" t="s">
        <v>1368</v>
      </c>
      <c r="L1067" s="15" t="s">
        <v>408</v>
      </c>
      <c r="M1067" s="13">
        <v>1399</v>
      </c>
      <c r="O1067">
        <v>530</v>
      </c>
      <c r="P1067">
        <v>125</v>
      </c>
      <c r="Q1067" s="13">
        <f t="shared" ref="Q1067:Q1130" si="21">(IF((M1067)-(O1067+P1067)&lt;0,0,(M1067)-(O1067+P1067)))</f>
        <v>744</v>
      </c>
    </row>
    <row r="1068" spans="1:17" ht="21">
      <c r="A1068" s="59">
        <v>1060</v>
      </c>
      <c r="B1068">
        <v>77927058484</v>
      </c>
      <c r="C1068" s="55"/>
      <c r="D1068" s="1" t="s">
        <v>2157</v>
      </c>
      <c r="E1068" t="s">
        <v>2158</v>
      </c>
      <c r="F1068" t="s">
        <v>852</v>
      </c>
      <c r="G1068" s="162">
        <v>45353</v>
      </c>
      <c r="H1068" s="156" t="s">
        <v>94</v>
      </c>
      <c r="I1068" s="163">
        <v>45357</v>
      </c>
      <c r="J1068" s="164"/>
      <c r="K1068" s="9" t="s">
        <v>1368</v>
      </c>
      <c r="L1068" s="15" t="s">
        <v>408</v>
      </c>
      <c r="M1068" s="13">
        <v>1399</v>
      </c>
      <c r="O1068">
        <v>530</v>
      </c>
      <c r="P1068">
        <v>125</v>
      </c>
      <c r="Q1068" s="13">
        <f t="shared" si="21"/>
        <v>744</v>
      </c>
    </row>
    <row r="1069" spans="1:17" ht="21">
      <c r="A1069" s="59">
        <v>1061</v>
      </c>
      <c r="B1069">
        <v>77927107672</v>
      </c>
      <c r="C1069" s="55"/>
      <c r="D1069" s="1" t="s">
        <v>2159</v>
      </c>
      <c r="E1069" t="s">
        <v>2160</v>
      </c>
      <c r="F1069" t="s">
        <v>232</v>
      </c>
      <c r="G1069" s="162">
        <v>45353</v>
      </c>
      <c r="H1069" s="156" t="s">
        <v>94</v>
      </c>
      <c r="I1069" s="163">
        <v>45355</v>
      </c>
      <c r="J1069" s="164"/>
      <c r="K1069" s="9" t="s">
        <v>1368</v>
      </c>
      <c r="L1069" s="15" t="s">
        <v>408</v>
      </c>
      <c r="M1069" s="13">
        <v>1399</v>
      </c>
      <c r="O1069">
        <v>530</v>
      </c>
      <c r="P1069">
        <v>125</v>
      </c>
      <c r="Q1069" s="13">
        <f t="shared" si="21"/>
        <v>744</v>
      </c>
    </row>
    <row r="1070" spans="1:17" ht="21">
      <c r="A1070" s="59">
        <v>1062</v>
      </c>
      <c r="B1070">
        <v>77927127854</v>
      </c>
      <c r="C1070" s="55"/>
      <c r="D1070" s="1" t="s">
        <v>2161</v>
      </c>
      <c r="E1070" t="s">
        <v>2162</v>
      </c>
      <c r="F1070" t="s">
        <v>6</v>
      </c>
      <c r="G1070" s="162">
        <v>45353</v>
      </c>
      <c r="H1070" s="156" t="s">
        <v>94</v>
      </c>
      <c r="I1070" s="163">
        <v>45357</v>
      </c>
      <c r="J1070" s="164"/>
      <c r="K1070" s="9" t="s">
        <v>1368</v>
      </c>
      <c r="L1070" s="15" t="s">
        <v>408</v>
      </c>
      <c r="M1070" s="13">
        <v>1399</v>
      </c>
      <c r="O1070">
        <v>530</v>
      </c>
      <c r="P1070">
        <v>125</v>
      </c>
      <c r="Q1070" s="13">
        <f t="shared" si="21"/>
        <v>744</v>
      </c>
    </row>
    <row r="1071" spans="1:17" ht="21">
      <c r="A1071" s="59">
        <v>1063</v>
      </c>
      <c r="B1071">
        <v>77927148902</v>
      </c>
      <c r="C1071" s="55"/>
      <c r="D1071" s="1" t="s">
        <v>2163</v>
      </c>
      <c r="E1071" t="s">
        <v>941</v>
      </c>
      <c r="F1071" t="s">
        <v>93</v>
      </c>
      <c r="G1071" s="162">
        <v>45353</v>
      </c>
      <c r="H1071" s="156" t="s">
        <v>94</v>
      </c>
      <c r="I1071" s="163">
        <v>45354</v>
      </c>
      <c r="J1071" s="164"/>
      <c r="K1071" s="9" t="s">
        <v>1368</v>
      </c>
      <c r="L1071" s="15" t="s">
        <v>408</v>
      </c>
      <c r="M1071" s="13">
        <v>1399</v>
      </c>
      <c r="O1071">
        <v>530</v>
      </c>
      <c r="P1071">
        <v>125</v>
      </c>
      <c r="Q1071" s="13">
        <f t="shared" si="21"/>
        <v>744</v>
      </c>
    </row>
    <row r="1072" spans="1:17" ht="21">
      <c r="A1072" s="59">
        <v>1064</v>
      </c>
      <c r="B1072">
        <v>77927870031</v>
      </c>
      <c r="C1072" s="55"/>
      <c r="D1072" s="1" t="s">
        <v>2164</v>
      </c>
      <c r="E1072" t="s">
        <v>533</v>
      </c>
      <c r="F1072" t="s">
        <v>232</v>
      </c>
      <c r="G1072" s="162">
        <v>45355</v>
      </c>
      <c r="H1072" s="156" t="s">
        <v>94</v>
      </c>
      <c r="I1072" s="163">
        <v>45358</v>
      </c>
      <c r="J1072" s="164"/>
      <c r="K1072" s="9" t="s">
        <v>1427</v>
      </c>
      <c r="L1072" s="15" t="s">
        <v>408</v>
      </c>
      <c r="M1072" s="13">
        <v>1648</v>
      </c>
      <c r="N1072" t="s">
        <v>2165</v>
      </c>
      <c r="O1072">
        <v>570</v>
      </c>
      <c r="P1072">
        <v>125</v>
      </c>
      <c r="Q1072" s="13">
        <f t="shared" si="21"/>
        <v>953</v>
      </c>
    </row>
    <row r="1073" spans="1:17" ht="21">
      <c r="A1073" s="59">
        <v>1065</v>
      </c>
      <c r="B1073">
        <v>14112347171070</v>
      </c>
      <c r="C1073" s="55"/>
      <c r="D1073" s="1" t="s">
        <v>2166</v>
      </c>
      <c r="E1073" t="s">
        <v>2162</v>
      </c>
      <c r="F1073" t="s">
        <v>6</v>
      </c>
      <c r="G1073" s="162">
        <v>45355</v>
      </c>
      <c r="H1073" s="156" t="s">
        <v>94</v>
      </c>
      <c r="I1073" s="163">
        <v>45360</v>
      </c>
      <c r="J1073" s="164"/>
      <c r="K1073" s="9" t="s">
        <v>1376</v>
      </c>
      <c r="L1073" t="s">
        <v>562</v>
      </c>
      <c r="M1073" s="13">
        <v>1499</v>
      </c>
      <c r="O1073">
        <v>530</v>
      </c>
      <c r="P1073">
        <v>125</v>
      </c>
      <c r="Q1073" s="13">
        <f t="shared" si="21"/>
        <v>844</v>
      </c>
    </row>
    <row r="1074" spans="1:17" ht="21">
      <c r="A1074" s="59">
        <v>1066</v>
      </c>
      <c r="B1074">
        <v>77927868104</v>
      </c>
      <c r="C1074" s="55"/>
      <c r="D1074" s="1" t="s">
        <v>2167</v>
      </c>
      <c r="E1074" t="s">
        <v>2182</v>
      </c>
      <c r="F1074" t="s">
        <v>343</v>
      </c>
      <c r="G1074" s="162">
        <v>45355</v>
      </c>
      <c r="H1074" s="156" t="s">
        <v>94</v>
      </c>
      <c r="I1074" s="163">
        <v>45359</v>
      </c>
      <c r="J1074" s="164"/>
      <c r="K1074" s="9" t="s">
        <v>1415</v>
      </c>
      <c r="L1074" s="15" t="s">
        <v>408</v>
      </c>
      <c r="M1074" s="13">
        <v>1548</v>
      </c>
      <c r="O1074">
        <v>570</v>
      </c>
      <c r="P1074">
        <v>125</v>
      </c>
      <c r="Q1074" s="13">
        <f t="shared" si="21"/>
        <v>853</v>
      </c>
    </row>
    <row r="1075" spans="1:17" ht="21">
      <c r="A1075" s="59">
        <v>1067</v>
      </c>
      <c r="B1075">
        <v>77927867684</v>
      </c>
      <c r="C1075" s="55"/>
      <c r="D1075" s="1" t="s">
        <v>2168</v>
      </c>
      <c r="E1075" t="s">
        <v>2169</v>
      </c>
      <c r="F1075" t="s">
        <v>210</v>
      </c>
      <c r="G1075" s="162">
        <v>45355</v>
      </c>
      <c r="H1075" s="156" t="s">
        <v>94</v>
      </c>
      <c r="I1075" s="163">
        <v>45358</v>
      </c>
      <c r="J1075" s="164"/>
      <c r="K1075" s="9" t="s">
        <v>1368</v>
      </c>
      <c r="L1075" s="15" t="s">
        <v>408</v>
      </c>
      <c r="M1075" s="13">
        <v>1399</v>
      </c>
      <c r="O1075">
        <v>530</v>
      </c>
      <c r="P1075">
        <v>125</v>
      </c>
      <c r="Q1075" s="13">
        <f t="shared" si="21"/>
        <v>744</v>
      </c>
    </row>
    <row r="1076" spans="1:17" ht="21">
      <c r="A1076" s="59">
        <v>1068</v>
      </c>
      <c r="B1076">
        <v>77927867441</v>
      </c>
      <c r="C1076" s="55"/>
      <c r="D1076" s="1" t="s">
        <v>2170</v>
      </c>
      <c r="E1076" t="s">
        <v>342</v>
      </c>
      <c r="F1076" t="s">
        <v>343</v>
      </c>
      <c r="G1076" s="162">
        <v>45355</v>
      </c>
      <c r="H1076" s="156" t="s">
        <v>94</v>
      </c>
      <c r="I1076" s="163">
        <v>45359</v>
      </c>
      <c r="J1076" s="164"/>
      <c r="K1076" s="9" t="s">
        <v>1368</v>
      </c>
      <c r="L1076" s="15" t="s">
        <v>408</v>
      </c>
      <c r="M1076" s="13">
        <v>1399</v>
      </c>
      <c r="O1076">
        <v>530</v>
      </c>
      <c r="P1076">
        <v>125</v>
      </c>
      <c r="Q1076" s="13">
        <f t="shared" si="21"/>
        <v>744</v>
      </c>
    </row>
    <row r="1077" spans="1:17" ht="21">
      <c r="A1077" s="59">
        <v>1069</v>
      </c>
      <c r="B1077">
        <v>77927867006</v>
      </c>
      <c r="C1077" s="55"/>
      <c r="D1077" s="1" t="s">
        <v>2171</v>
      </c>
      <c r="E1077" t="s">
        <v>4</v>
      </c>
      <c r="F1077" t="s">
        <v>4</v>
      </c>
      <c r="G1077" s="162">
        <v>45355</v>
      </c>
      <c r="H1077" s="156" t="s">
        <v>94</v>
      </c>
      <c r="I1077" s="163">
        <v>45356</v>
      </c>
      <c r="J1077" s="164"/>
      <c r="K1077" s="9" t="s">
        <v>1234</v>
      </c>
      <c r="L1077" s="15" t="s">
        <v>408</v>
      </c>
      <c r="M1077" s="13">
        <v>1499</v>
      </c>
      <c r="O1077">
        <v>530</v>
      </c>
      <c r="P1077">
        <v>125</v>
      </c>
      <c r="Q1077" s="13">
        <f t="shared" si="21"/>
        <v>844</v>
      </c>
    </row>
    <row r="1078" spans="1:17" ht="21">
      <c r="A1078" s="59">
        <v>1070</v>
      </c>
      <c r="B1078">
        <v>77927866741</v>
      </c>
      <c r="C1078" s="55"/>
      <c r="D1078" s="1" t="s">
        <v>2172</v>
      </c>
      <c r="E1078" t="s">
        <v>357</v>
      </c>
      <c r="F1078" t="s">
        <v>11</v>
      </c>
      <c r="G1078" s="162">
        <v>45355</v>
      </c>
      <c r="H1078" s="156" t="s">
        <v>94</v>
      </c>
      <c r="I1078" s="163">
        <v>45357</v>
      </c>
      <c r="J1078" s="164"/>
      <c r="K1078" s="9" t="s">
        <v>1427</v>
      </c>
      <c r="L1078" s="15" t="s">
        <v>408</v>
      </c>
      <c r="M1078" s="13">
        <v>1648</v>
      </c>
      <c r="N1078" t="s">
        <v>2165</v>
      </c>
      <c r="O1078">
        <v>570</v>
      </c>
      <c r="P1078">
        <v>125</v>
      </c>
      <c r="Q1078" s="13">
        <f t="shared" si="21"/>
        <v>953</v>
      </c>
    </row>
    <row r="1079" spans="1:17" ht="21">
      <c r="A1079" s="59">
        <v>1071</v>
      </c>
      <c r="B1079">
        <v>77927866531</v>
      </c>
      <c r="C1079" s="55"/>
      <c r="D1079" s="1" t="s">
        <v>2173</v>
      </c>
      <c r="E1079" t="s">
        <v>329</v>
      </c>
      <c r="F1079" t="s">
        <v>452</v>
      </c>
      <c r="G1079" s="162">
        <v>45355</v>
      </c>
      <c r="H1079" s="156" t="s">
        <v>94</v>
      </c>
      <c r="I1079" s="163">
        <v>45358</v>
      </c>
      <c r="J1079" s="164"/>
      <c r="K1079" s="9" t="s">
        <v>1368</v>
      </c>
      <c r="L1079" s="15" t="s">
        <v>408</v>
      </c>
      <c r="M1079" s="13">
        <v>1399</v>
      </c>
      <c r="O1079">
        <v>530</v>
      </c>
      <c r="P1079">
        <v>125</v>
      </c>
      <c r="Q1079" s="13">
        <f t="shared" si="21"/>
        <v>744</v>
      </c>
    </row>
    <row r="1080" spans="1:17" ht="21">
      <c r="A1080" s="59">
        <v>1072</v>
      </c>
      <c r="B1080">
        <v>77927866295</v>
      </c>
      <c r="C1080" s="55"/>
      <c r="D1080" s="1" t="s">
        <v>2174</v>
      </c>
      <c r="E1080" t="s">
        <v>2183</v>
      </c>
      <c r="F1080" t="s">
        <v>22</v>
      </c>
      <c r="G1080" s="162">
        <v>45355</v>
      </c>
      <c r="H1080" s="156" t="s">
        <v>94</v>
      </c>
      <c r="I1080" s="163">
        <v>45356</v>
      </c>
      <c r="J1080" s="164"/>
      <c r="K1080" s="9" t="s">
        <v>1368</v>
      </c>
      <c r="L1080" s="15" t="s">
        <v>408</v>
      </c>
      <c r="M1080" s="13">
        <v>1399</v>
      </c>
      <c r="O1080">
        <v>530</v>
      </c>
      <c r="P1080">
        <v>125</v>
      </c>
      <c r="Q1080" s="13">
        <f t="shared" si="21"/>
        <v>744</v>
      </c>
    </row>
    <row r="1081" spans="1:17" ht="21">
      <c r="A1081" s="59">
        <v>1073</v>
      </c>
      <c r="B1081">
        <v>77927865864</v>
      </c>
      <c r="C1081" s="55"/>
      <c r="D1081" s="1" t="s">
        <v>2175</v>
      </c>
      <c r="E1081" t="s">
        <v>533</v>
      </c>
      <c r="F1081" t="s">
        <v>232</v>
      </c>
      <c r="G1081" s="162">
        <v>45355</v>
      </c>
      <c r="H1081" s="156" t="s">
        <v>94</v>
      </c>
      <c r="I1081" s="163">
        <v>45357</v>
      </c>
      <c r="J1081" s="164"/>
      <c r="K1081" s="9" t="s">
        <v>1368</v>
      </c>
      <c r="L1081" s="15" t="s">
        <v>408</v>
      </c>
      <c r="M1081" s="13">
        <v>1399</v>
      </c>
      <c r="O1081">
        <v>530</v>
      </c>
      <c r="P1081">
        <v>125</v>
      </c>
      <c r="Q1081" s="13">
        <f t="shared" si="21"/>
        <v>744</v>
      </c>
    </row>
    <row r="1082" spans="1:17" ht="21">
      <c r="A1082" s="59">
        <v>1074</v>
      </c>
      <c r="B1082">
        <v>77927865632</v>
      </c>
      <c r="C1082" s="55"/>
      <c r="D1082" s="1" t="s">
        <v>2176</v>
      </c>
      <c r="E1082" t="s">
        <v>4</v>
      </c>
      <c r="F1082" t="s">
        <v>4</v>
      </c>
      <c r="G1082" s="162">
        <v>45355</v>
      </c>
      <c r="H1082" s="156" t="s">
        <v>94</v>
      </c>
      <c r="I1082" s="163">
        <v>45356</v>
      </c>
      <c r="J1082" s="164"/>
      <c r="K1082" s="9" t="s">
        <v>1368</v>
      </c>
      <c r="L1082" s="15" t="s">
        <v>408</v>
      </c>
      <c r="M1082" s="13">
        <v>1399</v>
      </c>
      <c r="O1082">
        <v>530</v>
      </c>
      <c r="P1082">
        <v>125</v>
      </c>
      <c r="Q1082" s="13">
        <f t="shared" si="21"/>
        <v>744</v>
      </c>
    </row>
    <row r="1083" spans="1:17" ht="21">
      <c r="A1083" s="59">
        <v>1075</v>
      </c>
      <c r="B1083">
        <v>77927865411</v>
      </c>
      <c r="C1083" s="55"/>
      <c r="D1083" s="1" t="s">
        <v>2177</v>
      </c>
      <c r="E1083" t="s">
        <v>1396</v>
      </c>
      <c r="F1083" t="s">
        <v>199</v>
      </c>
      <c r="G1083" s="162">
        <v>45355</v>
      </c>
      <c r="H1083" s="156" t="s">
        <v>94</v>
      </c>
      <c r="I1083" s="163">
        <v>45359</v>
      </c>
      <c r="J1083" s="164"/>
      <c r="K1083" s="9" t="s">
        <v>1368</v>
      </c>
      <c r="L1083" s="15" t="s">
        <v>408</v>
      </c>
      <c r="M1083" s="13">
        <v>1399</v>
      </c>
      <c r="O1083">
        <v>530</v>
      </c>
      <c r="P1083">
        <v>125</v>
      </c>
      <c r="Q1083" s="13">
        <f t="shared" si="21"/>
        <v>744</v>
      </c>
    </row>
    <row r="1084" spans="1:17" ht="21">
      <c r="A1084" s="59">
        <v>1076</v>
      </c>
      <c r="B1084">
        <v>77927864560</v>
      </c>
      <c r="C1084" s="55"/>
      <c r="D1084" s="1" t="s">
        <v>2178</v>
      </c>
      <c r="E1084" t="s">
        <v>1058</v>
      </c>
      <c r="F1084" t="s">
        <v>852</v>
      </c>
      <c r="G1084" s="162">
        <v>45355</v>
      </c>
      <c r="H1084" s="156" t="s">
        <v>94</v>
      </c>
      <c r="I1084" s="163">
        <v>45358</v>
      </c>
      <c r="J1084" s="164"/>
      <c r="K1084" s="9" t="s">
        <v>1234</v>
      </c>
      <c r="L1084" s="15" t="s">
        <v>408</v>
      </c>
      <c r="M1084" s="13">
        <v>1499</v>
      </c>
      <c r="O1084">
        <v>530</v>
      </c>
      <c r="P1084">
        <v>125</v>
      </c>
      <c r="Q1084" s="13">
        <f t="shared" si="21"/>
        <v>844</v>
      </c>
    </row>
    <row r="1085" spans="1:17" ht="21">
      <c r="A1085" s="59">
        <v>1077</v>
      </c>
      <c r="B1085">
        <v>10253262559</v>
      </c>
      <c r="C1085" s="55"/>
      <c r="D1085" s="1" t="s">
        <v>2179</v>
      </c>
      <c r="E1085" t="s">
        <v>2184</v>
      </c>
      <c r="F1085" t="s">
        <v>11</v>
      </c>
      <c r="G1085" s="162">
        <v>45355</v>
      </c>
      <c r="H1085" s="156" t="s">
        <v>94</v>
      </c>
      <c r="I1085" s="163">
        <v>45358</v>
      </c>
      <c r="J1085" s="164"/>
      <c r="K1085" s="9" t="s">
        <v>1234</v>
      </c>
      <c r="L1085" s="15" t="s">
        <v>408</v>
      </c>
      <c r="M1085" s="13">
        <v>1499</v>
      </c>
      <c r="O1085">
        <v>530</v>
      </c>
      <c r="P1085">
        <v>125</v>
      </c>
      <c r="Q1085" s="13">
        <f t="shared" si="21"/>
        <v>844</v>
      </c>
    </row>
    <row r="1086" spans="1:17" ht="21">
      <c r="A1086" s="59">
        <v>1078</v>
      </c>
      <c r="B1086">
        <v>76996949750</v>
      </c>
      <c r="C1086" s="55"/>
      <c r="D1086" s="1" t="s">
        <v>2180</v>
      </c>
      <c r="E1086" t="s">
        <v>962</v>
      </c>
      <c r="F1086" t="s">
        <v>631</v>
      </c>
      <c r="G1086" s="162">
        <v>45355</v>
      </c>
      <c r="H1086" s="156" t="s">
        <v>94</v>
      </c>
      <c r="I1086" s="163">
        <v>45358</v>
      </c>
      <c r="J1086" s="164"/>
      <c r="K1086" s="9" t="s">
        <v>985</v>
      </c>
      <c r="L1086" t="s">
        <v>562</v>
      </c>
      <c r="M1086" s="13">
        <v>1399</v>
      </c>
      <c r="O1086">
        <v>530</v>
      </c>
      <c r="P1086">
        <v>125</v>
      </c>
      <c r="Q1086" s="13">
        <f t="shared" si="21"/>
        <v>744</v>
      </c>
    </row>
    <row r="1087" spans="1:17" ht="21">
      <c r="A1087" s="59">
        <v>1079</v>
      </c>
      <c r="B1087">
        <v>77927862784</v>
      </c>
      <c r="C1087" s="55"/>
      <c r="D1087" s="1" t="s">
        <v>2181</v>
      </c>
      <c r="E1087" t="s">
        <v>839</v>
      </c>
      <c r="F1087" t="s">
        <v>840</v>
      </c>
      <c r="G1087" s="162">
        <v>45355</v>
      </c>
      <c r="H1087" s="156" t="s">
        <v>94</v>
      </c>
      <c r="I1087" s="163">
        <v>45357</v>
      </c>
      <c r="J1087" s="164"/>
      <c r="K1087" s="9" t="s">
        <v>1368</v>
      </c>
      <c r="L1087" s="15" t="s">
        <v>408</v>
      </c>
      <c r="M1087" s="13">
        <v>1399</v>
      </c>
      <c r="O1087">
        <v>530</v>
      </c>
      <c r="P1087">
        <v>125</v>
      </c>
      <c r="Q1087" s="13">
        <f t="shared" si="21"/>
        <v>744</v>
      </c>
    </row>
    <row r="1088" spans="1:17" ht="21">
      <c r="A1088" s="59">
        <v>1080</v>
      </c>
      <c r="B1088">
        <v>77928102991</v>
      </c>
      <c r="C1088" s="55"/>
      <c r="D1088" s="1" t="s">
        <v>2185</v>
      </c>
      <c r="E1088" t="s">
        <v>974</v>
      </c>
      <c r="F1088" t="s">
        <v>365</v>
      </c>
      <c r="G1088" s="162">
        <v>45355</v>
      </c>
      <c r="H1088" s="156" t="s">
        <v>94</v>
      </c>
      <c r="I1088" s="163">
        <v>45359</v>
      </c>
      <c r="J1088" s="164"/>
      <c r="K1088" s="9" t="s">
        <v>2104</v>
      </c>
      <c r="L1088" s="15" t="s">
        <v>408</v>
      </c>
      <c r="M1088" s="13">
        <v>1999</v>
      </c>
      <c r="N1088" t="s">
        <v>2205</v>
      </c>
      <c r="O1088">
        <v>850</v>
      </c>
      <c r="P1088">
        <v>150</v>
      </c>
      <c r="Q1088" s="13">
        <f t="shared" si="21"/>
        <v>999</v>
      </c>
    </row>
    <row r="1089" spans="1:17" ht="21">
      <c r="A1089" s="59">
        <v>1081</v>
      </c>
      <c r="B1089">
        <v>77928109501</v>
      </c>
      <c r="C1089" s="55"/>
      <c r="D1089" s="1" t="s">
        <v>2186</v>
      </c>
      <c r="E1089" t="s">
        <v>1464</v>
      </c>
      <c r="F1089" t="s">
        <v>232</v>
      </c>
      <c r="G1089" s="162">
        <v>45355</v>
      </c>
      <c r="H1089" s="156" t="s">
        <v>94</v>
      </c>
      <c r="I1089" s="163">
        <v>45357</v>
      </c>
      <c r="J1089" s="164"/>
      <c r="K1089" s="9" t="s">
        <v>2104</v>
      </c>
      <c r="L1089" s="15" t="s">
        <v>408</v>
      </c>
      <c r="M1089" s="13">
        <v>1999</v>
      </c>
      <c r="N1089" t="s">
        <v>2206</v>
      </c>
      <c r="O1089">
        <v>850</v>
      </c>
      <c r="P1089">
        <v>150</v>
      </c>
      <c r="Q1089" s="13">
        <f t="shared" si="21"/>
        <v>999</v>
      </c>
    </row>
    <row r="1090" spans="1:17" ht="21">
      <c r="A1090" s="59">
        <v>1082</v>
      </c>
      <c r="B1090">
        <v>77928099432</v>
      </c>
      <c r="C1090" s="55"/>
      <c r="D1090" s="1" t="s">
        <v>2187</v>
      </c>
      <c r="E1090" t="s">
        <v>4</v>
      </c>
      <c r="F1090" t="s">
        <v>4</v>
      </c>
      <c r="G1090" s="162">
        <v>45355</v>
      </c>
      <c r="H1090" s="156" t="s">
        <v>94</v>
      </c>
      <c r="I1090" s="163">
        <v>45356</v>
      </c>
      <c r="J1090" s="164"/>
      <c r="K1090" s="9" t="s">
        <v>2104</v>
      </c>
      <c r="L1090" s="15" t="s">
        <v>408</v>
      </c>
      <c r="M1090" s="13">
        <v>1999</v>
      </c>
      <c r="N1090" t="s">
        <v>2206</v>
      </c>
      <c r="O1090">
        <v>850</v>
      </c>
      <c r="P1090">
        <v>150</v>
      </c>
      <c r="Q1090" s="13">
        <f t="shared" si="21"/>
        <v>999</v>
      </c>
    </row>
    <row r="1091" spans="1:17" ht="21">
      <c r="A1091" s="59">
        <v>1083</v>
      </c>
      <c r="B1091">
        <v>77928097225</v>
      </c>
      <c r="C1091" s="55"/>
      <c r="D1091" s="1" t="s">
        <v>2188</v>
      </c>
      <c r="E1091" t="s">
        <v>962</v>
      </c>
      <c r="F1091" t="s">
        <v>631</v>
      </c>
      <c r="G1091" s="162">
        <v>45355</v>
      </c>
      <c r="H1091" s="156" t="s">
        <v>94</v>
      </c>
      <c r="I1091" s="163">
        <v>45358</v>
      </c>
      <c r="J1091" s="164"/>
      <c r="K1091" s="9" t="s">
        <v>1368</v>
      </c>
      <c r="L1091" s="15" t="s">
        <v>408</v>
      </c>
      <c r="M1091" s="13">
        <v>1399</v>
      </c>
      <c r="O1091">
        <v>530</v>
      </c>
      <c r="P1091">
        <v>125</v>
      </c>
      <c r="Q1091" s="13">
        <f t="shared" si="21"/>
        <v>744</v>
      </c>
    </row>
    <row r="1092" spans="1:17" ht="21">
      <c r="A1092" s="59">
        <v>1084</v>
      </c>
      <c r="B1092">
        <v>77928097100</v>
      </c>
      <c r="C1092" s="55"/>
      <c r="D1092" s="1" t="s">
        <v>2189</v>
      </c>
      <c r="E1092" t="s">
        <v>2190</v>
      </c>
      <c r="F1092" t="s">
        <v>71</v>
      </c>
      <c r="G1092" s="162">
        <v>45355</v>
      </c>
      <c r="H1092" s="156" t="s">
        <v>94</v>
      </c>
      <c r="I1092" s="163">
        <v>45359</v>
      </c>
      <c r="J1092" s="164"/>
      <c r="K1092" s="9" t="s">
        <v>1415</v>
      </c>
      <c r="L1092" s="15" t="s">
        <v>408</v>
      </c>
      <c r="M1092" s="13">
        <v>1548</v>
      </c>
      <c r="O1092">
        <v>570</v>
      </c>
      <c r="P1092">
        <v>125</v>
      </c>
      <c r="Q1092" s="13">
        <f t="shared" si="21"/>
        <v>853</v>
      </c>
    </row>
    <row r="1093" spans="1:17" ht="21">
      <c r="A1093" s="59">
        <v>1085</v>
      </c>
      <c r="B1093">
        <v>77928096945</v>
      </c>
      <c r="C1093" s="55"/>
      <c r="D1093" s="1" t="s">
        <v>2191</v>
      </c>
      <c r="E1093" t="s">
        <v>873</v>
      </c>
      <c r="F1093" t="s">
        <v>232</v>
      </c>
      <c r="G1093" s="162">
        <v>45355</v>
      </c>
      <c r="H1093" s="156" t="s">
        <v>94</v>
      </c>
      <c r="I1093" s="163">
        <v>45357</v>
      </c>
      <c r="J1093" s="164"/>
      <c r="K1093" s="9" t="s">
        <v>1368</v>
      </c>
      <c r="L1093" s="15" t="s">
        <v>408</v>
      </c>
      <c r="M1093" s="13">
        <v>1399</v>
      </c>
      <c r="O1093">
        <v>530</v>
      </c>
      <c r="P1093">
        <v>125</v>
      </c>
      <c r="Q1093" s="13">
        <f t="shared" si="21"/>
        <v>744</v>
      </c>
    </row>
    <row r="1094" spans="1:17" ht="21">
      <c r="A1094" s="59">
        <v>1086</v>
      </c>
      <c r="B1094">
        <v>80444340642</v>
      </c>
      <c r="C1094" s="55"/>
      <c r="D1094" s="1" t="s">
        <v>2192</v>
      </c>
      <c r="E1094" t="s">
        <v>2193</v>
      </c>
      <c r="F1094" t="s">
        <v>1117</v>
      </c>
      <c r="G1094" s="162">
        <v>45355</v>
      </c>
      <c r="H1094" s="157" t="s">
        <v>115</v>
      </c>
      <c r="I1094" s="164"/>
      <c r="J1094" s="168">
        <v>45364</v>
      </c>
      <c r="K1094" s="9" t="s">
        <v>1368</v>
      </c>
      <c r="M1094" s="13"/>
      <c r="P1094">
        <v>125</v>
      </c>
      <c r="Q1094" s="13">
        <f t="shared" si="21"/>
        <v>0</v>
      </c>
    </row>
    <row r="1095" spans="1:17" ht="21">
      <c r="A1095" s="59">
        <v>1087</v>
      </c>
      <c r="B1095">
        <v>77928096304</v>
      </c>
      <c r="C1095" s="55"/>
      <c r="D1095" s="1" t="s">
        <v>2194</v>
      </c>
      <c r="E1095" t="s">
        <v>329</v>
      </c>
      <c r="F1095" t="s">
        <v>452</v>
      </c>
      <c r="G1095" s="162">
        <v>45355</v>
      </c>
      <c r="H1095" s="156" t="s">
        <v>94</v>
      </c>
      <c r="I1095" s="163">
        <v>45358</v>
      </c>
      <c r="J1095" s="164"/>
      <c r="K1095" s="9" t="s">
        <v>1427</v>
      </c>
      <c r="L1095" s="15" t="s">
        <v>408</v>
      </c>
      <c r="M1095" s="13">
        <v>1648</v>
      </c>
      <c r="O1095">
        <v>570</v>
      </c>
      <c r="P1095">
        <v>125</v>
      </c>
      <c r="Q1095" s="13">
        <f t="shared" si="21"/>
        <v>953</v>
      </c>
    </row>
    <row r="1096" spans="1:17" ht="21">
      <c r="A1096" s="59">
        <v>1088</v>
      </c>
      <c r="B1096">
        <v>77928096116</v>
      </c>
      <c r="C1096" s="55"/>
      <c r="D1096" s="1" t="s">
        <v>2195</v>
      </c>
      <c r="E1096" t="s">
        <v>1043</v>
      </c>
      <c r="F1096" t="s">
        <v>492</v>
      </c>
      <c r="G1096" s="162">
        <v>45355</v>
      </c>
      <c r="H1096" s="156" t="s">
        <v>94</v>
      </c>
      <c r="I1096" s="163">
        <v>45358</v>
      </c>
      <c r="J1096" s="164"/>
      <c r="K1096" s="9" t="s">
        <v>1368</v>
      </c>
      <c r="L1096" s="15" t="s">
        <v>408</v>
      </c>
      <c r="M1096" s="13">
        <v>1399</v>
      </c>
      <c r="O1096">
        <v>530</v>
      </c>
      <c r="P1096">
        <v>125</v>
      </c>
      <c r="Q1096" s="13">
        <f t="shared" si="21"/>
        <v>744</v>
      </c>
    </row>
    <row r="1097" spans="1:17" ht="21">
      <c r="A1097" s="59">
        <v>1089</v>
      </c>
      <c r="B1097">
        <v>77928095906</v>
      </c>
      <c r="C1097" s="55"/>
      <c r="D1097" s="1" t="s">
        <v>2196</v>
      </c>
      <c r="E1097" t="s">
        <v>2197</v>
      </c>
      <c r="F1097" t="s">
        <v>6</v>
      </c>
      <c r="G1097" s="162">
        <v>45355</v>
      </c>
      <c r="H1097" s="156" t="s">
        <v>94</v>
      </c>
      <c r="I1097" s="163">
        <v>45359</v>
      </c>
      <c r="J1097" s="164"/>
      <c r="K1097" s="9" t="s">
        <v>1415</v>
      </c>
      <c r="L1097" s="15" t="s">
        <v>408</v>
      </c>
      <c r="M1097" s="13">
        <v>1548</v>
      </c>
      <c r="O1097">
        <v>570</v>
      </c>
      <c r="P1097">
        <v>125</v>
      </c>
      <c r="Q1097" s="13">
        <f t="shared" si="21"/>
        <v>853</v>
      </c>
    </row>
    <row r="1098" spans="1:17" ht="21">
      <c r="A1098" s="59">
        <v>1090</v>
      </c>
      <c r="B1098">
        <v>77928095700</v>
      </c>
      <c r="C1098" s="55"/>
      <c r="D1098" s="1" t="s">
        <v>2198</v>
      </c>
      <c r="E1098" t="s">
        <v>939</v>
      </c>
      <c r="F1098" t="s">
        <v>343</v>
      </c>
      <c r="G1098" s="162">
        <v>45355</v>
      </c>
      <c r="H1098" s="156" t="s">
        <v>94</v>
      </c>
      <c r="I1098" s="163">
        <v>45359</v>
      </c>
      <c r="J1098" s="164"/>
      <c r="K1098" s="9" t="s">
        <v>1368</v>
      </c>
      <c r="L1098" s="15" t="s">
        <v>408</v>
      </c>
      <c r="M1098" s="13">
        <v>1399</v>
      </c>
      <c r="O1098">
        <v>530</v>
      </c>
      <c r="P1098">
        <v>125</v>
      </c>
      <c r="Q1098" s="13">
        <f t="shared" si="21"/>
        <v>744</v>
      </c>
    </row>
    <row r="1099" spans="1:17" ht="21">
      <c r="A1099" s="59">
        <v>1091</v>
      </c>
      <c r="B1099">
        <v>77928095372</v>
      </c>
      <c r="C1099" s="55"/>
      <c r="D1099" s="1" t="s">
        <v>2199</v>
      </c>
      <c r="E1099" t="s">
        <v>2025</v>
      </c>
      <c r="F1099" t="s">
        <v>232</v>
      </c>
      <c r="G1099" s="162">
        <v>45355</v>
      </c>
      <c r="H1099" s="156" t="s">
        <v>94</v>
      </c>
      <c r="I1099" s="163">
        <v>45359</v>
      </c>
      <c r="J1099" s="164"/>
      <c r="K1099" s="9" t="s">
        <v>1368</v>
      </c>
      <c r="L1099" s="15" t="s">
        <v>408</v>
      </c>
      <c r="M1099" s="13">
        <v>1399</v>
      </c>
      <c r="O1099">
        <v>530</v>
      </c>
      <c r="P1099">
        <v>125</v>
      </c>
      <c r="Q1099" s="13">
        <f t="shared" si="21"/>
        <v>744</v>
      </c>
    </row>
    <row r="1100" spans="1:17" ht="21">
      <c r="A1100" s="59">
        <v>1092</v>
      </c>
      <c r="B1100">
        <v>19041543199483</v>
      </c>
      <c r="C1100" s="55"/>
      <c r="D1100" s="1" t="s">
        <v>2200</v>
      </c>
      <c r="E1100" t="s">
        <v>2201</v>
      </c>
      <c r="F1100" t="s">
        <v>631</v>
      </c>
      <c r="G1100" s="162">
        <v>45355</v>
      </c>
      <c r="H1100" s="156" t="s">
        <v>94</v>
      </c>
      <c r="I1100" s="163">
        <v>45362</v>
      </c>
      <c r="J1100" s="164"/>
      <c r="K1100" s="9" t="s">
        <v>1368</v>
      </c>
      <c r="L1100" s="15" t="s">
        <v>408</v>
      </c>
      <c r="M1100" s="13">
        <v>1399</v>
      </c>
      <c r="O1100">
        <v>530</v>
      </c>
      <c r="P1100">
        <v>125</v>
      </c>
      <c r="Q1100" s="13">
        <f t="shared" si="21"/>
        <v>744</v>
      </c>
    </row>
    <row r="1101" spans="1:17" ht="21">
      <c r="A1101" s="59">
        <v>1093</v>
      </c>
      <c r="B1101">
        <v>77928109140</v>
      </c>
      <c r="C1101" s="55"/>
      <c r="D1101" s="1" t="s">
        <v>2202</v>
      </c>
      <c r="E1101" t="s">
        <v>1009</v>
      </c>
      <c r="F1101" t="s">
        <v>714</v>
      </c>
      <c r="G1101" s="162">
        <v>45355</v>
      </c>
      <c r="H1101" s="157" t="s">
        <v>115</v>
      </c>
      <c r="I1101" s="164"/>
      <c r="J1101" s="165">
        <v>45365</v>
      </c>
      <c r="K1101" s="9" t="s">
        <v>2104</v>
      </c>
      <c r="M1101" s="13"/>
      <c r="N1101" t="s">
        <v>2205</v>
      </c>
      <c r="P1101">
        <v>125</v>
      </c>
      <c r="Q1101" s="13">
        <f t="shared" si="21"/>
        <v>0</v>
      </c>
    </row>
    <row r="1102" spans="1:17" ht="21">
      <c r="A1102" s="59">
        <v>1094</v>
      </c>
      <c r="B1102">
        <v>77928094860</v>
      </c>
      <c r="C1102" s="55"/>
      <c r="D1102" s="1" t="s">
        <v>2203</v>
      </c>
      <c r="E1102" t="s">
        <v>1409</v>
      </c>
      <c r="F1102" t="s">
        <v>635</v>
      </c>
      <c r="G1102" s="162">
        <v>45355</v>
      </c>
      <c r="H1102" s="156" t="s">
        <v>94</v>
      </c>
      <c r="I1102" s="163">
        <v>45359</v>
      </c>
      <c r="J1102" s="164"/>
      <c r="K1102" s="9" t="s">
        <v>1368</v>
      </c>
      <c r="L1102" s="15" t="s">
        <v>408</v>
      </c>
      <c r="M1102" s="13">
        <v>1399</v>
      </c>
      <c r="O1102">
        <v>530</v>
      </c>
      <c r="P1102">
        <v>125</v>
      </c>
      <c r="Q1102" s="13">
        <f t="shared" si="21"/>
        <v>744</v>
      </c>
    </row>
    <row r="1103" spans="1:17" ht="21">
      <c r="A1103" s="59">
        <v>1095</v>
      </c>
      <c r="B1103">
        <v>77928098743</v>
      </c>
      <c r="C1103" s="55"/>
      <c r="D1103" s="1" t="s">
        <v>2204</v>
      </c>
      <c r="E1103" t="s">
        <v>829</v>
      </c>
      <c r="F1103" t="s">
        <v>303</v>
      </c>
      <c r="G1103" s="162">
        <v>45355</v>
      </c>
      <c r="H1103" s="156" t="s">
        <v>94</v>
      </c>
      <c r="I1103" s="163">
        <v>45358</v>
      </c>
      <c r="J1103" s="164"/>
      <c r="K1103" s="9" t="s">
        <v>1368</v>
      </c>
      <c r="L1103" s="15" t="s">
        <v>408</v>
      </c>
      <c r="M1103" s="13">
        <v>1399</v>
      </c>
      <c r="O1103">
        <v>530</v>
      </c>
      <c r="P1103">
        <v>125</v>
      </c>
      <c r="Q1103" s="13">
        <f t="shared" si="21"/>
        <v>744</v>
      </c>
    </row>
    <row r="1104" spans="1:17" ht="21">
      <c r="A1104" s="59">
        <v>1096</v>
      </c>
      <c r="B1104">
        <v>77928101565</v>
      </c>
      <c r="C1104" s="55"/>
      <c r="D1104" s="1" t="s">
        <v>2207</v>
      </c>
      <c r="E1104" t="s">
        <v>105</v>
      </c>
      <c r="F1104" t="s">
        <v>2</v>
      </c>
      <c r="G1104" s="162">
        <v>45355</v>
      </c>
      <c r="H1104" s="156" t="s">
        <v>94</v>
      </c>
      <c r="I1104" s="163">
        <v>45356</v>
      </c>
      <c r="J1104" s="164"/>
      <c r="K1104" s="9" t="s">
        <v>1368</v>
      </c>
      <c r="L1104" s="15" t="s">
        <v>408</v>
      </c>
      <c r="M1104" s="13">
        <v>1399</v>
      </c>
      <c r="O1104">
        <v>530</v>
      </c>
      <c r="P1104">
        <v>125</v>
      </c>
      <c r="Q1104" s="13">
        <f t="shared" si="21"/>
        <v>744</v>
      </c>
    </row>
    <row r="1105" spans="1:17" ht="21">
      <c r="A1105" s="59">
        <v>1097</v>
      </c>
      <c r="B1105">
        <v>80444349204</v>
      </c>
      <c r="C1105" s="55"/>
      <c r="D1105" s="1" t="s">
        <v>2208</v>
      </c>
      <c r="E1105" t="s">
        <v>2193</v>
      </c>
      <c r="F1105" t="s">
        <v>1117</v>
      </c>
      <c r="G1105" s="162">
        <v>45355</v>
      </c>
      <c r="H1105" s="157" t="s">
        <v>115</v>
      </c>
      <c r="I1105" s="164"/>
      <c r="J1105" s="165">
        <v>45373</v>
      </c>
      <c r="K1105" s="9" t="s">
        <v>1234</v>
      </c>
      <c r="M1105" s="13"/>
      <c r="P1105">
        <v>125</v>
      </c>
      <c r="Q1105" s="13">
        <f t="shared" si="21"/>
        <v>0</v>
      </c>
    </row>
    <row r="1106" spans="1:17" ht="21">
      <c r="A1106" s="59">
        <v>1098</v>
      </c>
      <c r="B1106">
        <v>141123410971844</v>
      </c>
      <c r="C1106" s="55"/>
      <c r="D1106" s="1" t="s">
        <v>2210</v>
      </c>
      <c r="E1106" t="s">
        <v>2211</v>
      </c>
      <c r="F1106" t="s">
        <v>232</v>
      </c>
      <c r="G1106" s="162">
        <v>45355</v>
      </c>
      <c r="H1106" s="157" t="s">
        <v>115</v>
      </c>
      <c r="I1106" s="164"/>
      <c r="J1106" s="165">
        <v>45378</v>
      </c>
      <c r="K1106" s="9" t="s">
        <v>1368</v>
      </c>
      <c r="M1106" s="13"/>
      <c r="P1106">
        <v>125</v>
      </c>
      <c r="Q1106" s="13">
        <f t="shared" si="21"/>
        <v>0</v>
      </c>
    </row>
    <row r="1107" spans="1:17" ht="21">
      <c r="A1107" s="59">
        <v>1099</v>
      </c>
      <c r="B1107">
        <v>76997674526</v>
      </c>
      <c r="C1107" s="55"/>
      <c r="D1107" s="1" t="s">
        <v>2215</v>
      </c>
      <c r="E1107" t="s">
        <v>533</v>
      </c>
      <c r="F1107" t="s">
        <v>232</v>
      </c>
      <c r="G1107" s="162">
        <v>45355</v>
      </c>
      <c r="H1107" s="156" t="s">
        <v>94</v>
      </c>
      <c r="I1107" s="163">
        <v>45357</v>
      </c>
      <c r="J1107" s="164"/>
      <c r="K1107" s="9" t="s">
        <v>985</v>
      </c>
      <c r="L1107" t="s">
        <v>562</v>
      </c>
      <c r="M1107" s="13">
        <v>1399</v>
      </c>
      <c r="O1107">
        <v>530</v>
      </c>
      <c r="P1107">
        <v>125</v>
      </c>
      <c r="Q1107" s="13">
        <f t="shared" si="21"/>
        <v>744</v>
      </c>
    </row>
    <row r="1108" spans="1:17" ht="21">
      <c r="A1108" s="59">
        <v>1100</v>
      </c>
      <c r="B1108">
        <v>77929342794</v>
      </c>
      <c r="C1108" s="55"/>
      <c r="D1108" s="1" t="s">
        <v>2217</v>
      </c>
      <c r="E1108" t="s">
        <v>533</v>
      </c>
      <c r="F1108" t="s">
        <v>232</v>
      </c>
      <c r="G1108" s="162">
        <v>45356</v>
      </c>
      <c r="H1108" s="156" t="s">
        <v>94</v>
      </c>
      <c r="I1108" s="163">
        <v>45359</v>
      </c>
      <c r="J1108" s="164"/>
      <c r="K1108" s="9" t="s">
        <v>1368</v>
      </c>
      <c r="L1108" s="15" t="s">
        <v>408</v>
      </c>
      <c r="M1108" s="13">
        <v>1399</v>
      </c>
      <c r="O1108">
        <v>530</v>
      </c>
      <c r="P1108">
        <v>125</v>
      </c>
      <c r="Q1108" s="13">
        <f t="shared" si="21"/>
        <v>744</v>
      </c>
    </row>
    <row r="1109" spans="1:17" ht="21">
      <c r="A1109" s="59">
        <v>1101</v>
      </c>
      <c r="B1109">
        <v>80445464245</v>
      </c>
      <c r="C1109" s="55"/>
      <c r="D1109" s="1" t="s">
        <v>2123</v>
      </c>
      <c r="E1109" t="s">
        <v>2124</v>
      </c>
      <c r="F1109" t="s">
        <v>827</v>
      </c>
      <c r="G1109" s="162">
        <v>45356</v>
      </c>
      <c r="H1109" s="156" t="s">
        <v>94</v>
      </c>
      <c r="I1109" s="163">
        <v>45359</v>
      </c>
      <c r="J1109" s="164"/>
      <c r="K1109" s="9" t="s">
        <v>1368</v>
      </c>
      <c r="L1109" s="15" t="s">
        <v>408</v>
      </c>
      <c r="M1109" s="13">
        <v>1399</v>
      </c>
      <c r="O1109">
        <v>530</v>
      </c>
      <c r="P1109">
        <v>125</v>
      </c>
      <c r="Q1109" s="13">
        <f t="shared" si="21"/>
        <v>744</v>
      </c>
    </row>
    <row r="1110" spans="1:17" ht="21">
      <c r="A1110" s="59">
        <v>1102</v>
      </c>
      <c r="B1110">
        <v>77929342422</v>
      </c>
      <c r="C1110" s="55"/>
      <c r="D1110" s="1" t="s">
        <v>2218</v>
      </c>
      <c r="E1110" t="s">
        <v>419</v>
      </c>
      <c r="F1110" t="s">
        <v>714</v>
      </c>
      <c r="G1110" s="162">
        <v>45356</v>
      </c>
      <c r="H1110" s="156" t="s">
        <v>94</v>
      </c>
      <c r="I1110" s="163">
        <v>45360</v>
      </c>
      <c r="J1110" s="164"/>
      <c r="K1110" s="9" t="s">
        <v>1368</v>
      </c>
      <c r="L1110" s="15" t="s">
        <v>408</v>
      </c>
      <c r="M1110" s="13">
        <v>1399</v>
      </c>
      <c r="O1110">
        <v>530</v>
      </c>
      <c r="P1110">
        <v>125</v>
      </c>
      <c r="Q1110" s="13">
        <f t="shared" si="21"/>
        <v>744</v>
      </c>
    </row>
    <row r="1111" spans="1:17" ht="21">
      <c r="A1111" s="59">
        <v>1103</v>
      </c>
      <c r="B1111">
        <v>19041543760485</v>
      </c>
      <c r="C1111" s="55"/>
      <c r="D1111" s="1" t="s">
        <v>2220</v>
      </c>
      <c r="E1111" t="s">
        <v>2221</v>
      </c>
      <c r="F1111" t="s">
        <v>631</v>
      </c>
      <c r="G1111" s="162">
        <v>45356</v>
      </c>
      <c r="H1111" s="156" t="s">
        <v>94</v>
      </c>
      <c r="I1111" s="163">
        <v>45365</v>
      </c>
      <c r="J1111" s="164"/>
      <c r="K1111" s="9" t="s">
        <v>1276</v>
      </c>
      <c r="L1111" s="15" t="s">
        <v>408</v>
      </c>
      <c r="M1111" s="13">
        <v>1399</v>
      </c>
      <c r="O1111">
        <v>530</v>
      </c>
      <c r="P1111">
        <v>125</v>
      </c>
      <c r="Q1111" s="13">
        <f t="shared" si="21"/>
        <v>744</v>
      </c>
    </row>
    <row r="1112" spans="1:17" ht="21">
      <c r="A1112" s="59">
        <v>1104</v>
      </c>
      <c r="B1112">
        <v>76998582636</v>
      </c>
      <c r="C1112" s="55"/>
      <c r="D1112" s="1" t="s">
        <v>2222</v>
      </c>
      <c r="E1112" t="s">
        <v>1108</v>
      </c>
      <c r="F1112" t="s">
        <v>303</v>
      </c>
      <c r="G1112" s="162">
        <v>45356</v>
      </c>
      <c r="H1112" s="156" t="s">
        <v>94</v>
      </c>
      <c r="I1112" s="163">
        <v>45360</v>
      </c>
      <c r="J1112" s="164"/>
      <c r="K1112" s="9" t="s">
        <v>1995</v>
      </c>
      <c r="L1112" t="s">
        <v>408</v>
      </c>
      <c r="M1112" s="13">
        <v>1548</v>
      </c>
      <c r="O1112">
        <v>570</v>
      </c>
      <c r="P1112">
        <v>125</v>
      </c>
      <c r="Q1112" s="13">
        <f t="shared" si="21"/>
        <v>853</v>
      </c>
    </row>
    <row r="1113" spans="1:17" ht="21">
      <c r="A1113" s="59">
        <v>1105</v>
      </c>
      <c r="B1113">
        <v>77929342186</v>
      </c>
      <c r="C1113" s="55"/>
      <c r="D1113" s="1" t="s">
        <v>2223</v>
      </c>
      <c r="E1113" t="s">
        <v>589</v>
      </c>
      <c r="F1113" t="s">
        <v>232</v>
      </c>
      <c r="G1113" s="162">
        <v>45356</v>
      </c>
      <c r="H1113" s="156" t="s">
        <v>94</v>
      </c>
      <c r="I1113" s="163">
        <v>45358</v>
      </c>
      <c r="J1113" s="164"/>
      <c r="K1113" s="9" t="s">
        <v>1368</v>
      </c>
      <c r="L1113" s="15" t="s">
        <v>408</v>
      </c>
      <c r="M1113" s="13">
        <v>1399</v>
      </c>
      <c r="O1113">
        <v>530</v>
      </c>
      <c r="P1113">
        <v>125</v>
      </c>
      <c r="Q1113" s="13">
        <f t="shared" si="21"/>
        <v>744</v>
      </c>
    </row>
    <row r="1114" spans="1:17" ht="21">
      <c r="A1114" s="59">
        <v>1106</v>
      </c>
      <c r="B1114">
        <v>76998578440</v>
      </c>
      <c r="C1114" s="55"/>
      <c r="D1114" s="1" t="s">
        <v>2224</v>
      </c>
      <c r="E1114" t="s">
        <v>231</v>
      </c>
      <c r="F1114" t="s">
        <v>232</v>
      </c>
      <c r="G1114" s="162">
        <v>45356</v>
      </c>
      <c r="H1114" s="156" t="s">
        <v>94</v>
      </c>
      <c r="I1114" s="163">
        <v>45359</v>
      </c>
      <c r="J1114" s="164"/>
      <c r="K1114" s="9" t="s">
        <v>1376</v>
      </c>
      <c r="L1114" t="s">
        <v>562</v>
      </c>
      <c r="M1114" s="13">
        <v>1499</v>
      </c>
      <c r="O1114">
        <v>530</v>
      </c>
      <c r="P1114">
        <v>125</v>
      </c>
      <c r="Q1114" s="13">
        <f t="shared" si="21"/>
        <v>844</v>
      </c>
    </row>
    <row r="1115" spans="1:17" ht="21">
      <c r="A1115" s="59">
        <v>1107</v>
      </c>
      <c r="B1115">
        <v>77929342061</v>
      </c>
      <c r="C1115" s="55">
        <v>8421772710</v>
      </c>
      <c r="D1115" s="1" t="s">
        <v>2225</v>
      </c>
      <c r="E1115" t="s">
        <v>2226</v>
      </c>
      <c r="F1115" t="s">
        <v>232</v>
      </c>
      <c r="G1115" s="162">
        <v>45356</v>
      </c>
      <c r="H1115" s="156" t="s">
        <v>94</v>
      </c>
      <c r="I1115" s="163">
        <v>45359</v>
      </c>
      <c r="J1115" s="164"/>
      <c r="K1115" s="9" t="s">
        <v>1368</v>
      </c>
      <c r="L1115" s="15" t="s">
        <v>408</v>
      </c>
      <c r="M1115" s="13">
        <v>1399</v>
      </c>
      <c r="O1115">
        <v>530</v>
      </c>
      <c r="P1115">
        <v>125</v>
      </c>
      <c r="Q1115" s="13">
        <f t="shared" si="21"/>
        <v>744</v>
      </c>
    </row>
    <row r="1116" spans="1:17" ht="21">
      <c r="A1116" s="59">
        <v>1108</v>
      </c>
      <c r="B1116">
        <v>77929354031</v>
      </c>
      <c r="C1116" s="55"/>
      <c r="D1116" s="1" t="s">
        <v>2230</v>
      </c>
      <c r="E1116" t="s">
        <v>2231</v>
      </c>
      <c r="F1116" t="s">
        <v>4</v>
      </c>
      <c r="G1116" s="162">
        <v>45356</v>
      </c>
      <c r="H1116" s="156" t="s">
        <v>94</v>
      </c>
      <c r="I1116" s="163">
        <v>45357</v>
      </c>
      <c r="J1116" s="164"/>
      <c r="K1116" s="9" t="s">
        <v>1368</v>
      </c>
      <c r="L1116" s="15" t="s">
        <v>408</v>
      </c>
      <c r="M1116" s="13">
        <v>1399</v>
      </c>
      <c r="O1116">
        <v>530</v>
      </c>
      <c r="P1116">
        <v>125</v>
      </c>
      <c r="Q1116" s="13">
        <f t="shared" si="21"/>
        <v>744</v>
      </c>
    </row>
    <row r="1117" spans="1:17" ht="21">
      <c r="A1117" s="59">
        <v>1109</v>
      </c>
      <c r="B1117">
        <v>77929353946</v>
      </c>
      <c r="C1117" s="55"/>
      <c r="D1117" s="1" t="s">
        <v>2232</v>
      </c>
      <c r="E1117" t="s">
        <v>873</v>
      </c>
      <c r="F1117" t="s">
        <v>232</v>
      </c>
      <c r="G1117" s="162">
        <v>45356</v>
      </c>
      <c r="H1117" s="156" t="s">
        <v>94</v>
      </c>
      <c r="I1117" s="163">
        <v>45359</v>
      </c>
      <c r="J1117" s="164"/>
      <c r="K1117" s="9" t="s">
        <v>1234</v>
      </c>
      <c r="L1117" s="15" t="s">
        <v>408</v>
      </c>
      <c r="M1117" s="13">
        <v>1499</v>
      </c>
      <c r="O1117">
        <v>530</v>
      </c>
      <c r="P1117">
        <v>125</v>
      </c>
      <c r="Q1117" s="13">
        <f t="shared" si="21"/>
        <v>844</v>
      </c>
    </row>
    <row r="1118" spans="1:17" ht="21">
      <c r="A1118" s="59">
        <v>1110</v>
      </c>
      <c r="B1118">
        <v>77929422126</v>
      </c>
      <c r="C1118" s="55"/>
      <c r="D1118" s="1" t="s">
        <v>2233</v>
      </c>
      <c r="E1118" t="s">
        <v>533</v>
      </c>
      <c r="F1118" t="s">
        <v>232</v>
      </c>
      <c r="G1118" s="162">
        <v>45356</v>
      </c>
      <c r="H1118" s="156" t="s">
        <v>94</v>
      </c>
      <c r="I1118" s="163">
        <v>45359</v>
      </c>
      <c r="J1118" s="164"/>
      <c r="K1118" s="9" t="s">
        <v>1368</v>
      </c>
      <c r="L1118" s="15" t="s">
        <v>408</v>
      </c>
      <c r="M1118" s="13">
        <v>1399</v>
      </c>
      <c r="O1118">
        <v>530</v>
      </c>
      <c r="P1118">
        <v>125</v>
      </c>
      <c r="Q1118" s="13">
        <f t="shared" si="21"/>
        <v>744</v>
      </c>
    </row>
    <row r="1119" spans="1:17" ht="21">
      <c r="A1119" s="59">
        <v>1111</v>
      </c>
      <c r="B1119">
        <v>77930280551</v>
      </c>
      <c r="C1119" s="55"/>
      <c r="D1119" s="1" t="s">
        <v>2234</v>
      </c>
      <c r="E1119" t="s">
        <v>2235</v>
      </c>
      <c r="F1119" t="s">
        <v>827</v>
      </c>
      <c r="G1119" s="162">
        <v>45357</v>
      </c>
      <c r="H1119" s="156" t="s">
        <v>94</v>
      </c>
      <c r="I1119" s="163">
        <v>45361</v>
      </c>
      <c r="J1119" s="164"/>
      <c r="K1119" s="9" t="s">
        <v>1368</v>
      </c>
      <c r="L1119" s="15" t="s">
        <v>408</v>
      </c>
      <c r="M1119" s="13">
        <v>1399</v>
      </c>
      <c r="O1119">
        <v>530</v>
      </c>
      <c r="P1119">
        <v>125</v>
      </c>
      <c r="Q1119" s="13">
        <f t="shared" si="21"/>
        <v>744</v>
      </c>
    </row>
    <row r="1120" spans="1:17" ht="21">
      <c r="A1120" s="59">
        <v>1112</v>
      </c>
      <c r="B1120">
        <v>77930280492</v>
      </c>
      <c r="C1120" s="55"/>
      <c r="D1120" s="1" t="s">
        <v>2236</v>
      </c>
      <c r="E1120" t="s">
        <v>2237</v>
      </c>
      <c r="F1120" t="s">
        <v>232</v>
      </c>
      <c r="G1120" s="162">
        <v>45357</v>
      </c>
      <c r="H1120" s="156" t="s">
        <v>94</v>
      </c>
      <c r="I1120" s="163">
        <v>45359</v>
      </c>
      <c r="J1120" s="164"/>
      <c r="K1120" s="9" t="s">
        <v>1368</v>
      </c>
      <c r="L1120" s="15" t="s">
        <v>408</v>
      </c>
      <c r="M1120" s="13">
        <v>1399</v>
      </c>
      <c r="O1120">
        <v>530</v>
      </c>
      <c r="P1120">
        <v>125</v>
      </c>
      <c r="Q1120" s="13">
        <f t="shared" si="21"/>
        <v>744</v>
      </c>
    </row>
    <row r="1121" spans="1:17" ht="21">
      <c r="A1121" s="59">
        <v>1113</v>
      </c>
      <c r="B1121">
        <v>77930280466</v>
      </c>
      <c r="C1121" s="55"/>
      <c r="D1121" s="1" t="s">
        <v>2238</v>
      </c>
      <c r="E1121" t="s">
        <v>2239</v>
      </c>
      <c r="F1121" t="s">
        <v>714</v>
      </c>
      <c r="G1121" s="162">
        <v>45357</v>
      </c>
      <c r="H1121" s="156" t="s">
        <v>94</v>
      </c>
      <c r="I1121" s="163">
        <v>45361</v>
      </c>
      <c r="J1121" s="164"/>
      <c r="K1121" s="9" t="s">
        <v>1368</v>
      </c>
      <c r="L1121" s="15" t="s">
        <v>408</v>
      </c>
      <c r="M1121" s="13">
        <v>1399</v>
      </c>
      <c r="O1121">
        <v>530</v>
      </c>
      <c r="P1121">
        <v>125</v>
      </c>
      <c r="Q1121" s="13">
        <f t="shared" si="21"/>
        <v>744</v>
      </c>
    </row>
    <row r="1122" spans="1:17" ht="21">
      <c r="A1122" s="59">
        <v>1114</v>
      </c>
      <c r="B1122">
        <v>76999583533</v>
      </c>
      <c r="C1122" s="55"/>
      <c r="D1122" s="1" t="s">
        <v>2240</v>
      </c>
      <c r="E1122" t="s">
        <v>1447</v>
      </c>
      <c r="F1122" t="s">
        <v>232</v>
      </c>
      <c r="G1122" s="162">
        <v>45357</v>
      </c>
      <c r="H1122" s="156" t="s">
        <v>94</v>
      </c>
      <c r="I1122" s="163">
        <v>45359</v>
      </c>
      <c r="J1122" s="164"/>
      <c r="K1122" s="9" t="s">
        <v>985</v>
      </c>
      <c r="L1122" t="s">
        <v>562</v>
      </c>
      <c r="M1122" s="13">
        <v>1399</v>
      </c>
      <c r="O1122">
        <v>530</v>
      </c>
      <c r="P1122">
        <v>125</v>
      </c>
      <c r="Q1122" s="13">
        <f t="shared" si="21"/>
        <v>744</v>
      </c>
    </row>
    <row r="1123" spans="1:17" ht="21">
      <c r="A1123" s="59">
        <v>1115</v>
      </c>
      <c r="B1123">
        <v>77930280050</v>
      </c>
      <c r="C1123" s="55"/>
      <c r="D1123" s="1" t="s">
        <v>2241</v>
      </c>
      <c r="E1123" t="s">
        <v>842</v>
      </c>
      <c r="F1123" t="s">
        <v>22</v>
      </c>
      <c r="G1123" s="162">
        <v>45357</v>
      </c>
      <c r="H1123" s="156" t="s">
        <v>94</v>
      </c>
      <c r="I1123" s="163">
        <v>45359</v>
      </c>
      <c r="J1123" s="164"/>
      <c r="K1123" s="9" t="s">
        <v>1368</v>
      </c>
      <c r="L1123" s="15" t="s">
        <v>408</v>
      </c>
      <c r="M1123" s="13">
        <v>1399</v>
      </c>
      <c r="O1123">
        <v>530</v>
      </c>
      <c r="P1123">
        <v>125</v>
      </c>
      <c r="Q1123" s="13">
        <f t="shared" si="21"/>
        <v>744</v>
      </c>
    </row>
    <row r="1124" spans="1:17" ht="21">
      <c r="A1124" s="59">
        <v>1116</v>
      </c>
      <c r="B1124">
        <v>77930279696</v>
      </c>
      <c r="C1124" s="55"/>
      <c r="D1124" s="1" t="s">
        <v>2242</v>
      </c>
      <c r="E1124" t="s">
        <v>533</v>
      </c>
      <c r="F1124" t="s">
        <v>232</v>
      </c>
      <c r="G1124" s="162">
        <v>45357</v>
      </c>
      <c r="H1124" s="156" t="s">
        <v>94</v>
      </c>
      <c r="I1124" s="163">
        <v>45359</v>
      </c>
      <c r="J1124" s="164"/>
      <c r="K1124" s="9" t="s">
        <v>1234</v>
      </c>
      <c r="L1124" s="15" t="s">
        <v>408</v>
      </c>
      <c r="M1124" s="13">
        <v>1499</v>
      </c>
      <c r="O1124">
        <v>530</v>
      </c>
      <c r="P1124">
        <v>125</v>
      </c>
      <c r="Q1124" s="13">
        <f t="shared" si="21"/>
        <v>844</v>
      </c>
    </row>
    <row r="1125" spans="1:17" ht="21">
      <c r="A1125" s="59">
        <v>1117</v>
      </c>
      <c r="B1125">
        <v>77930279641</v>
      </c>
      <c r="C1125" s="55"/>
      <c r="D1125" s="1" t="s">
        <v>2243</v>
      </c>
      <c r="E1125" t="s">
        <v>833</v>
      </c>
      <c r="F1125" t="s">
        <v>199</v>
      </c>
      <c r="G1125" s="162">
        <v>45357</v>
      </c>
      <c r="H1125" s="157" t="s">
        <v>115</v>
      </c>
      <c r="I1125" s="164"/>
      <c r="J1125" s="165">
        <v>45367</v>
      </c>
      <c r="K1125" s="9" t="s">
        <v>1234</v>
      </c>
      <c r="M1125" s="13"/>
      <c r="P1125">
        <v>125</v>
      </c>
      <c r="Q1125" s="13">
        <f t="shared" si="21"/>
        <v>0</v>
      </c>
    </row>
    <row r="1126" spans="1:17" ht="21">
      <c r="A1126" s="59">
        <v>1118</v>
      </c>
      <c r="B1126">
        <v>77930279534</v>
      </c>
      <c r="C1126" s="55"/>
      <c r="D1126" s="1" t="s">
        <v>2244</v>
      </c>
      <c r="E1126" t="s">
        <v>4</v>
      </c>
      <c r="F1126" t="s">
        <v>4</v>
      </c>
      <c r="G1126" s="162">
        <v>45357</v>
      </c>
      <c r="H1126" s="156" t="s">
        <v>94</v>
      </c>
      <c r="I1126" s="163">
        <v>45358</v>
      </c>
      <c r="J1126" s="164"/>
      <c r="K1126" s="9" t="s">
        <v>1368</v>
      </c>
      <c r="L1126" s="15" t="s">
        <v>408</v>
      </c>
      <c r="M1126" s="13">
        <v>1399</v>
      </c>
      <c r="O1126">
        <v>530</v>
      </c>
      <c r="P1126">
        <v>125</v>
      </c>
      <c r="Q1126" s="13">
        <f t="shared" si="21"/>
        <v>744</v>
      </c>
    </row>
    <row r="1127" spans="1:17" ht="21">
      <c r="A1127" s="59">
        <v>1119</v>
      </c>
      <c r="B1127">
        <v>77930279442</v>
      </c>
      <c r="C1127" s="55"/>
      <c r="D1127" s="1" t="s">
        <v>2245</v>
      </c>
      <c r="E1127" t="s">
        <v>1153</v>
      </c>
      <c r="F1127" t="s">
        <v>2</v>
      </c>
      <c r="G1127" s="162">
        <v>45357</v>
      </c>
      <c r="H1127" s="156" t="s">
        <v>94</v>
      </c>
      <c r="I1127" s="163">
        <v>45358</v>
      </c>
      <c r="J1127" s="164"/>
      <c r="K1127" s="9" t="s">
        <v>1368</v>
      </c>
      <c r="L1127" s="15" t="s">
        <v>408</v>
      </c>
      <c r="M1127" s="13">
        <v>1399</v>
      </c>
      <c r="O1127">
        <v>530</v>
      </c>
      <c r="P1127">
        <v>125</v>
      </c>
      <c r="Q1127" s="13">
        <f t="shared" si="21"/>
        <v>744</v>
      </c>
    </row>
    <row r="1128" spans="1:17" ht="21">
      <c r="A1128" s="59">
        <v>1120</v>
      </c>
      <c r="B1128">
        <v>77930279302</v>
      </c>
      <c r="C1128" s="55"/>
      <c r="D1128" s="1" t="s">
        <v>2250</v>
      </c>
      <c r="E1128" t="s">
        <v>1562</v>
      </c>
      <c r="F1128" t="s">
        <v>714</v>
      </c>
      <c r="G1128" s="162">
        <v>45357</v>
      </c>
      <c r="H1128" s="157" t="s">
        <v>115</v>
      </c>
      <c r="I1128" s="164"/>
      <c r="J1128" s="165">
        <v>45365</v>
      </c>
      <c r="K1128" s="9" t="s">
        <v>1234</v>
      </c>
      <c r="M1128" s="13"/>
      <c r="P1128">
        <v>125</v>
      </c>
      <c r="Q1128" s="13">
        <f t="shared" si="21"/>
        <v>0</v>
      </c>
    </row>
    <row r="1129" spans="1:17" ht="21">
      <c r="A1129" s="59">
        <v>1121</v>
      </c>
      <c r="B1129">
        <v>77930279232</v>
      </c>
      <c r="C1129" s="55"/>
      <c r="D1129" s="1" t="s">
        <v>2251</v>
      </c>
      <c r="E1129" t="s">
        <v>299</v>
      </c>
      <c r="F1129" t="s">
        <v>22</v>
      </c>
      <c r="G1129" s="162">
        <v>45357</v>
      </c>
      <c r="H1129" s="156" t="s">
        <v>94</v>
      </c>
      <c r="I1129" s="163">
        <v>45360</v>
      </c>
      <c r="J1129" s="164"/>
      <c r="K1129" s="9" t="s">
        <v>1368</v>
      </c>
      <c r="L1129" s="15" t="s">
        <v>408</v>
      </c>
      <c r="M1129" s="13">
        <v>1399</v>
      </c>
      <c r="O1129">
        <v>530</v>
      </c>
      <c r="P1129">
        <v>125</v>
      </c>
      <c r="Q1129" s="13">
        <f t="shared" si="21"/>
        <v>744</v>
      </c>
    </row>
    <row r="1130" spans="1:17" ht="21">
      <c r="A1130" s="59">
        <v>1122</v>
      </c>
      <c r="B1130">
        <v>77930281111</v>
      </c>
      <c r="C1130" s="55"/>
      <c r="D1130" s="1" t="s">
        <v>2212</v>
      </c>
      <c r="E1130" t="s">
        <v>535</v>
      </c>
      <c r="F1130" t="s">
        <v>22</v>
      </c>
      <c r="G1130" s="162">
        <v>45357</v>
      </c>
      <c r="H1130" s="156" t="s">
        <v>94</v>
      </c>
      <c r="I1130" s="163">
        <v>45358</v>
      </c>
      <c r="J1130" s="164"/>
      <c r="K1130" s="9" t="s">
        <v>2104</v>
      </c>
      <c r="L1130" s="15" t="s">
        <v>408</v>
      </c>
      <c r="M1130" s="13">
        <v>1999</v>
      </c>
      <c r="N1130" t="s">
        <v>2213</v>
      </c>
      <c r="O1130">
        <v>850</v>
      </c>
      <c r="P1130">
        <v>150</v>
      </c>
      <c r="Q1130" s="13">
        <f t="shared" si="21"/>
        <v>999</v>
      </c>
    </row>
    <row r="1131" spans="1:17" ht="21">
      <c r="A1131" s="59">
        <v>1123</v>
      </c>
      <c r="B1131">
        <v>77930281380</v>
      </c>
      <c r="C1131" s="55"/>
      <c r="D1131" s="1" t="s">
        <v>2209</v>
      </c>
      <c r="E1131" t="s">
        <v>533</v>
      </c>
      <c r="F1131" t="s">
        <v>232</v>
      </c>
      <c r="G1131" s="162">
        <v>45357</v>
      </c>
      <c r="H1131" s="156" t="s">
        <v>94</v>
      </c>
      <c r="I1131" s="163">
        <v>45359</v>
      </c>
      <c r="J1131" s="164"/>
      <c r="K1131" s="9" t="s">
        <v>2104</v>
      </c>
      <c r="L1131" s="15" t="s">
        <v>408</v>
      </c>
      <c r="M1131" s="13">
        <v>1999</v>
      </c>
      <c r="N1131" t="s">
        <v>2214</v>
      </c>
      <c r="O1131">
        <v>850</v>
      </c>
      <c r="P1131">
        <v>150</v>
      </c>
      <c r="Q1131" s="13">
        <f t="shared" ref="Q1131:Q1194" si="22">(IF((M1131)-(O1131+P1131)&lt;0,0,(M1131)-(O1131+P1131)))</f>
        <v>999</v>
      </c>
    </row>
    <row r="1132" spans="1:17" ht="21">
      <c r="A1132" s="59">
        <v>1124</v>
      </c>
      <c r="B1132">
        <v>77930280923</v>
      </c>
      <c r="C1132" s="55"/>
      <c r="D1132" s="1" t="s">
        <v>2219</v>
      </c>
      <c r="E1132" t="s">
        <v>589</v>
      </c>
      <c r="F1132" t="s">
        <v>232</v>
      </c>
      <c r="G1132" s="162">
        <v>45357</v>
      </c>
      <c r="H1132" s="156" t="s">
        <v>94</v>
      </c>
      <c r="I1132" s="163">
        <v>45360</v>
      </c>
      <c r="J1132" s="164"/>
      <c r="K1132" s="9" t="s">
        <v>2104</v>
      </c>
      <c r="L1132" s="15" t="s">
        <v>408</v>
      </c>
      <c r="M1132" s="13">
        <v>1999</v>
      </c>
      <c r="N1132" t="s">
        <v>2214</v>
      </c>
      <c r="O1132">
        <v>850</v>
      </c>
      <c r="P1132">
        <v>150</v>
      </c>
      <c r="Q1132" s="13">
        <f t="shared" si="22"/>
        <v>999</v>
      </c>
    </row>
    <row r="1133" spans="1:17" ht="21">
      <c r="A1133" s="59">
        <v>1125</v>
      </c>
      <c r="B1133">
        <v>77930280750</v>
      </c>
      <c r="C1133" s="55"/>
      <c r="D1133" s="1" t="s">
        <v>2227</v>
      </c>
      <c r="E1133" t="s">
        <v>589</v>
      </c>
      <c r="F1133" t="s">
        <v>232</v>
      </c>
      <c r="G1133" s="162">
        <v>45357</v>
      </c>
      <c r="H1133" s="156" t="s">
        <v>94</v>
      </c>
      <c r="I1133" s="163">
        <v>45360</v>
      </c>
      <c r="J1133" s="164"/>
      <c r="K1133" s="9" t="s">
        <v>2228</v>
      </c>
      <c r="L1133" s="15" t="s">
        <v>408</v>
      </c>
      <c r="M1133" s="13">
        <v>2099</v>
      </c>
      <c r="N1133" t="s">
        <v>2229</v>
      </c>
      <c r="O1133">
        <v>850</v>
      </c>
      <c r="P1133">
        <v>150</v>
      </c>
      <c r="Q1133" s="13">
        <f t="shared" si="22"/>
        <v>1099</v>
      </c>
    </row>
    <row r="1134" spans="1:17" ht="21">
      <c r="A1134" s="59">
        <v>1126</v>
      </c>
      <c r="B1134">
        <v>1319489957647</v>
      </c>
      <c r="C1134" s="55"/>
      <c r="D1134" s="1" t="s">
        <v>2246</v>
      </c>
      <c r="E1134" t="s">
        <v>1913</v>
      </c>
      <c r="F1134" t="s">
        <v>6</v>
      </c>
      <c r="G1134" s="162">
        <v>45357</v>
      </c>
      <c r="H1134" s="157" t="s">
        <v>115</v>
      </c>
      <c r="I1134" s="164"/>
      <c r="J1134" s="165">
        <v>45371</v>
      </c>
      <c r="K1134" s="9" t="s">
        <v>2228</v>
      </c>
      <c r="M1134" s="13"/>
      <c r="N1134" t="s">
        <v>2247</v>
      </c>
      <c r="O1134">
        <v>850</v>
      </c>
      <c r="P1134">
        <v>150</v>
      </c>
      <c r="Q1134" s="13">
        <f t="shared" si="22"/>
        <v>0</v>
      </c>
    </row>
    <row r="1135" spans="1:17" ht="21">
      <c r="A1135" s="59">
        <v>1127</v>
      </c>
      <c r="B1135">
        <v>77930279361</v>
      </c>
      <c r="C1135" s="55"/>
      <c r="D1135" s="1" t="s">
        <v>2248</v>
      </c>
      <c r="E1135" t="s">
        <v>2249</v>
      </c>
      <c r="F1135" t="s">
        <v>452</v>
      </c>
      <c r="G1135" s="162">
        <v>45357</v>
      </c>
      <c r="H1135" s="156" t="s">
        <v>94</v>
      </c>
      <c r="I1135" s="163">
        <v>45360</v>
      </c>
      <c r="J1135" s="164"/>
      <c r="K1135" s="9" t="s">
        <v>2104</v>
      </c>
      <c r="L1135" s="15" t="s">
        <v>408</v>
      </c>
      <c r="M1135" s="13">
        <v>1999</v>
      </c>
      <c r="N1135" t="s">
        <v>2214</v>
      </c>
      <c r="O1135">
        <v>850</v>
      </c>
      <c r="P1135">
        <v>150</v>
      </c>
      <c r="Q1135" s="13">
        <f t="shared" si="22"/>
        <v>999</v>
      </c>
    </row>
    <row r="1136" spans="1:17" ht="21">
      <c r="A1136" s="59">
        <v>1128</v>
      </c>
      <c r="B1136">
        <v>77930367653</v>
      </c>
      <c r="C1136" s="55"/>
      <c r="D1136" s="1" t="s">
        <v>2252</v>
      </c>
      <c r="E1136" t="s">
        <v>690</v>
      </c>
      <c r="F1136" t="s">
        <v>468</v>
      </c>
      <c r="G1136" s="162">
        <v>45357</v>
      </c>
      <c r="H1136" s="156" t="s">
        <v>94</v>
      </c>
      <c r="I1136" s="163">
        <v>45359</v>
      </c>
      <c r="J1136" s="164"/>
      <c r="K1136" s="9" t="s">
        <v>1368</v>
      </c>
      <c r="L1136" s="15" t="s">
        <v>408</v>
      </c>
      <c r="M1136" s="13">
        <v>1399</v>
      </c>
      <c r="O1136">
        <v>530</v>
      </c>
      <c r="P1136">
        <v>125</v>
      </c>
      <c r="Q1136" s="13">
        <f t="shared" si="22"/>
        <v>744</v>
      </c>
    </row>
    <row r="1137" spans="1:17" ht="21">
      <c r="A1137" s="59">
        <v>1129</v>
      </c>
      <c r="B1137">
        <v>77930367653</v>
      </c>
      <c r="C1137" s="55"/>
      <c r="D1137" s="1" t="s">
        <v>2253</v>
      </c>
      <c r="E1137" t="s">
        <v>4</v>
      </c>
      <c r="F1137" t="s">
        <v>4</v>
      </c>
      <c r="G1137" s="162">
        <v>45357</v>
      </c>
      <c r="H1137" s="156" t="s">
        <v>94</v>
      </c>
      <c r="I1137" s="163">
        <v>45358</v>
      </c>
      <c r="J1137" s="164"/>
      <c r="K1137" s="9" t="s">
        <v>2104</v>
      </c>
      <c r="L1137" s="15" t="s">
        <v>408</v>
      </c>
      <c r="M1137" s="13">
        <v>1999</v>
      </c>
      <c r="N1137" t="s">
        <v>2254</v>
      </c>
      <c r="O1137">
        <v>850</v>
      </c>
      <c r="P1137">
        <v>150</v>
      </c>
      <c r="Q1137" s="13">
        <f t="shared" si="22"/>
        <v>999</v>
      </c>
    </row>
    <row r="1138" spans="1:17" ht="21">
      <c r="A1138" s="59">
        <v>1130</v>
      </c>
      <c r="B1138">
        <v>76999646290</v>
      </c>
      <c r="C1138" s="55"/>
      <c r="D1138" s="1" t="s">
        <v>1988</v>
      </c>
      <c r="E1138" t="s">
        <v>986</v>
      </c>
      <c r="F1138" t="s">
        <v>714</v>
      </c>
      <c r="G1138" s="162">
        <v>45357</v>
      </c>
      <c r="H1138" s="156" t="s">
        <v>94</v>
      </c>
      <c r="I1138" s="163">
        <v>45360</v>
      </c>
      <c r="J1138" s="164"/>
      <c r="K1138" s="90" t="s">
        <v>1616</v>
      </c>
      <c r="M1138" s="13">
        <v>0</v>
      </c>
      <c r="P1138">
        <v>125</v>
      </c>
      <c r="Q1138" s="13">
        <f t="shared" si="22"/>
        <v>0</v>
      </c>
    </row>
    <row r="1139" spans="1:17" ht="21">
      <c r="A1139" s="59">
        <v>1131</v>
      </c>
      <c r="B1139">
        <v>1319487102191</v>
      </c>
      <c r="C1139" s="55"/>
      <c r="D1139" s="1" t="s">
        <v>2137</v>
      </c>
      <c r="E1139" t="s">
        <v>2138</v>
      </c>
      <c r="F1139" t="s">
        <v>468</v>
      </c>
      <c r="G1139" s="162">
        <v>45357</v>
      </c>
      <c r="H1139" s="156" t="s">
        <v>94</v>
      </c>
      <c r="I1139" s="163">
        <v>45360</v>
      </c>
      <c r="J1139" s="164"/>
      <c r="K1139" s="90" t="s">
        <v>1616</v>
      </c>
      <c r="M1139" s="13">
        <v>0</v>
      </c>
      <c r="N1139" t="s">
        <v>2255</v>
      </c>
      <c r="P1139">
        <v>125</v>
      </c>
      <c r="Q1139" s="13">
        <f t="shared" si="22"/>
        <v>0</v>
      </c>
    </row>
    <row r="1140" spans="1:17" ht="21">
      <c r="A1140" s="59">
        <v>1132</v>
      </c>
      <c r="B1140">
        <v>77931162072</v>
      </c>
      <c r="C1140" s="55"/>
      <c r="D1140" s="1" t="s">
        <v>2256</v>
      </c>
      <c r="E1140" t="s">
        <v>231</v>
      </c>
      <c r="F1140" t="s">
        <v>232</v>
      </c>
      <c r="G1140" s="162">
        <v>45358</v>
      </c>
      <c r="H1140" s="156" t="s">
        <v>94</v>
      </c>
      <c r="I1140" s="163">
        <v>45360</v>
      </c>
      <c r="J1140" s="164"/>
      <c r="K1140" s="9" t="s">
        <v>1368</v>
      </c>
      <c r="L1140" s="15" t="s">
        <v>408</v>
      </c>
      <c r="M1140" s="13">
        <v>1399</v>
      </c>
      <c r="O1140">
        <v>530</v>
      </c>
      <c r="P1140">
        <v>125</v>
      </c>
      <c r="Q1140" s="13">
        <f t="shared" si="22"/>
        <v>744</v>
      </c>
    </row>
    <row r="1141" spans="1:17" ht="21">
      <c r="A1141" s="59">
        <v>1133</v>
      </c>
      <c r="B1141">
        <v>77931162035</v>
      </c>
      <c r="C1141" s="55"/>
      <c r="D1141" s="1" t="s">
        <v>2259</v>
      </c>
      <c r="E1141" t="s">
        <v>2154</v>
      </c>
      <c r="F1141" t="s">
        <v>852</v>
      </c>
      <c r="G1141" s="162">
        <v>45358</v>
      </c>
      <c r="H1141" s="156" t="s">
        <v>94</v>
      </c>
      <c r="I1141" s="163">
        <v>45363</v>
      </c>
      <c r="J1141" s="164"/>
      <c r="K1141" s="9" t="s">
        <v>1368</v>
      </c>
      <c r="L1141" s="15" t="s">
        <v>408</v>
      </c>
      <c r="M1141" s="13">
        <v>1399</v>
      </c>
      <c r="O1141">
        <v>530</v>
      </c>
      <c r="P1141">
        <v>125</v>
      </c>
      <c r="Q1141" s="13">
        <f t="shared" si="22"/>
        <v>744</v>
      </c>
    </row>
    <row r="1142" spans="1:17" ht="21">
      <c r="A1142" s="59">
        <v>1134</v>
      </c>
      <c r="B1142">
        <v>80447202065</v>
      </c>
      <c r="C1142" s="55"/>
      <c r="D1142" s="1" t="s">
        <v>2257</v>
      </c>
      <c r="E1142" t="s">
        <v>2258</v>
      </c>
      <c r="F1142" t="s">
        <v>492</v>
      </c>
      <c r="G1142" s="162">
        <v>45358</v>
      </c>
      <c r="H1142" s="156" t="s">
        <v>94</v>
      </c>
      <c r="I1142" s="163">
        <v>45360</v>
      </c>
      <c r="J1142" s="164"/>
      <c r="K1142" s="9" t="s">
        <v>1368</v>
      </c>
      <c r="L1142" s="15" t="s">
        <v>408</v>
      </c>
      <c r="M1142" s="13">
        <v>1399</v>
      </c>
      <c r="O1142">
        <v>530</v>
      </c>
      <c r="P1142">
        <v>125</v>
      </c>
      <c r="Q1142" s="13">
        <f t="shared" si="22"/>
        <v>744</v>
      </c>
    </row>
    <row r="1143" spans="1:17" ht="21">
      <c r="A1143" s="59">
        <v>1135</v>
      </c>
      <c r="B1143">
        <v>141123411304130</v>
      </c>
      <c r="C1143" s="55"/>
      <c r="D1143" s="1" t="s">
        <v>2262</v>
      </c>
      <c r="E1143" t="s">
        <v>1374</v>
      </c>
      <c r="F1143" t="s">
        <v>2</v>
      </c>
      <c r="G1143" s="162">
        <v>45358</v>
      </c>
      <c r="H1143" s="156" t="s">
        <v>94</v>
      </c>
      <c r="I1143" s="163">
        <v>45360</v>
      </c>
      <c r="J1143" s="164"/>
      <c r="K1143" s="9" t="s">
        <v>1368</v>
      </c>
      <c r="L1143" s="15" t="s">
        <v>408</v>
      </c>
      <c r="M1143" s="13">
        <v>1399</v>
      </c>
      <c r="O1143">
        <v>530</v>
      </c>
      <c r="P1143">
        <v>125</v>
      </c>
      <c r="Q1143" s="13">
        <f t="shared" si="22"/>
        <v>744</v>
      </c>
    </row>
    <row r="1144" spans="1:17" ht="21">
      <c r="A1144" s="59">
        <v>1136</v>
      </c>
      <c r="B1144">
        <v>80447201494</v>
      </c>
      <c r="C1144" s="55"/>
      <c r="D1144" s="1" t="s">
        <v>2263</v>
      </c>
      <c r="E1144" t="s">
        <v>2193</v>
      </c>
      <c r="F1144" t="s">
        <v>1117</v>
      </c>
      <c r="G1144" s="162">
        <v>45358</v>
      </c>
      <c r="H1144" s="156" t="s">
        <v>94</v>
      </c>
      <c r="I1144" s="163">
        <v>45364</v>
      </c>
      <c r="J1144" s="164"/>
      <c r="K1144" s="9" t="s">
        <v>1368</v>
      </c>
      <c r="L1144" s="15" t="s">
        <v>408</v>
      </c>
      <c r="M1144" s="13">
        <v>1399</v>
      </c>
      <c r="O1144">
        <v>530</v>
      </c>
      <c r="P1144">
        <v>125</v>
      </c>
      <c r="Q1144" s="13">
        <f t="shared" si="22"/>
        <v>744</v>
      </c>
    </row>
    <row r="1145" spans="1:17" ht="21">
      <c r="A1145" s="59">
        <v>1137</v>
      </c>
      <c r="B1145">
        <v>141123411304164</v>
      </c>
      <c r="C1145" s="55"/>
      <c r="D1145" s="1" t="s">
        <v>2264</v>
      </c>
      <c r="E1145" t="s">
        <v>983</v>
      </c>
      <c r="F1145" t="s">
        <v>6</v>
      </c>
      <c r="G1145" s="162">
        <v>45358</v>
      </c>
      <c r="H1145" s="156" t="s">
        <v>94</v>
      </c>
      <c r="I1145" s="163">
        <v>45363</v>
      </c>
      <c r="J1145" s="164"/>
      <c r="K1145" s="9" t="s">
        <v>1368</v>
      </c>
      <c r="L1145" s="15" t="s">
        <v>408</v>
      </c>
      <c r="M1145" s="13">
        <v>1399</v>
      </c>
      <c r="O1145">
        <v>530</v>
      </c>
      <c r="P1145">
        <v>125</v>
      </c>
      <c r="Q1145" s="13">
        <f t="shared" si="22"/>
        <v>744</v>
      </c>
    </row>
    <row r="1146" spans="1:17" ht="21">
      <c r="A1146" s="59">
        <v>1138</v>
      </c>
      <c r="B1146">
        <v>77931160926</v>
      </c>
      <c r="C1146" s="55"/>
      <c r="D1146" s="1" t="s">
        <v>2265</v>
      </c>
      <c r="E1146" t="s">
        <v>2266</v>
      </c>
      <c r="F1146" t="s">
        <v>840</v>
      </c>
      <c r="G1146" s="162">
        <v>45358</v>
      </c>
      <c r="H1146" s="156" t="s">
        <v>94</v>
      </c>
      <c r="I1146" s="163">
        <v>45360</v>
      </c>
      <c r="J1146" s="164"/>
      <c r="K1146" s="9" t="s">
        <v>1368</v>
      </c>
      <c r="L1146" s="15" t="s">
        <v>408</v>
      </c>
      <c r="M1146" s="13">
        <v>1399</v>
      </c>
      <c r="O1146">
        <v>530</v>
      </c>
      <c r="P1146">
        <v>125</v>
      </c>
      <c r="Q1146" s="13">
        <f t="shared" si="22"/>
        <v>744</v>
      </c>
    </row>
    <row r="1147" spans="1:17" ht="21">
      <c r="A1147" s="59">
        <v>1139</v>
      </c>
      <c r="B1147">
        <v>77931160694</v>
      </c>
      <c r="C1147" s="55"/>
      <c r="D1147" s="1" t="s">
        <v>2267</v>
      </c>
      <c r="E1147" t="s">
        <v>829</v>
      </c>
      <c r="F1147" t="s">
        <v>303</v>
      </c>
      <c r="G1147" s="162">
        <v>45358</v>
      </c>
      <c r="H1147" s="156" t="s">
        <v>94</v>
      </c>
      <c r="I1147" s="163">
        <v>45362</v>
      </c>
      <c r="J1147" s="164"/>
      <c r="K1147" s="9" t="s">
        <v>1368</v>
      </c>
      <c r="L1147" s="15" t="s">
        <v>408</v>
      </c>
      <c r="M1147" s="13">
        <v>1399</v>
      </c>
      <c r="O1147">
        <v>530</v>
      </c>
      <c r="P1147">
        <v>125</v>
      </c>
      <c r="Q1147" s="13">
        <f t="shared" si="22"/>
        <v>744</v>
      </c>
    </row>
    <row r="1148" spans="1:17" ht="21">
      <c r="A1148" s="59">
        <v>1140</v>
      </c>
      <c r="B1148">
        <v>77931160602</v>
      </c>
      <c r="C1148" s="55"/>
      <c r="D1148" s="1" t="s">
        <v>2268</v>
      </c>
      <c r="E1148" t="s">
        <v>829</v>
      </c>
      <c r="F1148" t="s">
        <v>303</v>
      </c>
      <c r="G1148" s="162">
        <v>45358</v>
      </c>
      <c r="H1148" s="156" t="s">
        <v>94</v>
      </c>
      <c r="I1148" s="163">
        <v>45362</v>
      </c>
      <c r="J1148" s="164"/>
      <c r="K1148" s="9" t="s">
        <v>1368</v>
      </c>
      <c r="L1148" s="15" t="s">
        <v>408</v>
      </c>
      <c r="M1148" s="13">
        <v>1399</v>
      </c>
      <c r="O1148">
        <v>530</v>
      </c>
      <c r="P1148">
        <v>125</v>
      </c>
      <c r="Q1148" s="13">
        <f t="shared" si="22"/>
        <v>744</v>
      </c>
    </row>
    <row r="1149" spans="1:17" ht="21">
      <c r="A1149" s="59">
        <v>1141</v>
      </c>
      <c r="B1149">
        <v>77931243854</v>
      </c>
      <c r="C1149" s="55"/>
      <c r="D1149" s="1" t="s">
        <v>2269</v>
      </c>
      <c r="E1149" t="s">
        <v>941</v>
      </c>
      <c r="F1149" t="s">
        <v>93</v>
      </c>
      <c r="G1149" s="162">
        <v>45358</v>
      </c>
      <c r="H1149" s="157" t="s">
        <v>115</v>
      </c>
      <c r="I1149" s="164"/>
      <c r="J1149" s="165">
        <v>45367</v>
      </c>
      <c r="K1149" s="9" t="s">
        <v>1368</v>
      </c>
      <c r="M1149" s="13"/>
      <c r="O1149">
        <v>530</v>
      </c>
      <c r="P1149">
        <v>125</v>
      </c>
      <c r="Q1149" s="13">
        <f t="shared" si="22"/>
        <v>0</v>
      </c>
    </row>
    <row r="1150" spans="1:17" ht="21">
      <c r="A1150" s="59">
        <v>1142</v>
      </c>
      <c r="B1150">
        <v>77000543281</v>
      </c>
      <c r="C1150" s="55"/>
      <c r="D1150" s="1" t="s">
        <v>2270</v>
      </c>
      <c r="E1150" t="s">
        <v>2271</v>
      </c>
      <c r="F1150" t="s">
        <v>2</v>
      </c>
      <c r="G1150" s="162">
        <v>45358</v>
      </c>
      <c r="H1150" s="156" t="s">
        <v>94</v>
      </c>
      <c r="I1150" s="163">
        <v>45359</v>
      </c>
      <c r="J1150" s="164"/>
      <c r="K1150" s="90" t="s">
        <v>1616</v>
      </c>
      <c r="L1150" s="15" t="s">
        <v>408</v>
      </c>
      <c r="M1150" s="13">
        <v>0</v>
      </c>
      <c r="P1150">
        <v>125</v>
      </c>
      <c r="Q1150" s="13">
        <f t="shared" si="22"/>
        <v>0</v>
      </c>
    </row>
    <row r="1151" spans="1:17" ht="21">
      <c r="A1151" s="59">
        <v>1143</v>
      </c>
      <c r="B1151">
        <v>19041544685734</v>
      </c>
      <c r="C1151" s="55"/>
      <c r="D1151" s="1" t="s">
        <v>2272</v>
      </c>
      <c r="E1151" t="s">
        <v>1043</v>
      </c>
      <c r="F1151" t="s">
        <v>492</v>
      </c>
      <c r="G1151" s="162">
        <v>45358</v>
      </c>
      <c r="H1151" s="156" t="s">
        <v>94</v>
      </c>
      <c r="I1151" s="163">
        <v>45362</v>
      </c>
      <c r="J1151" s="164"/>
      <c r="K1151" s="9" t="s">
        <v>985</v>
      </c>
      <c r="L1151" t="s">
        <v>562</v>
      </c>
      <c r="M1151" s="13">
        <v>1399</v>
      </c>
      <c r="O1151">
        <v>530</v>
      </c>
      <c r="P1151">
        <v>125</v>
      </c>
      <c r="Q1151" s="13">
        <f t="shared" si="22"/>
        <v>744</v>
      </c>
    </row>
    <row r="1152" spans="1:17" ht="21">
      <c r="A1152" s="59">
        <v>1144</v>
      </c>
      <c r="B1152">
        <v>77932017531</v>
      </c>
      <c r="C1152" s="55"/>
      <c r="D1152" s="1" t="s">
        <v>2273</v>
      </c>
      <c r="E1152" t="s">
        <v>2274</v>
      </c>
      <c r="F1152" t="s">
        <v>22</v>
      </c>
      <c r="G1152" s="162">
        <v>45359</v>
      </c>
      <c r="H1152" s="156" t="s">
        <v>94</v>
      </c>
      <c r="I1152" s="163">
        <v>45360</v>
      </c>
      <c r="J1152" s="164"/>
      <c r="K1152" s="9" t="s">
        <v>2104</v>
      </c>
      <c r="L1152" s="15" t="s">
        <v>408</v>
      </c>
      <c r="M1152" s="13">
        <v>1999</v>
      </c>
      <c r="N1152" t="s">
        <v>2275</v>
      </c>
      <c r="O1152">
        <v>850</v>
      </c>
      <c r="P1152">
        <v>150</v>
      </c>
      <c r="Q1152" s="13">
        <f t="shared" si="22"/>
        <v>999</v>
      </c>
    </row>
    <row r="1153" spans="1:17" ht="21">
      <c r="A1153" s="59">
        <v>1145</v>
      </c>
      <c r="B1153">
        <v>77932017494</v>
      </c>
      <c r="C1153" s="55"/>
      <c r="D1153" s="1" t="s">
        <v>2276</v>
      </c>
      <c r="E1153" t="s">
        <v>589</v>
      </c>
      <c r="F1153" t="s">
        <v>232</v>
      </c>
      <c r="G1153" s="162">
        <v>45359</v>
      </c>
      <c r="H1153" s="156" t="s">
        <v>94</v>
      </c>
      <c r="I1153" s="163">
        <v>45364</v>
      </c>
      <c r="J1153" s="164"/>
      <c r="K1153" s="9" t="s">
        <v>1368</v>
      </c>
      <c r="L1153" s="15" t="s">
        <v>408</v>
      </c>
      <c r="M1153" s="13">
        <v>1399</v>
      </c>
      <c r="O1153">
        <v>530</v>
      </c>
      <c r="P1153">
        <v>125</v>
      </c>
      <c r="Q1153" s="13">
        <f t="shared" si="22"/>
        <v>744</v>
      </c>
    </row>
    <row r="1154" spans="1:17" ht="21">
      <c r="A1154" s="59">
        <v>1146</v>
      </c>
      <c r="B1154">
        <v>77932017472</v>
      </c>
      <c r="C1154" s="55"/>
      <c r="D1154" s="1" t="s">
        <v>2277</v>
      </c>
      <c r="E1154" t="s">
        <v>4</v>
      </c>
      <c r="F1154" t="s">
        <v>4</v>
      </c>
      <c r="G1154" s="162">
        <v>45359</v>
      </c>
      <c r="H1154" s="156" t="s">
        <v>94</v>
      </c>
      <c r="I1154" s="163">
        <v>45360</v>
      </c>
      <c r="J1154" s="164"/>
      <c r="K1154" s="9" t="s">
        <v>1368</v>
      </c>
      <c r="L1154" s="15" t="s">
        <v>408</v>
      </c>
      <c r="M1154" s="13">
        <v>1399</v>
      </c>
      <c r="O1154">
        <v>530</v>
      </c>
      <c r="P1154">
        <v>125</v>
      </c>
      <c r="Q1154" s="13">
        <f t="shared" si="22"/>
        <v>744</v>
      </c>
    </row>
    <row r="1155" spans="1:17" ht="21">
      <c r="A1155" s="59">
        <v>1147</v>
      </c>
      <c r="B1155">
        <v>77932017424</v>
      </c>
      <c r="C1155" s="55"/>
      <c r="D1155" s="1" t="s">
        <v>2278</v>
      </c>
      <c r="E1155" t="s">
        <v>2279</v>
      </c>
      <c r="F1155" t="s">
        <v>303</v>
      </c>
      <c r="G1155" s="162">
        <v>45359</v>
      </c>
      <c r="H1155" s="156" t="s">
        <v>94</v>
      </c>
      <c r="I1155" s="163">
        <v>45362</v>
      </c>
      <c r="J1155" s="164"/>
      <c r="K1155" s="9" t="s">
        <v>1368</v>
      </c>
      <c r="L1155" s="15" t="s">
        <v>408</v>
      </c>
      <c r="M1155" s="13">
        <v>1399</v>
      </c>
      <c r="O1155">
        <v>530</v>
      </c>
      <c r="P1155">
        <v>125</v>
      </c>
      <c r="Q1155" s="13">
        <f t="shared" si="22"/>
        <v>744</v>
      </c>
    </row>
    <row r="1156" spans="1:17" ht="21">
      <c r="A1156" s="59">
        <v>1148</v>
      </c>
      <c r="B1156">
        <v>77932017365</v>
      </c>
      <c r="C1156" s="55"/>
      <c r="D1156" s="1" t="s">
        <v>2282</v>
      </c>
      <c r="E1156" t="s">
        <v>533</v>
      </c>
      <c r="F1156" t="s">
        <v>232</v>
      </c>
      <c r="G1156" s="162">
        <v>45359</v>
      </c>
      <c r="H1156" s="156" t="s">
        <v>94</v>
      </c>
      <c r="I1156" s="163">
        <v>45361</v>
      </c>
      <c r="J1156" s="164"/>
      <c r="K1156" s="9" t="s">
        <v>1368</v>
      </c>
      <c r="L1156" s="15" t="s">
        <v>408</v>
      </c>
      <c r="M1156" s="13">
        <v>1399</v>
      </c>
      <c r="O1156">
        <v>530</v>
      </c>
      <c r="P1156">
        <v>125</v>
      </c>
      <c r="Q1156" s="13">
        <f t="shared" si="22"/>
        <v>744</v>
      </c>
    </row>
    <row r="1157" spans="1:17" ht="21">
      <c r="A1157" s="59">
        <v>1149</v>
      </c>
      <c r="B1157">
        <v>77932017306</v>
      </c>
      <c r="C1157" s="55"/>
      <c r="D1157" s="1" t="s">
        <v>2283</v>
      </c>
      <c r="E1157" t="s">
        <v>357</v>
      </c>
      <c r="F1157" t="s">
        <v>11</v>
      </c>
      <c r="G1157" s="162">
        <v>45359</v>
      </c>
      <c r="H1157" s="156" t="s">
        <v>94</v>
      </c>
      <c r="I1157" s="163">
        <v>45362</v>
      </c>
      <c r="J1157" s="164"/>
      <c r="K1157" s="9" t="s">
        <v>1368</v>
      </c>
      <c r="L1157" s="15" t="s">
        <v>408</v>
      </c>
      <c r="M1157" s="13">
        <v>1399</v>
      </c>
      <c r="O1157">
        <v>530</v>
      </c>
      <c r="P1157">
        <v>125</v>
      </c>
      <c r="Q1157" s="13">
        <f t="shared" si="22"/>
        <v>744</v>
      </c>
    </row>
    <row r="1158" spans="1:17" ht="21">
      <c r="A1158" s="59">
        <v>1150</v>
      </c>
      <c r="B1158">
        <v>77932024074</v>
      </c>
      <c r="C1158" s="55"/>
      <c r="D1158" s="1" t="s">
        <v>2284</v>
      </c>
      <c r="E1158" t="s">
        <v>1027</v>
      </c>
      <c r="F1158" t="s">
        <v>492</v>
      </c>
      <c r="G1158" s="162">
        <v>45359</v>
      </c>
      <c r="H1158" s="156" t="s">
        <v>94</v>
      </c>
      <c r="I1158" s="163">
        <v>45362</v>
      </c>
      <c r="J1158" s="164"/>
      <c r="K1158" s="9" t="s">
        <v>1368</v>
      </c>
      <c r="L1158" s="15" t="s">
        <v>408</v>
      </c>
      <c r="M1158" s="13">
        <v>1399</v>
      </c>
      <c r="O1158">
        <v>530</v>
      </c>
      <c r="P1158">
        <v>125</v>
      </c>
      <c r="Q1158" s="13">
        <f t="shared" si="22"/>
        <v>744</v>
      </c>
    </row>
    <row r="1159" spans="1:17" ht="21">
      <c r="A1159" s="59">
        <v>1151</v>
      </c>
      <c r="B1159">
        <v>77932024026</v>
      </c>
      <c r="C1159" s="55"/>
      <c r="D1159" s="1" t="s">
        <v>2285</v>
      </c>
      <c r="E1159" t="s">
        <v>1651</v>
      </c>
      <c r="F1159" t="s">
        <v>1119</v>
      </c>
      <c r="G1159" s="162">
        <v>45359</v>
      </c>
      <c r="H1159" s="156" t="s">
        <v>94</v>
      </c>
      <c r="I1159" s="163">
        <v>45363</v>
      </c>
      <c r="J1159" s="164"/>
      <c r="K1159" s="9" t="s">
        <v>1415</v>
      </c>
      <c r="L1159" s="15" t="s">
        <v>408</v>
      </c>
      <c r="M1159" s="13">
        <v>1548</v>
      </c>
      <c r="O1159">
        <v>570</v>
      </c>
      <c r="P1159">
        <v>125</v>
      </c>
      <c r="Q1159" s="13">
        <f t="shared" si="22"/>
        <v>853</v>
      </c>
    </row>
    <row r="1160" spans="1:17" ht="21">
      <c r="A1160" s="59">
        <v>1152</v>
      </c>
      <c r="B1160">
        <v>77932032323</v>
      </c>
      <c r="C1160" s="55"/>
      <c r="D1160" s="1" t="s">
        <v>2286</v>
      </c>
      <c r="E1160" t="s">
        <v>2287</v>
      </c>
      <c r="F1160" t="s">
        <v>827</v>
      </c>
      <c r="G1160" s="162">
        <v>45359</v>
      </c>
      <c r="H1160" s="156" t="s">
        <v>94</v>
      </c>
      <c r="I1160" s="163">
        <v>45364</v>
      </c>
      <c r="J1160" s="164"/>
      <c r="K1160" s="9" t="s">
        <v>1415</v>
      </c>
      <c r="L1160" s="15" t="s">
        <v>408</v>
      </c>
      <c r="M1160" s="13">
        <v>1548</v>
      </c>
      <c r="O1160">
        <v>570</v>
      </c>
      <c r="P1160">
        <v>125</v>
      </c>
      <c r="Q1160" s="13">
        <f t="shared" si="22"/>
        <v>853</v>
      </c>
    </row>
    <row r="1161" spans="1:17" ht="21">
      <c r="A1161" s="59">
        <v>1153</v>
      </c>
      <c r="B1161">
        <v>77932084845</v>
      </c>
      <c r="C1161" s="55"/>
      <c r="D1161" s="1" t="s">
        <v>2288</v>
      </c>
      <c r="E1161" t="s">
        <v>839</v>
      </c>
      <c r="F1161" t="s">
        <v>840</v>
      </c>
      <c r="G1161" s="162">
        <v>45359</v>
      </c>
      <c r="H1161" s="156" t="s">
        <v>94</v>
      </c>
      <c r="I1161" s="163">
        <v>45360</v>
      </c>
      <c r="J1161" s="164"/>
      <c r="K1161" s="9" t="s">
        <v>1368</v>
      </c>
      <c r="L1161" s="15" t="s">
        <v>408</v>
      </c>
      <c r="M1161" s="13">
        <v>1399</v>
      </c>
      <c r="O1161">
        <v>530</v>
      </c>
      <c r="P1161">
        <v>125</v>
      </c>
      <c r="Q1161" s="13">
        <f t="shared" si="22"/>
        <v>744</v>
      </c>
    </row>
    <row r="1162" spans="1:17" ht="21">
      <c r="A1162" s="59">
        <v>1154</v>
      </c>
      <c r="B1162">
        <v>77001649756</v>
      </c>
      <c r="C1162" s="55"/>
      <c r="D1162" s="1" t="s">
        <v>2289</v>
      </c>
      <c r="E1162" t="s">
        <v>2293</v>
      </c>
      <c r="F1162" t="s">
        <v>93</v>
      </c>
      <c r="G1162" s="162">
        <v>45359</v>
      </c>
      <c r="H1162" s="156" t="s">
        <v>94</v>
      </c>
      <c r="I1162" s="163">
        <v>45361</v>
      </c>
      <c r="J1162" s="164"/>
      <c r="K1162" s="9" t="s">
        <v>985</v>
      </c>
      <c r="L1162" t="s">
        <v>562</v>
      </c>
      <c r="M1162" s="13">
        <v>1399</v>
      </c>
      <c r="O1162">
        <v>530</v>
      </c>
      <c r="P1162">
        <v>125</v>
      </c>
      <c r="Q1162" s="13">
        <f t="shared" si="22"/>
        <v>744</v>
      </c>
    </row>
    <row r="1163" spans="1:17" ht="21">
      <c r="A1163" s="59">
        <v>1155</v>
      </c>
      <c r="B1163">
        <v>77932132795</v>
      </c>
      <c r="C1163" s="55"/>
      <c r="D1163" s="1" t="s">
        <v>2290</v>
      </c>
      <c r="E1163" t="s">
        <v>939</v>
      </c>
      <c r="F1163" t="s">
        <v>343</v>
      </c>
      <c r="G1163" s="162">
        <v>45359</v>
      </c>
      <c r="H1163" s="156" t="s">
        <v>94</v>
      </c>
      <c r="I1163" s="163">
        <v>45363</v>
      </c>
      <c r="J1163" s="164"/>
      <c r="K1163" s="9" t="s">
        <v>1368</v>
      </c>
      <c r="L1163" s="15" t="s">
        <v>408</v>
      </c>
      <c r="M1163" s="13">
        <v>1399</v>
      </c>
      <c r="O1163">
        <v>530</v>
      </c>
      <c r="P1163">
        <v>125</v>
      </c>
      <c r="Q1163" s="13">
        <f t="shared" si="22"/>
        <v>744</v>
      </c>
    </row>
    <row r="1164" spans="1:17" ht="21">
      <c r="A1164" s="59">
        <v>1156</v>
      </c>
      <c r="B1164">
        <v>77932132666</v>
      </c>
      <c r="C1164" s="55"/>
      <c r="D1164" s="1" t="s">
        <v>2291</v>
      </c>
      <c r="E1164" t="s">
        <v>2292</v>
      </c>
      <c r="F1164" t="s">
        <v>714</v>
      </c>
      <c r="G1164" s="162">
        <v>45359</v>
      </c>
      <c r="H1164" s="156" t="s">
        <v>94</v>
      </c>
      <c r="I1164" s="163">
        <v>45363</v>
      </c>
      <c r="J1164" s="164"/>
      <c r="K1164" s="9" t="s">
        <v>1368</v>
      </c>
      <c r="L1164" s="15" t="s">
        <v>408</v>
      </c>
      <c r="M1164" s="13">
        <v>1399</v>
      </c>
      <c r="O1164">
        <v>530</v>
      </c>
      <c r="P1164">
        <v>125</v>
      </c>
      <c r="Q1164" s="13">
        <f t="shared" si="22"/>
        <v>744</v>
      </c>
    </row>
    <row r="1165" spans="1:17" ht="21">
      <c r="A1165" s="59">
        <v>1157</v>
      </c>
      <c r="B1165">
        <v>77932819580</v>
      </c>
      <c r="C1165" s="55"/>
      <c r="D1165" s="1" t="s">
        <v>2280</v>
      </c>
      <c r="E1165" t="s">
        <v>2281</v>
      </c>
      <c r="F1165" t="s">
        <v>468</v>
      </c>
      <c r="G1165" s="162">
        <v>45360</v>
      </c>
      <c r="H1165" s="157" t="s">
        <v>115</v>
      </c>
      <c r="I1165" s="164"/>
      <c r="J1165" s="165">
        <v>45371</v>
      </c>
      <c r="K1165" s="9" t="s">
        <v>2104</v>
      </c>
      <c r="M1165" s="13"/>
      <c r="N1165" t="s">
        <v>2214</v>
      </c>
      <c r="P1165">
        <v>150</v>
      </c>
      <c r="Q1165" s="13">
        <f t="shared" si="22"/>
        <v>0</v>
      </c>
    </row>
    <row r="1166" spans="1:17" ht="21">
      <c r="A1166" s="59">
        <v>1158</v>
      </c>
      <c r="B1166">
        <v>77932818261</v>
      </c>
      <c r="C1166" s="55"/>
      <c r="D1166" s="1" t="s">
        <v>2294</v>
      </c>
      <c r="E1166" t="s">
        <v>589</v>
      </c>
      <c r="F1166" t="s">
        <v>232</v>
      </c>
      <c r="G1166" s="162">
        <v>45360</v>
      </c>
      <c r="H1166" s="156" t="s">
        <v>94</v>
      </c>
      <c r="I1166" s="163">
        <v>45363</v>
      </c>
      <c r="J1166" s="164"/>
      <c r="K1166" s="9" t="s">
        <v>1368</v>
      </c>
      <c r="L1166" s="15" t="s">
        <v>408</v>
      </c>
      <c r="M1166" s="13">
        <v>1399</v>
      </c>
      <c r="O1166">
        <v>530</v>
      </c>
      <c r="P1166">
        <v>125</v>
      </c>
      <c r="Q1166" s="13">
        <f t="shared" si="22"/>
        <v>744</v>
      </c>
    </row>
    <row r="1167" spans="1:17" ht="21">
      <c r="A1167" s="59">
        <v>1159</v>
      </c>
      <c r="B1167">
        <v>77932818110</v>
      </c>
      <c r="C1167" s="55"/>
      <c r="D1167" s="1" t="s">
        <v>2295</v>
      </c>
      <c r="E1167" t="s">
        <v>231</v>
      </c>
      <c r="F1167" t="s">
        <v>232</v>
      </c>
      <c r="G1167" s="162">
        <v>45360</v>
      </c>
      <c r="H1167" s="156" t="s">
        <v>94</v>
      </c>
      <c r="I1167" s="163">
        <v>45362</v>
      </c>
      <c r="J1167" s="164"/>
      <c r="K1167" s="9" t="s">
        <v>2104</v>
      </c>
      <c r="L1167" s="15" t="s">
        <v>408</v>
      </c>
      <c r="M1167" s="13">
        <v>1999</v>
      </c>
      <c r="N1167" t="s">
        <v>2254</v>
      </c>
      <c r="O1167">
        <v>850</v>
      </c>
      <c r="P1167">
        <v>150</v>
      </c>
      <c r="Q1167" s="13">
        <f t="shared" si="22"/>
        <v>999</v>
      </c>
    </row>
    <row r="1168" spans="1:17" ht="21">
      <c r="A1168" s="59">
        <v>1160</v>
      </c>
      <c r="B1168">
        <v>80448625401</v>
      </c>
      <c r="C1168" s="55"/>
      <c r="D1168" s="1" t="s">
        <v>2296</v>
      </c>
      <c r="E1168" t="s">
        <v>2297</v>
      </c>
      <c r="F1168" t="s">
        <v>1117</v>
      </c>
      <c r="G1168" s="162">
        <v>45360</v>
      </c>
      <c r="H1168" s="156" t="s">
        <v>94</v>
      </c>
      <c r="I1168" s="163">
        <v>45362</v>
      </c>
      <c r="J1168" s="164"/>
      <c r="K1168" s="9" t="s">
        <v>1368</v>
      </c>
      <c r="L1168" s="15" t="s">
        <v>408</v>
      </c>
      <c r="M1168" s="13">
        <v>1399</v>
      </c>
      <c r="O1168">
        <v>530</v>
      </c>
      <c r="P1168">
        <v>125</v>
      </c>
      <c r="Q1168" s="13">
        <f t="shared" si="22"/>
        <v>744</v>
      </c>
    </row>
    <row r="1169" spans="1:17" ht="21">
      <c r="A1169" s="59">
        <v>1161</v>
      </c>
      <c r="B1169">
        <v>77932817653</v>
      </c>
      <c r="C1169" s="55"/>
      <c r="D1169" s="1" t="s">
        <v>2298</v>
      </c>
      <c r="E1169" t="s">
        <v>2299</v>
      </c>
      <c r="F1169" t="s">
        <v>22</v>
      </c>
      <c r="G1169" s="162">
        <v>45360</v>
      </c>
      <c r="H1169" s="156" t="s">
        <v>94</v>
      </c>
      <c r="I1169" s="163">
        <v>45362</v>
      </c>
      <c r="J1169" s="164"/>
      <c r="K1169" s="9" t="s">
        <v>1368</v>
      </c>
      <c r="L1169" s="15" t="s">
        <v>408</v>
      </c>
      <c r="M1169" s="13">
        <v>1399</v>
      </c>
      <c r="O1169">
        <v>530</v>
      </c>
      <c r="P1169">
        <v>125</v>
      </c>
      <c r="Q1169" s="13">
        <f t="shared" si="22"/>
        <v>744</v>
      </c>
    </row>
    <row r="1170" spans="1:17" ht="21">
      <c r="A1170" s="59">
        <v>1162</v>
      </c>
      <c r="B1170">
        <v>77932817561</v>
      </c>
      <c r="C1170" s="55"/>
      <c r="D1170" s="1" t="s">
        <v>2300</v>
      </c>
      <c r="E1170" t="s">
        <v>1027</v>
      </c>
      <c r="F1170" t="s">
        <v>492</v>
      </c>
      <c r="G1170" s="162">
        <v>45360</v>
      </c>
      <c r="H1170" s="156" t="s">
        <v>94</v>
      </c>
      <c r="I1170" s="163">
        <v>45362</v>
      </c>
      <c r="J1170" s="164"/>
      <c r="K1170" s="9" t="s">
        <v>1368</v>
      </c>
      <c r="L1170" s="15" t="s">
        <v>408</v>
      </c>
      <c r="M1170" s="13">
        <v>1399</v>
      </c>
      <c r="O1170">
        <v>530</v>
      </c>
      <c r="P1170">
        <v>125</v>
      </c>
      <c r="Q1170" s="13">
        <f t="shared" si="22"/>
        <v>744</v>
      </c>
    </row>
    <row r="1171" spans="1:17" ht="21">
      <c r="A1171" s="59">
        <v>1163</v>
      </c>
      <c r="B1171">
        <v>77932817034</v>
      </c>
      <c r="C1171" s="55"/>
      <c r="D1171" s="1" t="s">
        <v>2301</v>
      </c>
      <c r="E1171" t="s">
        <v>533</v>
      </c>
      <c r="F1171" t="s">
        <v>232</v>
      </c>
      <c r="G1171" s="162">
        <v>45360</v>
      </c>
      <c r="H1171" s="156" t="s">
        <v>94</v>
      </c>
      <c r="I1171" s="163">
        <v>45363</v>
      </c>
      <c r="J1171" s="164"/>
      <c r="K1171" s="9" t="s">
        <v>2104</v>
      </c>
      <c r="L1171" s="15" t="s">
        <v>408</v>
      </c>
      <c r="M1171" s="13">
        <v>1999</v>
      </c>
      <c r="N1171" t="s">
        <v>2214</v>
      </c>
      <c r="O1171">
        <v>850</v>
      </c>
      <c r="P1171">
        <v>150</v>
      </c>
      <c r="Q1171" s="13">
        <f t="shared" si="22"/>
        <v>999</v>
      </c>
    </row>
    <row r="1172" spans="1:17" ht="21">
      <c r="A1172" s="59">
        <v>1164</v>
      </c>
      <c r="B1172">
        <v>77002581423</v>
      </c>
      <c r="C1172" s="55"/>
      <c r="D1172" s="1" t="s">
        <v>2302</v>
      </c>
      <c r="E1172" t="s">
        <v>2303</v>
      </c>
      <c r="F1172" t="s">
        <v>452</v>
      </c>
      <c r="G1172" s="162">
        <v>45360</v>
      </c>
      <c r="H1172" s="156" t="s">
        <v>94</v>
      </c>
      <c r="I1172" s="163">
        <v>45364</v>
      </c>
      <c r="J1172" s="164"/>
      <c r="K1172" s="9" t="s">
        <v>985</v>
      </c>
      <c r="L1172" t="s">
        <v>562</v>
      </c>
      <c r="M1172" s="13">
        <v>1399</v>
      </c>
      <c r="O1172">
        <v>530</v>
      </c>
      <c r="P1172">
        <v>125</v>
      </c>
      <c r="Q1172" s="13">
        <f t="shared" si="22"/>
        <v>744</v>
      </c>
    </row>
    <row r="1173" spans="1:17" ht="21">
      <c r="A1173" s="59">
        <v>1165</v>
      </c>
      <c r="B1173">
        <v>19041545532620</v>
      </c>
      <c r="C1173" s="55"/>
      <c r="D1173" s="1" t="s">
        <v>2304</v>
      </c>
      <c r="E1173" t="s">
        <v>2312</v>
      </c>
      <c r="F1173" t="s">
        <v>93</v>
      </c>
      <c r="G1173" s="162">
        <v>45360</v>
      </c>
      <c r="H1173" s="156" t="s">
        <v>94</v>
      </c>
      <c r="I1173" s="163">
        <v>45363</v>
      </c>
      <c r="J1173" s="164"/>
      <c r="K1173" s="9" t="s">
        <v>2305</v>
      </c>
      <c r="L1173" s="15" t="s">
        <v>408</v>
      </c>
      <c r="M1173" s="13">
        <v>2796</v>
      </c>
      <c r="N1173" t="s">
        <v>2306</v>
      </c>
      <c r="O1173">
        <f>(1060+80)</f>
        <v>1140</v>
      </c>
      <c r="P1173">
        <v>150</v>
      </c>
      <c r="Q1173" s="13">
        <f t="shared" si="22"/>
        <v>1506</v>
      </c>
    </row>
    <row r="1174" spans="1:17" ht="21">
      <c r="A1174" s="59">
        <v>1166</v>
      </c>
      <c r="B1174">
        <v>77932816511</v>
      </c>
      <c r="C1174" s="55"/>
      <c r="D1174" s="1" t="s">
        <v>2307</v>
      </c>
      <c r="E1174" t="s">
        <v>2308</v>
      </c>
      <c r="F1174" t="s">
        <v>232</v>
      </c>
      <c r="G1174" s="162">
        <v>45360</v>
      </c>
      <c r="H1174" s="156" t="s">
        <v>94</v>
      </c>
      <c r="I1174" s="163">
        <v>45363</v>
      </c>
      <c r="J1174" s="164"/>
      <c r="K1174" s="9" t="s">
        <v>1368</v>
      </c>
      <c r="L1174" s="15" t="s">
        <v>408</v>
      </c>
      <c r="M1174" s="13">
        <v>1399</v>
      </c>
      <c r="O1174">
        <v>530</v>
      </c>
      <c r="P1174">
        <v>125</v>
      </c>
      <c r="Q1174" s="13">
        <f t="shared" si="22"/>
        <v>744</v>
      </c>
    </row>
    <row r="1175" spans="1:17" ht="21">
      <c r="A1175" s="59">
        <v>1167</v>
      </c>
      <c r="B1175">
        <v>77932816415</v>
      </c>
      <c r="C1175" s="55"/>
      <c r="D1175" s="1" t="s">
        <v>2402</v>
      </c>
      <c r="E1175" t="s">
        <v>963</v>
      </c>
      <c r="F1175" t="s">
        <v>380</v>
      </c>
      <c r="G1175" s="162">
        <v>45360</v>
      </c>
      <c r="H1175" s="156" t="s">
        <v>94</v>
      </c>
      <c r="I1175" s="163">
        <v>45364</v>
      </c>
      <c r="J1175" s="164"/>
      <c r="K1175" s="9" t="s">
        <v>1368</v>
      </c>
      <c r="L1175" s="15" t="s">
        <v>408</v>
      </c>
      <c r="M1175" s="13">
        <v>1399</v>
      </c>
      <c r="O1175">
        <v>530</v>
      </c>
      <c r="P1175">
        <v>125</v>
      </c>
      <c r="Q1175" s="13">
        <f t="shared" si="22"/>
        <v>744</v>
      </c>
    </row>
    <row r="1176" spans="1:17" ht="21">
      <c r="A1176" s="59">
        <v>1168</v>
      </c>
      <c r="B1176">
        <v>77932816301</v>
      </c>
      <c r="C1176" s="55"/>
      <c r="D1176" s="1" t="s">
        <v>2309</v>
      </c>
      <c r="E1176" t="s">
        <v>589</v>
      </c>
      <c r="F1176" t="s">
        <v>232</v>
      </c>
      <c r="G1176" s="162">
        <v>45360</v>
      </c>
      <c r="H1176" s="157" t="s">
        <v>115</v>
      </c>
      <c r="I1176" s="164"/>
      <c r="J1176" s="165">
        <v>45377</v>
      </c>
      <c r="K1176" s="9" t="s">
        <v>1368</v>
      </c>
      <c r="M1176" s="13"/>
      <c r="P1176">
        <v>125</v>
      </c>
      <c r="Q1176" s="13">
        <f t="shared" si="22"/>
        <v>0</v>
      </c>
    </row>
    <row r="1177" spans="1:17" ht="21">
      <c r="A1177" s="59">
        <v>1169</v>
      </c>
      <c r="B1177">
        <v>77932816253</v>
      </c>
      <c r="C1177" s="55"/>
      <c r="D1177" s="1" t="s">
        <v>2311</v>
      </c>
      <c r="E1177" t="s">
        <v>2235</v>
      </c>
      <c r="F1177" t="s">
        <v>827</v>
      </c>
      <c r="G1177" s="162">
        <v>45360</v>
      </c>
      <c r="H1177" s="156" t="s">
        <v>94</v>
      </c>
      <c r="I1177" s="163">
        <v>45364</v>
      </c>
      <c r="J1177" s="164"/>
      <c r="K1177" s="9" t="s">
        <v>1368</v>
      </c>
      <c r="L1177" s="15" t="s">
        <v>408</v>
      </c>
      <c r="M1177" s="13">
        <v>1399</v>
      </c>
      <c r="O1177">
        <v>530</v>
      </c>
      <c r="P1177">
        <v>125</v>
      </c>
      <c r="Q1177" s="13">
        <f t="shared" si="22"/>
        <v>744</v>
      </c>
    </row>
    <row r="1178" spans="1:17" ht="21">
      <c r="A1178" s="59">
        <v>1170</v>
      </c>
      <c r="B1178">
        <v>77932822225</v>
      </c>
      <c r="C1178" s="55"/>
      <c r="D1178" s="1" t="s">
        <v>2313</v>
      </c>
      <c r="E1178" t="s">
        <v>2314</v>
      </c>
      <c r="F1178" t="s">
        <v>380</v>
      </c>
      <c r="G1178" s="162">
        <v>45360</v>
      </c>
      <c r="H1178" s="156" t="s">
        <v>94</v>
      </c>
      <c r="I1178" s="163">
        <v>45363</v>
      </c>
      <c r="J1178" s="164"/>
      <c r="K1178" s="9" t="s">
        <v>1368</v>
      </c>
      <c r="L1178" s="15" t="s">
        <v>408</v>
      </c>
      <c r="M1178" s="13">
        <v>1399</v>
      </c>
      <c r="O1178">
        <v>530</v>
      </c>
      <c r="P1178">
        <v>125</v>
      </c>
      <c r="Q1178" s="13">
        <f t="shared" si="22"/>
        <v>744</v>
      </c>
    </row>
    <row r="1179" spans="1:17" ht="21">
      <c r="A1179" s="59">
        <v>1171</v>
      </c>
      <c r="B1179">
        <v>77932914452</v>
      </c>
      <c r="C1179" s="55"/>
      <c r="D1179" s="1" t="s">
        <v>2315</v>
      </c>
      <c r="E1179" t="s">
        <v>2316</v>
      </c>
      <c r="F1179" t="s">
        <v>827</v>
      </c>
      <c r="G1179" s="162">
        <v>45360</v>
      </c>
      <c r="H1179" s="156" t="s">
        <v>94</v>
      </c>
      <c r="I1179" s="163">
        <v>45365</v>
      </c>
      <c r="J1179" s="164"/>
      <c r="K1179" s="9" t="s">
        <v>1368</v>
      </c>
      <c r="L1179" s="15" t="s">
        <v>408</v>
      </c>
      <c r="M1179" s="13">
        <v>1399</v>
      </c>
      <c r="O1179">
        <v>530</v>
      </c>
      <c r="P1179">
        <v>125</v>
      </c>
      <c r="Q1179" s="13">
        <f t="shared" si="22"/>
        <v>744</v>
      </c>
    </row>
    <row r="1180" spans="1:17" ht="21">
      <c r="A1180" s="59">
        <v>1172</v>
      </c>
      <c r="B1180">
        <v>77932914231</v>
      </c>
      <c r="C1180" s="55"/>
      <c r="D1180" s="1" t="s">
        <v>2317</v>
      </c>
      <c r="E1180" t="s">
        <v>2318</v>
      </c>
      <c r="F1180" t="s">
        <v>492</v>
      </c>
      <c r="G1180" s="162">
        <v>45360</v>
      </c>
      <c r="H1180" s="156" t="s">
        <v>94</v>
      </c>
      <c r="I1180" s="163">
        <v>45363</v>
      </c>
      <c r="J1180" s="164"/>
      <c r="K1180" s="9" t="s">
        <v>1368</v>
      </c>
      <c r="L1180" s="15" t="s">
        <v>408</v>
      </c>
      <c r="M1180" s="13">
        <v>1399</v>
      </c>
      <c r="O1180">
        <v>530</v>
      </c>
      <c r="P1180">
        <v>125</v>
      </c>
      <c r="Q1180" s="13">
        <f t="shared" si="22"/>
        <v>744</v>
      </c>
    </row>
    <row r="1181" spans="1:17" ht="21">
      <c r="A1181" s="59">
        <v>1173</v>
      </c>
      <c r="B1181">
        <v>81577674275</v>
      </c>
      <c r="C1181" s="55"/>
      <c r="D1181" s="1" t="s">
        <v>2319</v>
      </c>
      <c r="E1181" t="s">
        <v>2322</v>
      </c>
      <c r="F1181" t="s">
        <v>1117</v>
      </c>
      <c r="G1181" s="162">
        <v>45360</v>
      </c>
      <c r="H1181" s="156" t="s">
        <v>94</v>
      </c>
      <c r="I1181" s="163">
        <v>45364</v>
      </c>
      <c r="J1181" s="164"/>
      <c r="K1181" s="9" t="s">
        <v>985</v>
      </c>
      <c r="L1181" t="s">
        <v>562</v>
      </c>
      <c r="M1181" s="13">
        <v>1399</v>
      </c>
      <c r="O1181">
        <v>530</v>
      </c>
      <c r="P1181">
        <v>125</v>
      </c>
      <c r="Q1181" s="13">
        <f t="shared" si="22"/>
        <v>744</v>
      </c>
    </row>
    <row r="1182" spans="1:17" ht="21">
      <c r="A1182" s="59">
        <v>1174</v>
      </c>
      <c r="B1182">
        <v>77002851262</v>
      </c>
      <c r="C1182" s="55"/>
      <c r="D1182" s="1" t="s">
        <v>2321</v>
      </c>
      <c r="E1182" t="s">
        <v>419</v>
      </c>
      <c r="F1182" t="s">
        <v>714</v>
      </c>
      <c r="G1182" s="162">
        <v>45360</v>
      </c>
      <c r="H1182" s="156" t="s">
        <v>94</v>
      </c>
      <c r="I1182" s="163">
        <v>45363</v>
      </c>
      <c r="J1182" s="164"/>
      <c r="K1182" s="9" t="s">
        <v>985</v>
      </c>
      <c r="L1182" s="15" t="s">
        <v>408</v>
      </c>
      <c r="M1182" s="13">
        <v>1399</v>
      </c>
      <c r="O1182">
        <v>530</v>
      </c>
      <c r="P1182">
        <v>125</v>
      </c>
      <c r="Q1182" s="13">
        <f t="shared" si="22"/>
        <v>744</v>
      </c>
    </row>
    <row r="1183" spans="1:17" ht="21">
      <c r="A1183" s="59">
        <v>1175</v>
      </c>
      <c r="B1183">
        <v>77933094562</v>
      </c>
      <c r="C1183" s="55"/>
      <c r="D1183" s="1" t="s">
        <v>2320</v>
      </c>
      <c r="E1183" t="s">
        <v>4</v>
      </c>
      <c r="F1183" t="s">
        <v>4</v>
      </c>
      <c r="G1183" s="162">
        <v>45360</v>
      </c>
      <c r="H1183" s="156" t="s">
        <v>94</v>
      </c>
      <c r="I1183" s="163">
        <v>45361</v>
      </c>
      <c r="J1183" s="164"/>
      <c r="K1183" s="9" t="s">
        <v>1368</v>
      </c>
      <c r="L1183" s="15" t="s">
        <v>408</v>
      </c>
      <c r="M1183" s="13">
        <v>1399</v>
      </c>
      <c r="O1183">
        <v>530</v>
      </c>
      <c r="P1183">
        <v>125</v>
      </c>
      <c r="Q1183" s="13">
        <f t="shared" si="22"/>
        <v>744</v>
      </c>
    </row>
    <row r="1184" spans="1:17" ht="21">
      <c r="A1184" s="59">
        <v>1176</v>
      </c>
      <c r="B1184">
        <v>77933105585</v>
      </c>
      <c r="C1184" s="55"/>
      <c r="D1184" s="1" t="s">
        <v>2323</v>
      </c>
      <c r="E1184" t="s">
        <v>533</v>
      </c>
      <c r="F1184" t="s">
        <v>232</v>
      </c>
      <c r="G1184" s="162">
        <v>45360</v>
      </c>
      <c r="H1184" s="156" t="s">
        <v>94</v>
      </c>
      <c r="I1184" s="163">
        <v>45363</v>
      </c>
      <c r="J1184" s="164"/>
      <c r="K1184" s="9" t="s">
        <v>2104</v>
      </c>
      <c r="L1184" s="15" t="s">
        <v>408</v>
      </c>
      <c r="M1184" s="13">
        <v>1999</v>
      </c>
      <c r="O1184">
        <v>850</v>
      </c>
      <c r="P1184">
        <v>150</v>
      </c>
      <c r="Q1184" s="13">
        <f t="shared" si="22"/>
        <v>999</v>
      </c>
    </row>
    <row r="1185" spans="1:17" ht="21">
      <c r="A1185" s="59">
        <v>1177</v>
      </c>
      <c r="B1185">
        <v>77933704715</v>
      </c>
      <c r="C1185" s="55"/>
      <c r="D1185" s="1" t="s">
        <v>2310</v>
      </c>
      <c r="E1185" t="s">
        <v>21</v>
      </c>
      <c r="F1185" t="s">
        <v>22</v>
      </c>
      <c r="G1185" s="162">
        <v>45362</v>
      </c>
      <c r="H1185" s="156" t="s">
        <v>94</v>
      </c>
      <c r="I1185" s="163">
        <v>45364</v>
      </c>
      <c r="J1185" s="164"/>
      <c r="K1185" s="9" t="s">
        <v>1415</v>
      </c>
      <c r="L1185" s="15" t="s">
        <v>408</v>
      </c>
      <c r="M1185" s="13">
        <v>1548</v>
      </c>
      <c r="O1185">
        <v>570</v>
      </c>
      <c r="P1185">
        <v>125</v>
      </c>
      <c r="Q1185" s="13">
        <f t="shared" si="22"/>
        <v>853</v>
      </c>
    </row>
    <row r="1186" spans="1:17" ht="21">
      <c r="A1186" s="59">
        <v>1178</v>
      </c>
      <c r="B1186">
        <v>141123411332917</v>
      </c>
      <c r="C1186" s="55"/>
      <c r="D1186" s="1" t="s">
        <v>2260</v>
      </c>
      <c r="E1186" t="s">
        <v>2261</v>
      </c>
      <c r="F1186" t="s">
        <v>22</v>
      </c>
      <c r="G1186" s="162">
        <v>45362</v>
      </c>
      <c r="H1186" s="156" t="s">
        <v>94</v>
      </c>
      <c r="I1186" s="163">
        <v>45365</v>
      </c>
      <c r="J1186" s="164"/>
      <c r="K1186" s="9" t="s">
        <v>1368</v>
      </c>
      <c r="L1186" s="15" t="s">
        <v>408</v>
      </c>
      <c r="M1186" s="13">
        <v>1399</v>
      </c>
      <c r="O1186">
        <v>530</v>
      </c>
      <c r="P1186">
        <v>125</v>
      </c>
      <c r="Q1186" s="13">
        <f t="shared" si="22"/>
        <v>744</v>
      </c>
    </row>
    <row r="1187" spans="1:17" ht="21">
      <c r="A1187" s="59">
        <v>1179</v>
      </c>
      <c r="B1187">
        <v>77933703956</v>
      </c>
      <c r="C1187" s="55"/>
      <c r="D1187" s="1" t="s">
        <v>2325</v>
      </c>
      <c r="E1187" t="s">
        <v>1464</v>
      </c>
      <c r="F1187" t="s">
        <v>232</v>
      </c>
      <c r="G1187" s="162">
        <v>45362</v>
      </c>
      <c r="H1187" s="156" t="s">
        <v>94</v>
      </c>
      <c r="I1187" s="163">
        <v>45364</v>
      </c>
      <c r="J1187" s="164"/>
      <c r="K1187" s="9" t="s">
        <v>1368</v>
      </c>
      <c r="L1187" s="15" t="s">
        <v>408</v>
      </c>
      <c r="M1187" s="13">
        <v>1399</v>
      </c>
      <c r="O1187">
        <v>530</v>
      </c>
      <c r="P1187">
        <v>125</v>
      </c>
      <c r="Q1187" s="13">
        <f t="shared" si="22"/>
        <v>744</v>
      </c>
    </row>
    <row r="1188" spans="1:17" ht="21">
      <c r="A1188" s="59">
        <v>1180</v>
      </c>
      <c r="B1188">
        <v>77933703761</v>
      </c>
      <c r="C1188" s="55"/>
      <c r="D1188" s="1" t="s">
        <v>2326</v>
      </c>
      <c r="E1188" t="s">
        <v>2327</v>
      </c>
      <c r="F1188" t="s">
        <v>232</v>
      </c>
      <c r="G1188" s="162">
        <v>45362</v>
      </c>
      <c r="H1188" s="156" t="s">
        <v>94</v>
      </c>
      <c r="I1188" s="163">
        <v>45365</v>
      </c>
      <c r="J1188" s="164"/>
      <c r="K1188" s="9" t="s">
        <v>1368</v>
      </c>
      <c r="L1188" s="15" t="s">
        <v>408</v>
      </c>
      <c r="M1188" s="13">
        <v>1399</v>
      </c>
      <c r="O1188">
        <v>530</v>
      </c>
      <c r="P1188">
        <v>125</v>
      </c>
      <c r="Q1188" s="13">
        <f t="shared" si="22"/>
        <v>744</v>
      </c>
    </row>
    <row r="1189" spans="1:17" ht="21">
      <c r="A1189" s="59">
        <v>1181</v>
      </c>
      <c r="B1189">
        <v>77933703595</v>
      </c>
      <c r="C1189" s="55"/>
      <c r="D1189" s="1" t="s">
        <v>2328</v>
      </c>
      <c r="E1189" t="s">
        <v>2329</v>
      </c>
      <c r="F1189" t="s">
        <v>22</v>
      </c>
      <c r="G1189" s="162">
        <v>45362</v>
      </c>
      <c r="H1189" s="156" t="s">
        <v>94</v>
      </c>
      <c r="I1189" s="163">
        <v>45364</v>
      </c>
      <c r="J1189" s="164"/>
      <c r="K1189" s="9" t="s">
        <v>1234</v>
      </c>
      <c r="L1189" s="15" t="s">
        <v>408</v>
      </c>
      <c r="M1189" s="13">
        <v>1399</v>
      </c>
      <c r="O1189">
        <v>530</v>
      </c>
      <c r="P1189">
        <v>125</v>
      </c>
      <c r="Q1189" s="13">
        <f t="shared" si="22"/>
        <v>744</v>
      </c>
    </row>
    <row r="1190" spans="1:17" ht="21">
      <c r="A1190" s="59">
        <v>1182</v>
      </c>
      <c r="B1190">
        <v>77933703411</v>
      </c>
      <c r="C1190" s="55"/>
      <c r="D1190" s="1" t="s">
        <v>2330</v>
      </c>
      <c r="E1190" t="s">
        <v>1613</v>
      </c>
      <c r="F1190" t="s">
        <v>71</v>
      </c>
      <c r="G1190" s="162">
        <v>45362</v>
      </c>
      <c r="H1190" s="156" t="s">
        <v>94</v>
      </c>
      <c r="I1190" s="163">
        <v>45365</v>
      </c>
      <c r="J1190" s="164"/>
      <c r="K1190" s="9" t="s">
        <v>2104</v>
      </c>
      <c r="L1190" s="15" t="s">
        <v>408</v>
      </c>
      <c r="M1190" s="13">
        <v>1999</v>
      </c>
      <c r="N1190" t="s">
        <v>2205</v>
      </c>
      <c r="O1190">
        <v>850</v>
      </c>
      <c r="P1190">
        <v>150</v>
      </c>
      <c r="Q1190" s="13">
        <f t="shared" si="22"/>
        <v>999</v>
      </c>
    </row>
    <row r="1191" spans="1:17" ht="21">
      <c r="A1191" s="59">
        <v>1183</v>
      </c>
      <c r="B1191">
        <v>77933703293</v>
      </c>
      <c r="C1191" s="55"/>
      <c r="D1191" s="1" t="s">
        <v>2331</v>
      </c>
      <c r="E1191" t="s">
        <v>773</v>
      </c>
      <c r="F1191" t="s">
        <v>232</v>
      </c>
      <c r="G1191" s="162">
        <v>45362</v>
      </c>
      <c r="H1191" s="156" t="s">
        <v>94</v>
      </c>
      <c r="I1191" s="163">
        <v>45364</v>
      </c>
      <c r="J1191" s="164"/>
      <c r="K1191" s="9" t="s">
        <v>1368</v>
      </c>
      <c r="L1191" s="15" t="s">
        <v>408</v>
      </c>
      <c r="M1191" s="13">
        <v>1399</v>
      </c>
      <c r="O1191">
        <v>530</v>
      </c>
      <c r="P1191">
        <v>125</v>
      </c>
      <c r="Q1191" s="13">
        <f t="shared" si="22"/>
        <v>744</v>
      </c>
    </row>
    <row r="1192" spans="1:17" ht="21">
      <c r="A1192" s="59">
        <v>1184</v>
      </c>
      <c r="B1192">
        <v>141123411332934</v>
      </c>
      <c r="C1192" s="55"/>
      <c r="D1192" s="1" t="s">
        <v>2332</v>
      </c>
      <c r="E1192" t="s">
        <v>2333</v>
      </c>
      <c r="F1192" t="s">
        <v>468</v>
      </c>
      <c r="G1192" s="162">
        <v>45362</v>
      </c>
      <c r="H1192" s="156" t="s">
        <v>94</v>
      </c>
      <c r="I1192" s="163">
        <v>45365</v>
      </c>
      <c r="J1192" s="164"/>
      <c r="K1192" s="9" t="s">
        <v>1368</v>
      </c>
      <c r="L1192" s="15" t="s">
        <v>408</v>
      </c>
      <c r="M1192" s="13">
        <v>1399</v>
      </c>
      <c r="O1192">
        <v>530</v>
      </c>
      <c r="P1192">
        <v>125</v>
      </c>
      <c r="Q1192" s="13">
        <f t="shared" si="22"/>
        <v>744</v>
      </c>
    </row>
    <row r="1193" spans="1:17" ht="21">
      <c r="A1193" s="59">
        <v>1185</v>
      </c>
      <c r="B1193">
        <v>77003575040</v>
      </c>
      <c r="C1193" s="55"/>
      <c r="D1193" s="1" t="s">
        <v>2334</v>
      </c>
      <c r="E1193" t="s">
        <v>986</v>
      </c>
      <c r="F1193" t="s">
        <v>714</v>
      </c>
      <c r="G1193" s="162">
        <v>45362</v>
      </c>
      <c r="H1193" s="156" t="s">
        <v>94</v>
      </c>
      <c r="I1193" s="163">
        <v>45365</v>
      </c>
      <c r="J1193" s="164"/>
      <c r="K1193" s="9" t="s">
        <v>1368</v>
      </c>
      <c r="L1193" s="15" t="s">
        <v>408</v>
      </c>
      <c r="M1193" s="13">
        <v>1399</v>
      </c>
      <c r="O1193">
        <v>530</v>
      </c>
      <c r="P1193">
        <v>125</v>
      </c>
      <c r="Q1193" s="13">
        <f t="shared" si="22"/>
        <v>744</v>
      </c>
    </row>
    <row r="1194" spans="1:17" ht="21">
      <c r="A1194" s="59">
        <v>1186</v>
      </c>
      <c r="B1194">
        <v>77003575040</v>
      </c>
      <c r="C1194" s="55"/>
      <c r="D1194" s="1" t="s">
        <v>2335</v>
      </c>
      <c r="E1194" t="s">
        <v>4</v>
      </c>
      <c r="F1194" t="s">
        <v>4</v>
      </c>
      <c r="G1194" s="162">
        <v>45362</v>
      </c>
      <c r="H1194" s="156" t="s">
        <v>94</v>
      </c>
      <c r="I1194" s="163">
        <v>45363</v>
      </c>
      <c r="J1194" s="164"/>
      <c r="K1194" s="9" t="s">
        <v>1368</v>
      </c>
      <c r="L1194" s="15" t="s">
        <v>408</v>
      </c>
      <c r="M1194" s="13">
        <v>1399</v>
      </c>
      <c r="O1194">
        <v>530</v>
      </c>
      <c r="P1194">
        <v>125</v>
      </c>
      <c r="Q1194" s="13">
        <f t="shared" si="22"/>
        <v>744</v>
      </c>
    </row>
    <row r="1195" spans="1:17" ht="21">
      <c r="A1195" s="59">
        <v>1187</v>
      </c>
      <c r="B1195">
        <v>141123411332947</v>
      </c>
      <c r="C1195" s="55"/>
      <c r="D1195" s="1" t="s">
        <v>2336</v>
      </c>
      <c r="E1195" t="s">
        <v>2337</v>
      </c>
      <c r="F1195" t="s">
        <v>249</v>
      </c>
      <c r="G1195" s="162">
        <v>45362</v>
      </c>
      <c r="H1195" s="156" t="s">
        <v>94</v>
      </c>
      <c r="I1195" s="163">
        <v>45367</v>
      </c>
      <c r="J1195" s="164"/>
      <c r="K1195" s="9" t="s">
        <v>1368</v>
      </c>
      <c r="L1195" s="15" t="s">
        <v>408</v>
      </c>
      <c r="M1195" s="13">
        <v>1399</v>
      </c>
      <c r="O1195">
        <v>530</v>
      </c>
      <c r="P1195">
        <v>125</v>
      </c>
      <c r="Q1195" s="13">
        <f t="shared" ref="Q1195:Q1246" si="23">(IF((M1195)-(O1195+P1195)&lt;0,0,(M1195)-(O1195+P1195)))</f>
        <v>744</v>
      </c>
    </row>
    <row r="1196" spans="1:17" ht="21">
      <c r="A1196" s="59">
        <v>1188</v>
      </c>
      <c r="B1196">
        <v>77003575040</v>
      </c>
      <c r="C1196" s="55"/>
      <c r="D1196" s="1" t="s">
        <v>2338</v>
      </c>
      <c r="E1196" t="s">
        <v>873</v>
      </c>
      <c r="F1196" t="s">
        <v>232</v>
      </c>
      <c r="G1196" s="162">
        <v>45362</v>
      </c>
      <c r="H1196" s="156" t="s">
        <v>94</v>
      </c>
      <c r="I1196" s="163">
        <v>45364</v>
      </c>
      <c r="J1196" s="164"/>
      <c r="K1196" s="9" t="s">
        <v>985</v>
      </c>
      <c r="L1196" t="s">
        <v>562</v>
      </c>
      <c r="M1196" s="13">
        <v>1399</v>
      </c>
      <c r="O1196">
        <v>530</v>
      </c>
      <c r="P1196">
        <v>125</v>
      </c>
      <c r="Q1196" s="13">
        <f t="shared" si="23"/>
        <v>744</v>
      </c>
    </row>
    <row r="1197" spans="1:17" ht="21">
      <c r="A1197" s="59">
        <v>1189</v>
      </c>
      <c r="B1197">
        <v>77004002574</v>
      </c>
      <c r="C1197" s="55"/>
      <c r="D1197" s="1" t="s">
        <v>2339</v>
      </c>
      <c r="E1197" t="s">
        <v>1889</v>
      </c>
      <c r="F1197" t="s">
        <v>452</v>
      </c>
      <c r="G1197" s="162">
        <v>45362</v>
      </c>
      <c r="H1197" s="156" t="s">
        <v>94</v>
      </c>
      <c r="I1197" s="163">
        <v>45366</v>
      </c>
      <c r="J1197" s="164"/>
      <c r="K1197" s="9" t="s">
        <v>985</v>
      </c>
      <c r="L1197" t="s">
        <v>562</v>
      </c>
      <c r="M1197" s="13">
        <v>1399</v>
      </c>
      <c r="O1197">
        <v>530</v>
      </c>
      <c r="P1197">
        <v>125</v>
      </c>
      <c r="Q1197" s="13">
        <f t="shared" si="23"/>
        <v>744</v>
      </c>
    </row>
    <row r="1198" spans="1:17" ht="21">
      <c r="A1198" s="59">
        <v>1190</v>
      </c>
      <c r="B1198">
        <v>77934074945</v>
      </c>
      <c r="C1198" s="55"/>
      <c r="D1198" s="1" t="s">
        <v>2340</v>
      </c>
      <c r="E1198" t="s">
        <v>2341</v>
      </c>
      <c r="F1198" t="s">
        <v>365</v>
      </c>
      <c r="G1198" s="162">
        <v>45362</v>
      </c>
      <c r="H1198" s="156" t="s">
        <v>94</v>
      </c>
      <c r="I1198" s="163">
        <v>45365</v>
      </c>
      <c r="J1198" s="164"/>
      <c r="K1198" s="9" t="s">
        <v>1368</v>
      </c>
      <c r="L1198" s="15" t="s">
        <v>408</v>
      </c>
      <c r="M1198" s="13">
        <v>1399</v>
      </c>
      <c r="O1198">
        <v>530</v>
      </c>
      <c r="P1198">
        <v>125</v>
      </c>
      <c r="Q1198" s="13">
        <f t="shared" si="23"/>
        <v>744</v>
      </c>
    </row>
    <row r="1199" spans="1:17" ht="21">
      <c r="A1199" s="59">
        <v>1191</v>
      </c>
      <c r="B1199">
        <v>77934074385</v>
      </c>
      <c r="C1199" s="55"/>
      <c r="D1199" s="1" t="s">
        <v>2342</v>
      </c>
      <c r="E1199" t="s">
        <v>589</v>
      </c>
      <c r="F1199" t="s">
        <v>232</v>
      </c>
      <c r="G1199" s="162">
        <v>45362</v>
      </c>
      <c r="H1199" s="156" t="s">
        <v>94</v>
      </c>
      <c r="I1199" s="163">
        <v>45364</v>
      </c>
      <c r="J1199" s="164"/>
      <c r="K1199" s="9" t="s">
        <v>1368</v>
      </c>
      <c r="L1199" s="15" t="s">
        <v>408</v>
      </c>
      <c r="M1199" s="13">
        <v>1399</v>
      </c>
      <c r="O1199">
        <v>530</v>
      </c>
      <c r="P1199">
        <v>125</v>
      </c>
      <c r="Q1199" s="13">
        <f t="shared" si="23"/>
        <v>744</v>
      </c>
    </row>
    <row r="1200" spans="1:17" ht="21">
      <c r="A1200" s="59">
        <v>1192</v>
      </c>
      <c r="B1200">
        <v>77934073965</v>
      </c>
      <c r="C1200" s="55"/>
      <c r="D1200" s="1" t="s">
        <v>2343</v>
      </c>
      <c r="E1200" t="s">
        <v>589</v>
      </c>
      <c r="F1200" t="s">
        <v>232</v>
      </c>
      <c r="G1200" s="162">
        <v>45362</v>
      </c>
      <c r="H1200" s="156" t="s">
        <v>94</v>
      </c>
      <c r="I1200" s="163">
        <v>45364</v>
      </c>
      <c r="J1200" s="164"/>
      <c r="K1200" s="9" t="s">
        <v>1427</v>
      </c>
      <c r="L1200" s="15" t="s">
        <v>408</v>
      </c>
      <c r="M1200" s="13">
        <v>1648</v>
      </c>
      <c r="O1200">
        <v>570</v>
      </c>
      <c r="P1200">
        <v>125</v>
      </c>
      <c r="Q1200" s="13">
        <f t="shared" si="23"/>
        <v>953</v>
      </c>
    </row>
    <row r="1201" spans="1:17" ht="21">
      <c r="A1201" s="59">
        <v>1193</v>
      </c>
      <c r="B1201">
        <v>77934046422</v>
      </c>
      <c r="C1201" s="55"/>
      <c r="D1201" s="1" t="s">
        <v>2344</v>
      </c>
      <c r="E1201" t="s">
        <v>4</v>
      </c>
      <c r="F1201" t="s">
        <v>4</v>
      </c>
      <c r="G1201" s="162">
        <v>45362</v>
      </c>
      <c r="H1201" s="156" t="s">
        <v>94</v>
      </c>
      <c r="I1201" s="163">
        <v>45363</v>
      </c>
      <c r="J1201" s="164"/>
      <c r="K1201" s="9" t="s">
        <v>1368</v>
      </c>
      <c r="L1201" s="15" t="s">
        <v>408</v>
      </c>
      <c r="M1201" s="13">
        <v>1399</v>
      </c>
      <c r="O1201">
        <v>530</v>
      </c>
      <c r="P1201">
        <v>125</v>
      </c>
      <c r="Q1201" s="13">
        <f t="shared" si="23"/>
        <v>744</v>
      </c>
    </row>
    <row r="1202" spans="1:17" ht="21">
      <c r="A1202" s="59">
        <v>1194</v>
      </c>
      <c r="B1202">
        <v>77934046282</v>
      </c>
      <c r="C1202" s="55"/>
      <c r="D1202" s="1" t="s">
        <v>2345</v>
      </c>
      <c r="E1202" t="s">
        <v>1108</v>
      </c>
      <c r="F1202" t="s">
        <v>303</v>
      </c>
      <c r="G1202" s="162">
        <v>45362</v>
      </c>
      <c r="H1202" s="156" t="s">
        <v>94</v>
      </c>
      <c r="I1202" s="163">
        <v>45365</v>
      </c>
      <c r="J1202" s="164"/>
      <c r="K1202" s="9" t="s">
        <v>1415</v>
      </c>
      <c r="L1202" s="15" t="s">
        <v>408</v>
      </c>
      <c r="M1202" s="13">
        <v>1548</v>
      </c>
      <c r="O1202">
        <v>570</v>
      </c>
      <c r="P1202">
        <v>125</v>
      </c>
      <c r="Q1202" s="13">
        <f t="shared" si="23"/>
        <v>853</v>
      </c>
    </row>
    <row r="1203" spans="1:17" ht="21">
      <c r="A1203" s="59">
        <v>1195</v>
      </c>
      <c r="B1203">
        <v>141123411333013</v>
      </c>
      <c r="C1203" s="55"/>
      <c r="D1203" s="1" t="s">
        <v>2346</v>
      </c>
      <c r="E1203" t="s">
        <v>2347</v>
      </c>
      <c r="F1203" t="s">
        <v>22</v>
      </c>
      <c r="G1203" s="162">
        <v>45362</v>
      </c>
      <c r="H1203" s="156" t="s">
        <v>94</v>
      </c>
      <c r="I1203" s="163">
        <v>45364</v>
      </c>
      <c r="J1203" s="164"/>
      <c r="K1203" s="9" t="s">
        <v>1368</v>
      </c>
      <c r="L1203" s="15" t="s">
        <v>408</v>
      </c>
      <c r="M1203" s="13">
        <v>1399</v>
      </c>
      <c r="O1203">
        <v>530</v>
      </c>
      <c r="P1203">
        <v>125</v>
      </c>
      <c r="Q1203" s="13">
        <f t="shared" si="23"/>
        <v>744</v>
      </c>
    </row>
    <row r="1204" spans="1:17" ht="21">
      <c r="A1204" s="59">
        <v>1196</v>
      </c>
      <c r="B1204">
        <v>77003984643</v>
      </c>
      <c r="C1204" s="55"/>
      <c r="D1204" s="1" t="s">
        <v>2355</v>
      </c>
      <c r="E1204" t="s">
        <v>1889</v>
      </c>
      <c r="F1204" t="s">
        <v>452</v>
      </c>
      <c r="G1204" s="162">
        <v>45362</v>
      </c>
      <c r="H1204" s="156" t="s">
        <v>94</v>
      </c>
      <c r="I1204" s="163">
        <v>45366</v>
      </c>
      <c r="J1204" s="164"/>
      <c r="K1204" s="9" t="s">
        <v>985</v>
      </c>
      <c r="L1204" s="15" t="s">
        <v>408</v>
      </c>
      <c r="M1204" s="13">
        <v>1399</v>
      </c>
      <c r="O1204">
        <v>530</v>
      </c>
      <c r="P1204">
        <v>125</v>
      </c>
      <c r="Q1204" s="13">
        <f t="shared" si="23"/>
        <v>744</v>
      </c>
    </row>
    <row r="1205" spans="1:17" ht="21">
      <c r="A1205" s="59">
        <v>1197</v>
      </c>
      <c r="B1205">
        <v>77934045825</v>
      </c>
      <c r="C1205" s="55"/>
      <c r="D1205" s="1" t="s">
        <v>2348</v>
      </c>
      <c r="E1205" t="s">
        <v>941</v>
      </c>
      <c r="F1205" t="s">
        <v>93</v>
      </c>
      <c r="G1205" s="162">
        <v>45362</v>
      </c>
      <c r="H1205" s="156" t="s">
        <v>94</v>
      </c>
      <c r="I1205" s="163">
        <v>45363</v>
      </c>
      <c r="J1205" s="164"/>
      <c r="K1205" s="9" t="s">
        <v>1368</v>
      </c>
      <c r="L1205" s="15" t="s">
        <v>408</v>
      </c>
      <c r="M1205" s="13">
        <v>1399</v>
      </c>
      <c r="O1205">
        <v>530</v>
      </c>
      <c r="P1205">
        <v>125</v>
      </c>
      <c r="Q1205" s="13">
        <f t="shared" si="23"/>
        <v>744</v>
      </c>
    </row>
    <row r="1206" spans="1:17" ht="21">
      <c r="A1206" s="59">
        <v>1198</v>
      </c>
      <c r="B1206">
        <v>77934045700</v>
      </c>
      <c r="C1206" s="55"/>
      <c r="D1206" s="1" t="s">
        <v>2349</v>
      </c>
      <c r="E1206" t="s">
        <v>4</v>
      </c>
      <c r="F1206" t="s">
        <v>4</v>
      </c>
      <c r="G1206" s="162">
        <v>45362</v>
      </c>
      <c r="H1206" s="156" t="s">
        <v>94</v>
      </c>
      <c r="I1206" s="163">
        <v>45363</v>
      </c>
      <c r="J1206" s="164"/>
      <c r="K1206" s="9" t="s">
        <v>1368</v>
      </c>
      <c r="L1206" s="15" t="s">
        <v>408</v>
      </c>
      <c r="M1206" s="13">
        <v>1399</v>
      </c>
      <c r="O1206">
        <v>530</v>
      </c>
      <c r="P1206">
        <v>125</v>
      </c>
      <c r="Q1206" s="13">
        <f t="shared" si="23"/>
        <v>744</v>
      </c>
    </row>
    <row r="1207" spans="1:17" ht="21">
      <c r="A1207" s="59">
        <v>1199</v>
      </c>
      <c r="B1207">
        <v>77003984271</v>
      </c>
      <c r="C1207" s="55"/>
      <c r="D1207" s="1" t="s">
        <v>2350</v>
      </c>
      <c r="E1207" t="s">
        <v>589</v>
      </c>
      <c r="F1207" t="s">
        <v>232</v>
      </c>
      <c r="G1207" s="162">
        <v>45362</v>
      </c>
      <c r="H1207" s="156" t="s">
        <v>94</v>
      </c>
      <c r="I1207" s="163">
        <v>45364</v>
      </c>
      <c r="J1207" s="164"/>
      <c r="K1207" s="9" t="s">
        <v>2351</v>
      </c>
      <c r="L1207" t="s">
        <v>562</v>
      </c>
      <c r="M1207" s="13">
        <v>1999</v>
      </c>
      <c r="N1207" t="s">
        <v>2352</v>
      </c>
      <c r="O1207">
        <v>850</v>
      </c>
      <c r="P1207">
        <v>150</v>
      </c>
      <c r="Q1207" s="13">
        <f t="shared" si="23"/>
        <v>999</v>
      </c>
    </row>
    <row r="1208" spans="1:17" ht="21">
      <c r="A1208" s="59">
        <v>1200</v>
      </c>
      <c r="B1208">
        <v>77934045210</v>
      </c>
      <c r="C1208" s="55"/>
      <c r="D1208" s="1" t="s">
        <v>2353</v>
      </c>
      <c r="E1208" t="s">
        <v>2197</v>
      </c>
      <c r="F1208" t="s">
        <v>6</v>
      </c>
      <c r="G1208" s="162">
        <v>45362</v>
      </c>
      <c r="H1208" s="156" t="s">
        <v>94</v>
      </c>
      <c r="I1208" s="163">
        <v>45366</v>
      </c>
      <c r="J1208" s="164"/>
      <c r="K1208" s="9" t="s">
        <v>1415</v>
      </c>
      <c r="L1208" s="15" t="s">
        <v>408</v>
      </c>
      <c r="M1208" s="13">
        <v>1548</v>
      </c>
      <c r="O1208">
        <v>570</v>
      </c>
      <c r="P1208">
        <v>125</v>
      </c>
      <c r="Q1208" s="13">
        <f t="shared" si="23"/>
        <v>853</v>
      </c>
    </row>
    <row r="1209" spans="1:17" ht="21">
      <c r="A1209" s="59">
        <v>1201</v>
      </c>
      <c r="B1209">
        <v>77934044985</v>
      </c>
      <c r="C1209" s="55"/>
      <c r="D1209" s="1" t="s">
        <v>2354</v>
      </c>
      <c r="E1209" t="s">
        <v>4</v>
      </c>
      <c r="F1209" t="s">
        <v>4</v>
      </c>
      <c r="G1209" s="162">
        <v>45362</v>
      </c>
      <c r="H1209" s="156" t="s">
        <v>94</v>
      </c>
      <c r="I1209" s="163">
        <v>45363</v>
      </c>
      <c r="J1209" s="164"/>
      <c r="K1209" s="9" t="s">
        <v>2104</v>
      </c>
      <c r="L1209" s="15" t="s">
        <v>408</v>
      </c>
      <c r="M1209" s="13">
        <v>1999</v>
      </c>
      <c r="N1209" t="s">
        <v>2254</v>
      </c>
      <c r="O1209">
        <v>850</v>
      </c>
      <c r="P1209">
        <v>150</v>
      </c>
      <c r="Q1209" s="13">
        <f t="shared" si="23"/>
        <v>999</v>
      </c>
    </row>
    <row r="1210" spans="1:17" ht="21">
      <c r="A1210" s="59">
        <v>1202</v>
      </c>
      <c r="B1210">
        <v>80449934051</v>
      </c>
      <c r="C1210" s="55"/>
      <c r="D1210" s="1" t="s">
        <v>2356</v>
      </c>
      <c r="E1210" t="s">
        <v>1256</v>
      </c>
      <c r="F1210" t="s">
        <v>22</v>
      </c>
      <c r="G1210" s="162">
        <v>45362</v>
      </c>
      <c r="H1210" s="156" t="s">
        <v>94</v>
      </c>
      <c r="I1210" s="163">
        <v>45365</v>
      </c>
      <c r="J1210" s="164"/>
      <c r="K1210" s="9" t="s">
        <v>1368</v>
      </c>
      <c r="L1210" s="15" t="s">
        <v>408</v>
      </c>
      <c r="M1210" s="13">
        <v>1399</v>
      </c>
      <c r="O1210">
        <v>530</v>
      </c>
      <c r="P1210">
        <v>125</v>
      </c>
      <c r="Q1210" s="13">
        <f t="shared" si="23"/>
        <v>744</v>
      </c>
    </row>
    <row r="1211" spans="1:17" ht="21">
      <c r="A1211" s="59">
        <v>1203</v>
      </c>
      <c r="B1211">
        <v>77934073173</v>
      </c>
      <c r="C1211" s="55"/>
      <c r="D1211" s="1" t="s">
        <v>2357</v>
      </c>
      <c r="E1211" t="s">
        <v>2022</v>
      </c>
      <c r="F1211" t="s">
        <v>827</v>
      </c>
      <c r="G1211" s="162">
        <v>45362</v>
      </c>
      <c r="H1211" s="156" t="s">
        <v>94</v>
      </c>
      <c r="I1211" s="163">
        <v>45366</v>
      </c>
      <c r="J1211" s="164"/>
      <c r="K1211" s="9" t="s">
        <v>1368</v>
      </c>
      <c r="L1211" s="15" t="s">
        <v>408</v>
      </c>
      <c r="M1211" s="13">
        <v>1399</v>
      </c>
      <c r="O1211">
        <v>530</v>
      </c>
      <c r="P1211">
        <v>125</v>
      </c>
      <c r="Q1211" s="13">
        <f t="shared" si="23"/>
        <v>744</v>
      </c>
    </row>
    <row r="1212" spans="1:17" ht="21">
      <c r="A1212" s="59">
        <v>1204</v>
      </c>
      <c r="B1212">
        <v>77934103785</v>
      </c>
      <c r="C1212" s="55"/>
      <c r="D1212" s="1" t="s">
        <v>2358</v>
      </c>
      <c r="E1212" t="s">
        <v>4</v>
      </c>
      <c r="F1212" t="s">
        <v>4</v>
      </c>
      <c r="G1212" s="162">
        <v>45362</v>
      </c>
      <c r="H1212" s="156" t="s">
        <v>94</v>
      </c>
      <c r="I1212" s="163">
        <v>45363</v>
      </c>
      <c r="J1212" s="164"/>
      <c r="K1212" s="9" t="s">
        <v>1368</v>
      </c>
      <c r="L1212" s="15" t="s">
        <v>408</v>
      </c>
      <c r="M1212" s="13">
        <v>1399</v>
      </c>
      <c r="O1212">
        <v>530</v>
      </c>
      <c r="P1212">
        <v>125</v>
      </c>
      <c r="Q1212" s="13">
        <f t="shared" si="23"/>
        <v>744</v>
      </c>
    </row>
    <row r="1213" spans="1:17" ht="21">
      <c r="A1213" s="59">
        <v>1205</v>
      </c>
      <c r="B1213">
        <v>77934103730</v>
      </c>
      <c r="C1213" s="55"/>
      <c r="D1213" s="1" t="s">
        <v>2359</v>
      </c>
      <c r="E1213" t="s">
        <v>2360</v>
      </c>
      <c r="F1213" t="s">
        <v>492</v>
      </c>
      <c r="G1213" s="162">
        <v>45362</v>
      </c>
      <c r="H1213" s="156" t="s">
        <v>94</v>
      </c>
      <c r="I1213" s="163">
        <v>45366</v>
      </c>
      <c r="J1213" s="164"/>
      <c r="K1213" s="9" t="s">
        <v>1368</v>
      </c>
      <c r="L1213" s="15" t="s">
        <v>408</v>
      </c>
      <c r="M1213" s="13">
        <v>1399</v>
      </c>
      <c r="O1213">
        <v>530</v>
      </c>
      <c r="P1213">
        <v>125</v>
      </c>
      <c r="Q1213" s="13">
        <f t="shared" si="23"/>
        <v>744</v>
      </c>
    </row>
    <row r="1214" spans="1:17" ht="21">
      <c r="A1214" s="59">
        <v>1206</v>
      </c>
      <c r="B1214">
        <v>77934103645</v>
      </c>
      <c r="C1214" s="55"/>
      <c r="D1214" s="1" t="s">
        <v>2361</v>
      </c>
      <c r="E1214" t="s">
        <v>4</v>
      </c>
      <c r="F1214" t="s">
        <v>4</v>
      </c>
      <c r="G1214" s="162">
        <v>45362</v>
      </c>
      <c r="H1214" s="156" t="s">
        <v>94</v>
      </c>
      <c r="I1214" s="163">
        <v>45363</v>
      </c>
      <c r="J1214" s="164"/>
      <c r="K1214" s="9" t="s">
        <v>2104</v>
      </c>
      <c r="L1214" s="15" t="s">
        <v>408</v>
      </c>
      <c r="M1214" s="13">
        <v>1999</v>
      </c>
      <c r="N1214" t="s">
        <v>2254</v>
      </c>
      <c r="O1214">
        <v>850</v>
      </c>
      <c r="P1214">
        <v>150</v>
      </c>
      <c r="Q1214" s="13">
        <f t="shared" si="23"/>
        <v>999</v>
      </c>
    </row>
    <row r="1215" spans="1:17" ht="21">
      <c r="A1215" s="59">
        <v>1207</v>
      </c>
      <c r="B1215">
        <v>77934207470</v>
      </c>
      <c r="C1215" s="55"/>
      <c r="D1215" s="1" t="s">
        <v>2362</v>
      </c>
      <c r="E1215" t="s">
        <v>2022</v>
      </c>
      <c r="F1215" t="s">
        <v>827</v>
      </c>
      <c r="G1215" s="162">
        <v>45362</v>
      </c>
      <c r="H1215" s="156" t="s">
        <v>94</v>
      </c>
      <c r="I1215" s="163">
        <v>45366</v>
      </c>
      <c r="J1215" s="164"/>
      <c r="K1215" s="9" t="s">
        <v>2104</v>
      </c>
      <c r="L1215" s="15" t="s">
        <v>408</v>
      </c>
      <c r="M1215" s="13">
        <v>1999</v>
      </c>
      <c r="N1215" t="s">
        <v>2352</v>
      </c>
      <c r="O1215">
        <v>850</v>
      </c>
      <c r="P1215">
        <v>150</v>
      </c>
      <c r="Q1215" s="13">
        <f t="shared" si="23"/>
        <v>999</v>
      </c>
    </row>
    <row r="1216" spans="1:17" ht="21">
      <c r="A1216" s="59">
        <v>1208</v>
      </c>
      <c r="B1216">
        <v>77935321063</v>
      </c>
      <c r="C1216" s="55"/>
      <c r="D1216" s="1" t="s">
        <v>2363</v>
      </c>
      <c r="E1216" t="s">
        <v>2364</v>
      </c>
      <c r="F1216" t="s">
        <v>1475</v>
      </c>
      <c r="G1216" s="162">
        <v>45363</v>
      </c>
      <c r="H1216" s="156" t="s">
        <v>94</v>
      </c>
      <c r="I1216" s="163">
        <v>45369</v>
      </c>
      <c r="J1216" s="164"/>
      <c r="K1216" s="9" t="s">
        <v>1368</v>
      </c>
      <c r="L1216" s="15" t="s">
        <v>408</v>
      </c>
      <c r="M1216" s="13">
        <v>1399</v>
      </c>
      <c r="O1216">
        <v>530</v>
      </c>
      <c r="P1216">
        <v>125</v>
      </c>
      <c r="Q1216" s="13">
        <f t="shared" si="23"/>
        <v>744</v>
      </c>
    </row>
    <row r="1217" spans="1:17" ht="21">
      <c r="A1217" s="59">
        <v>1209</v>
      </c>
      <c r="B1217">
        <v>77935320923</v>
      </c>
      <c r="C1217" s="55"/>
      <c r="D1217" s="1" t="s">
        <v>2365</v>
      </c>
      <c r="E1217" t="s">
        <v>835</v>
      </c>
      <c r="F1217" t="s">
        <v>452</v>
      </c>
      <c r="G1217" s="162">
        <v>45363</v>
      </c>
      <c r="H1217" s="156" t="s">
        <v>94</v>
      </c>
      <c r="I1217" s="163">
        <v>45366</v>
      </c>
      <c r="J1217" s="164"/>
      <c r="K1217" s="9" t="s">
        <v>1368</v>
      </c>
      <c r="L1217" s="15" t="s">
        <v>408</v>
      </c>
      <c r="M1217" s="13">
        <v>1399</v>
      </c>
      <c r="O1217">
        <v>530</v>
      </c>
      <c r="P1217">
        <v>125</v>
      </c>
      <c r="Q1217" s="13">
        <f t="shared" si="23"/>
        <v>744</v>
      </c>
    </row>
    <row r="1218" spans="1:17" ht="21">
      <c r="A1218" s="59">
        <v>1210</v>
      </c>
      <c r="B1218">
        <v>77935320842</v>
      </c>
      <c r="C1218" s="55"/>
      <c r="D1218" s="1" t="s">
        <v>2366</v>
      </c>
      <c r="E1218" t="s">
        <v>2367</v>
      </c>
      <c r="F1218" t="s">
        <v>232</v>
      </c>
      <c r="G1218" s="162">
        <v>45363</v>
      </c>
      <c r="H1218" s="156" t="s">
        <v>94</v>
      </c>
      <c r="I1218" s="163">
        <v>45366</v>
      </c>
      <c r="J1218" s="164"/>
      <c r="K1218" s="9" t="s">
        <v>1368</v>
      </c>
      <c r="L1218" s="15" t="s">
        <v>408</v>
      </c>
      <c r="M1218" s="13">
        <v>1399</v>
      </c>
      <c r="O1218">
        <v>530</v>
      </c>
      <c r="P1218">
        <v>125</v>
      </c>
      <c r="Q1218" s="13">
        <f t="shared" si="23"/>
        <v>744</v>
      </c>
    </row>
    <row r="1219" spans="1:17" ht="21">
      <c r="A1219" s="59">
        <v>1211</v>
      </c>
      <c r="B1219">
        <v>77935320761</v>
      </c>
      <c r="C1219" s="55"/>
      <c r="D1219" s="1" t="s">
        <v>2368</v>
      </c>
      <c r="E1219" t="s">
        <v>4</v>
      </c>
      <c r="F1219" t="s">
        <v>4</v>
      </c>
      <c r="G1219" s="162">
        <v>45363</v>
      </c>
      <c r="H1219" s="156" t="s">
        <v>94</v>
      </c>
      <c r="I1219" s="163">
        <v>45364</v>
      </c>
      <c r="J1219" s="164"/>
      <c r="K1219" s="9" t="s">
        <v>1368</v>
      </c>
      <c r="L1219" s="15" t="s">
        <v>408</v>
      </c>
      <c r="M1219" s="13">
        <v>1399</v>
      </c>
      <c r="O1219">
        <v>530</v>
      </c>
      <c r="P1219">
        <v>125</v>
      </c>
      <c r="Q1219" s="13">
        <f t="shared" si="23"/>
        <v>744</v>
      </c>
    </row>
    <row r="1220" spans="1:17" ht="21">
      <c r="A1220" s="59">
        <v>1212</v>
      </c>
      <c r="B1220">
        <v>77935320676</v>
      </c>
      <c r="C1220" s="55"/>
      <c r="D1220" s="1" t="s">
        <v>2369</v>
      </c>
      <c r="E1220" t="s">
        <v>1381</v>
      </c>
      <c r="F1220" t="s">
        <v>6</v>
      </c>
      <c r="G1220" s="162">
        <v>45363</v>
      </c>
      <c r="H1220" s="156" t="s">
        <v>94</v>
      </c>
      <c r="I1220" s="163">
        <v>45367</v>
      </c>
      <c r="J1220" s="164"/>
      <c r="K1220" s="9" t="s">
        <v>1368</v>
      </c>
      <c r="L1220" s="15" t="s">
        <v>408</v>
      </c>
      <c r="M1220" s="13">
        <v>1399</v>
      </c>
      <c r="O1220">
        <v>530</v>
      </c>
      <c r="P1220">
        <v>125</v>
      </c>
      <c r="Q1220" s="13">
        <f t="shared" si="23"/>
        <v>744</v>
      </c>
    </row>
    <row r="1221" spans="1:17" ht="21">
      <c r="A1221" s="59">
        <v>1213</v>
      </c>
      <c r="B1221">
        <v>77935320212</v>
      </c>
      <c r="C1221" s="55"/>
      <c r="D1221" s="1" t="s">
        <v>2370</v>
      </c>
      <c r="E1221" t="s">
        <v>846</v>
      </c>
      <c r="F1221" t="s">
        <v>22</v>
      </c>
      <c r="G1221" s="162">
        <v>45363</v>
      </c>
      <c r="H1221" s="156" t="s">
        <v>94</v>
      </c>
      <c r="I1221" s="163">
        <v>45364</v>
      </c>
      <c r="J1221" s="164"/>
      <c r="K1221" s="9" t="s">
        <v>1368</v>
      </c>
      <c r="L1221" s="15" t="s">
        <v>408</v>
      </c>
      <c r="M1221" s="13">
        <v>1399</v>
      </c>
      <c r="O1221">
        <v>530</v>
      </c>
      <c r="P1221">
        <v>125</v>
      </c>
      <c r="Q1221" s="13">
        <f t="shared" si="23"/>
        <v>744</v>
      </c>
    </row>
    <row r="1222" spans="1:17" ht="21">
      <c r="A1222" s="59">
        <v>1214</v>
      </c>
      <c r="B1222">
        <v>77935891633</v>
      </c>
      <c r="C1222" s="55"/>
      <c r="D1222" s="1" t="s">
        <v>2371</v>
      </c>
      <c r="E1222" t="s">
        <v>2372</v>
      </c>
      <c r="F1222" t="s">
        <v>11</v>
      </c>
      <c r="G1222" s="162">
        <v>45363</v>
      </c>
      <c r="H1222" s="156" t="s">
        <v>94</v>
      </c>
      <c r="I1222" s="163">
        <v>45365</v>
      </c>
      <c r="J1222" s="164"/>
      <c r="K1222" s="9" t="s">
        <v>2228</v>
      </c>
      <c r="L1222" s="15" t="s">
        <v>408</v>
      </c>
      <c r="M1222" s="13">
        <v>2099</v>
      </c>
      <c r="N1222" t="s">
        <v>2214</v>
      </c>
      <c r="O1222">
        <v>850</v>
      </c>
      <c r="P1222">
        <v>150</v>
      </c>
      <c r="Q1222" s="13">
        <f t="shared" si="23"/>
        <v>1099</v>
      </c>
    </row>
    <row r="1223" spans="1:17" ht="21">
      <c r="A1223" s="59">
        <v>1215</v>
      </c>
      <c r="B1223">
        <v>77935320455</v>
      </c>
      <c r="C1223" s="55"/>
      <c r="D1223" s="1" t="s">
        <v>2373</v>
      </c>
      <c r="E1223" t="s">
        <v>2374</v>
      </c>
      <c r="F1223" t="s">
        <v>714</v>
      </c>
      <c r="G1223" s="162">
        <v>45363</v>
      </c>
      <c r="H1223" s="156" t="s">
        <v>94</v>
      </c>
      <c r="I1223" s="163">
        <v>45366</v>
      </c>
      <c r="J1223" s="164"/>
      <c r="K1223" s="9" t="s">
        <v>1368</v>
      </c>
      <c r="L1223" s="15" t="s">
        <v>408</v>
      </c>
      <c r="M1223" s="13">
        <v>1399</v>
      </c>
      <c r="O1223">
        <v>530</v>
      </c>
      <c r="P1223">
        <v>125</v>
      </c>
      <c r="Q1223" s="13">
        <f t="shared" si="23"/>
        <v>744</v>
      </c>
    </row>
    <row r="1224" spans="1:17" ht="21">
      <c r="A1224" s="59">
        <v>1216</v>
      </c>
      <c r="B1224">
        <v>77935402263</v>
      </c>
      <c r="C1224" s="55"/>
      <c r="D1224" s="1" t="s">
        <v>2375</v>
      </c>
      <c r="E1224" t="s">
        <v>21</v>
      </c>
      <c r="F1224" t="s">
        <v>22</v>
      </c>
      <c r="G1224" s="162">
        <v>45363</v>
      </c>
      <c r="H1224" s="156" t="s">
        <v>94</v>
      </c>
      <c r="I1224" s="163">
        <v>45364</v>
      </c>
      <c r="J1224" s="164"/>
      <c r="K1224" s="9" t="s">
        <v>2104</v>
      </c>
      <c r="L1224" s="15" t="s">
        <v>408</v>
      </c>
      <c r="M1224" s="13">
        <v>1999</v>
      </c>
      <c r="N1224" t="s">
        <v>2519</v>
      </c>
      <c r="O1224">
        <v>850</v>
      </c>
      <c r="P1224">
        <v>150</v>
      </c>
      <c r="Q1224" s="13">
        <f t="shared" si="23"/>
        <v>999</v>
      </c>
    </row>
    <row r="1225" spans="1:17" ht="21">
      <c r="A1225" s="59">
        <v>1217</v>
      </c>
      <c r="B1225">
        <v>77935320260</v>
      </c>
      <c r="C1225" s="55"/>
      <c r="D1225" s="1" t="s">
        <v>2376</v>
      </c>
      <c r="E1225" t="s">
        <v>231</v>
      </c>
      <c r="F1225" t="s">
        <v>232</v>
      </c>
      <c r="G1225" s="162">
        <v>45363</v>
      </c>
      <c r="H1225" s="156" t="s">
        <v>94</v>
      </c>
      <c r="I1225" s="163">
        <v>45365</v>
      </c>
      <c r="J1225" s="164"/>
      <c r="K1225" s="9" t="s">
        <v>1368</v>
      </c>
      <c r="L1225" s="15" t="s">
        <v>408</v>
      </c>
      <c r="M1225" s="13">
        <v>1399</v>
      </c>
      <c r="O1225">
        <v>530</v>
      </c>
      <c r="P1225">
        <v>125</v>
      </c>
      <c r="Q1225" s="13">
        <f t="shared" si="23"/>
        <v>744</v>
      </c>
    </row>
    <row r="1226" spans="1:17" ht="21">
      <c r="A1226" s="59">
        <v>1218</v>
      </c>
      <c r="B1226">
        <v>19041546718313</v>
      </c>
      <c r="C1226" s="55"/>
      <c r="D1226" s="1" t="s">
        <v>2377</v>
      </c>
      <c r="E1226" t="s">
        <v>2378</v>
      </c>
      <c r="F1226" t="s">
        <v>210</v>
      </c>
      <c r="G1226" s="162">
        <v>45363</v>
      </c>
      <c r="H1226" s="156" t="s">
        <v>94</v>
      </c>
      <c r="I1226" s="163">
        <v>45366</v>
      </c>
      <c r="J1226" s="164"/>
      <c r="K1226" s="9" t="s">
        <v>1368</v>
      </c>
      <c r="L1226" s="15" t="s">
        <v>408</v>
      </c>
      <c r="M1226" s="13">
        <v>1399</v>
      </c>
      <c r="O1226">
        <v>530</v>
      </c>
      <c r="P1226">
        <v>125</v>
      </c>
      <c r="Q1226" s="13">
        <f t="shared" si="23"/>
        <v>744</v>
      </c>
    </row>
    <row r="1227" spans="1:17" ht="21">
      <c r="A1227" s="59">
        <v>1219</v>
      </c>
      <c r="B1227">
        <v>77935319932</v>
      </c>
      <c r="C1227" s="55"/>
      <c r="D1227" s="1" t="s">
        <v>2379</v>
      </c>
      <c r="E1227" t="s">
        <v>835</v>
      </c>
      <c r="F1227" t="s">
        <v>452</v>
      </c>
      <c r="G1227" s="162">
        <v>45363</v>
      </c>
      <c r="H1227" s="156" t="s">
        <v>94</v>
      </c>
      <c r="I1227" s="163">
        <v>45366</v>
      </c>
      <c r="J1227" s="164"/>
      <c r="K1227" s="9" t="s">
        <v>1234</v>
      </c>
      <c r="L1227" s="15" t="s">
        <v>408</v>
      </c>
      <c r="M1227" s="13">
        <v>1499</v>
      </c>
      <c r="O1227">
        <v>530</v>
      </c>
      <c r="P1227">
        <v>125</v>
      </c>
      <c r="Q1227" s="13">
        <f t="shared" si="23"/>
        <v>844</v>
      </c>
    </row>
    <row r="1228" spans="1:17" ht="21">
      <c r="A1228" s="59">
        <v>1220</v>
      </c>
      <c r="B1228">
        <v>77935319884</v>
      </c>
      <c r="C1228" s="55"/>
      <c r="D1228" s="1" t="s">
        <v>2380</v>
      </c>
      <c r="E1228" t="s">
        <v>1108</v>
      </c>
      <c r="F1228" t="s">
        <v>303</v>
      </c>
      <c r="G1228" s="162">
        <v>45363</v>
      </c>
      <c r="H1228" s="156" t="s">
        <v>94</v>
      </c>
      <c r="I1228" s="163">
        <v>45366</v>
      </c>
      <c r="J1228" s="164"/>
      <c r="K1228" s="9" t="s">
        <v>1415</v>
      </c>
      <c r="L1228" s="15" t="s">
        <v>408</v>
      </c>
      <c r="M1228" s="13">
        <v>1548</v>
      </c>
      <c r="O1228">
        <v>570</v>
      </c>
      <c r="P1228">
        <v>125</v>
      </c>
      <c r="Q1228" s="13">
        <f t="shared" si="23"/>
        <v>853</v>
      </c>
    </row>
    <row r="1229" spans="1:17" ht="21">
      <c r="A1229" s="59">
        <v>1221</v>
      </c>
      <c r="B1229">
        <v>77935319803</v>
      </c>
      <c r="C1229" s="55"/>
      <c r="D1229" s="1" t="s">
        <v>2381</v>
      </c>
      <c r="E1229" t="s">
        <v>829</v>
      </c>
      <c r="F1229" t="s">
        <v>303</v>
      </c>
      <c r="G1229" s="162">
        <v>45363</v>
      </c>
      <c r="H1229" s="156" t="s">
        <v>94</v>
      </c>
      <c r="I1229" s="163">
        <v>45366</v>
      </c>
      <c r="J1229" s="164"/>
      <c r="K1229" s="9" t="s">
        <v>1368</v>
      </c>
      <c r="L1229" s="15" t="s">
        <v>408</v>
      </c>
      <c r="M1229" s="13">
        <v>1399</v>
      </c>
      <c r="O1229">
        <v>530</v>
      </c>
      <c r="P1229">
        <v>125</v>
      </c>
      <c r="Q1229" s="13">
        <f t="shared" si="23"/>
        <v>744</v>
      </c>
    </row>
    <row r="1230" spans="1:17" ht="21">
      <c r="A1230" s="59">
        <v>1222</v>
      </c>
      <c r="B1230">
        <v>77935419310</v>
      </c>
      <c r="C1230" s="55"/>
      <c r="D1230" s="1" t="s">
        <v>2382</v>
      </c>
      <c r="E1230" t="s">
        <v>654</v>
      </c>
      <c r="F1230" t="s">
        <v>93</v>
      </c>
      <c r="G1230" s="162">
        <v>45363</v>
      </c>
      <c r="H1230" s="156" t="s">
        <v>94</v>
      </c>
      <c r="I1230" s="163">
        <v>45364</v>
      </c>
      <c r="J1230" s="164"/>
      <c r="K1230" s="9" t="s">
        <v>1368</v>
      </c>
      <c r="L1230" s="15" t="s">
        <v>408</v>
      </c>
      <c r="M1230" s="13">
        <v>1399</v>
      </c>
      <c r="O1230">
        <v>530</v>
      </c>
      <c r="P1230">
        <v>125</v>
      </c>
      <c r="Q1230" s="13">
        <f t="shared" si="23"/>
        <v>744</v>
      </c>
    </row>
    <row r="1231" spans="1:17" ht="21">
      <c r="A1231" s="59">
        <v>1223</v>
      </c>
      <c r="B1231">
        <v>77935418116</v>
      </c>
      <c r="C1231" s="55"/>
      <c r="D1231" s="1" t="s">
        <v>2383</v>
      </c>
      <c r="E1231" t="s">
        <v>1027</v>
      </c>
      <c r="F1231" t="s">
        <v>492</v>
      </c>
      <c r="G1231" s="162">
        <v>45363</v>
      </c>
      <c r="H1231" s="156" t="s">
        <v>94</v>
      </c>
      <c r="I1231" s="163">
        <v>45365</v>
      </c>
      <c r="J1231" s="164"/>
      <c r="K1231" s="9" t="s">
        <v>1427</v>
      </c>
      <c r="L1231" s="15" t="s">
        <v>408</v>
      </c>
      <c r="M1231" s="13">
        <v>1648</v>
      </c>
      <c r="O1231">
        <v>570</v>
      </c>
      <c r="P1231">
        <v>125</v>
      </c>
      <c r="Q1231" s="13">
        <f t="shared" si="23"/>
        <v>953</v>
      </c>
    </row>
    <row r="1232" spans="1:17" ht="21">
      <c r="A1232" s="59">
        <v>1224</v>
      </c>
      <c r="B1232">
        <v>77935469673</v>
      </c>
      <c r="C1232" s="55"/>
      <c r="D1232" s="1" t="s">
        <v>2384</v>
      </c>
      <c r="E1232" t="s">
        <v>2385</v>
      </c>
      <c r="F1232" t="s">
        <v>71</v>
      </c>
      <c r="G1232" s="162">
        <v>45363</v>
      </c>
      <c r="H1232" s="156" t="s">
        <v>94</v>
      </c>
      <c r="I1232" s="163">
        <v>45367</v>
      </c>
      <c r="J1232" s="164"/>
      <c r="K1232" s="9" t="s">
        <v>1368</v>
      </c>
      <c r="L1232" s="15" t="s">
        <v>408</v>
      </c>
      <c r="M1232" s="13">
        <v>1399</v>
      </c>
      <c r="O1232">
        <v>530</v>
      </c>
      <c r="P1232">
        <v>125</v>
      </c>
      <c r="Q1232" s="13">
        <f t="shared" si="23"/>
        <v>744</v>
      </c>
    </row>
    <row r="1233" spans="1:17" ht="21">
      <c r="A1233" s="59">
        <v>1225</v>
      </c>
      <c r="B1233">
        <v>77935967336</v>
      </c>
      <c r="C1233" s="55"/>
      <c r="D1233" s="1" t="s">
        <v>2386</v>
      </c>
      <c r="E1233" t="s">
        <v>2387</v>
      </c>
      <c r="F1233" t="s">
        <v>452</v>
      </c>
      <c r="G1233" s="162">
        <v>45363</v>
      </c>
      <c r="H1233" s="156" t="s">
        <v>94</v>
      </c>
      <c r="I1233" s="163">
        <v>45367</v>
      </c>
      <c r="J1233" s="164"/>
      <c r="K1233" s="9" t="s">
        <v>1368</v>
      </c>
      <c r="L1233" s="15" t="s">
        <v>408</v>
      </c>
      <c r="M1233" s="13">
        <v>1399</v>
      </c>
      <c r="O1233">
        <v>530</v>
      </c>
      <c r="P1233">
        <v>125</v>
      </c>
      <c r="Q1233" s="13">
        <f t="shared" si="23"/>
        <v>744</v>
      </c>
    </row>
    <row r="1234" spans="1:17" ht="21">
      <c r="A1234" s="59">
        <v>1226</v>
      </c>
      <c r="B1234">
        <v>77935962753</v>
      </c>
      <c r="C1234" s="55"/>
      <c r="D1234" s="1" t="s">
        <v>2390</v>
      </c>
      <c r="E1234" t="s">
        <v>2391</v>
      </c>
      <c r="F1234" t="s">
        <v>827</v>
      </c>
      <c r="G1234" s="162">
        <v>45363</v>
      </c>
      <c r="H1234" s="157" t="s">
        <v>115</v>
      </c>
      <c r="I1234" s="164"/>
      <c r="J1234" s="165">
        <v>45374</v>
      </c>
      <c r="K1234" s="9" t="s">
        <v>1368</v>
      </c>
      <c r="M1234" s="13"/>
      <c r="O1234">
        <v>530</v>
      </c>
      <c r="P1234">
        <v>125</v>
      </c>
      <c r="Q1234" s="13">
        <f t="shared" si="23"/>
        <v>0</v>
      </c>
    </row>
    <row r="1235" spans="1:17" ht="21">
      <c r="A1235" s="59">
        <v>1227</v>
      </c>
      <c r="B1235">
        <v>77935967546</v>
      </c>
      <c r="C1235" s="55"/>
      <c r="D1235" s="1" t="s">
        <v>2388</v>
      </c>
      <c r="E1235" t="s">
        <v>857</v>
      </c>
      <c r="F1235" t="s">
        <v>468</v>
      </c>
      <c r="G1235" s="162">
        <v>45364</v>
      </c>
      <c r="H1235" s="156" t="s">
        <v>94</v>
      </c>
      <c r="I1235" s="163">
        <v>45368</v>
      </c>
      <c r="J1235" s="164"/>
      <c r="K1235" s="9" t="s">
        <v>1368</v>
      </c>
      <c r="L1235" s="15" t="s">
        <v>408</v>
      </c>
      <c r="M1235" s="13">
        <v>1399</v>
      </c>
      <c r="O1235">
        <v>530</v>
      </c>
      <c r="P1235">
        <v>125</v>
      </c>
      <c r="Q1235" s="13">
        <f t="shared" si="23"/>
        <v>744</v>
      </c>
    </row>
    <row r="1236" spans="1:17" ht="21">
      <c r="A1236" s="59">
        <v>1228</v>
      </c>
      <c r="B1236">
        <v>77936227250</v>
      </c>
      <c r="C1236" s="55"/>
      <c r="D1236" s="1" t="s">
        <v>2389</v>
      </c>
      <c r="E1236" t="s">
        <v>90</v>
      </c>
      <c r="F1236" t="s">
        <v>93</v>
      </c>
      <c r="G1236" s="162">
        <v>45364</v>
      </c>
      <c r="H1236" s="157" t="s">
        <v>115</v>
      </c>
      <c r="I1236" s="164"/>
      <c r="J1236" s="165">
        <v>45372</v>
      </c>
      <c r="K1236" s="9" t="s">
        <v>1415</v>
      </c>
      <c r="M1236" s="13"/>
      <c r="P1236">
        <v>125</v>
      </c>
      <c r="Q1236" s="13">
        <f t="shared" si="23"/>
        <v>0</v>
      </c>
    </row>
    <row r="1237" spans="1:17" ht="21">
      <c r="A1237" s="59">
        <v>1229</v>
      </c>
      <c r="B1237">
        <v>77936227014</v>
      </c>
      <c r="C1237" s="55"/>
      <c r="D1237" s="1" t="s">
        <v>2392</v>
      </c>
      <c r="E1237" t="s">
        <v>589</v>
      </c>
      <c r="F1237" t="s">
        <v>232</v>
      </c>
      <c r="G1237" s="162">
        <v>45364</v>
      </c>
      <c r="H1237" s="156" t="s">
        <v>94</v>
      </c>
      <c r="I1237" s="163">
        <v>45369</v>
      </c>
      <c r="J1237" s="164"/>
      <c r="K1237" s="9" t="s">
        <v>2393</v>
      </c>
      <c r="L1237" s="15" t="s">
        <v>408</v>
      </c>
      <c r="M1237" s="13">
        <v>2498</v>
      </c>
      <c r="O1237">
        <v>1060</v>
      </c>
      <c r="P1237">
        <v>125</v>
      </c>
      <c r="Q1237" s="13">
        <f t="shared" si="23"/>
        <v>1313</v>
      </c>
    </row>
    <row r="1238" spans="1:17" ht="21">
      <c r="A1238" s="59">
        <v>1230</v>
      </c>
      <c r="B1238">
        <v>77936226944</v>
      </c>
      <c r="C1238" s="55"/>
      <c r="D1238" s="1" t="s">
        <v>2394</v>
      </c>
      <c r="E1238" t="s">
        <v>1027</v>
      </c>
      <c r="F1238" t="s">
        <v>492</v>
      </c>
      <c r="G1238" s="162">
        <v>45364</v>
      </c>
      <c r="H1238" s="156" t="s">
        <v>94</v>
      </c>
      <c r="I1238" s="163">
        <v>45368</v>
      </c>
      <c r="J1238" s="164"/>
      <c r="K1238" s="9" t="s">
        <v>1368</v>
      </c>
      <c r="L1238" s="15" t="s">
        <v>408</v>
      </c>
      <c r="M1238" s="13">
        <v>1399</v>
      </c>
      <c r="O1238">
        <v>530</v>
      </c>
      <c r="P1238">
        <v>125</v>
      </c>
      <c r="Q1238" s="13">
        <f t="shared" si="23"/>
        <v>744</v>
      </c>
    </row>
    <row r="1239" spans="1:17" ht="21">
      <c r="A1239" s="59">
        <v>1231</v>
      </c>
      <c r="B1239">
        <v>77936226933</v>
      </c>
      <c r="C1239" s="55"/>
      <c r="D1239" s="1" t="s">
        <v>2395</v>
      </c>
      <c r="E1239" t="s">
        <v>829</v>
      </c>
      <c r="F1239" t="s">
        <v>303</v>
      </c>
      <c r="G1239" s="162">
        <v>45364</v>
      </c>
      <c r="H1239" s="156" t="s">
        <v>94</v>
      </c>
      <c r="I1239" s="163">
        <v>45369</v>
      </c>
      <c r="J1239" s="164"/>
      <c r="K1239" s="9" t="s">
        <v>1368</v>
      </c>
      <c r="L1239" s="15" t="s">
        <v>408</v>
      </c>
      <c r="M1239" s="13">
        <v>1399</v>
      </c>
      <c r="O1239">
        <v>530</v>
      </c>
      <c r="P1239">
        <v>125</v>
      </c>
      <c r="Q1239" s="13">
        <f t="shared" si="23"/>
        <v>744</v>
      </c>
    </row>
    <row r="1240" spans="1:17" ht="21">
      <c r="A1240" s="59">
        <v>1232</v>
      </c>
      <c r="B1240">
        <v>77936226896</v>
      </c>
      <c r="C1240" s="55"/>
      <c r="D1240" s="1" t="s">
        <v>2396</v>
      </c>
      <c r="E1240" t="s">
        <v>829</v>
      </c>
      <c r="F1240" t="s">
        <v>303</v>
      </c>
      <c r="G1240" s="162">
        <v>45364</v>
      </c>
      <c r="H1240" s="156" t="s">
        <v>94</v>
      </c>
      <c r="I1240" s="163">
        <v>45367</v>
      </c>
      <c r="J1240" s="164"/>
      <c r="K1240" s="9" t="s">
        <v>2393</v>
      </c>
      <c r="L1240" s="15" t="s">
        <v>408</v>
      </c>
      <c r="M1240" s="13">
        <v>2498</v>
      </c>
      <c r="O1240">
        <v>1060</v>
      </c>
      <c r="P1240">
        <v>125</v>
      </c>
      <c r="Q1240" s="13">
        <f t="shared" si="23"/>
        <v>1313</v>
      </c>
    </row>
    <row r="1241" spans="1:17" ht="21">
      <c r="A1241" s="59">
        <v>1233</v>
      </c>
      <c r="B1241">
        <v>77936226863</v>
      </c>
      <c r="C1241" s="55"/>
      <c r="D1241" s="1" t="s">
        <v>2397</v>
      </c>
      <c r="E1241" t="s">
        <v>269</v>
      </c>
      <c r="F1241" t="s">
        <v>22</v>
      </c>
      <c r="G1241" s="162">
        <v>45364</v>
      </c>
      <c r="H1241" s="156" t="s">
        <v>94</v>
      </c>
      <c r="I1241" s="163">
        <v>45365</v>
      </c>
      <c r="J1241" s="164"/>
      <c r="K1241" s="9" t="s">
        <v>1415</v>
      </c>
      <c r="L1241" s="15" t="s">
        <v>408</v>
      </c>
      <c r="M1241" s="13">
        <v>1548</v>
      </c>
      <c r="O1241">
        <v>570</v>
      </c>
      <c r="P1241">
        <v>125</v>
      </c>
      <c r="Q1241" s="13">
        <f t="shared" si="23"/>
        <v>853</v>
      </c>
    </row>
    <row r="1242" spans="1:17" ht="21">
      <c r="A1242" s="59">
        <v>1234</v>
      </c>
      <c r="B1242">
        <v>77936226826</v>
      </c>
      <c r="C1242" s="55"/>
      <c r="D1242" s="1" t="s">
        <v>2398</v>
      </c>
      <c r="E1242" t="s">
        <v>88</v>
      </c>
      <c r="F1242" t="s">
        <v>2</v>
      </c>
      <c r="G1242" s="162">
        <v>45364</v>
      </c>
      <c r="H1242" s="156" t="s">
        <v>94</v>
      </c>
      <c r="I1242" s="163">
        <v>45365</v>
      </c>
      <c r="J1242" s="164"/>
      <c r="K1242" s="9" t="s">
        <v>2104</v>
      </c>
      <c r="L1242" s="15" t="s">
        <v>408</v>
      </c>
      <c r="M1242" s="13">
        <v>1999</v>
      </c>
      <c r="N1242" t="s">
        <v>2214</v>
      </c>
      <c r="O1242">
        <v>850</v>
      </c>
      <c r="P1242">
        <v>150</v>
      </c>
      <c r="Q1242" s="13">
        <f t="shared" si="23"/>
        <v>999</v>
      </c>
    </row>
    <row r="1243" spans="1:17" ht="21">
      <c r="A1243" s="59">
        <v>1235</v>
      </c>
      <c r="B1243">
        <v>77936343096</v>
      </c>
      <c r="C1243" s="55"/>
      <c r="D1243" s="1" t="s">
        <v>2399</v>
      </c>
      <c r="E1243" t="s">
        <v>497</v>
      </c>
      <c r="F1243" t="s">
        <v>343</v>
      </c>
      <c r="G1243" s="162">
        <v>45364</v>
      </c>
      <c r="H1243" s="156" t="s">
        <v>94</v>
      </c>
      <c r="I1243" s="163">
        <v>45369</v>
      </c>
      <c r="J1243" s="164"/>
      <c r="K1243" s="9" t="s">
        <v>1368</v>
      </c>
      <c r="L1243" s="15" t="s">
        <v>408</v>
      </c>
      <c r="M1243" s="13">
        <v>1399</v>
      </c>
      <c r="O1243">
        <v>530</v>
      </c>
      <c r="P1243">
        <v>125</v>
      </c>
      <c r="Q1243" s="13">
        <f t="shared" si="23"/>
        <v>744</v>
      </c>
    </row>
    <row r="1244" spans="1:17" ht="21">
      <c r="A1244" s="59">
        <v>1236</v>
      </c>
      <c r="B1244">
        <v>77936416272</v>
      </c>
      <c r="C1244" s="55"/>
      <c r="D1244" s="1" t="s">
        <v>2400</v>
      </c>
      <c r="E1244" t="s">
        <v>21</v>
      </c>
      <c r="F1244" t="s">
        <v>22</v>
      </c>
      <c r="G1244" s="162">
        <v>45364</v>
      </c>
      <c r="H1244" s="156" t="s">
        <v>94</v>
      </c>
      <c r="I1244" s="163">
        <v>45366</v>
      </c>
      <c r="J1244" s="164"/>
      <c r="K1244" s="9" t="s">
        <v>1368</v>
      </c>
      <c r="L1244" s="15" t="s">
        <v>408</v>
      </c>
      <c r="M1244" s="13">
        <v>1399</v>
      </c>
      <c r="O1244">
        <v>530</v>
      </c>
      <c r="P1244">
        <v>125</v>
      </c>
      <c r="Q1244" s="13">
        <f t="shared" si="23"/>
        <v>744</v>
      </c>
    </row>
    <row r="1245" spans="1:17" ht="21">
      <c r="A1245" s="59">
        <v>1237</v>
      </c>
      <c r="B1245">
        <v>81581670925</v>
      </c>
      <c r="C1245" s="55"/>
      <c r="D1245" s="1" t="s">
        <v>2401</v>
      </c>
      <c r="E1245" t="s">
        <v>873</v>
      </c>
      <c r="F1245" t="s">
        <v>232</v>
      </c>
      <c r="G1245" s="162">
        <v>45364</v>
      </c>
      <c r="H1245" s="156" t="s">
        <v>94</v>
      </c>
      <c r="I1245" s="163">
        <v>45366</v>
      </c>
      <c r="J1245" s="164"/>
      <c r="K1245" s="9" t="s">
        <v>1376</v>
      </c>
      <c r="L1245" t="s">
        <v>562</v>
      </c>
      <c r="M1245" s="13">
        <v>1499</v>
      </c>
      <c r="O1245">
        <v>530</v>
      </c>
      <c r="P1245">
        <v>125</v>
      </c>
      <c r="Q1245" s="13">
        <f t="shared" si="23"/>
        <v>844</v>
      </c>
    </row>
    <row r="1246" spans="1:17" ht="21">
      <c r="A1246" s="59">
        <v>1238</v>
      </c>
      <c r="B1246">
        <v>77936766390</v>
      </c>
      <c r="C1246" s="55"/>
      <c r="D1246" s="1" t="s">
        <v>924</v>
      </c>
      <c r="E1246" t="s">
        <v>231</v>
      </c>
      <c r="F1246" t="s">
        <v>232</v>
      </c>
      <c r="G1246" s="162">
        <v>45364</v>
      </c>
      <c r="H1246" s="156" t="s">
        <v>94</v>
      </c>
      <c r="I1246" s="163">
        <v>45366</v>
      </c>
      <c r="J1246" s="164"/>
      <c r="K1246" s="9" t="s">
        <v>1368</v>
      </c>
      <c r="L1246" s="15" t="s">
        <v>408</v>
      </c>
      <c r="M1246" s="13">
        <v>1399</v>
      </c>
      <c r="O1246">
        <v>530</v>
      </c>
      <c r="P1246">
        <v>125</v>
      </c>
      <c r="Q1246" s="13">
        <f t="shared" si="23"/>
        <v>744</v>
      </c>
    </row>
    <row r="1247" spans="1:17" ht="21">
      <c r="A1247" s="59">
        <v>1239</v>
      </c>
      <c r="B1247">
        <v>77937099531</v>
      </c>
      <c r="C1247" s="55"/>
      <c r="D1247" s="1" t="s">
        <v>2404</v>
      </c>
      <c r="E1247" t="s">
        <v>2405</v>
      </c>
      <c r="F1247" t="s">
        <v>635</v>
      </c>
      <c r="G1247" s="162">
        <v>45365</v>
      </c>
      <c r="H1247" s="156" t="s">
        <v>94</v>
      </c>
      <c r="I1247" s="163">
        <v>45369</v>
      </c>
      <c r="J1247" s="164"/>
      <c r="K1247" s="9" t="s">
        <v>1368</v>
      </c>
      <c r="L1247" s="15" t="s">
        <v>408</v>
      </c>
      <c r="M1247" s="13">
        <v>1299</v>
      </c>
      <c r="O1247">
        <v>530</v>
      </c>
      <c r="P1247">
        <v>125</v>
      </c>
      <c r="Q1247" s="13">
        <f t="shared" ref="Q1247:Q1256" si="24">(IF((M1247)-(O1247+P1247)&lt;0,0,(M1247)-(O1247+P1247)))</f>
        <v>644</v>
      </c>
    </row>
    <row r="1248" spans="1:17" ht="21">
      <c r="A1248" s="59">
        <v>1240</v>
      </c>
      <c r="B1248">
        <v>77937098002</v>
      </c>
      <c r="C1248" s="55"/>
      <c r="D1248" s="1" t="s">
        <v>2406</v>
      </c>
      <c r="E1248" t="s">
        <v>379</v>
      </c>
      <c r="F1248" t="s">
        <v>380</v>
      </c>
      <c r="G1248" s="162">
        <v>45365</v>
      </c>
      <c r="H1248" s="157" t="s">
        <v>115</v>
      </c>
      <c r="I1248" s="164"/>
      <c r="J1248" s="165">
        <v>45377</v>
      </c>
      <c r="K1248" s="9" t="s">
        <v>2104</v>
      </c>
      <c r="M1248" s="13"/>
      <c r="N1248" t="s">
        <v>2275</v>
      </c>
      <c r="P1248">
        <v>125</v>
      </c>
      <c r="Q1248" s="13">
        <f t="shared" si="24"/>
        <v>0</v>
      </c>
    </row>
    <row r="1249" spans="1:17" ht="21">
      <c r="A1249" s="59">
        <v>1241</v>
      </c>
      <c r="B1249">
        <v>77937097932</v>
      </c>
      <c r="C1249" s="55"/>
      <c r="D1249" s="1" t="s">
        <v>2407</v>
      </c>
      <c r="E1249" t="s">
        <v>4</v>
      </c>
      <c r="F1249" t="s">
        <v>4</v>
      </c>
      <c r="G1249" s="162">
        <v>45365</v>
      </c>
      <c r="H1249" s="156" t="s">
        <v>94</v>
      </c>
      <c r="I1249" s="163">
        <v>45366</v>
      </c>
      <c r="J1249" s="164"/>
      <c r="K1249" s="9" t="s">
        <v>1687</v>
      </c>
      <c r="L1249" s="15" t="s">
        <v>408</v>
      </c>
      <c r="M1249" s="13">
        <v>1698</v>
      </c>
      <c r="O1249">
        <v>570</v>
      </c>
      <c r="P1249">
        <v>125</v>
      </c>
      <c r="Q1249" s="13">
        <f t="shared" si="24"/>
        <v>1003</v>
      </c>
    </row>
    <row r="1250" spans="1:17" ht="21">
      <c r="A1250" s="59">
        <v>1242</v>
      </c>
      <c r="B1250">
        <v>77937097836</v>
      </c>
      <c r="C1250" s="55"/>
      <c r="D1250" s="1" t="s">
        <v>2408</v>
      </c>
      <c r="E1250" t="s">
        <v>1396</v>
      </c>
      <c r="F1250" t="s">
        <v>199</v>
      </c>
      <c r="G1250" s="162">
        <v>45365</v>
      </c>
      <c r="H1250" s="156" t="s">
        <v>94</v>
      </c>
      <c r="I1250" s="163">
        <v>45367</v>
      </c>
      <c r="J1250" s="164"/>
      <c r="K1250" s="9" t="s">
        <v>1415</v>
      </c>
      <c r="L1250" s="15" t="s">
        <v>408</v>
      </c>
      <c r="M1250" s="13">
        <v>1548</v>
      </c>
      <c r="O1250">
        <v>570</v>
      </c>
      <c r="P1250">
        <v>125</v>
      </c>
      <c r="Q1250" s="13">
        <f t="shared" si="24"/>
        <v>853</v>
      </c>
    </row>
    <row r="1251" spans="1:17" ht="21">
      <c r="A1251" s="59">
        <v>1243</v>
      </c>
      <c r="B1251">
        <v>77937097770</v>
      </c>
      <c r="C1251" s="55"/>
      <c r="D1251" s="1" t="s">
        <v>2409</v>
      </c>
      <c r="E1251" t="s">
        <v>2410</v>
      </c>
      <c r="F1251" t="s">
        <v>232</v>
      </c>
      <c r="G1251" s="162">
        <v>45365</v>
      </c>
      <c r="H1251" s="156" t="s">
        <v>94</v>
      </c>
      <c r="I1251" s="163">
        <v>45367</v>
      </c>
      <c r="J1251" s="164"/>
      <c r="K1251" s="9" t="s">
        <v>1368</v>
      </c>
      <c r="L1251" s="15" t="s">
        <v>408</v>
      </c>
      <c r="M1251" s="13">
        <v>1399</v>
      </c>
      <c r="O1251">
        <v>530</v>
      </c>
      <c r="P1251">
        <v>125</v>
      </c>
      <c r="Q1251" s="13">
        <f t="shared" si="24"/>
        <v>744</v>
      </c>
    </row>
    <row r="1252" spans="1:17" ht="21">
      <c r="A1252" s="59">
        <v>1244</v>
      </c>
      <c r="B1252">
        <v>77937097534</v>
      </c>
      <c r="C1252" s="55"/>
      <c r="D1252" s="1" t="s">
        <v>2411</v>
      </c>
      <c r="E1252" t="s">
        <v>589</v>
      </c>
      <c r="F1252" t="s">
        <v>232</v>
      </c>
      <c r="G1252" s="162">
        <v>45365</v>
      </c>
      <c r="H1252" s="156" t="s">
        <v>94</v>
      </c>
      <c r="I1252" s="163">
        <v>45368</v>
      </c>
      <c r="J1252" s="164"/>
      <c r="K1252" s="9" t="s">
        <v>1368</v>
      </c>
      <c r="L1252" s="15" t="s">
        <v>408</v>
      </c>
      <c r="M1252" s="13">
        <v>1399</v>
      </c>
      <c r="O1252">
        <v>530</v>
      </c>
      <c r="P1252">
        <v>125</v>
      </c>
      <c r="Q1252" s="13">
        <f t="shared" si="24"/>
        <v>744</v>
      </c>
    </row>
    <row r="1253" spans="1:17" ht="21">
      <c r="A1253" s="59">
        <v>1245</v>
      </c>
      <c r="B1253">
        <v>77937097501</v>
      </c>
      <c r="C1253" s="55"/>
      <c r="D1253" s="1" t="s">
        <v>2412</v>
      </c>
      <c r="E1253" t="s">
        <v>533</v>
      </c>
      <c r="F1253" t="s">
        <v>232</v>
      </c>
      <c r="G1253" s="162">
        <v>45365</v>
      </c>
      <c r="H1253" s="156" t="s">
        <v>94</v>
      </c>
      <c r="I1253" s="163">
        <v>45368</v>
      </c>
      <c r="J1253" s="164"/>
      <c r="K1253" s="9" t="s">
        <v>1368</v>
      </c>
      <c r="L1253" s="15" t="s">
        <v>408</v>
      </c>
      <c r="M1253" s="13">
        <v>1399</v>
      </c>
      <c r="O1253">
        <v>530</v>
      </c>
      <c r="P1253">
        <v>125</v>
      </c>
      <c r="Q1253" s="13">
        <f t="shared" si="24"/>
        <v>744</v>
      </c>
    </row>
    <row r="1254" spans="1:17" ht="21">
      <c r="A1254" s="59">
        <v>1246</v>
      </c>
      <c r="B1254">
        <v>77937097490</v>
      </c>
      <c r="C1254" s="55"/>
      <c r="D1254" s="1" t="s">
        <v>2413</v>
      </c>
      <c r="E1254" t="s">
        <v>1108</v>
      </c>
      <c r="F1254" t="s">
        <v>303</v>
      </c>
      <c r="G1254" s="162">
        <v>45365</v>
      </c>
      <c r="H1254" s="156" t="s">
        <v>94</v>
      </c>
      <c r="I1254" s="163">
        <v>45369</v>
      </c>
      <c r="J1254" s="164"/>
      <c r="K1254" s="9" t="s">
        <v>2104</v>
      </c>
      <c r="L1254" s="15" t="s">
        <v>408</v>
      </c>
      <c r="M1254" s="13">
        <v>1999</v>
      </c>
      <c r="N1254" t="s">
        <v>2254</v>
      </c>
      <c r="O1254">
        <v>850</v>
      </c>
      <c r="P1254">
        <v>125</v>
      </c>
      <c r="Q1254" s="13">
        <f t="shared" si="24"/>
        <v>1024</v>
      </c>
    </row>
    <row r="1255" spans="1:17" ht="21">
      <c r="A1255" s="59">
        <v>1247</v>
      </c>
      <c r="B1255">
        <v>77937109386</v>
      </c>
      <c r="C1255" s="55"/>
      <c r="D1255" s="1" t="s">
        <v>2414</v>
      </c>
      <c r="E1255" t="s">
        <v>1491</v>
      </c>
      <c r="F1255" t="s">
        <v>303</v>
      </c>
      <c r="G1255" s="162">
        <v>45365</v>
      </c>
      <c r="H1255" s="156" t="s">
        <v>94</v>
      </c>
      <c r="I1255" s="163">
        <v>45369</v>
      </c>
      <c r="J1255" s="164"/>
      <c r="K1255" s="9" t="s">
        <v>1368</v>
      </c>
      <c r="L1255" s="15" t="s">
        <v>408</v>
      </c>
      <c r="M1255" s="13">
        <v>1399</v>
      </c>
      <c r="O1255">
        <v>530</v>
      </c>
      <c r="P1255">
        <v>125</v>
      </c>
      <c r="Q1255" s="13">
        <f t="shared" si="24"/>
        <v>744</v>
      </c>
    </row>
    <row r="1256" spans="1:17" ht="21">
      <c r="A1256" s="59">
        <v>1248</v>
      </c>
      <c r="B1256">
        <v>77937109283</v>
      </c>
      <c r="C1256" s="55"/>
      <c r="D1256" s="1" t="s">
        <v>2415</v>
      </c>
      <c r="E1256" t="s">
        <v>2416</v>
      </c>
      <c r="F1256" t="s">
        <v>2</v>
      </c>
      <c r="G1256" s="162">
        <v>45365</v>
      </c>
      <c r="H1256" s="156" t="s">
        <v>94</v>
      </c>
      <c r="I1256" s="163">
        <v>45366</v>
      </c>
      <c r="J1256" s="164"/>
      <c r="K1256" s="9" t="s">
        <v>1368</v>
      </c>
      <c r="L1256" s="15" t="s">
        <v>408</v>
      </c>
      <c r="M1256" s="13">
        <v>1399</v>
      </c>
      <c r="O1256">
        <v>530</v>
      </c>
      <c r="P1256">
        <v>125</v>
      </c>
      <c r="Q1256" s="13">
        <f t="shared" si="24"/>
        <v>744</v>
      </c>
    </row>
    <row r="1257" spans="1:17" ht="21">
      <c r="A1257" s="59">
        <v>1249</v>
      </c>
      <c r="B1257">
        <v>77008289315</v>
      </c>
      <c r="C1257" s="55"/>
      <c r="D1257" s="1" t="s">
        <v>2256</v>
      </c>
      <c r="E1257" t="s">
        <v>231</v>
      </c>
      <c r="F1257" t="s">
        <v>232</v>
      </c>
      <c r="G1257" s="162">
        <v>45366</v>
      </c>
      <c r="H1257" s="156" t="s">
        <v>94</v>
      </c>
      <c r="I1257" s="163">
        <v>45368</v>
      </c>
      <c r="J1257" s="164"/>
      <c r="K1257" s="9" t="s">
        <v>985</v>
      </c>
      <c r="L1257" t="s">
        <v>562</v>
      </c>
      <c r="M1257" s="13">
        <v>1399</v>
      </c>
      <c r="O1257">
        <v>530</v>
      </c>
      <c r="P1257">
        <v>125</v>
      </c>
      <c r="Q1257" s="13">
        <f t="shared" ref="Q1257:Q1263" si="25">(IF((M1257)-(O1257+P1257)&lt;0,0,(M1257)-(O1257+P1257)))</f>
        <v>744</v>
      </c>
    </row>
    <row r="1258" spans="1:17" ht="21">
      <c r="A1258" s="59">
        <v>1250</v>
      </c>
      <c r="B1258">
        <v>77938070081</v>
      </c>
      <c r="C1258" s="55"/>
      <c r="D1258" s="1" t="s">
        <v>2418</v>
      </c>
      <c r="E1258" t="s">
        <v>2419</v>
      </c>
      <c r="F1258" t="s">
        <v>2</v>
      </c>
      <c r="G1258" s="162">
        <v>45366</v>
      </c>
      <c r="H1258" s="156" t="s">
        <v>94</v>
      </c>
      <c r="I1258" s="163">
        <v>45367</v>
      </c>
      <c r="J1258" s="164"/>
      <c r="K1258" s="9" t="s">
        <v>1368</v>
      </c>
      <c r="L1258" s="15" t="s">
        <v>408</v>
      </c>
      <c r="M1258" s="13">
        <v>1399</v>
      </c>
      <c r="O1258">
        <v>530</v>
      </c>
      <c r="P1258">
        <v>125</v>
      </c>
      <c r="Q1258" s="13">
        <f t="shared" si="25"/>
        <v>744</v>
      </c>
    </row>
    <row r="1259" spans="1:17" ht="21">
      <c r="A1259" s="59">
        <v>1251</v>
      </c>
      <c r="B1259">
        <v>77937901720</v>
      </c>
      <c r="C1259" s="55"/>
      <c r="D1259" s="1" t="s">
        <v>2420</v>
      </c>
      <c r="E1259" t="s">
        <v>1377</v>
      </c>
      <c r="F1259" t="s">
        <v>232</v>
      </c>
      <c r="G1259" s="162">
        <v>45366</v>
      </c>
      <c r="H1259" s="156" t="s">
        <v>94</v>
      </c>
      <c r="I1259" s="163">
        <v>45369</v>
      </c>
      <c r="J1259" s="164"/>
      <c r="K1259" s="9" t="s">
        <v>1415</v>
      </c>
      <c r="L1259" s="15" t="s">
        <v>408</v>
      </c>
      <c r="M1259" s="13">
        <v>1548</v>
      </c>
      <c r="O1259">
        <v>570</v>
      </c>
      <c r="P1259">
        <v>125</v>
      </c>
      <c r="Q1259" s="13">
        <f t="shared" si="25"/>
        <v>853</v>
      </c>
    </row>
    <row r="1260" spans="1:17" ht="21">
      <c r="A1260" s="59">
        <v>1252</v>
      </c>
      <c r="B1260">
        <v>77008285395</v>
      </c>
      <c r="C1260" s="55"/>
      <c r="D1260" s="1" t="s">
        <v>2421</v>
      </c>
      <c r="E1260" t="s">
        <v>2422</v>
      </c>
      <c r="F1260" t="s">
        <v>452</v>
      </c>
      <c r="G1260" s="162">
        <v>45366</v>
      </c>
      <c r="H1260" s="156" t="s">
        <v>94</v>
      </c>
      <c r="I1260" s="163">
        <v>45369</v>
      </c>
      <c r="J1260" s="164"/>
      <c r="K1260" s="9" t="s">
        <v>985</v>
      </c>
      <c r="L1260" t="s">
        <v>562</v>
      </c>
      <c r="M1260" s="13">
        <v>1399</v>
      </c>
      <c r="O1260">
        <v>530</v>
      </c>
      <c r="P1260">
        <v>125</v>
      </c>
      <c r="Q1260" s="13">
        <f t="shared" si="25"/>
        <v>744</v>
      </c>
    </row>
    <row r="1261" spans="1:17" ht="21">
      <c r="A1261" s="59">
        <v>1253</v>
      </c>
      <c r="B1261">
        <v>80453215360</v>
      </c>
      <c r="C1261" s="55"/>
      <c r="D1261" s="1" t="s">
        <v>2423</v>
      </c>
      <c r="E1261" t="s">
        <v>1663</v>
      </c>
      <c r="F1261" t="s">
        <v>635</v>
      </c>
      <c r="G1261" s="162">
        <v>45366</v>
      </c>
      <c r="H1261" s="156" t="s">
        <v>94</v>
      </c>
      <c r="I1261" s="163">
        <v>45369</v>
      </c>
      <c r="J1261" s="164"/>
      <c r="K1261" s="9" t="s">
        <v>1368</v>
      </c>
      <c r="L1261" s="15" t="s">
        <v>408</v>
      </c>
      <c r="M1261" s="13">
        <v>1399</v>
      </c>
      <c r="O1261">
        <v>530</v>
      </c>
      <c r="P1261">
        <v>125</v>
      </c>
      <c r="Q1261" s="13">
        <f t="shared" si="25"/>
        <v>744</v>
      </c>
    </row>
    <row r="1262" spans="1:17" ht="21">
      <c r="A1262" s="59">
        <v>1254</v>
      </c>
      <c r="B1262">
        <v>77937899115</v>
      </c>
      <c r="C1262" s="55"/>
      <c r="D1262" s="1" t="s">
        <v>2424</v>
      </c>
      <c r="E1262" t="s">
        <v>2422</v>
      </c>
      <c r="F1262" t="s">
        <v>452</v>
      </c>
      <c r="G1262" s="162">
        <v>45366</v>
      </c>
      <c r="H1262" s="156" t="s">
        <v>94</v>
      </c>
      <c r="I1262" s="163">
        <v>45369</v>
      </c>
      <c r="J1262" s="164"/>
      <c r="K1262" s="9" t="s">
        <v>1427</v>
      </c>
      <c r="L1262" s="15" t="s">
        <v>408</v>
      </c>
      <c r="M1262" s="13">
        <v>1648</v>
      </c>
      <c r="O1262">
        <v>570</v>
      </c>
      <c r="P1262">
        <v>125</v>
      </c>
      <c r="Q1262" s="13">
        <f t="shared" si="25"/>
        <v>953</v>
      </c>
    </row>
    <row r="1263" spans="1:17" ht="21">
      <c r="A1263" s="59">
        <v>1255</v>
      </c>
      <c r="B1263">
        <v>80453213654</v>
      </c>
      <c r="C1263" s="55"/>
      <c r="D1263" s="1" t="s">
        <v>2425</v>
      </c>
      <c r="E1263" t="s">
        <v>2426</v>
      </c>
      <c r="F1263" t="s">
        <v>2427</v>
      </c>
      <c r="G1263" s="162">
        <v>45366</v>
      </c>
      <c r="H1263" s="156" t="s">
        <v>94</v>
      </c>
      <c r="I1263" s="163">
        <v>45368</v>
      </c>
      <c r="J1263" s="164"/>
      <c r="K1263" s="9" t="s">
        <v>2104</v>
      </c>
      <c r="L1263" s="15" t="s">
        <v>408</v>
      </c>
      <c r="M1263" s="13">
        <v>1999</v>
      </c>
      <c r="N1263" t="s">
        <v>2352</v>
      </c>
      <c r="O1263">
        <v>850</v>
      </c>
      <c r="P1263">
        <v>270</v>
      </c>
      <c r="Q1263" s="13">
        <f t="shared" si="25"/>
        <v>879</v>
      </c>
    </row>
    <row r="1264" spans="1:17" ht="21">
      <c r="A1264" s="59">
        <v>1256</v>
      </c>
      <c r="B1264">
        <v>77937898043</v>
      </c>
      <c r="C1264" s="55"/>
      <c r="D1264" s="1" t="s">
        <v>2428</v>
      </c>
      <c r="E1264" t="s">
        <v>2429</v>
      </c>
      <c r="F1264" t="s">
        <v>232</v>
      </c>
      <c r="G1264" s="162">
        <v>45366</v>
      </c>
      <c r="H1264" s="156" t="s">
        <v>94</v>
      </c>
      <c r="I1264" s="163">
        <v>45370</v>
      </c>
      <c r="J1264" s="164"/>
      <c r="K1264" s="9" t="s">
        <v>1368</v>
      </c>
      <c r="L1264" s="15" t="s">
        <v>408</v>
      </c>
      <c r="M1264" s="13">
        <v>1399</v>
      </c>
      <c r="O1264">
        <v>530</v>
      </c>
      <c r="P1264">
        <v>125</v>
      </c>
      <c r="Q1264" s="13">
        <f>(IF((M1264)-(O1264+P1264)&lt;0,0,(M1264)-(O1264+P1264)))</f>
        <v>744</v>
      </c>
    </row>
    <row r="1265" spans="1:17" ht="21">
      <c r="A1265" s="59">
        <v>1257</v>
      </c>
      <c r="B1265">
        <v>77937897645</v>
      </c>
      <c r="C1265" s="55"/>
      <c r="D1265" s="1" t="s">
        <v>2430</v>
      </c>
      <c r="E1265" t="s">
        <v>901</v>
      </c>
      <c r="F1265" t="s">
        <v>210</v>
      </c>
      <c r="G1265" s="162">
        <v>45366</v>
      </c>
      <c r="H1265" s="156" t="s">
        <v>94</v>
      </c>
      <c r="I1265" s="163">
        <v>45368</v>
      </c>
      <c r="J1265" s="164"/>
      <c r="K1265" s="9" t="s">
        <v>1368</v>
      </c>
      <c r="L1265" s="15" t="s">
        <v>408</v>
      </c>
      <c r="M1265" s="13">
        <v>1399</v>
      </c>
      <c r="O1265">
        <v>530</v>
      </c>
      <c r="P1265">
        <v>125</v>
      </c>
      <c r="Q1265" s="13">
        <f>(IF((M1265)-(O1265+P1265)&lt;0,0,(M1265)-(O1265+P1265)))</f>
        <v>744</v>
      </c>
    </row>
    <row r="1266" spans="1:17" ht="21">
      <c r="A1266" s="59">
        <v>1258</v>
      </c>
      <c r="B1266">
        <v>77937897354</v>
      </c>
      <c r="C1266" s="55"/>
      <c r="D1266" s="1" t="s">
        <v>2431</v>
      </c>
      <c r="E1266" t="s">
        <v>986</v>
      </c>
      <c r="F1266" t="s">
        <v>714</v>
      </c>
      <c r="G1266" s="162">
        <v>45366</v>
      </c>
      <c r="H1266" s="156" t="s">
        <v>94</v>
      </c>
      <c r="I1266" s="163">
        <v>45369</v>
      </c>
      <c r="J1266" s="164"/>
      <c r="K1266" s="9" t="s">
        <v>1368</v>
      </c>
      <c r="L1266" s="15" t="s">
        <v>408</v>
      </c>
      <c r="M1266" s="13">
        <v>1399</v>
      </c>
      <c r="O1266">
        <v>530</v>
      </c>
      <c r="P1266">
        <v>125</v>
      </c>
      <c r="Q1266" s="13">
        <f>(IF((M1266)-(O1266+P1266)&lt;0,0,(M1266)-(O1266+P1266)))</f>
        <v>744</v>
      </c>
    </row>
    <row r="1267" spans="1:17" ht="21">
      <c r="A1267" s="59">
        <v>1259</v>
      </c>
      <c r="B1267">
        <v>77937968813</v>
      </c>
      <c r="C1267" s="55"/>
      <c r="D1267" s="1" t="s">
        <v>970</v>
      </c>
      <c r="E1267" t="s">
        <v>971</v>
      </c>
      <c r="F1267" t="s">
        <v>210</v>
      </c>
      <c r="G1267" s="162">
        <v>45366</v>
      </c>
      <c r="H1267" s="156" t="s">
        <v>94</v>
      </c>
      <c r="I1267" s="163">
        <v>45369</v>
      </c>
      <c r="J1267" s="164"/>
      <c r="K1267" s="9" t="s">
        <v>2104</v>
      </c>
      <c r="L1267" s="15" t="s">
        <v>408</v>
      </c>
      <c r="M1267" s="13">
        <v>1999</v>
      </c>
      <c r="N1267" t="s">
        <v>2254</v>
      </c>
      <c r="O1267">
        <v>850</v>
      </c>
      <c r="P1267">
        <v>160</v>
      </c>
      <c r="Q1267" s="13">
        <f>(IF((M1267)-(O1267+P1267)&lt;0,0,(M1267)-(O1267+P1267)))</f>
        <v>989</v>
      </c>
    </row>
    <row r="1268" spans="1:17" ht="21">
      <c r="A1268" s="59">
        <v>1260</v>
      </c>
      <c r="B1268">
        <v>77937968721</v>
      </c>
      <c r="C1268" s="55"/>
      <c r="D1268" s="1" t="s">
        <v>2435</v>
      </c>
      <c r="E1268" t="s">
        <v>2432</v>
      </c>
      <c r="F1268" t="s">
        <v>343</v>
      </c>
      <c r="G1268" s="162">
        <v>45366</v>
      </c>
      <c r="H1268" s="156" t="s">
        <v>94</v>
      </c>
      <c r="I1268" s="163">
        <v>45371</v>
      </c>
      <c r="J1268" s="164"/>
      <c r="K1268" s="9" t="s">
        <v>1368</v>
      </c>
      <c r="L1268" s="15" t="s">
        <v>408</v>
      </c>
      <c r="M1268" s="13">
        <v>1399</v>
      </c>
      <c r="O1268">
        <v>530</v>
      </c>
      <c r="P1268">
        <v>125</v>
      </c>
      <c r="Q1268" s="13">
        <f t="shared" ref="Q1268:Q1331" si="26">(IF((M1268)-(O1268+P1268)&lt;0,0,(M1268)-(O1268+P1268)))</f>
        <v>744</v>
      </c>
    </row>
    <row r="1269" spans="1:17" ht="21">
      <c r="A1269" s="59">
        <v>1261</v>
      </c>
      <c r="B1269">
        <v>77937968695</v>
      </c>
      <c r="C1269" s="55"/>
      <c r="D1269" s="1" t="s">
        <v>2433</v>
      </c>
      <c r="E1269" t="s">
        <v>2434</v>
      </c>
      <c r="F1269" t="s">
        <v>93</v>
      </c>
      <c r="G1269" s="162">
        <v>45366</v>
      </c>
      <c r="H1269" s="156" t="s">
        <v>94</v>
      </c>
      <c r="I1269" s="163">
        <v>45370</v>
      </c>
      <c r="J1269" s="164"/>
      <c r="K1269" s="9" t="s">
        <v>1368</v>
      </c>
      <c r="L1269" s="15" t="s">
        <v>408</v>
      </c>
      <c r="M1269" s="13">
        <v>1399</v>
      </c>
      <c r="O1269">
        <v>530</v>
      </c>
      <c r="P1269">
        <v>125</v>
      </c>
      <c r="Q1269" s="13">
        <f t="shared" si="26"/>
        <v>744</v>
      </c>
    </row>
    <row r="1270" spans="1:17" ht="21">
      <c r="A1270" s="59">
        <v>1262</v>
      </c>
      <c r="B1270">
        <v>77937982286</v>
      </c>
      <c r="C1270" s="55"/>
      <c r="D1270" s="1" t="s">
        <v>2438</v>
      </c>
      <c r="E1270" t="s">
        <v>2437</v>
      </c>
      <c r="F1270" t="s">
        <v>452</v>
      </c>
      <c r="G1270" s="162">
        <v>45366</v>
      </c>
      <c r="H1270" s="156" t="s">
        <v>94</v>
      </c>
      <c r="I1270" s="163">
        <v>45370</v>
      </c>
      <c r="J1270" s="164"/>
      <c r="K1270" s="9" t="s">
        <v>2104</v>
      </c>
      <c r="L1270" s="15" t="s">
        <v>408</v>
      </c>
      <c r="M1270" s="13">
        <v>1999</v>
      </c>
      <c r="N1270" t="s">
        <v>2214</v>
      </c>
      <c r="O1270">
        <v>850</v>
      </c>
      <c r="P1270">
        <v>160</v>
      </c>
      <c r="Q1270" s="13">
        <f t="shared" si="26"/>
        <v>989</v>
      </c>
    </row>
    <row r="1271" spans="1:17" ht="21">
      <c r="A1271" s="59">
        <v>1263</v>
      </c>
      <c r="B1271">
        <v>77938523250</v>
      </c>
      <c r="C1271" s="55"/>
      <c r="D1271" s="1" t="s">
        <v>2440</v>
      </c>
      <c r="E1271" t="s">
        <v>2439</v>
      </c>
      <c r="F1271" t="s">
        <v>232</v>
      </c>
      <c r="G1271" s="162">
        <v>45366</v>
      </c>
      <c r="H1271" s="156" t="s">
        <v>94</v>
      </c>
      <c r="I1271" s="163">
        <v>45371</v>
      </c>
      <c r="J1271" s="164"/>
      <c r="K1271" s="9" t="s">
        <v>2104</v>
      </c>
      <c r="L1271" s="15" t="s">
        <v>408</v>
      </c>
      <c r="M1271" s="13">
        <v>1999</v>
      </c>
      <c r="N1271" t="s">
        <v>2214</v>
      </c>
      <c r="O1271">
        <v>850</v>
      </c>
      <c r="P1271">
        <v>160</v>
      </c>
      <c r="Q1271" s="13">
        <f t="shared" si="26"/>
        <v>989</v>
      </c>
    </row>
    <row r="1272" spans="1:17" ht="21">
      <c r="A1272" s="59">
        <v>1264</v>
      </c>
      <c r="B1272">
        <v>77938527855</v>
      </c>
      <c r="C1272" s="55"/>
      <c r="D1272" s="1" t="s">
        <v>2436</v>
      </c>
      <c r="E1272" t="s">
        <v>974</v>
      </c>
      <c r="F1272" t="s">
        <v>365</v>
      </c>
      <c r="G1272" s="162">
        <v>45366</v>
      </c>
      <c r="H1272" s="156" t="s">
        <v>94</v>
      </c>
      <c r="I1272" s="163">
        <v>45370</v>
      </c>
      <c r="J1272" s="164"/>
      <c r="K1272" s="9" t="s">
        <v>2104</v>
      </c>
      <c r="L1272" s="15" t="s">
        <v>408</v>
      </c>
      <c r="M1272" s="13">
        <v>1999</v>
      </c>
      <c r="N1272" t="s">
        <v>2254</v>
      </c>
      <c r="O1272">
        <v>850</v>
      </c>
      <c r="P1272">
        <v>160</v>
      </c>
      <c r="Q1272" s="13">
        <f t="shared" si="26"/>
        <v>989</v>
      </c>
    </row>
    <row r="1273" spans="1:17" ht="21">
      <c r="A1273" s="59">
        <v>1265</v>
      </c>
      <c r="B1273">
        <v>77938311824</v>
      </c>
      <c r="C1273" s="55"/>
      <c r="D1273" s="1" t="s">
        <v>2441</v>
      </c>
      <c r="E1273" t="s">
        <v>231</v>
      </c>
      <c r="F1273" t="s">
        <v>232</v>
      </c>
      <c r="G1273" s="162">
        <v>45366</v>
      </c>
      <c r="H1273" s="156" t="s">
        <v>94</v>
      </c>
      <c r="I1273" s="163">
        <v>45369</v>
      </c>
      <c r="J1273" s="164"/>
      <c r="K1273" s="9" t="s">
        <v>1368</v>
      </c>
      <c r="L1273" s="15" t="s">
        <v>408</v>
      </c>
      <c r="M1273" s="13">
        <v>1399</v>
      </c>
      <c r="O1273">
        <v>530</v>
      </c>
      <c r="P1273">
        <v>125</v>
      </c>
      <c r="Q1273" s="13">
        <f t="shared" si="26"/>
        <v>744</v>
      </c>
    </row>
    <row r="1274" spans="1:17" ht="21">
      <c r="A1274" s="59">
        <v>1266</v>
      </c>
      <c r="B1274">
        <v>77938550620</v>
      </c>
      <c r="C1274" s="55"/>
      <c r="D1274" s="1" t="s">
        <v>2442</v>
      </c>
      <c r="E1274" t="s">
        <v>1419</v>
      </c>
      <c r="F1274" t="s">
        <v>22</v>
      </c>
      <c r="G1274" s="162">
        <v>45366</v>
      </c>
      <c r="H1274" s="156" t="s">
        <v>94</v>
      </c>
      <c r="I1274" s="163">
        <v>45369</v>
      </c>
      <c r="J1274" s="164"/>
      <c r="K1274" s="9" t="s">
        <v>1368</v>
      </c>
      <c r="L1274" s="15" t="s">
        <v>408</v>
      </c>
      <c r="M1274" s="13">
        <v>1399</v>
      </c>
      <c r="O1274">
        <v>530</v>
      </c>
      <c r="P1274">
        <v>125</v>
      </c>
      <c r="Q1274" s="13">
        <f t="shared" si="26"/>
        <v>744</v>
      </c>
    </row>
    <row r="1275" spans="1:17" ht="21">
      <c r="A1275" s="59">
        <v>1267</v>
      </c>
      <c r="B1275">
        <v>77938550513</v>
      </c>
      <c r="C1275" s="55"/>
      <c r="D1275" s="1" t="s">
        <v>2444</v>
      </c>
      <c r="E1275" t="s">
        <v>329</v>
      </c>
      <c r="F1275" t="s">
        <v>452</v>
      </c>
      <c r="G1275" s="162">
        <v>45366</v>
      </c>
      <c r="H1275" s="156" t="s">
        <v>94</v>
      </c>
      <c r="I1275" s="163">
        <v>45369</v>
      </c>
      <c r="J1275" s="164"/>
      <c r="K1275" s="9" t="s">
        <v>1368</v>
      </c>
      <c r="L1275" s="15" t="s">
        <v>408</v>
      </c>
      <c r="M1275" s="13">
        <v>1399</v>
      </c>
      <c r="O1275">
        <v>530</v>
      </c>
      <c r="P1275">
        <v>125</v>
      </c>
      <c r="Q1275" s="13">
        <f t="shared" si="26"/>
        <v>744</v>
      </c>
    </row>
    <row r="1276" spans="1:17" ht="21">
      <c r="A1276" s="59">
        <v>1268</v>
      </c>
      <c r="B1276">
        <v>77938845773</v>
      </c>
      <c r="C1276" s="55"/>
      <c r="D1276" s="1" t="s">
        <v>2449</v>
      </c>
      <c r="E1276" t="s">
        <v>1153</v>
      </c>
      <c r="F1276" t="s">
        <v>2</v>
      </c>
      <c r="G1276" s="162">
        <v>45367</v>
      </c>
      <c r="H1276" s="156" t="s">
        <v>94</v>
      </c>
      <c r="I1276" s="163">
        <v>45369</v>
      </c>
      <c r="J1276" s="164"/>
      <c r="K1276" s="9" t="s">
        <v>1368</v>
      </c>
      <c r="L1276" s="15" t="s">
        <v>408</v>
      </c>
      <c r="M1276" s="13">
        <v>1399</v>
      </c>
      <c r="O1276">
        <v>530</v>
      </c>
      <c r="P1276">
        <v>125</v>
      </c>
      <c r="Q1276" s="13">
        <f t="shared" si="26"/>
        <v>744</v>
      </c>
    </row>
    <row r="1277" spans="1:17" ht="21">
      <c r="A1277" s="59">
        <v>1269</v>
      </c>
      <c r="B1277">
        <v>77938845666</v>
      </c>
      <c r="C1277" s="55"/>
      <c r="D1277" s="1" t="s">
        <v>2450</v>
      </c>
      <c r="E1277" t="s">
        <v>2451</v>
      </c>
      <c r="F1277" t="s">
        <v>1119</v>
      </c>
      <c r="G1277" s="162">
        <v>45367</v>
      </c>
      <c r="H1277" s="156" t="s">
        <v>94</v>
      </c>
      <c r="I1277" s="163">
        <v>45372</v>
      </c>
      <c r="J1277" s="164"/>
      <c r="K1277" s="9" t="s">
        <v>1368</v>
      </c>
      <c r="L1277" s="15" t="s">
        <v>408</v>
      </c>
      <c r="M1277" s="13">
        <v>1399</v>
      </c>
      <c r="O1277">
        <v>530</v>
      </c>
      <c r="P1277">
        <v>125</v>
      </c>
      <c r="Q1277" s="13">
        <f t="shared" si="26"/>
        <v>744</v>
      </c>
    </row>
    <row r="1278" spans="1:17" ht="21">
      <c r="A1278" s="59">
        <v>1270</v>
      </c>
      <c r="B1278">
        <v>77938845504</v>
      </c>
      <c r="C1278" s="55"/>
      <c r="D1278" s="1" t="s">
        <v>2452</v>
      </c>
      <c r="E1278" t="s">
        <v>2453</v>
      </c>
      <c r="F1278" t="s">
        <v>199</v>
      </c>
      <c r="G1278" s="162">
        <v>45367</v>
      </c>
      <c r="H1278" s="156" t="s">
        <v>94</v>
      </c>
      <c r="I1278" s="163">
        <v>45370</v>
      </c>
      <c r="J1278" s="164"/>
      <c r="K1278" s="9" t="s">
        <v>2104</v>
      </c>
      <c r="L1278" s="15" t="s">
        <v>408</v>
      </c>
      <c r="M1278" s="13">
        <v>1999</v>
      </c>
      <c r="N1278" t="s">
        <v>2352</v>
      </c>
      <c r="O1278">
        <v>850</v>
      </c>
      <c r="P1278">
        <v>160</v>
      </c>
      <c r="Q1278" s="13">
        <f t="shared" si="26"/>
        <v>989</v>
      </c>
    </row>
    <row r="1279" spans="1:17" ht="21">
      <c r="A1279" s="59">
        <v>1271</v>
      </c>
      <c r="B1279">
        <v>77938845445</v>
      </c>
      <c r="C1279" s="55"/>
      <c r="D1279" s="1" t="s">
        <v>2454</v>
      </c>
      <c r="E1279" t="s">
        <v>1695</v>
      </c>
      <c r="F1279" t="s">
        <v>232</v>
      </c>
      <c r="G1279" s="162">
        <v>45367</v>
      </c>
      <c r="H1279" s="156" t="s">
        <v>94</v>
      </c>
      <c r="I1279" s="163">
        <v>45371</v>
      </c>
      <c r="J1279" s="164"/>
      <c r="K1279" s="9" t="s">
        <v>1368</v>
      </c>
      <c r="L1279" s="15" t="s">
        <v>408</v>
      </c>
      <c r="M1279" s="13">
        <v>1399</v>
      </c>
      <c r="O1279">
        <v>530</v>
      </c>
      <c r="P1279">
        <v>125</v>
      </c>
      <c r="Q1279" s="13">
        <f t="shared" si="26"/>
        <v>744</v>
      </c>
    </row>
    <row r="1280" spans="1:17" ht="21">
      <c r="A1280" s="59">
        <v>1272</v>
      </c>
      <c r="B1280">
        <v>77938845235</v>
      </c>
      <c r="C1280" s="55"/>
      <c r="D1280" s="1" t="s">
        <v>2455</v>
      </c>
      <c r="E1280" t="s">
        <v>4</v>
      </c>
      <c r="F1280" t="s">
        <v>4</v>
      </c>
      <c r="G1280" s="162">
        <v>45367</v>
      </c>
      <c r="H1280" s="156" t="s">
        <v>94</v>
      </c>
      <c r="I1280" s="163">
        <v>45368</v>
      </c>
      <c r="J1280" s="164"/>
      <c r="K1280" s="9" t="s">
        <v>1368</v>
      </c>
      <c r="L1280" s="15" t="s">
        <v>408</v>
      </c>
      <c r="M1280" s="13">
        <v>1399</v>
      </c>
      <c r="O1280">
        <v>530</v>
      </c>
      <c r="P1280">
        <v>125</v>
      </c>
      <c r="Q1280" s="13">
        <f t="shared" si="26"/>
        <v>744</v>
      </c>
    </row>
    <row r="1281" spans="1:17" ht="21">
      <c r="A1281" s="59">
        <v>1273</v>
      </c>
      <c r="B1281">
        <v>77938845062</v>
      </c>
      <c r="C1281" s="55"/>
      <c r="D1281" s="1" t="s">
        <v>2456</v>
      </c>
      <c r="E1281" t="s">
        <v>1512</v>
      </c>
      <c r="F1281" t="s">
        <v>452</v>
      </c>
      <c r="G1281" s="162">
        <v>45367</v>
      </c>
      <c r="H1281" s="156" t="s">
        <v>94</v>
      </c>
      <c r="I1281" s="163">
        <v>45370</v>
      </c>
      <c r="J1281" s="164"/>
      <c r="K1281" s="9" t="s">
        <v>1415</v>
      </c>
      <c r="L1281" s="15" t="s">
        <v>408</v>
      </c>
      <c r="M1281" s="13">
        <v>1548</v>
      </c>
      <c r="O1281">
        <v>570</v>
      </c>
      <c r="P1281">
        <v>125</v>
      </c>
      <c r="Q1281" s="13">
        <f t="shared" si="26"/>
        <v>853</v>
      </c>
    </row>
    <row r="1282" spans="1:17" ht="21">
      <c r="A1282" s="59">
        <v>1274</v>
      </c>
      <c r="B1282">
        <v>77938844970</v>
      </c>
      <c r="C1282" s="55"/>
      <c r="D1282" s="1" t="s">
        <v>2457</v>
      </c>
      <c r="E1282" t="s">
        <v>329</v>
      </c>
      <c r="F1282" t="s">
        <v>452</v>
      </c>
      <c r="G1282" s="162">
        <v>45367</v>
      </c>
      <c r="H1282" s="156" t="s">
        <v>94</v>
      </c>
      <c r="I1282" s="163">
        <v>45372</v>
      </c>
      <c r="J1282" s="164"/>
      <c r="K1282" s="9" t="s">
        <v>1368</v>
      </c>
      <c r="L1282" s="15" t="s">
        <v>408</v>
      </c>
      <c r="M1282" s="13">
        <v>1399</v>
      </c>
      <c r="O1282">
        <v>530</v>
      </c>
      <c r="P1282">
        <v>125</v>
      </c>
      <c r="Q1282" s="13">
        <f t="shared" si="26"/>
        <v>744</v>
      </c>
    </row>
    <row r="1283" spans="1:17" ht="21">
      <c r="A1283" s="59">
        <v>1275</v>
      </c>
      <c r="B1283">
        <v>77938844922</v>
      </c>
      <c r="C1283" s="55"/>
      <c r="D1283" s="1" t="s">
        <v>2458</v>
      </c>
      <c r="E1283" t="s">
        <v>205</v>
      </c>
      <c r="F1283" t="s">
        <v>11</v>
      </c>
      <c r="G1283" s="162">
        <v>45367</v>
      </c>
      <c r="H1283" s="156" t="s">
        <v>94</v>
      </c>
      <c r="I1283" s="163">
        <v>45370</v>
      </c>
      <c r="J1283" s="164"/>
      <c r="K1283" s="9" t="s">
        <v>2104</v>
      </c>
      <c r="L1283" s="15" t="s">
        <v>408</v>
      </c>
      <c r="M1283" s="13">
        <v>1999</v>
      </c>
      <c r="N1283" t="s">
        <v>2352</v>
      </c>
      <c r="O1283">
        <v>850</v>
      </c>
      <c r="P1283">
        <v>160</v>
      </c>
      <c r="Q1283" s="13">
        <f t="shared" si="26"/>
        <v>989</v>
      </c>
    </row>
    <row r="1284" spans="1:17" ht="21">
      <c r="A1284" s="59">
        <v>1276</v>
      </c>
      <c r="B1284">
        <v>77938844885</v>
      </c>
      <c r="C1284" s="55"/>
      <c r="D1284" s="1" t="s">
        <v>2459</v>
      </c>
      <c r="E1284" t="s">
        <v>986</v>
      </c>
      <c r="F1284" t="s">
        <v>714</v>
      </c>
      <c r="G1284" s="162">
        <v>45367</v>
      </c>
      <c r="H1284" s="156" t="s">
        <v>94</v>
      </c>
      <c r="I1284" s="163">
        <v>45370</v>
      </c>
      <c r="J1284" s="164"/>
      <c r="K1284" s="9" t="s">
        <v>1368</v>
      </c>
      <c r="L1284" s="15" t="s">
        <v>408</v>
      </c>
      <c r="M1284" s="13">
        <v>1399</v>
      </c>
      <c r="O1284">
        <v>530</v>
      </c>
      <c r="P1284">
        <v>125</v>
      </c>
      <c r="Q1284" s="13">
        <f t="shared" si="26"/>
        <v>744</v>
      </c>
    </row>
    <row r="1285" spans="1:17" ht="21">
      <c r="A1285" s="59">
        <v>1277</v>
      </c>
      <c r="B1285">
        <v>77938844756</v>
      </c>
      <c r="C1285" s="55"/>
      <c r="D1285" s="1" t="s">
        <v>2030</v>
      </c>
      <c r="E1285" t="s">
        <v>4</v>
      </c>
      <c r="F1285" t="s">
        <v>4</v>
      </c>
      <c r="G1285" s="162">
        <v>45367</v>
      </c>
      <c r="H1285" s="156" t="s">
        <v>94</v>
      </c>
      <c r="I1285" s="163">
        <v>45368</v>
      </c>
      <c r="J1285" s="164"/>
      <c r="K1285" s="9" t="s">
        <v>1368</v>
      </c>
      <c r="L1285" s="15" t="s">
        <v>408</v>
      </c>
      <c r="M1285" s="13">
        <v>1399</v>
      </c>
      <c r="O1285">
        <v>530</v>
      </c>
      <c r="P1285">
        <v>125</v>
      </c>
      <c r="Q1285" s="13">
        <f t="shared" si="26"/>
        <v>744</v>
      </c>
    </row>
    <row r="1286" spans="1:17" ht="21">
      <c r="A1286" s="59">
        <v>1278</v>
      </c>
      <c r="B1286">
        <v>77938844701</v>
      </c>
      <c r="C1286" s="55"/>
      <c r="D1286" s="1" t="s">
        <v>2460</v>
      </c>
      <c r="E1286" t="s">
        <v>829</v>
      </c>
      <c r="F1286" t="s">
        <v>303</v>
      </c>
      <c r="G1286" s="162">
        <v>45367</v>
      </c>
      <c r="H1286" s="156" t="s">
        <v>94</v>
      </c>
      <c r="I1286" s="163">
        <v>45370</v>
      </c>
      <c r="J1286" s="164"/>
      <c r="K1286" s="9" t="s">
        <v>2393</v>
      </c>
      <c r="L1286" s="15" t="s">
        <v>408</v>
      </c>
      <c r="M1286" s="13">
        <v>2498</v>
      </c>
      <c r="O1286">
        <v>1060</v>
      </c>
      <c r="P1286">
        <v>125</v>
      </c>
      <c r="Q1286" s="13">
        <f t="shared" si="26"/>
        <v>1313</v>
      </c>
    </row>
    <row r="1287" spans="1:17" ht="21">
      <c r="A1287" s="59">
        <v>1279</v>
      </c>
      <c r="B1287">
        <v>77938930193</v>
      </c>
      <c r="C1287" s="55"/>
      <c r="D1287" s="1" t="s">
        <v>2461</v>
      </c>
      <c r="E1287" t="s">
        <v>936</v>
      </c>
      <c r="F1287" t="s">
        <v>343</v>
      </c>
      <c r="G1287" s="162">
        <v>45367</v>
      </c>
      <c r="H1287" s="156" t="s">
        <v>94</v>
      </c>
      <c r="I1287" s="163">
        <v>45371</v>
      </c>
      <c r="J1287" s="164"/>
      <c r="K1287" s="9" t="s">
        <v>1368</v>
      </c>
      <c r="L1287" s="15" t="s">
        <v>408</v>
      </c>
      <c r="M1287" s="13">
        <v>1399</v>
      </c>
      <c r="O1287">
        <v>530</v>
      </c>
      <c r="P1287">
        <v>125</v>
      </c>
      <c r="Q1287" s="13">
        <f t="shared" si="26"/>
        <v>744</v>
      </c>
    </row>
    <row r="1288" spans="1:17" ht="21">
      <c r="A1288" s="59">
        <v>1280</v>
      </c>
      <c r="B1288">
        <v>77009465536</v>
      </c>
      <c r="C1288" s="55"/>
      <c r="D1288" s="1" t="s">
        <v>2462</v>
      </c>
      <c r="E1288" t="s">
        <v>231</v>
      </c>
      <c r="F1288" t="s">
        <v>232</v>
      </c>
      <c r="G1288" s="162">
        <v>45367</v>
      </c>
      <c r="H1288" s="156" t="s">
        <v>94</v>
      </c>
      <c r="I1288" s="163">
        <v>45369</v>
      </c>
      <c r="J1288" s="164"/>
      <c r="K1288" s="9" t="s">
        <v>985</v>
      </c>
      <c r="L1288" t="s">
        <v>562</v>
      </c>
      <c r="M1288" s="13">
        <v>1399</v>
      </c>
      <c r="O1288">
        <v>530</v>
      </c>
      <c r="P1288">
        <v>125</v>
      </c>
      <c r="Q1288" s="13">
        <f t="shared" si="26"/>
        <v>744</v>
      </c>
    </row>
    <row r="1289" spans="1:17" ht="21">
      <c r="A1289" s="59">
        <v>1281</v>
      </c>
      <c r="B1289">
        <v>19041548534555</v>
      </c>
      <c r="C1289" s="55"/>
      <c r="D1289" s="1" t="s">
        <v>2443</v>
      </c>
      <c r="E1289" t="s">
        <v>2445</v>
      </c>
      <c r="F1289" t="s">
        <v>1119</v>
      </c>
      <c r="G1289" s="162">
        <v>45367</v>
      </c>
      <c r="H1289" s="156" t="s">
        <v>94</v>
      </c>
      <c r="I1289" s="163">
        <v>45372</v>
      </c>
      <c r="J1289" s="164"/>
      <c r="K1289" s="9" t="s">
        <v>1415</v>
      </c>
      <c r="L1289" s="15" t="s">
        <v>408</v>
      </c>
      <c r="M1289" s="13">
        <v>1548</v>
      </c>
      <c r="O1289">
        <v>570</v>
      </c>
      <c r="P1289">
        <v>125</v>
      </c>
      <c r="Q1289" s="13">
        <f t="shared" si="26"/>
        <v>853</v>
      </c>
    </row>
    <row r="1290" spans="1:17" ht="21">
      <c r="A1290" s="59">
        <v>1282</v>
      </c>
      <c r="B1290">
        <v>19041548534614</v>
      </c>
      <c r="C1290" s="55"/>
      <c r="D1290" s="1" t="s">
        <v>2463</v>
      </c>
      <c r="E1290" t="s">
        <v>1659</v>
      </c>
      <c r="F1290" t="s">
        <v>452</v>
      </c>
      <c r="G1290" s="162">
        <v>45367</v>
      </c>
      <c r="H1290" s="156" t="s">
        <v>94</v>
      </c>
      <c r="I1290" s="163">
        <v>45372</v>
      </c>
      <c r="J1290" s="164"/>
      <c r="K1290" s="9" t="s">
        <v>1368</v>
      </c>
      <c r="L1290" s="15" t="s">
        <v>408</v>
      </c>
      <c r="M1290" s="13">
        <v>1399</v>
      </c>
      <c r="O1290">
        <v>530</v>
      </c>
      <c r="P1290">
        <v>125</v>
      </c>
      <c r="Q1290" s="13">
        <f t="shared" si="26"/>
        <v>744</v>
      </c>
    </row>
    <row r="1291" spans="1:17" ht="21">
      <c r="A1291" s="59">
        <v>1283</v>
      </c>
      <c r="B1291">
        <v>77009792366</v>
      </c>
      <c r="C1291" s="55"/>
      <c r="D1291" s="1" t="s">
        <v>2464</v>
      </c>
      <c r="E1291" t="s">
        <v>939</v>
      </c>
      <c r="F1291" t="s">
        <v>343</v>
      </c>
      <c r="G1291" s="162">
        <v>45367</v>
      </c>
      <c r="H1291" s="156" t="s">
        <v>94</v>
      </c>
      <c r="I1291" s="163">
        <v>45371</v>
      </c>
      <c r="J1291" s="164"/>
      <c r="K1291" s="9" t="s">
        <v>985</v>
      </c>
      <c r="L1291" t="s">
        <v>562</v>
      </c>
      <c r="M1291" s="13">
        <v>1399</v>
      </c>
      <c r="O1291">
        <v>530</v>
      </c>
      <c r="P1291">
        <v>125</v>
      </c>
      <c r="Q1291" s="13">
        <f t="shared" si="26"/>
        <v>744</v>
      </c>
    </row>
    <row r="1292" spans="1:17" ht="21">
      <c r="A1292" s="59">
        <v>1284</v>
      </c>
      <c r="B1292">
        <v>77939335331</v>
      </c>
      <c r="C1292" s="55"/>
      <c r="D1292" s="1" t="s">
        <v>2465</v>
      </c>
      <c r="E1292" t="s">
        <v>891</v>
      </c>
      <c r="F1292" t="s">
        <v>492</v>
      </c>
      <c r="G1292" s="162">
        <v>45367</v>
      </c>
      <c r="H1292" s="156" t="s">
        <v>94</v>
      </c>
      <c r="I1292" s="163">
        <v>45370</v>
      </c>
      <c r="J1292" s="164"/>
      <c r="K1292" s="9" t="s">
        <v>1368</v>
      </c>
      <c r="L1292" s="15" t="s">
        <v>408</v>
      </c>
      <c r="M1292" s="13">
        <v>1399</v>
      </c>
      <c r="O1292">
        <v>530</v>
      </c>
      <c r="P1292">
        <v>125</v>
      </c>
      <c r="Q1292" s="13">
        <f t="shared" si="26"/>
        <v>744</v>
      </c>
    </row>
    <row r="1293" spans="1:17" ht="21">
      <c r="A1293" s="59">
        <v>1285</v>
      </c>
      <c r="B1293">
        <v>77939334491</v>
      </c>
      <c r="C1293" s="55"/>
      <c r="D1293" s="1" t="s">
        <v>2466</v>
      </c>
      <c r="E1293" t="s">
        <v>201</v>
      </c>
      <c r="F1293" t="s">
        <v>2</v>
      </c>
      <c r="G1293" s="162">
        <v>45367</v>
      </c>
      <c r="H1293" s="156" t="s">
        <v>94</v>
      </c>
      <c r="I1293" s="163">
        <v>45368</v>
      </c>
      <c r="J1293" s="164"/>
      <c r="K1293" s="9" t="s">
        <v>2228</v>
      </c>
      <c r="L1293" s="15" t="s">
        <v>408</v>
      </c>
      <c r="M1293" s="13">
        <v>2099</v>
      </c>
      <c r="O1293">
        <v>850</v>
      </c>
      <c r="P1293">
        <v>160</v>
      </c>
      <c r="Q1293" s="13">
        <f t="shared" si="26"/>
        <v>1089</v>
      </c>
    </row>
    <row r="1294" spans="1:17" ht="21">
      <c r="A1294" s="59">
        <v>1286</v>
      </c>
      <c r="B1294">
        <v>77009791364</v>
      </c>
      <c r="C1294" s="55"/>
      <c r="D1294" s="1" t="s">
        <v>2467</v>
      </c>
      <c r="E1294" t="s">
        <v>21</v>
      </c>
      <c r="F1294" t="s">
        <v>22</v>
      </c>
      <c r="G1294" s="162">
        <v>45367</v>
      </c>
      <c r="H1294" s="156" t="s">
        <v>94</v>
      </c>
      <c r="I1294" s="163">
        <v>45368</v>
      </c>
      <c r="J1294" s="164"/>
      <c r="K1294" s="9" t="s">
        <v>985</v>
      </c>
      <c r="L1294" t="s">
        <v>562</v>
      </c>
      <c r="M1294" s="13">
        <v>1399</v>
      </c>
      <c r="O1294">
        <v>530</v>
      </c>
      <c r="P1294">
        <v>125</v>
      </c>
      <c r="Q1294" s="13">
        <f t="shared" si="26"/>
        <v>744</v>
      </c>
    </row>
    <row r="1295" spans="1:17" ht="21">
      <c r="A1295" s="59">
        <v>1287</v>
      </c>
      <c r="B1295">
        <v>77939736733</v>
      </c>
      <c r="C1295" s="55"/>
      <c r="D1295" s="1" t="s">
        <v>2468</v>
      </c>
      <c r="E1295" t="s">
        <v>961</v>
      </c>
      <c r="F1295" t="s">
        <v>452</v>
      </c>
      <c r="G1295" s="162">
        <v>45369</v>
      </c>
      <c r="H1295" s="156" t="s">
        <v>94</v>
      </c>
      <c r="I1295" s="163">
        <v>45373</v>
      </c>
      <c r="J1295" s="164"/>
      <c r="K1295" s="9" t="s">
        <v>1368</v>
      </c>
      <c r="L1295" s="15" t="s">
        <v>408</v>
      </c>
      <c r="M1295" s="13">
        <v>1399</v>
      </c>
      <c r="O1295">
        <v>530</v>
      </c>
      <c r="P1295">
        <v>125</v>
      </c>
      <c r="Q1295" s="13">
        <f t="shared" si="26"/>
        <v>744</v>
      </c>
    </row>
    <row r="1296" spans="1:17" ht="21">
      <c r="A1296" s="59">
        <v>1288</v>
      </c>
      <c r="B1296">
        <v>77939736593</v>
      </c>
      <c r="C1296" s="55"/>
      <c r="D1296" s="1" t="s">
        <v>2469</v>
      </c>
      <c r="E1296" t="s">
        <v>419</v>
      </c>
      <c r="F1296" t="s">
        <v>714</v>
      </c>
      <c r="G1296" s="162">
        <v>45369</v>
      </c>
      <c r="H1296" s="156" t="s">
        <v>94</v>
      </c>
      <c r="I1296" s="163">
        <v>45372</v>
      </c>
      <c r="J1296" s="164"/>
      <c r="K1296" s="9" t="s">
        <v>1368</v>
      </c>
      <c r="L1296" s="15" t="s">
        <v>408</v>
      </c>
      <c r="M1296" s="13">
        <v>1399</v>
      </c>
      <c r="O1296">
        <v>530</v>
      </c>
      <c r="P1296">
        <v>125</v>
      </c>
      <c r="Q1296" s="13">
        <f t="shared" si="26"/>
        <v>744</v>
      </c>
    </row>
    <row r="1297" spans="1:17" ht="21">
      <c r="A1297" s="59">
        <v>1289</v>
      </c>
      <c r="B1297">
        <v>77939736512</v>
      </c>
      <c r="C1297" s="55"/>
      <c r="D1297" s="1" t="s">
        <v>2470</v>
      </c>
      <c r="E1297" t="s">
        <v>2471</v>
      </c>
      <c r="F1297" t="s">
        <v>232</v>
      </c>
      <c r="G1297" s="162">
        <v>45369</v>
      </c>
      <c r="H1297" s="156" t="s">
        <v>94</v>
      </c>
      <c r="I1297" s="163">
        <v>45371</v>
      </c>
      <c r="J1297" s="164"/>
      <c r="K1297" s="9" t="s">
        <v>1368</v>
      </c>
      <c r="L1297" s="15" t="s">
        <v>408</v>
      </c>
      <c r="M1297" s="13">
        <v>1399</v>
      </c>
      <c r="O1297">
        <v>530</v>
      </c>
      <c r="P1297">
        <v>125</v>
      </c>
      <c r="Q1297" s="13">
        <f t="shared" si="26"/>
        <v>744</v>
      </c>
    </row>
    <row r="1298" spans="1:17" ht="21">
      <c r="A1298" s="59">
        <v>1290</v>
      </c>
      <c r="B1298">
        <v>77939736361</v>
      </c>
      <c r="C1298" s="55"/>
      <c r="D1298" s="1" t="s">
        <v>2472</v>
      </c>
      <c r="E1298" t="s">
        <v>2473</v>
      </c>
      <c r="F1298" t="s">
        <v>492</v>
      </c>
      <c r="G1298" s="162">
        <v>45369</v>
      </c>
      <c r="H1298" s="156" t="s">
        <v>94</v>
      </c>
      <c r="I1298" s="163">
        <v>45372</v>
      </c>
      <c r="J1298" s="164"/>
      <c r="K1298" s="9" t="s">
        <v>1368</v>
      </c>
      <c r="L1298" s="15" t="s">
        <v>408</v>
      </c>
      <c r="M1298" s="13">
        <v>1399</v>
      </c>
      <c r="O1298">
        <v>530</v>
      </c>
      <c r="P1298">
        <v>125</v>
      </c>
      <c r="Q1298" s="13">
        <f t="shared" si="26"/>
        <v>744</v>
      </c>
    </row>
    <row r="1299" spans="1:17" ht="21">
      <c r="A1299" s="59">
        <v>1291</v>
      </c>
      <c r="B1299">
        <v>77939736140</v>
      </c>
      <c r="C1299" s="55"/>
      <c r="D1299" s="1" t="s">
        <v>2474</v>
      </c>
      <c r="E1299" t="s">
        <v>2475</v>
      </c>
      <c r="F1299" t="s">
        <v>492</v>
      </c>
      <c r="G1299" s="162">
        <v>45369</v>
      </c>
      <c r="H1299" s="156" t="s">
        <v>94</v>
      </c>
      <c r="I1299" s="163">
        <v>45371</v>
      </c>
      <c r="J1299" s="164"/>
      <c r="K1299" s="9" t="s">
        <v>1368</v>
      </c>
      <c r="L1299" s="15" t="s">
        <v>408</v>
      </c>
      <c r="M1299" s="13">
        <v>1399</v>
      </c>
      <c r="O1299">
        <v>530</v>
      </c>
      <c r="P1299">
        <v>125</v>
      </c>
      <c r="Q1299" s="13">
        <f t="shared" si="26"/>
        <v>744</v>
      </c>
    </row>
    <row r="1300" spans="1:17" ht="21">
      <c r="A1300" s="59">
        <v>1292</v>
      </c>
      <c r="B1300">
        <v>77939736066</v>
      </c>
      <c r="C1300" s="55"/>
      <c r="D1300" s="1" t="s">
        <v>2476</v>
      </c>
      <c r="E1300" t="s">
        <v>1930</v>
      </c>
      <c r="F1300" t="s">
        <v>22</v>
      </c>
      <c r="G1300" s="162">
        <v>45369</v>
      </c>
      <c r="H1300" s="156" t="s">
        <v>94</v>
      </c>
      <c r="I1300" s="163">
        <v>45370</v>
      </c>
      <c r="J1300" s="164"/>
      <c r="K1300" s="9" t="s">
        <v>2104</v>
      </c>
      <c r="L1300" s="15" t="s">
        <v>408</v>
      </c>
      <c r="M1300" s="13">
        <v>1999</v>
      </c>
      <c r="N1300" t="s">
        <v>2214</v>
      </c>
      <c r="O1300">
        <v>850</v>
      </c>
      <c r="P1300">
        <v>160</v>
      </c>
      <c r="Q1300" s="13">
        <f t="shared" si="26"/>
        <v>989</v>
      </c>
    </row>
    <row r="1301" spans="1:17" ht="21">
      <c r="A1301" s="59">
        <v>1293</v>
      </c>
      <c r="B1301">
        <v>77939735834</v>
      </c>
      <c r="C1301" s="55"/>
      <c r="D1301" s="1" t="s">
        <v>2477</v>
      </c>
      <c r="E1301" t="s">
        <v>742</v>
      </c>
      <c r="F1301" t="s">
        <v>199</v>
      </c>
      <c r="G1301" s="162">
        <v>45369</v>
      </c>
      <c r="H1301" s="156" t="s">
        <v>94</v>
      </c>
      <c r="I1301" s="163">
        <v>45371</v>
      </c>
      <c r="J1301" s="164"/>
      <c r="K1301" s="9" t="s">
        <v>1234</v>
      </c>
      <c r="L1301" s="15" t="s">
        <v>408</v>
      </c>
      <c r="M1301" s="13">
        <v>1499</v>
      </c>
      <c r="O1301">
        <v>530</v>
      </c>
      <c r="P1301">
        <v>125</v>
      </c>
      <c r="Q1301" s="13">
        <f t="shared" si="26"/>
        <v>844</v>
      </c>
    </row>
    <row r="1302" spans="1:17" ht="21">
      <c r="A1302" s="59">
        <v>1294</v>
      </c>
      <c r="B1302">
        <v>77939735790</v>
      </c>
      <c r="C1302" s="55"/>
      <c r="D1302" s="1" t="s">
        <v>2478</v>
      </c>
      <c r="E1302" t="s">
        <v>602</v>
      </c>
      <c r="F1302" t="s">
        <v>232</v>
      </c>
      <c r="G1302" s="162">
        <v>45369</v>
      </c>
      <c r="H1302" s="156" t="s">
        <v>94</v>
      </c>
      <c r="I1302" s="163">
        <v>45371</v>
      </c>
      <c r="J1302" s="164"/>
      <c r="K1302" s="9" t="s">
        <v>1368</v>
      </c>
      <c r="L1302" s="15" t="s">
        <v>408</v>
      </c>
      <c r="M1302" s="13">
        <v>1399</v>
      </c>
      <c r="O1302">
        <v>530</v>
      </c>
      <c r="P1302">
        <v>125</v>
      </c>
      <c r="Q1302" s="13">
        <f t="shared" si="26"/>
        <v>744</v>
      </c>
    </row>
    <row r="1303" spans="1:17" ht="21">
      <c r="A1303" s="59">
        <v>1295</v>
      </c>
      <c r="B1303">
        <v>77939736954</v>
      </c>
      <c r="C1303" s="55"/>
      <c r="D1303" s="1" t="s">
        <v>2479</v>
      </c>
      <c r="E1303" t="s">
        <v>2226</v>
      </c>
      <c r="F1303" t="s">
        <v>232</v>
      </c>
      <c r="G1303" s="162">
        <v>45369</v>
      </c>
      <c r="H1303" s="156" t="s">
        <v>94</v>
      </c>
      <c r="I1303" s="163">
        <v>45372</v>
      </c>
      <c r="J1303" s="164"/>
      <c r="K1303" s="9" t="s">
        <v>2305</v>
      </c>
      <c r="L1303" s="15" t="s">
        <v>408</v>
      </c>
      <c r="M1303" s="13">
        <v>2796</v>
      </c>
      <c r="N1303" t="s">
        <v>2480</v>
      </c>
      <c r="O1303">
        <f>(1060+80)</f>
        <v>1140</v>
      </c>
      <c r="P1303">
        <v>125</v>
      </c>
      <c r="Q1303" s="13">
        <f t="shared" si="26"/>
        <v>1531</v>
      </c>
    </row>
    <row r="1304" spans="1:17" ht="21">
      <c r="A1304" s="59">
        <v>1296</v>
      </c>
      <c r="B1304">
        <v>19041549214852</v>
      </c>
      <c r="C1304" s="55"/>
      <c r="D1304" s="1" t="s">
        <v>1444</v>
      </c>
      <c r="E1304" t="s">
        <v>2481</v>
      </c>
      <c r="F1304" t="s">
        <v>827</v>
      </c>
      <c r="G1304" s="162">
        <v>45369</v>
      </c>
      <c r="H1304" s="156" t="s">
        <v>94</v>
      </c>
      <c r="I1304" s="163">
        <v>45373</v>
      </c>
      <c r="J1304" s="164"/>
      <c r="K1304" s="9" t="s">
        <v>1415</v>
      </c>
      <c r="L1304" s="15" t="s">
        <v>408</v>
      </c>
      <c r="M1304" s="13">
        <v>1548</v>
      </c>
      <c r="O1304">
        <v>570</v>
      </c>
      <c r="P1304">
        <v>125</v>
      </c>
      <c r="Q1304" s="13">
        <f t="shared" si="26"/>
        <v>853</v>
      </c>
    </row>
    <row r="1305" spans="1:17" ht="21">
      <c r="A1305" s="59">
        <v>1297</v>
      </c>
      <c r="B1305">
        <v>77940138651</v>
      </c>
      <c r="C1305" s="55"/>
      <c r="D1305" s="1" t="s">
        <v>2482</v>
      </c>
      <c r="E1305" t="s">
        <v>2483</v>
      </c>
      <c r="F1305" t="s">
        <v>199</v>
      </c>
      <c r="G1305" s="162">
        <v>45369</v>
      </c>
      <c r="H1305" s="156" t="s">
        <v>94</v>
      </c>
      <c r="I1305" s="163">
        <v>45373</v>
      </c>
      <c r="J1305" s="164"/>
      <c r="K1305" s="9" t="s">
        <v>1368</v>
      </c>
      <c r="L1305" s="15" t="s">
        <v>408</v>
      </c>
      <c r="M1305" s="13">
        <v>1399</v>
      </c>
      <c r="O1305">
        <v>530</v>
      </c>
      <c r="P1305">
        <v>125</v>
      </c>
      <c r="Q1305" s="13">
        <f t="shared" si="26"/>
        <v>744</v>
      </c>
    </row>
    <row r="1306" spans="1:17" ht="21">
      <c r="A1306" s="59">
        <v>1298</v>
      </c>
      <c r="B1306">
        <v>77940138603</v>
      </c>
      <c r="C1306" s="55"/>
      <c r="D1306" s="1" t="s">
        <v>2484</v>
      </c>
      <c r="E1306" t="s">
        <v>2485</v>
      </c>
      <c r="F1306" t="s">
        <v>199</v>
      </c>
      <c r="G1306" s="162">
        <v>45369</v>
      </c>
      <c r="H1306" s="156" t="s">
        <v>94</v>
      </c>
      <c r="I1306" s="163">
        <v>45371</v>
      </c>
      <c r="J1306" s="164"/>
      <c r="K1306" s="9" t="s">
        <v>1368</v>
      </c>
      <c r="L1306" s="15" t="s">
        <v>408</v>
      </c>
      <c r="M1306" s="13">
        <v>1399</v>
      </c>
      <c r="O1306">
        <v>530</v>
      </c>
      <c r="P1306">
        <v>125</v>
      </c>
      <c r="Q1306" s="13">
        <f t="shared" si="26"/>
        <v>744</v>
      </c>
    </row>
    <row r="1307" spans="1:17" ht="21">
      <c r="A1307" s="59">
        <v>1299</v>
      </c>
      <c r="B1307">
        <v>77940138511</v>
      </c>
      <c r="C1307" s="55"/>
      <c r="D1307" s="1" t="s">
        <v>2486</v>
      </c>
      <c r="E1307" t="s">
        <v>1692</v>
      </c>
      <c r="F1307" t="s">
        <v>22</v>
      </c>
      <c r="G1307" s="162">
        <v>45369</v>
      </c>
      <c r="H1307" s="156" t="s">
        <v>94</v>
      </c>
      <c r="I1307" s="163">
        <v>45371</v>
      </c>
      <c r="J1307" s="164"/>
      <c r="K1307" s="9" t="s">
        <v>1368</v>
      </c>
      <c r="L1307" s="15" t="s">
        <v>408</v>
      </c>
      <c r="M1307" s="13">
        <v>1399</v>
      </c>
      <c r="O1307">
        <v>530</v>
      </c>
      <c r="P1307">
        <v>125</v>
      </c>
      <c r="Q1307" s="13">
        <f t="shared" si="26"/>
        <v>744</v>
      </c>
    </row>
    <row r="1308" spans="1:17" ht="21">
      <c r="A1308" s="59">
        <v>1300</v>
      </c>
      <c r="B1308">
        <v>77940138323</v>
      </c>
      <c r="C1308" s="55"/>
      <c r="D1308" s="1" t="s">
        <v>2488</v>
      </c>
      <c r="E1308" t="s">
        <v>4</v>
      </c>
      <c r="F1308" t="s">
        <v>4</v>
      </c>
      <c r="G1308" s="162">
        <v>45369</v>
      </c>
      <c r="H1308" s="156" t="s">
        <v>94</v>
      </c>
      <c r="I1308" s="163">
        <v>45370</v>
      </c>
      <c r="J1308" s="164"/>
      <c r="K1308" s="9" t="s">
        <v>2104</v>
      </c>
      <c r="L1308" s="15" t="s">
        <v>408</v>
      </c>
      <c r="M1308">
        <v>1999</v>
      </c>
      <c r="N1308" s="13" t="s">
        <v>2214</v>
      </c>
      <c r="O1308">
        <v>850</v>
      </c>
      <c r="P1308">
        <v>160</v>
      </c>
      <c r="Q1308" s="13">
        <f t="shared" si="26"/>
        <v>989</v>
      </c>
    </row>
    <row r="1309" spans="1:17" ht="21">
      <c r="A1309" s="59">
        <v>1301</v>
      </c>
      <c r="B1309">
        <v>77940138275</v>
      </c>
      <c r="C1309" s="55"/>
      <c r="D1309" s="1" t="s">
        <v>2489</v>
      </c>
      <c r="E1309" t="s">
        <v>589</v>
      </c>
      <c r="F1309" t="s">
        <v>232</v>
      </c>
      <c r="G1309" s="162">
        <v>45369</v>
      </c>
      <c r="H1309" s="156" t="s">
        <v>94</v>
      </c>
      <c r="I1309" s="163">
        <v>45372</v>
      </c>
      <c r="J1309" s="164"/>
      <c r="K1309" s="9" t="s">
        <v>1234</v>
      </c>
      <c r="L1309" s="15" t="s">
        <v>408</v>
      </c>
      <c r="M1309" s="13">
        <v>1499</v>
      </c>
      <c r="O1309">
        <v>530</v>
      </c>
      <c r="P1309">
        <v>125</v>
      </c>
      <c r="Q1309" s="13">
        <f t="shared" si="26"/>
        <v>844</v>
      </c>
    </row>
    <row r="1310" spans="1:17" ht="21">
      <c r="A1310" s="59">
        <v>1302</v>
      </c>
      <c r="B1310">
        <v>77940138172</v>
      </c>
      <c r="C1310" s="55"/>
      <c r="D1310" s="1" t="s">
        <v>2490</v>
      </c>
      <c r="E1310" t="s">
        <v>302</v>
      </c>
      <c r="F1310" t="s">
        <v>303</v>
      </c>
      <c r="G1310" s="162">
        <v>45369</v>
      </c>
      <c r="H1310" s="156" t="s">
        <v>94</v>
      </c>
      <c r="I1310" s="163">
        <v>45373</v>
      </c>
      <c r="J1310" s="164"/>
      <c r="K1310" s="9" t="s">
        <v>1234</v>
      </c>
      <c r="L1310" s="15" t="s">
        <v>408</v>
      </c>
      <c r="M1310" s="13">
        <v>1499</v>
      </c>
      <c r="O1310">
        <v>530</v>
      </c>
      <c r="P1310">
        <v>125</v>
      </c>
      <c r="Q1310" s="13">
        <f t="shared" si="26"/>
        <v>844</v>
      </c>
    </row>
    <row r="1311" spans="1:17" ht="21">
      <c r="A1311" s="59">
        <v>1303</v>
      </c>
      <c r="B1311">
        <v>77940138080</v>
      </c>
      <c r="C1311" s="55"/>
      <c r="D1311" s="1" t="s">
        <v>2491</v>
      </c>
      <c r="E1311" t="s">
        <v>773</v>
      </c>
      <c r="F1311" t="s">
        <v>232</v>
      </c>
      <c r="G1311" s="162">
        <v>45369</v>
      </c>
      <c r="H1311" s="156" t="s">
        <v>94</v>
      </c>
      <c r="I1311" s="163">
        <v>45372</v>
      </c>
      <c r="J1311" s="164"/>
      <c r="K1311" s="9" t="s">
        <v>1368</v>
      </c>
      <c r="L1311" s="15" t="s">
        <v>408</v>
      </c>
      <c r="M1311" s="13">
        <v>1399</v>
      </c>
      <c r="O1311">
        <v>530</v>
      </c>
      <c r="P1311">
        <v>125</v>
      </c>
      <c r="Q1311" s="13">
        <f t="shared" si="26"/>
        <v>744</v>
      </c>
    </row>
    <row r="1312" spans="1:17" ht="21">
      <c r="A1312" s="59">
        <v>1304</v>
      </c>
      <c r="B1312">
        <v>77940138032</v>
      </c>
      <c r="C1312" s="55"/>
      <c r="D1312" s="1" t="s">
        <v>2492</v>
      </c>
      <c r="E1312" t="s">
        <v>329</v>
      </c>
      <c r="F1312" t="s">
        <v>452</v>
      </c>
      <c r="G1312" s="162">
        <v>45369</v>
      </c>
      <c r="H1312" s="156" t="s">
        <v>94</v>
      </c>
      <c r="I1312" s="163">
        <v>45372</v>
      </c>
      <c r="J1312" s="164"/>
      <c r="K1312" s="9" t="s">
        <v>1368</v>
      </c>
      <c r="L1312" s="15" t="s">
        <v>408</v>
      </c>
      <c r="M1312" s="13">
        <v>1399</v>
      </c>
      <c r="O1312">
        <v>530</v>
      </c>
      <c r="P1312">
        <v>125</v>
      </c>
      <c r="Q1312" s="13">
        <f t="shared" si="26"/>
        <v>744</v>
      </c>
    </row>
    <row r="1313" spans="1:17" ht="21">
      <c r="A1313" s="59">
        <v>1305</v>
      </c>
      <c r="B1313">
        <v>77010795665</v>
      </c>
      <c r="C1313" s="55"/>
      <c r="D1313" s="1" t="s">
        <v>2493</v>
      </c>
      <c r="E1313" t="s">
        <v>1027</v>
      </c>
      <c r="F1313" t="s">
        <v>492</v>
      </c>
      <c r="G1313" s="162">
        <v>45369</v>
      </c>
      <c r="H1313" s="156" t="s">
        <v>94</v>
      </c>
      <c r="I1313" s="163">
        <v>45371</v>
      </c>
      <c r="J1313" s="164"/>
      <c r="K1313" s="9" t="s">
        <v>985</v>
      </c>
      <c r="L1313" t="s">
        <v>562</v>
      </c>
      <c r="M1313" s="13">
        <v>1399</v>
      </c>
      <c r="O1313">
        <v>530</v>
      </c>
      <c r="P1313">
        <v>125</v>
      </c>
      <c r="Q1313" s="13">
        <f t="shared" si="26"/>
        <v>744</v>
      </c>
    </row>
    <row r="1314" spans="1:17" ht="21">
      <c r="A1314" s="59">
        <v>1306</v>
      </c>
      <c r="B1314">
        <v>77010795606</v>
      </c>
      <c r="C1314" s="55"/>
      <c r="D1314" s="1" t="s">
        <v>2494</v>
      </c>
      <c r="E1314" t="s">
        <v>533</v>
      </c>
      <c r="F1314" t="s">
        <v>232</v>
      </c>
      <c r="G1314" s="162">
        <v>45369</v>
      </c>
      <c r="H1314" s="156" t="s">
        <v>94</v>
      </c>
      <c r="I1314" s="163">
        <v>45372</v>
      </c>
      <c r="J1314" s="164"/>
      <c r="K1314" s="9" t="s">
        <v>985</v>
      </c>
      <c r="L1314" t="s">
        <v>562</v>
      </c>
      <c r="M1314" s="13">
        <v>1399</v>
      </c>
      <c r="O1314">
        <v>530</v>
      </c>
      <c r="P1314">
        <v>125</v>
      </c>
      <c r="Q1314" s="13">
        <f t="shared" si="26"/>
        <v>744</v>
      </c>
    </row>
    <row r="1315" spans="1:17" ht="21">
      <c r="A1315" s="59">
        <v>1307</v>
      </c>
      <c r="B1315">
        <v>77940137833</v>
      </c>
      <c r="C1315" s="55"/>
      <c r="D1315" s="1" t="s">
        <v>2495</v>
      </c>
      <c r="E1315" t="s">
        <v>939</v>
      </c>
      <c r="F1315" t="s">
        <v>343</v>
      </c>
      <c r="G1315" s="162">
        <v>45369</v>
      </c>
      <c r="H1315" s="157" t="s">
        <v>115</v>
      </c>
      <c r="I1315" s="164"/>
      <c r="J1315" s="165">
        <v>45380</v>
      </c>
      <c r="K1315" s="9" t="s">
        <v>1368</v>
      </c>
      <c r="M1315" s="13"/>
      <c r="O1315">
        <v>530</v>
      </c>
      <c r="P1315">
        <v>125</v>
      </c>
      <c r="Q1315" s="13">
        <f t="shared" si="26"/>
        <v>0</v>
      </c>
    </row>
    <row r="1316" spans="1:17" ht="21">
      <c r="A1316" s="59">
        <v>1308</v>
      </c>
      <c r="B1316">
        <v>77940137763</v>
      </c>
      <c r="C1316" s="55"/>
      <c r="D1316" s="1" t="s">
        <v>2496</v>
      </c>
      <c r="E1316" t="s">
        <v>829</v>
      </c>
      <c r="F1316" t="s">
        <v>303</v>
      </c>
      <c r="G1316" s="162">
        <v>45369</v>
      </c>
      <c r="H1316" s="156" t="s">
        <v>94</v>
      </c>
      <c r="I1316" s="163">
        <v>45372</v>
      </c>
      <c r="J1316" s="164"/>
      <c r="K1316" s="9" t="s">
        <v>1368</v>
      </c>
      <c r="L1316" s="15" t="s">
        <v>408</v>
      </c>
      <c r="M1316" s="13">
        <v>1399</v>
      </c>
      <c r="O1316">
        <v>530</v>
      </c>
      <c r="P1316">
        <v>125</v>
      </c>
      <c r="Q1316" s="13">
        <f t="shared" si="26"/>
        <v>744</v>
      </c>
    </row>
    <row r="1317" spans="1:17" ht="21">
      <c r="A1317" s="59">
        <v>1309</v>
      </c>
      <c r="B1317">
        <v>77940137693</v>
      </c>
      <c r="C1317" s="55"/>
      <c r="D1317" s="1" t="s">
        <v>2497</v>
      </c>
      <c r="E1317" t="s">
        <v>2498</v>
      </c>
      <c r="F1317" t="s">
        <v>492</v>
      </c>
      <c r="G1317" s="162">
        <v>45369</v>
      </c>
      <c r="H1317" s="156" t="s">
        <v>94</v>
      </c>
      <c r="I1317" s="163">
        <v>45371</v>
      </c>
      <c r="J1317" s="164"/>
      <c r="K1317" s="9" t="s">
        <v>1368</v>
      </c>
      <c r="L1317" s="15" t="s">
        <v>408</v>
      </c>
      <c r="M1317" s="13">
        <v>1399</v>
      </c>
      <c r="O1317">
        <v>530</v>
      </c>
      <c r="P1317">
        <v>125</v>
      </c>
      <c r="Q1317" s="13">
        <f t="shared" si="26"/>
        <v>744</v>
      </c>
    </row>
    <row r="1318" spans="1:17" ht="21">
      <c r="A1318" s="59">
        <v>1310</v>
      </c>
      <c r="B1318">
        <v>77940137656</v>
      </c>
      <c r="C1318" s="55"/>
      <c r="D1318" s="1" t="s">
        <v>2380</v>
      </c>
      <c r="E1318" t="s">
        <v>1108</v>
      </c>
      <c r="F1318" t="s">
        <v>303</v>
      </c>
      <c r="G1318" s="162">
        <v>45369</v>
      </c>
      <c r="H1318" s="156" t="s">
        <v>94</v>
      </c>
      <c r="I1318" s="163">
        <v>45372</v>
      </c>
      <c r="J1318" s="164"/>
      <c r="K1318" s="9" t="s">
        <v>2104</v>
      </c>
      <c r="L1318" s="15" t="s">
        <v>408</v>
      </c>
      <c r="M1318" s="13">
        <v>1999</v>
      </c>
      <c r="N1318" t="s">
        <v>2275</v>
      </c>
      <c r="O1318">
        <v>850</v>
      </c>
      <c r="P1318">
        <v>160</v>
      </c>
      <c r="Q1318" s="13">
        <f t="shared" si="26"/>
        <v>989</v>
      </c>
    </row>
    <row r="1319" spans="1:17" ht="21">
      <c r="A1319" s="59">
        <v>1311</v>
      </c>
      <c r="B1319">
        <v>77940246985</v>
      </c>
      <c r="C1319" s="55"/>
      <c r="D1319" s="1" t="s">
        <v>2499</v>
      </c>
      <c r="E1319" t="s">
        <v>663</v>
      </c>
      <c r="F1319" t="s">
        <v>22</v>
      </c>
      <c r="G1319" s="162">
        <v>45369</v>
      </c>
      <c r="H1319" s="156" t="s">
        <v>94</v>
      </c>
      <c r="I1319" s="163">
        <v>45370</v>
      </c>
      <c r="J1319" s="164"/>
      <c r="K1319" s="9" t="s">
        <v>1368</v>
      </c>
      <c r="L1319" s="15" t="s">
        <v>408</v>
      </c>
      <c r="M1319" s="13">
        <v>1399</v>
      </c>
      <c r="O1319">
        <v>530</v>
      </c>
      <c r="P1319">
        <v>125</v>
      </c>
      <c r="Q1319" s="13">
        <f t="shared" si="26"/>
        <v>744</v>
      </c>
    </row>
    <row r="1320" spans="1:17" ht="21">
      <c r="A1320" s="59">
        <v>1312</v>
      </c>
      <c r="B1320">
        <v>77940137553</v>
      </c>
      <c r="C1320" s="55"/>
      <c r="D1320" s="1" t="s">
        <v>2500</v>
      </c>
      <c r="E1320" t="s">
        <v>2405</v>
      </c>
      <c r="F1320" t="s">
        <v>635</v>
      </c>
      <c r="G1320" s="162">
        <v>45369</v>
      </c>
      <c r="H1320" s="156" t="s">
        <v>94</v>
      </c>
      <c r="I1320" s="163">
        <v>45373</v>
      </c>
      <c r="J1320" s="164"/>
      <c r="K1320" s="9" t="s">
        <v>1368</v>
      </c>
      <c r="L1320" s="15" t="s">
        <v>408</v>
      </c>
      <c r="M1320" s="13">
        <v>1399</v>
      </c>
      <c r="O1320">
        <v>530</v>
      </c>
      <c r="P1320">
        <v>125</v>
      </c>
      <c r="Q1320" s="13">
        <f t="shared" si="26"/>
        <v>744</v>
      </c>
    </row>
    <row r="1321" spans="1:17" ht="21">
      <c r="A1321" s="59">
        <v>1313</v>
      </c>
      <c r="B1321">
        <v>77940137505</v>
      </c>
      <c r="C1321" s="55"/>
      <c r="D1321" s="1" t="s">
        <v>2501</v>
      </c>
      <c r="E1321" t="s">
        <v>528</v>
      </c>
      <c r="F1321" t="s">
        <v>452</v>
      </c>
      <c r="G1321" s="162">
        <v>45369</v>
      </c>
      <c r="H1321" s="156" t="s">
        <v>94</v>
      </c>
      <c r="I1321" s="163">
        <v>45378</v>
      </c>
      <c r="J1321" s="164"/>
      <c r="K1321" s="9" t="s">
        <v>1368</v>
      </c>
      <c r="M1321" s="13">
        <v>1399</v>
      </c>
      <c r="O1321">
        <v>530</v>
      </c>
      <c r="P1321">
        <v>125</v>
      </c>
      <c r="Q1321" s="13">
        <f t="shared" si="26"/>
        <v>744</v>
      </c>
    </row>
    <row r="1322" spans="1:17" ht="21">
      <c r="A1322" s="59">
        <v>1314</v>
      </c>
      <c r="B1322">
        <v>77940137461</v>
      </c>
      <c r="C1322" s="55"/>
      <c r="D1322" s="1" t="s">
        <v>2502</v>
      </c>
      <c r="E1322" t="s">
        <v>2503</v>
      </c>
      <c r="F1322" t="s">
        <v>380</v>
      </c>
      <c r="G1322" s="162">
        <v>45369</v>
      </c>
      <c r="H1322" s="156" t="s">
        <v>94</v>
      </c>
      <c r="I1322" s="163">
        <v>45375</v>
      </c>
      <c r="J1322" s="164"/>
      <c r="K1322" s="9" t="s">
        <v>1368</v>
      </c>
      <c r="L1322" s="15" t="s">
        <v>408</v>
      </c>
      <c r="M1322" s="13">
        <v>1399</v>
      </c>
      <c r="O1322">
        <v>530</v>
      </c>
      <c r="P1322">
        <v>125</v>
      </c>
      <c r="Q1322" s="13">
        <f t="shared" si="26"/>
        <v>744</v>
      </c>
    </row>
    <row r="1323" spans="1:17" ht="21">
      <c r="A1323" s="59">
        <v>1315</v>
      </c>
      <c r="B1323">
        <v>77940137181</v>
      </c>
      <c r="C1323" s="55"/>
      <c r="D1323" s="1" t="s">
        <v>2504</v>
      </c>
      <c r="E1323" t="s">
        <v>690</v>
      </c>
      <c r="F1323" t="s">
        <v>468</v>
      </c>
      <c r="G1323" s="162">
        <v>45369</v>
      </c>
      <c r="H1323" s="156" t="s">
        <v>94</v>
      </c>
      <c r="I1323" s="163">
        <v>45371</v>
      </c>
      <c r="J1323" s="164"/>
      <c r="K1323" s="9" t="s">
        <v>2393</v>
      </c>
      <c r="L1323" s="15" t="s">
        <v>408</v>
      </c>
      <c r="M1323" s="13">
        <v>2498</v>
      </c>
      <c r="O1323">
        <v>1060</v>
      </c>
      <c r="P1323">
        <v>125</v>
      </c>
      <c r="Q1323" s="13">
        <f t="shared" si="26"/>
        <v>1313</v>
      </c>
    </row>
    <row r="1324" spans="1:17" ht="21">
      <c r="A1324" s="59">
        <v>1316</v>
      </c>
      <c r="B1324">
        <v>77940137413</v>
      </c>
      <c r="C1324" s="55"/>
      <c r="D1324" s="1" t="s">
        <v>2505</v>
      </c>
      <c r="E1324" t="s">
        <v>21</v>
      </c>
      <c r="F1324" t="s">
        <v>22</v>
      </c>
      <c r="G1324" s="162">
        <v>45369</v>
      </c>
      <c r="H1324" s="156" t="s">
        <v>94</v>
      </c>
      <c r="I1324" s="163">
        <v>45370</v>
      </c>
      <c r="J1324" s="164"/>
      <c r="K1324" s="9" t="s">
        <v>1368</v>
      </c>
      <c r="L1324" s="15" t="s">
        <v>408</v>
      </c>
      <c r="M1324" s="13">
        <v>1399</v>
      </c>
      <c r="O1324">
        <v>530</v>
      </c>
      <c r="P1324">
        <v>125</v>
      </c>
      <c r="Q1324" s="13">
        <f t="shared" si="26"/>
        <v>744</v>
      </c>
    </row>
    <row r="1325" spans="1:17" ht="21">
      <c r="A1325" s="59">
        <v>1317</v>
      </c>
      <c r="B1325">
        <v>77940233184</v>
      </c>
      <c r="C1325" s="55"/>
      <c r="D1325" s="1" t="s">
        <v>2506</v>
      </c>
      <c r="E1325" t="s">
        <v>829</v>
      </c>
      <c r="F1325" t="s">
        <v>303</v>
      </c>
      <c r="G1325" s="162">
        <v>45369</v>
      </c>
      <c r="H1325" s="156" t="s">
        <v>94</v>
      </c>
      <c r="I1325" s="163">
        <v>45372</v>
      </c>
      <c r="J1325" s="164"/>
      <c r="K1325" s="9" t="s">
        <v>1368</v>
      </c>
      <c r="L1325" s="15" t="s">
        <v>408</v>
      </c>
      <c r="M1325" s="13">
        <v>1399</v>
      </c>
      <c r="O1325">
        <v>530</v>
      </c>
      <c r="P1325">
        <v>125</v>
      </c>
      <c r="Q1325" s="13">
        <f t="shared" si="26"/>
        <v>744</v>
      </c>
    </row>
    <row r="1326" spans="1:17" ht="21">
      <c r="A1326" s="59">
        <v>1318</v>
      </c>
      <c r="B1326">
        <v>77940233011</v>
      </c>
      <c r="C1326" s="55"/>
      <c r="D1326" s="1" t="s">
        <v>2507</v>
      </c>
      <c r="E1326" t="s">
        <v>34</v>
      </c>
      <c r="F1326" t="s">
        <v>11</v>
      </c>
      <c r="G1326" s="162">
        <v>45369</v>
      </c>
      <c r="H1326" s="156" t="s">
        <v>94</v>
      </c>
      <c r="I1326" s="163">
        <v>45370</v>
      </c>
      <c r="J1326" s="164"/>
      <c r="K1326" s="9" t="s">
        <v>1368</v>
      </c>
      <c r="L1326" s="15" t="s">
        <v>408</v>
      </c>
      <c r="M1326" s="13">
        <v>1399</v>
      </c>
      <c r="O1326">
        <v>530</v>
      </c>
      <c r="P1326">
        <v>125</v>
      </c>
      <c r="Q1326" s="13">
        <f t="shared" si="26"/>
        <v>744</v>
      </c>
    </row>
    <row r="1327" spans="1:17" ht="21">
      <c r="A1327" s="59">
        <v>1319</v>
      </c>
      <c r="B1327">
        <v>77940232856</v>
      </c>
      <c r="C1327" s="55"/>
      <c r="D1327" s="1" t="s">
        <v>2508</v>
      </c>
      <c r="E1327" t="s">
        <v>528</v>
      </c>
      <c r="F1327" t="s">
        <v>452</v>
      </c>
      <c r="G1327" s="162">
        <v>45369</v>
      </c>
      <c r="H1327" s="156" t="s">
        <v>94</v>
      </c>
      <c r="I1327" s="163">
        <v>45373</v>
      </c>
      <c r="J1327" s="164"/>
      <c r="K1327" s="9" t="s">
        <v>1415</v>
      </c>
      <c r="L1327" s="15" t="s">
        <v>408</v>
      </c>
      <c r="M1327" s="13">
        <v>1548</v>
      </c>
      <c r="O1327">
        <v>570</v>
      </c>
      <c r="P1327">
        <v>125</v>
      </c>
      <c r="Q1327" s="13">
        <f t="shared" si="26"/>
        <v>853</v>
      </c>
    </row>
    <row r="1328" spans="1:17" ht="21">
      <c r="A1328" s="59">
        <v>1320</v>
      </c>
      <c r="B1328">
        <v>19041549436343</v>
      </c>
      <c r="C1328" s="55"/>
      <c r="D1328" s="1" t="s">
        <v>2509</v>
      </c>
      <c r="E1328" t="s">
        <v>598</v>
      </c>
      <c r="F1328" t="s">
        <v>303</v>
      </c>
      <c r="G1328" s="162">
        <v>45369</v>
      </c>
      <c r="H1328" s="156" t="s">
        <v>94</v>
      </c>
      <c r="I1328" s="163">
        <v>45375</v>
      </c>
      <c r="J1328" s="164"/>
      <c r="K1328" s="9" t="s">
        <v>1368</v>
      </c>
      <c r="L1328" s="15" t="s">
        <v>408</v>
      </c>
      <c r="M1328" s="13">
        <v>1399</v>
      </c>
      <c r="O1328">
        <v>530</v>
      </c>
      <c r="P1328">
        <v>125</v>
      </c>
      <c r="Q1328" s="13">
        <f t="shared" si="26"/>
        <v>744</v>
      </c>
    </row>
    <row r="1329" spans="1:17" ht="21">
      <c r="A1329" s="59">
        <v>1321</v>
      </c>
      <c r="B1329">
        <v>77940669402</v>
      </c>
      <c r="C1329" s="55"/>
      <c r="D1329" s="1" t="s">
        <v>2510</v>
      </c>
      <c r="E1329" t="s">
        <v>1027</v>
      </c>
      <c r="F1329" t="s">
        <v>492</v>
      </c>
      <c r="G1329" s="162">
        <v>45369</v>
      </c>
      <c r="H1329" s="156" t="s">
        <v>94</v>
      </c>
      <c r="I1329" s="163">
        <v>45371</v>
      </c>
      <c r="J1329" s="164"/>
      <c r="K1329" s="9" t="s">
        <v>1415</v>
      </c>
      <c r="L1329" s="15" t="s">
        <v>408</v>
      </c>
      <c r="M1329" s="13">
        <v>1548</v>
      </c>
      <c r="O1329">
        <v>570</v>
      </c>
      <c r="P1329">
        <v>125</v>
      </c>
      <c r="Q1329" s="13">
        <f t="shared" si="26"/>
        <v>853</v>
      </c>
    </row>
    <row r="1330" spans="1:17" ht="21">
      <c r="A1330" s="59">
        <v>1322</v>
      </c>
      <c r="B1330">
        <v>77011266802</v>
      </c>
      <c r="C1330" s="55"/>
      <c r="D1330" s="1" t="s">
        <v>2511</v>
      </c>
      <c r="E1330" t="s">
        <v>996</v>
      </c>
      <c r="F1330" t="s">
        <v>714</v>
      </c>
      <c r="G1330" s="162">
        <v>45369</v>
      </c>
      <c r="H1330" s="156" t="s">
        <v>94</v>
      </c>
      <c r="I1330" s="163">
        <v>45372</v>
      </c>
      <c r="J1330" s="164"/>
      <c r="K1330" s="9" t="s">
        <v>985</v>
      </c>
      <c r="L1330" t="s">
        <v>562</v>
      </c>
      <c r="M1330" s="13">
        <v>1399</v>
      </c>
      <c r="O1330">
        <v>530</v>
      </c>
      <c r="P1330">
        <v>125</v>
      </c>
      <c r="Q1330" s="13">
        <f t="shared" si="26"/>
        <v>744</v>
      </c>
    </row>
    <row r="1331" spans="1:17" ht="21">
      <c r="A1331" s="59">
        <v>1323</v>
      </c>
      <c r="B1331">
        <v>77012159140</v>
      </c>
      <c r="C1331" s="55"/>
      <c r="D1331" s="1" t="s">
        <v>2411</v>
      </c>
      <c r="E1331" t="s">
        <v>589</v>
      </c>
      <c r="F1331" t="s">
        <v>232</v>
      </c>
      <c r="G1331" s="162">
        <v>45370</v>
      </c>
      <c r="H1331" s="156" t="s">
        <v>94</v>
      </c>
      <c r="I1331" s="163">
        <v>45372</v>
      </c>
      <c r="J1331" s="164"/>
      <c r="K1331" s="9" t="s">
        <v>985</v>
      </c>
      <c r="L1331" t="s">
        <v>562</v>
      </c>
      <c r="M1331" s="13">
        <v>1399</v>
      </c>
      <c r="O1331">
        <v>530</v>
      </c>
      <c r="P1331">
        <v>125</v>
      </c>
      <c r="Q1331" s="13">
        <f t="shared" si="26"/>
        <v>744</v>
      </c>
    </row>
    <row r="1332" spans="1:17" ht="21">
      <c r="A1332" s="59">
        <v>1324</v>
      </c>
      <c r="B1332">
        <v>77941315211</v>
      </c>
      <c r="C1332" s="55"/>
      <c r="D1332" s="1" t="s">
        <v>2512</v>
      </c>
      <c r="E1332" t="s">
        <v>533</v>
      </c>
      <c r="F1332" t="s">
        <v>232</v>
      </c>
      <c r="G1332" s="162">
        <v>45370</v>
      </c>
      <c r="H1332" s="156" t="s">
        <v>94</v>
      </c>
      <c r="I1332" s="163">
        <v>45373</v>
      </c>
      <c r="J1332" s="164"/>
      <c r="K1332" s="9" t="s">
        <v>1687</v>
      </c>
      <c r="L1332" s="15" t="s">
        <v>408</v>
      </c>
      <c r="M1332" s="13">
        <v>1698</v>
      </c>
      <c r="O1332">
        <v>570</v>
      </c>
      <c r="P1332">
        <v>125</v>
      </c>
      <c r="Q1332" s="13">
        <f t="shared" ref="Q1332:Q1395" si="27">(IF((M1332)-(O1332+P1332)&lt;0,0,(M1332)-(O1332+P1332)))</f>
        <v>1003</v>
      </c>
    </row>
    <row r="1333" spans="1:17" ht="21">
      <c r="A1333" s="59">
        <v>1325</v>
      </c>
      <c r="B1333">
        <v>77941354050</v>
      </c>
      <c r="C1333" s="55"/>
      <c r="D1333" s="1" t="s">
        <v>2487</v>
      </c>
      <c r="E1333" t="s">
        <v>1419</v>
      </c>
      <c r="F1333" t="s">
        <v>840</v>
      </c>
      <c r="G1333" s="162">
        <v>45370</v>
      </c>
      <c r="H1333" s="156" t="s">
        <v>94</v>
      </c>
      <c r="I1333" s="163">
        <v>45372</v>
      </c>
      <c r="J1333" s="164"/>
      <c r="K1333" s="9" t="s">
        <v>1368</v>
      </c>
      <c r="L1333" s="15" t="s">
        <v>408</v>
      </c>
      <c r="M1333" s="13">
        <v>1399</v>
      </c>
      <c r="O1333">
        <v>530</v>
      </c>
      <c r="P1333">
        <v>125</v>
      </c>
      <c r="Q1333" s="13">
        <f t="shared" si="27"/>
        <v>744</v>
      </c>
    </row>
    <row r="1334" spans="1:17" ht="21">
      <c r="A1334" s="59">
        <v>1326</v>
      </c>
      <c r="B1334">
        <v>77941314990</v>
      </c>
      <c r="C1334" s="55"/>
      <c r="D1334" s="1" t="s">
        <v>2513</v>
      </c>
      <c r="E1334" t="s">
        <v>4</v>
      </c>
      <c r="F1334" t="s">
        <v>4</v>
      </c>
      <c r="G1334" s="162">
        <v>45370</v>
      </c>
      <c r="H1334" s="156" t="s">
        <v>94</v>
      </c>
      <c r="I1334" s="163">
        <v>45371</v>
      </c>
      <c r="J1334" s="164"/>
      <c r="K1334" s="9" t="s">
        <v>1368</v>
      </c>
      <c r="L1334" s="15" t="s">
        <v>408</v>
      </c>
      <c r="M1334" s="13">
        <v>1399</v>
      </c>
      <c r="O1334">
        <v>530</v>
      </c>
      <c r="P1334">
        <v>125</v>
      </c>
      <c r="Q1334" s="13">
        <f t="shared" si="27"/>
        <v>744</v>
      </c>
    </row>
    <row r="1335" spans="1:17" ht="21">
      <c r="A1335" s="59">
        <v>1327</v>
      </c>
      <c r="B1335">
        <v>77941314710</v>
      </c>
      <c r="C1335" s="55"/>
      <c r="D1335" s="1" t="s">
        <v>2514</v>
      </c>
      <c r="E1335" t="s">
        <v>940</v>
      </c>
      <c r="F1335" t="s">
        <v>22</v>
      </c>
      <c r="G1335" s="162">
        <v>45370</v>
      </c>
      <c r="H1335" s="156" t="s">
        <v>94</v>
      </c>
      <c r="I1335" s="163">
        <v>45371</v>
      </c>
      <c r="J1335" s="164"/>
      <c r="K1335" s="9" t="s">
        <v>1368</v>
      </c>
      <c r="L1335" s="15" t="s">
        <v>408</v>
      </c>
      <c r="M1335" s="13">
        <v>1399</v>
      </c>
      <c r="O1335">
        <v>530</v>
      </c>
      <c r="P1335">
        <v>125</v>
      </c>
      <c r="Q1335" s="13">
        <f t="shared" si="27"/>
        <v>744</v>
      </c>
    </row>
    <row r="1336" spans="1:17" ht="21">
      <c r="A1336" s="59">
        <v>1328</v>
      </c>
      <c r="B1336">
        <v>77941314710</v>
      </c>
      <c r="C1336" s="55"/>
      <c r="D1336" s="1" t="s">
        <v>2515</v>
      </c>
      <c r="E1336" t="s">
        <v>963</v>
      </c>
      <c r="F1336" t="s">
        <v>380</v>
      </c>
      <c r="G1336" s="162">
        <v>45370</v>
      </c>
      <c r="H1336" s="156" t="s">
        <v>94</v>
      </c>
      <c r="I1336" s="163">
        <v>45373</v>
      </c>
      <c r="J1336" s="164"/>
      <c r="K1336" s="9" t="s">
        <v>1234</v>
      </c>
      <c r="L1336" s="15" t="s">
        <v>408</v>
      </c>
      <c r="M1336" s="13">
        <v>1499</v>
      </c>
      <c r="N1336" t="s">
        <v>1716</v>
      </c>
      <c r="O1336">
        <v>530</v>
      </c>
      <c r="P1336">
        <v>125</v>
      </c>
      <c r="Q1336" s="13">
        <f t="shared" si="27"/>
        <v>844</v>
      </c>
    </row>
    <row r="1337" spans="1:17" ht="21">
      <c r="A1337" s="59">
        <v>1329</v>
      </c>
      <c r="B1337">
        <v>77941314415</v>
      </c>
      <c r="C1337" s="55"/>
      <c r="D1337" s="1" t="s">
        <v>2516</v>
      </c>
      <c r="E1337" t="s">
        <v>231</v>
      </c>
      <c r="F1337" t="s">
        <v>232</v>
      </c>
      <c r="G1337" s="162">
        <v>45370</v>
      </c>
      <c r="H1337" s="156" t="s">
        <v>94</v>
      </c>
      <c r="I1337" s="163">
        <v>45372</v>
      </c>
      <c r="J1337" s="164"/>
      <c r="K1337" s="9" t="s">
        <v>1368</v>
      </c>
      <c r="L1337" s="15" t="s">
        <v>408</v>
      </c>
      <c r="M1337" s="13">
        <v>1399</v>
      </c>
      <c r="O1337">
        <v>530</v>
      </c>
      <c r="P1337">
        <v>125</v>
      </c>
      <c r="Q1337" s="13">
        <f t="shared" si="27"/>
        <v>744</v>
      </c>
    </row>
    <row r="1338" spans="1:17" ht="21">
      <c r="A1338" s="59">
        <v>1330</v>
      </c>
      <c r="B1338">
        <v>77941314172</v>
      </c>
      <c r="C1338" s="55"/>
      <c r="D1338" s="1" t="s">
        <v>2517</v>
      </c>
      <c r="E1338" t="s">
        <v>602</v>
      </c>
      <c r="F1338" t="s">
        <v>232</v>
      </c>
      <c r="G1338" s="162">
        <v>45370</v>
      </c>
      <c r="H1338" s="156" t="s">
        <v>94</v>
      </c>
      <c r="I1338" s="163">
        <v>45372</v>
      </c>
      <c r="J1338" s="164"/>
      <c r="K1338" s="9" t="s">
        <v>1368</v>
      </c>
      <c r="L1338" s="15" t="s">
        <v>408</v>
      </c>
      <c r="M1338" s="13">
        <v>1399</v>
      </c>
      <c r="O1338">
        <v>530</v>
      </c>
      <c r="P1338">
        <v>125</v>
      </c>
      <c r="Q1338" s="13">
        <f t="shared" si="27"/>
        <v>744</v>
      </c>
    </row>
    <row r="1339" spans="1:17" ht="21">
      <c r="A1339" s="59">
        <v>1331</v>
      </c>
      <c r="B1339">
        <v>77012164961</v>
      </c>
      <c r="C1339" s="55"/>
      <c r="D1339" s="1" t="s">
        <v>2518</v>
      </c>
      <c r="E1339" t="s">
        <v>533</v>
      </c>
      <c r="F1339" t="s">
        <v>232</v>
      </c>
      <c r="G1339" s="162">
        <v>45370</v>
      </c>
      <c r="H1339" s="156" t="s">
        <v>94</v>
      </c>
      <c r="I1339" s="163">
        <v>45373</v>
      </c>
      <c r="J1339" s="164"/>
      <c r="K1339" s="9" t="s">
        <v>2615</v>
      </c>
      <c r="L1339" t="s">
        <v>562</v>
      </c>
      <c r="M1339" s="13">
        <v>2698</v>
      </c>
      <c r="N1339" t="s">
        <v>1715</v>
      </c>
      <c r="O1339">
        <v>1060</v>
      </c>
      <c r="P1339">
        <v>125</v>
      </c>
      <c r="Q1339" s="13">
        <f t="shared" si="27"/>
        <v>1513</v>
      </c>
    </row>
    <row r="1340" spans="1:17" ht="21">
      <c r="A1340" s="59">
        <v>1332</v>
      </c>
      <c r="B1340">
        <v>77941358316</v>
      </c>
      <c r="C1340" s="55"/>
      <c r="D1340" s="1" t="s">
        <v>2520</v>
      </c>
      <c r="E1340" t="s">
        <v>1108</v>
      </c>
      <c r="F1340" t="s">
        <v>303</v>
      </c>
      <c r="G1340" s="162">
        <v>45370</v>
      </c>
      <c r="H1340" s="156" t="s">
        <v>94</v>
      </c>
      <c r="I1340" s="163">
        <v>45374</v>
      </c>
      <c r="J1340" s="164"/>
      <c r="K1340" s="9" t="s">
        <v>2104</v>
      </c>
      <c r="L1340" s="15" t="s">
        <v>408</v>
      </c>
      <c r="M1340" s="13">
        <v>1999</v>
      </c>
      <c r="N1340" t="s">
        <v>2254</v>
      </c>
      <c r="O1340">
        <v>850</v>
      </c>
      <c r="P1340">
        <v>125</v>
      </c>
      <c r="Q1340" s="13">
        <f t="shared" si="27"/>
        <v>1024</v>
      </c>
    </row>
    <row r="1341" spans="1:17" ht="21">
      <c r="A1341" s="59">
        <v>1333</v>
      </c>
      <c r="B1341">
        <v>77941358084</v>
      </c>
      <c r="C1341" s="55"/>
      <c r="D1341" s="1" t="s">
        <v>2521</v>
      </c>
      <c r="E1341" t="s">
        <v>998</v>
      </c>
      <c r="F1341" t="s">
        <v>343</v>
      </c>
      <c r="G1341" s="162">
        <v>45370</v>
      </c>
      <c r="H1341" s="156" t="s">
        <v>94</v>
      </c>
      <c r="I1341" s="163">
        <v>45376</v>
      </c>
      <c r="J1341" s="164"/>
      <c r="K1341" s="9" t="s">
        <v>2522</v>
      </c>
      <c r="L1341" s="15" t="s">
        <v>408</v>
      </c>
      <c r="M1341" s="13">
        <v>2298</v>
      </c>
      <c r="N1341" t="s">
        <v>2523</v>
      </c>
      <c r="O1341">
        <v>890</v>
      </c>
      <c r="P1341">
        <v>160</v>
      </c>
      <c r="Q1341" s="13">
        <f t="shared" si="27"/>
        <v>1248</v>
      </c>
    </row>
    <row r="1342" spans="1:17" ht="21">
      <c r="A1342" s="59">
        <v>1334</v>
      </c>
      <c r="B1342">
        <v>77941357701</v>
      </c>
      <c r="C1342" s="55"/>
      <c r="D1342" s="1" t="s">
        <v>2524</v>
      </c>
      <c r="E1342" t="s">
        <v>329</v>
      </c>
      <c r="F1342" t="s">
        <v>452</v>
      </c>
      <c r="G1342" s="162">
        <v>45370</v>
      </c>
      <c r="H1342" s="156" t="s">
        <v>94</v>
      </c>
      <c r="I1342" s="163">
        <v>45373</v>
      </c>
      <c r="J1342" s="164"/>
      <c r="K1342" s="9" t="s">
        <v>1368</v>
      </c>
      <c r="L1342" s="15" t="s">
        <v>408</v>
      </c>
      <c r="M1342" s="13">
        <v>1399</v>
      </c>
      <c r="O1342">
        <v>530</v>
      </c>
      <c r="P1342">
        <v>125</v>
      </c>
      <c r="Q1342" s="13">
        <f t="shared" si="27"/>
        <v>744</v>
      </c>
    </row>
    <row r="1343" spans="1:17" ht="21">
      <c r="A1343" s="59">
        <v>1335</v>
      </c>
      <c r="B1343">
        <v>77941496765</v>
      </c>
      <c r="C1343" s="55"/>
      <c r="D1343" s="1" t="s">
        <v>2525</v>
      </c>
      <c r="E1343" t="s">
        <v>231</v>
      </c>
      <c r="F1343" t="s">
        <v>232</v>
      </c>
      <c r="G1343" s="162">
        <v>45370</v>
      </c>
      <c r="H1343" s="156" t="s">
        <v>94</v>
      </c>
      <c r="I1343" s="163">
        <v>45372</v>
      </c>
      <c r="J1343" s="164"/>
      <c r="K1343" s="9" t="s">
        <v>1368</v>
      </c>
      <c r="L1343" s="15" t="s">
        <v>408</v>
      </c>
      <c r="M1343" s="13">
        <v>1399</v>
      </c>
      <c r="O1343">
        <v>530</v>
      </c>
      <c r="P1343">
        <v>125</v>
      </c>
      <c r="Q1343" s="13">
        <f t="shared" si="27"/>
        <v>744</v>
      </c>
    </row>
    <row r="1344" spans="1:17" ht="21">
      <c r="A1344" s="59">
        <v>1336</v>
      </c>
      <c r="B1344">
        <v>77941496662</v>
      </c>
      <c r="C1344" s="55"/>
      <c r="D1344" s="1" t="s">
        <v>2526</v>
      </c>
      <c r="E1344" t="s">
        <v>2527</v>
      </c>
      <c r="F1344" t="s">
        <v>840</v>
      </c>
      <c r="G1344" s="162">
        <v>45370</v>
      </c>
      <c r="H1344" s="156" t="s">
        <v>94</v>
      </c>
      <c r="I1344" s="163">
        <v>45372</v>
      </c>
      <c r="J1344" s="164"/>
      <c r="K1344" s="9" t="s">
        <v>1368</v>
      </c>
      <c r="L1344" s="15" t="s">
        <v>408</v>
      </c>
      <c r="M1344" s="13">
        <v>1399</v>
      </c>
      <c r="O1344">
        <v>530</v>
      </c>
      <c r="P1344">
        <v>125</v>
      </c>
      <c r="Q1344" s="13">
        <f t="shared" si="27"/>
        <v>744</v>
      </c>
    </row>
    <row r="1345" spans="1:17" ht="21">
      <c r="A1345" s="59">
        <v>1337</v>
      </c>
      <c r="B1345">
        <v>77941496625</v>
      </c>
      <c r="C1345" s="55"/>
      <c r="D1345" s="1" t="s">
        <v>2528</v>
      </c>
      <c r="E1345" t="s">
        <v>2529</v>
      </c>
      <c r="F1345" t="s">
        <v>22</v>
      </c>
      <c r="G1345" s="162">
        <v>45370</v>
      </c>
      <c r="H1345" s="156" t="s">
        <v>94</v>
      </c>
      <c r="I1345" s="163">
        <v>45372</v>
      </c>
      <c r="J1345" s="164"/>
      <c r="K1345" s="9" t="s">
        <v>2104</v>
      </c>
      <c r="L1345" s="15" t="s">
        <v>408</v>
      </c>
      <c r="M1345" s="13">
        <v>1999</v>
      </c>
      <c r="N1345" t="s">
        <v>2254</v>
      </c>
      <c r="O1345">
        <v>850</v>
      </c>
      <c r="P1345">
        <v>160</v>
      </c>
      <c r="Q1345" s="13">
        <f t="shared" si="27"/>
        <v>989</v>
      </c>
    </row>
    <row r="1346" spans="1:17" ht="21">
      <c r="A1346" s="59">
        <v>1338</v>
      </c>
      <c r="B1346">
        <v>77941496533</v>
      </c>
      <c r="C1346" s="55"/>
      <c r="D1346" s="1" t="s">
        <v>2530</v>
      </c>
      <c r="E1346" t="s">
        <v>833</v>
      </c>
      <c r="F1346" t="s">
        <v>199</v>
      </c>
      <c r="G1346" s="162">
        <v>45370</v>
      </c>
      <c r="H1346" s="156" t="s">
        <v>94</v>
      </c>
      <c r="I1346" s="163">
        <v>45372</v>
      </c>
      <c r="J1346" s="164"/>
      <c r="K1346" s="9" t="s">
        <v>1368</v>
      </c>
      <c r="L1346" s="15" t="s">
        <v>408</v>
      </c>
      <c r="M1346" s="13">
        <v>1399</v>
      </c>
      <c r="O1346">
        <v>530</v>
      </c>
      <c r="P1346">
        <v>125</v>
      </c>
      <c r="Q1346" s="13">
        <f t="shared" si="27"/>
        <v>744</v>
      </c>
    </row>
    <row r="1347" spans="1:17" ht="21">
      <c r="A1347" s="59">
        <v>1339</v>
      </c>
      <c r="B1347">
        <v>77941496500</v>
      </c>
      <c r="C1347" s="55"/>
      <c r="D1347" s="1" t="s">
        <v>2531</v>
      </c>
      <c r="E1347" t="s">
        <v>231</v>
      </c>
      <c r="F1347" t="s">
        <v>232</v>
      </c>
      <c r="G1347" s="162">
        <v>45370</v>
      </c>
      <c r="H1347" s="156" t="s">
        <v>94</v>
      </c>
      <c r="I1347" s="163">
        <v>45372</v>
      </c>
      <c r="J1347" s="164"/>
      <c r="K1347" s="9" t="s">
        <v>1368</v>
      </c>
      <c r="L1347" s="15" t="s">
        <v>408</v>
      </c>
      <c r="M1347" s="13">
        <v>1399</v>
      </c>
      <c r="O1347">
        <v>530</v>
      </c>
      <c r="P1347">
        <v>125</v>
      </c>
      <c r="Q1347" s="13">
        <f t="shared" si="27"/>
        <v>744</v>
      </c>
    </row>
    <row r="1348" spans="1:17" ht="21">
      <c r="A1348" s="59">
        <v>1340</v>
      </c>
      <c r="B1348">
        <v>77941496452</v>
      </c>
      <c r="C1348" s="55"/>
      <c r="D1348" s="1" t="s">
        <v>2532</v>
      </c>
      <c r="E1348" t="s">
        <v>1396</v>
      </c>
      <c r="F1348" t="s">
        <v>199</v>
      </c>
      <c r="G1348" s="162">
        <v>45370</v>
      </c>
      <c r="H1348" s="156" t="s">
        <v>94</v>
      </c>
      <c r="I1348" s="163">
        <v>45372</v>
      </c>
      <c r="J1348" s="164"/>
      <c r="K1348" s="9" t="s">
        <v>1368</v>
      </c>
      <c r="L1348" s="15" t="s">
        <v>408</v>
      </c>
      <c r="M1348" s="13">
        <v>1399</v>
      </c>
      <c r="O1348">
        <v>530</v>
      </c>
      <c r="P1348">
        <v>125</v>
      </c>
      <c r="Q1348" s="13">
        <f t="shared" si="27"/>
        <v>744</v>
      </c>
    </row>
    <row r="1349" spans="1:17" ht="21">
      <c r="A1349" s="59">
        <v>1341</v>
      </c>
      <c r="B1349">
        <v>77942342575</v>
      </c>
      <c r="C1349" s="55"/>
      <c r="D1349" s="1" t="s">
        <v>2533</v>
      </c>
      <c r="E1349" t="s">
        <v>2534</v>
      </c>
      <c r="F1349" t="s">
        <v>2</v>
      </c>
      <c r="G1349" s="162">
        <v>45371</v>
      </c>
      <c r="H1349" s="156" t="s">
        <v>94</v>
      </c>
      <c r="I1349" s="163">
        <v>45372</v>
      </c>
      <c r="J1349" s="164"/>
      <c r="K1349" s="9" t="s">
        <v>1368</v>
      </c>
      <c r="L1349" s="15" t="s">
        <v>408</v>
      </c>
      <c r="M1349" s="13">
        <v>1399</v>
      </c>
      <c r="O1349">
        <v>530</v>
      </c>
      <c r="P1349">
        <v>125</v>
      </c>
      <c r="Q1349" s="13">
        <f t="shared" si="27"/>
        <v>744</v>
      </c>
    </row>
    <row r="1350" spans="1:17" ht="21">
      <c r="A1350" s="59">
        <v>1342</v>
      </c>
      <c r="B1350">
        <v>19041550333695</v>
      </c>
      <c r="C1350" s="55"/>
      <c r="D1350" s="1" t="s">
        <v>2535</v>
      </c>
      <c r="E1350" t="s">
        <v>2536</v>
      </c>
      <c r="F1350" t="s">
        <v>6</v>
      </c>
      <c r="G1350" s="162">
        <v>45371</v>
      </c>
      <c r="H1350" s="156" t="s">
        <v>94</v>
      </c>
      <c r="I1350" s="163">
        <v>45376</v>
      </c>
      <c r="J1350" s="164"/>
      <c r="K1350" s="9" t="s">
        <v>1368</v>
      </c>
      <c r="L1350" s="15" t="s">
        <v>408</v>
      </c>
      <c r="M1350" s="13">
        <v>1399</v>
      </c>
      <c r="O1350">
        <v>530</v>
      </c>
      <c r="P1350">
        <v>125</v>
      </c>
      <c r="Q1350" s="13">
        <f t="shared" si="27"/>
        <v>744</v>
      </c>
    </row>
    <row r="1351" spans="1:17" ht="21">
      <c r="A1351" s="59">
        <v>1343</v>
      </c>
      <c r="B1351">
        <v>80457197063</v>
      </c>
      <c r="C1351" s="55"/>
      <c r="D1351" s="1" t="s">
        <v>2537</v>
      </c>
      <c r="E1351" t="s">
        <v>2538</v>
      </c>
      <c r="F1351" t="s">
        <v>714</v>
      </c>
      <c r="G1351" s="162">
        <v>45371</v>
      </c>
      <c r="H1351" s="156" t="s">
        <v>94</v>
      </c>
      <c r="I1351" s="163">
        <v>45374</v>
      </c>
      <c r="J1351" s="164"/>
      <c r="K1351" s="9" t="s">
        <v>1368</v>
      </c>
      <c r="L1351" s="15" t="s">
        <v>408</v>
      </c>
      <c r="M1351" s="13">
        <v>1399</v>
      </c>
      <c r="O1351">
        <v>530</v>
      </c>
      <c r="P1351">
        <v>125</v>
      </c>
      <c r="Q1351" s="13">
        <f t="shared" si="27"/>
        <v>744</v>
      </c>
    </row>
    <row r="1352" spans="1:17" ht="21">
      <c r="A1352" s="59">
        <v>1344</v>
      </c>
      <c r="B1352">
        <v>77942342026</v>
      </c>
      <c r="C1352" s="55"/>
      <c r="D1352" s="1" t="s">
        <v>2539</v>
      </c>
      <c r="E1352" t="s">
        <v>589</v>
      </c>
      <c r="F1352" t="s">
        <v>232</v>
      </c>
      <c r="G1352" s="162">
        <v>45371</v>
      </c>
      <c r="H1352" s="156" t="s">
        <v>94</v>
      </c>
      <c r="I1352" s="163">
        <v>45374</v>
      </c>
      <c r="J1352" s="164"/>
      <c r="K1352" s="9" t="s">
        <v>1415</v>
      </c>
      <c r="L1352" s="15" t="s">
        <v>408</v>
      </c>
      <c r="M1352" s="13">
        <v>1548</v>
      </c>
      <c r="O1352">
        <v>570</v>
      </c>
      <c r="P1352">
        <v>125</v>
      </c>
      <c r="Q1352" s="13">
        <f t="shared" si="27"/>
        <v>853</v>
      </c>
    </row>
    <row r="1353" spans="1:17" ht="21">
      <c r="A1353" s="59">
        <v>1345</v>
      </c>
      <c r="B1353">
        <v>10269149137</v>
      </c>
      <c r="C1353" s="55"/>
      <c r="D1353" s="1" t="s">
        <v>2540</v>
      </c>
      <c r="E1353" t="s">
        <v>937</v>
      </c>
      <c r="F1353" t="s">
        <v>631</v>
      </c>
      <c r="G1353" s="162">
        <v>45371</v>
      </c>
      <c r="H1353" s="156" t="s">
        <v>94</v>
      </c>
      <c r="I1353" s="163">
        <v>45376</v>
      </c>
      <c r="J1353" s="164"/>
      <c r="K1353" s="9" t="s">
        <v>2104</v>
      </c>
      <c r="L1353" s="15" t="s">
        <v>408</v>
      </c>
      <c r="M1353" s="13">
        <v>1999</v>
      </c>
      <c r="N1353" s="13" t="s">
        <v>2214</v>
      </c>
      <c r="O1353">
        <v>850</v>
      </c>
      <c r="P1353">
        <v>160</v>
      </c>
      <c r="Q1353" s="13">
        <f t="shared" si="27"/>
        <v>989</v>
      </c>
    </row>
    <row r="1354" spans="1:17" ht="21">
      <c r="A1354" s="59">
        <v>1346</v>
      </c>
      <c r="B1354">
        <v>77942341466</v>
      </c>
      <c r="C1354" s="55"/>
      <c r="D1354" s="1" t="s">
        <v>2541</v>
      </c>
      <c r="E1354" t="s">
        <v>1274</v>
      </c>
      <c r="F1354" t="s">
        <v>492</v>
      </c>
      <c r="G1354" s="162">
        <v>45371</v>
      </c>
      <c r="H1354" s="156" t="s">
        <v>94</v>
      </c>
      <c r="I1354" s="163">
        <v>45373</v>
      </c>
      <c r="J1354" s="164"/>
      <c r="K1354" s="9" t="s">
        <v>1368</v>
      </c>
      <c r="L1354" s="15" t="s">
        <v>408</v>
      </c>
      <c r="M1354" s="13">
        <v>1399</v>
      </c>
      <c r="O1354">
        <v>570</v>
      </c>
      <c r="P1354">
        <v>125</v>
      </c>
      <c r="Q1354" s="13">
        <f t="shared" si="27"/>
        <v>704</v>
      </c>
    </row>
    <row r="1355" spans="1:17" ht="21">
      <c r="A1355" s="59">
        <v>1347</v>
      </c>
      <c r="B1355">
        <v>77942341212</v>
      </c>
      <c r="C1355" s="55"/>
      <c r="D1355" s="1" t="s">
        <v>2542</v>
      </c>
      <c r="E1355" t="s">
        <v>4</v>
      </c>
      <c r="F1355" t="s">
        <v>4</v>
      </c>
      <c r="G1355" s="162">
        <v>45371</v>
      </c>
      <c r="H1355" s="156" t="s">
        <v>94</v>
      </c>
      <c r="I1355" s="163">
        <v>45372</v>
      </c>
      <c r="J1355" s="164"/>
      <c r="K1355" s="9" t="s">
        <v>1368</v>
      </c>
      <c r="L1355" s="15" t="s">
        <v>408</v>
      </c>
      <c r="M1355" s="13">
        <v>1399</v>
      </c>
      <c r="O1355">
        <v>570</v>
      </c>
      <c r="P1355">
        <v>125</v>
      </c>
      <c r="Q1355" s="13">
        <f t="shared" si="27"/>
        <v>704</v>
      </c>
    </row>
    <row r="1356" spans="1:17" ht="21">
      <c r="A1356" s="59">
        <v>1348</v>
      </c>
      <c r="B1356">
        <v>19041550334045</v>
      </c>
      <c r="C1356" s="55"/>
      <c r="D1356" s="1" t="s">
        <v>2543</v>
      </c>
      <c r="E1356" t="s">
        <v>2544</v>
      </c>
      <c r="F1356" t="s">
        <v>210</v>
      </c>
      <c r="G1356" s="162">
        <v>45371</v>
      </c>
      <c r="H1356" s="157" t="s">
        <v>115</v>
      </c>
      <c r="I1356" s="164"/>
      <c r="J1356" s="165">
        <v>45388</v>
      </c>
      <c r="K1356" s="9" t="s">
        <v>1368</v>
      </c>
      <c r="M1356" s="13"/>
      <c r="O1356">
        <v>570</v>
      </c>
      <c r="P1356">
        <v>125</v>
      </c>
      <c r="Q1356" s="13">
        <f t="shared" si="27"/>
        <v>0</v>
      </c>
    </row>
    <row r="1357" spans="1:17" ht="21">
      <c r="A1357" s="59">
        <v>1349</v>
      </c>
      <c r="B1357">
        <v>19041550334233</v>
      </c>
      <c r="C1357" s="55"/>
      <c r="D1357" s="1" t="s">
        <v>2545</v>
      </c>
      <c r="E1357" t="s">
        <v>2546</v>
      </c>
      <c r="F1357" t="s">
        <v>635</v>
      </c>
      <c r="G1357" s="162">
        <v>45371</v>
      </c>
      <c r="H1357" s="157" t="s">
        <v>115</v>
      </c>
      <c r="I1357" s="164"/>
      <c r="J1357" s="165">
        <v>45383</v>
      </c>
      <c r="K1357" s="9" t="s">
        <v>2104</v>
      </c>
      <c r="M1357" s="13"/>
      <c r="N1357" s="13" t="s">
        <v>2254</v>
      </c>
      <c r="P1357">
        <v>160</v>
      </c>
      <c r="Q1357" s="13">
        <f t="shared" si="27"/>
        <v>0</v>
      </c>
    </row>
    <row r="1358" spans="1:17" ht="21">
      <c r="A1358" s="59">
        <v>1350</v>
      </c>
      <c r="B1358">
        <v>77013213336</v>
      </c>
      <c r="C1358" s="55"/>
      <c r="D1358" s="1" t="s">
        <v>2350</v>
      </c>
      <c r="E1358" t="s">
        <v>589</v>
      </c>
      <c r="F1358" t="s">
        <v>232</v>
      </c>
      <c r="G1358" s="162">
        <v>45371</v>
      </c>
      <c r="H1358" s="156" t="s">
        <v>94</v>
      </c>
      <c r="I1358" s="163">
        <v>45374</v>
      </c>
      <c r="J1358" s="164"/>
      <c r="K1358" s="9" t="s">
        <v>985</v>
      </c>
      <c r="L1358" t="s">
        <v>562</v>
      </c>
      <c r="M1358" s="13">
        <v>1399</v>
      </c>
      <c r="N1358" t="s">
        <v>2549</v>
      </c>
      <c r="O1358">
        <v>570</v>
      </c>
      <c r="P1358">
        <v>125</v>
      </c>
      <c r="Q1358" s="13">
        <f t="shared" si="27"/>
        <v>704</v>
      </c>
    </row>
    <row r="1359" spans="1:17" ht="21">
      <c r="A1359" s="59">
        <v>1351</v>
      </c>
      <c r="B1359">
        <v>77942351701</v>
      </c>
      <c r="C1359" s="55"/>
      <c r="D1359" s="1" t="s">
        <v>2547</v>
      </c>
      <c r="E1359" t="s">
        <v>2548</v>
      </c>
      <c r="F1359" t="s">
        <v>468</v>
      </c>
      <c r="G1359" s="162">
        <v>45371</v>
      </c>
      <c r="H1359" s="156" t="s">
        <v>94</v>
      </c>
      <c r="I1359" s="163">
        <v>45373</v>
      </c>
      <c r="J1359" s="164"/>
      <c r="K1359" s="9" t="s">
        <v>1368</v>
      </c>
      <c r="L1359" s="15" t="s">
        <v>408</v>
      </c>
      <c r="M1359" s="13">
        <v>1399</v>
      </c>
      <c r="O1359">
        <v>570</v>
      </c>
      <c r="P1359">
        <v>125</v>
      </c>
      <c r="Q1359" s="13">
        <f t="shared" si="27"/>
        <v>704</v>
      </c>
    </row>
    <row r="1360" spans="1:17" ht="21">
      <c r="A1360" s="59">
        <v>1352</v>
      </c>
      <c r="B1360">
        <v>77943202960</v>
      </c>
      <c r="C1360" s="55"/>
      <c r="D1360" s="1" t="s">
        <v>759</v>
      </c>
      <c r="E1360" t="s">
        <v>2550</v>
      </c>
      <c r="F1360" t="s">
        <v>93</v>
      </c>
      <c r="G1360" s="162">
        <v>45372</v>
      </c>
      <c r="H1360" s="156" t="s">
        <v>94</v>
      </c>
      <c r="I1360" s="163">
        <v>45375</v>
      </c>
      <c r="J1360" s="164"/>
      <c r="K1360" s="9" t="s">
        <v>1368</v>
      </c>
      <c r="L1360" s="15" t="s">
        <v>408</v>
      </c>
      <c r="M1360" s="13">
        <v>1399</v>
      </c>
      <c r="N1360" t="s">
        <v>2553</v>
      </c>
      <c r="O1360">
        <v>570</v>
      </c>
      <c r="P1360">
        <v>125</v>
      </c>
      <c r="Q1360" s="13">
        <f t="shared" si="27"/>
        <v>704</v>
      </c>
    </row>
    <row r="1361" spans="1:17" ht="21">
      <c r="A1361" s="59">
        <v>1353</v>
      </c>
      <c r="B1361">
        <v>77943202875</v>
      </c>
      <c r="C1361" s="55"/>
      <c r="D1361" s="1" t="s">
        <v>2551</v>
      </c>
      <c r="E1361" t="s">
        <v>4</v>
      </c>
      <c r="F1361" t="s">
        <v>4</v>
      </c>
      <c r="G1361" s="162">
        <v>45372</v>
      </c>
      <c r="H1361" s="156" t="s">
        <v>94</v>
      </c>
      <c r="I1361" s="163">
        <v>45373</v>
      </c>
      <c r="J1361" s="164"/>
      <c r="K1361" s="9" t="s">
        <v>1368</v>
      </c>
      <c r="L1361" s="15" t="s">
        <v>408</v>
      </c>
      <c r="M1361" s="13">
        <v>1399</v>
      </c>
      <c r="N1361" t="s">
        <v>2553</v>
      </c>
      <c r="O1361">
        <v>570</v>
      </c>
      <c r="P1361">
        <v>125</v>
      </c>
      <c r="Q1361" s="13">
        <f t="shared" si="27"/>
        <v>704</v>
      </c>
    </row>
    <row r="1362" spans="1:17" ht="21">
      <c r="A1362" s="59">
        <v>1354</v>
      </c>
      <c r="B1362">
        <v>77943202805</v>
      </c>
      <c r="C1362" s="55"/>
      <c r="D1362" s="1" t="s">
        <v>2552</v>
      </c>
      <c r="E1362" t="s">
        <v>589</v>
      </c>
      <c r="F1362" t="s">
        <v>232</v>
      </c>
      <c r="G1362" s="162">
        <v>45372</v>
      </c>
      <c r="H1362" s="156" t="s">
        <v>94</v>
      </c>
      <c r="I1362" s="163">
        <v>45374</v>
      </c>
      <c r="J1362" s="164"/>
      <c r="K1362" s="9" t="s">
        <v>1368</v>
      </c>
      <c r="L1362" s="15" t="s">
        <v>408</v>
      </c>
      <c r="M1362" s="13">
        <v>1399</v>
      </c>
      <c r="N1362" t="s">
        <v>2553</v>
      </c>
      <c r="O1362">
        <v>570</v>
      </c>
      <c r="P1362">
        <v>125</v>
      </c>
      <c r="Q1362" s="13">
        <f t="shared" si="27"/>
        <v>704</v>
      </c>
    </row>
    <row r="1363" spans="1:17" ht="21">
      <c r="A1363" s="59">
        <v>1355</v>
      </c>
      <c r="B1363">
        <v>77943202702</v>
      </c>
      <c r="C1363" s="55"/>
      <c r="D1363" s="1" t="s">
        <v>2554</v>
      </c>
      <c r="E1363" t="s">
        <v>419</v>
      </c>
      <c r="F1363" t="s">
        <v>714</v>
      </c>
      <c r="G1363" s="162">
        <v>45372</v>
      </c>
      <c r="H1363" s="156" t="s">
        <v>94</v>
      </c>
      <c r="I1363" s="163">
        <v>45375</v>
      </c>
      <c r="J1363" s="164"/>
      <c r="K1363" s="9" t="s">
        <v>1368</v>
      </c>
      <c r="L1363" s="15" t="s">
        <v>408</v>
      </c>
      <c r="M1363" s="13">
        <v>1399</v>
      </c>
      <c r="N1363" t="s">
        <v>2553</v>
      </c>
      <c r="O1363">
        <v>570</v>
      </c>
      <c r="P1363">
        <v>125</v>
      </c>
      <c r="Q1363" s="13">
        <f t="shared" si="27"/>
        <v>704</v>
      </c>
    </row>
    <row r="1364" spans="1:17" ht="21">
      <c r="A1364" s="59">
        <v>1356</v>
      </c>
      <c r="B1364">
        <v>80457878675</v>
      </c>
      <c r="C1364" s="55"/>
      <c r="D1364" s="1" t="s">
        <v>2555</v>
      </c>
      <c r="E1364" t="s">
        <v>2557</v>
      </c>
      <c r="F1364" t="s">
        <v>303</v>
      </c>
      <c r="G1364" s="162">
        <v>45372</v>
      </c>
      <c r="H1364" s="156" t="s">
        <v>94</v>
      </c>
      <c r="I1364" s="163">
        <v>45373</v>
      </c>
      <c r="J1364" s="164"/>
      <c r="K1364" s="9" t="s">
        <v>1368</v>
      </c>
      <c r="L1364" s="15" t="s">
        <v>408</v>
      </c>
      <c r="M1364" s="13">
        <v>1399</v>
      </c>
      <c r="N1364" t="s">
        <v>2553</v>
      </c>
      <c r="O1364">
        <v>570</v>
      </c>
      <c r="P1364">
        <v>125</v>
      </c>
      <c r="Q1364" s="13">
        <f t="shared" si="27"/>
        <v>704</v>
      </c>
    </row>
    <row r="1365" spans="1:17" ht="21">
      <c r="A1365" s="59">
        <v>1357</v>
      </c>
      <c r="B1365">
        <v>77943202363</v>
      </c>
      <c r="C1365" s="55"/>
      <c r="D1365" s="1" t="s">
        <v>2556</v>
      </c>
      <c r="E1365" t="s">
        <v>329</v>
      </c>
      <c r="F1365" t="s">
        <v>452</v>
      </c>
      <c r="G1365" s="162">
        <v>45372</v>
      </c>
      <c r="H1365" s="156" t="s">
        <v>94</v>
      </c>
      <c r="I1365" s="163">
        <v>45376</v>
      </c>
      <c r="J1365" s="164"/>
      <c r="K1365" s="9" t="s">
        <v>1368</v>
      </c>
      <c r="L1365" s="15" t="s">
        <v>408</v>
      </c>
      <c r="M1365" s="13">
        <v>1399</v>
      </c>
      <c r="N1365" t="s">
        <v>2553</v>
      </c>
      <c r="O1365">
        <v>570</v>
      </c>
      <c r="P1365">
        <v>125</v>
      </c>
      <c r="Q1365" s="13">
        <f t="shared" si="27"/>
        <v>704</v>
      </c>
    </row>
    <row r="1366" spans="1:17" ht="21">
      <c r="A1366" s="59">
        <v>1358</v>
      </c>
      <c r="B1366">
        <v>77943202326</v>
      </c>
      <c r="C1366" s="55"/>
      <c r="D1366" s="1" t="s">
        <v>2558</v>
      </c>
      <c r="E1366" t="s">
        <v>533</v>
      </c>
      <c r="F1366" t="s">
        <v>232</v>
      </c>
      <c r="G1366" s="162">
        <v>45372</v>
      </c>
      <c r="H1366" s="156" t="s">
        <v>94</v>
      </c>
      <c r="I1366" s="163">
        <v>45374</v>
      </c>
      <c r="J1366" s="164"/>
      <c r="K1366" s="9" t="s">
        <v>1368</v>
      </c>
      <c r="L1366" s="15" t="s">
        <v>408</v>
      </c>
      <c r="M1366" s="13">
        <v>1399</v>
      </c>
      <c r="N1366" t="s">
        <v>2553</v>
      </c>
      <c r="O1366">
        <v>570</v>
      </c>
      <c r="P1366">
        <v>125</v>
      </c>
      <c r="Q1366" s="13">
        <f t="shared" si="27"/>
        <v>704</v>
      </c>
    </row>
    <row r="1367" spans="1:17" ht="21">
      <c r="A1367" s="59">
        <v>1359</v>
      </c>
      <c r="B1367">
        <v>77943201711</v>
      </c>
      <c r="C1367" s="55"/>
      <c r="D1367" s="1" t="s">
        <v>2559</v>
      </c>
      <c r="E1367" t="s">
        <v>2560</v>
      </c>
      <c r="F1367" t="s">
        <v>199</v>
      </c>
      <c r="G1367" s="162">
        <v>45372</v>
      </c>
      <c r="H1367" s="157" t="s">
        <v>115</v>
      </c>
      <c r="I1367" s="164"/>
      <c r="J1367" s="165">
        <v>45380</v>
      </c>
      <c r="K1367" s="9" t="s">
        <v>1368</v>
      </c>
      <c r="M1367" s="13"/>
      <c r="N1367" t="s">
        <v>2553</v>
      </c>
      <c r="P1367">
        <v>125</v>
      </c>
      <c r="Q1367" s="13">
        <f t="shared" si="27"/>
        <v>0</v>
      </c>
    </row>
    <row r="1368" spans="1:17" ht="21">
      <c r="A1368" s="59">
        <v>1360</v>
      </c>
      <c r="B1368">
        <v>77943201641</v>
      </c>
      <c r="C1368" s="55"/>
      <c r="D1368" s="1" t="s">
        <v>2561</v>
      </c>
      <c r="E1368" t="s">
        <v>4</v>
      </c>
      <c r="F1368" t="s">
        <v>4</v>
      </c>
      <c r="G1368" s="162">
        <v>45372</v>
      </c>
      <c r="H1368" s="157" t="s">
        <v>115</v>
      </c>
      <c r="I1368" s="164"/>
      <c r="J1368" s="165">
        <v>45378</v>
      </c>
      <c r="K1368" s="9" t="s">
        <v>1368</v>
      </c>
      <c r="M1368" s="13"/>
      <c r="N1368" t="s">
        <v>2553</v>
      </c>
      <c r="P1368">
        <v>125</v>
      </c>
      <c r="Q1368" s="13">
        <f t="shared" si="27"/>
        <v>0</v>
      </c>
    </row>
    <row r="1369" spans="1:17" ht="21">
      <c r="A1369" s="59">
        <v>1361</v>
      </c>
      <c r="B1369">
        <v>77943201556</v>
      </c>
      <c r="C1369" s="55"/>
      <c r="D1369" s="1" t="s">
        <v>2562</v>
      </c>
      <c r="E1369" t="s">
        <v>105</v>
      </c>
      <c r="F1369" t="s">
        <v>2</v>
      </c>
      <c r="G1369" s="162">
        <v>45372</v>
      </c>
      <c r="H1369" s="156" t="s">
        <v>94</v>
      </c>
      <c r="I1369" s="163">
        <v>45377</v>
      </c>
      <c r="J1369" s="164"/>
      <c r="K1369" s="9" t="s">
        <v>1368</v>
      </c>
      <c r="M1369" s="13">
        <v>1399</v>
      </c>
      <c r="N1369" t="s">
        <v>2553</v>
      </c>
      <c r="O1369">
        <v>570</v>
      </c>
      <c r="P1369">
        <v>125</v>
      </c>
      <c r="Q1369" s="13">
        <f t="shared" si="27"/>
        <v>704</v>
      </c>
    </row>
    <row r="1370" spans="1:17" ht="21">
      <c r="A1370" s="59">
        <v>1362</v>
      </c>
      <c r="B1370">
        <v>77943200941</v>
      </c>
      <c r="C1370" s="55"/>
      <c r="D1370" s="1" t="s">
        <v>2563</v>
      </c>
      <c r="E1370" t="s">
        <v>4</v>
      </c>
      <c r="F1370" t="s">
        <v>4</v>
      </c>
      <c r="G1370" s="162">
        <v>45372</v>
      </c>
      <c r="H1370" s="156" t="s">
        <v>94</v>
      </c>
      <c r="I1370" s="163">
        <v>45373</v>
      </c>
      <c r="J1370" s="164"/>
      <c r="K1370" s="9" t="s">
        <v>1234</v>
      </c>
      <c r="L1370" s="15" t="s">
        <v>408</v>
      </c>
      <c r="M1370" s="13">
        <v>1499</v>
      </c>
      <c r="N1370" t="s">
        <v>2553</v>
      </c>
      <c r="O1370">
        <v>570</v>
      </c>
      <c r="P1370">
        <v>125</v>
      </c>
      <c r="Q1370" s="13">
        <f t="shared" si="27"/>
        <v>804</v>
      </c>
    </row>
    <row r="1371" spans="1:17" ht="21">
      <c r="A1371" s="59">
        <v>1363</v>
      </c>
      <c r="B1371">
        <v>77943201243</v>
      </c>
      <c r="C1371" s="55"/>
      <c r="D1371" s="1" t="s">
        <v>2141</v>
      </c>
      <c r="E1371" t="s">
        <v>2564</v>
      </c>
      <c r="F1371" t="s">
        <v>210</v>
      </c>
      <c r="G1371" s="162">
        <v>45372</v>
      </c>
      <c r="H1371" s="156" t="s">
        <v>94</v>
      </c>
      <c r="I1371" s="163">
        <v>45375</v>
      </c>
      <c r="J1371" s="164"/>
      <c r="K1371" s="9" t="s">
        <v>1368</v>
      </c>
      <c r="L1371" s="15" t="s">
        <v>408</v>
      </c>
      <c r="M1371" s="13">
        <v>1399</v>
      </c>
      <c r="N1371" t="s">
        <v>2553</v>
      </c>
      <c r="O1371">
        <v>570</v>
      </c>
      <c r="P1371">
        <v>125</v>
      </c>
      <c r="Q1371" s="13">
        <f t="shared" si="27"/>
        <v>704</v>
      </c>
    </row>
    <row r="1372" spans="1:17" ht="21">
      <c r="A1372" s="59">
        <v>1364</v>
      </c>
      <c r="B1372">
        <v>77943200193</v>
      </c>
      <c r="C1372" s="55"/>
      <c r="D1372" s="1" t="s">
        <v>2565</v>
      </c>
      <c r="E1372" t="s">
        <v>231</v>
      </c>
      <c r="F1372" t="s">
        <v>232</v>
      </c>
      <c r="G1372" s="162">
        <v>45372</v>
      </c>
      <c r="H1372" s="156" t="s">
        <v>94</v>
      </c>
      <c r="I1372" s="163">
        <v>45374</v>
      </c>
      <c r="J1372" s="164"/>
      <c r="K1372" s="9" t="s">
        <v>2104</v>
      </c>
      <c r="L1372" s="15" t="s">
        <v>408</v>
      </c>
      <c r="M1372" s="13">
        <v>1999</v>
      </c>
      <c r="O1372">
        <v>850</v>
      </c>
      <c r="P1372">
        <v>160</v>
      </c>
      <c r="Q1372" s="13">
        <f t="shared" si="27"/>
        <v>989</v>
      </c>
    </row>
    <row r="1373" spans="1:17" ht="21">
      <c r="A1373" s="59">
        <v>1365</v>
      </c>
      <c r="B1373">
        <v>77943200156</v>
      </c>
      <c r="C1373" s="55"/>
      <c r="D1373" s="1" t="s">
        <v>686</v>
      </c>
      <c r="E1373" t="s">
        <v>533</v>
      </c>
      <c r="F1373" t="s">
        <v>232</v>
      </c>
      <c r="G1373" s="162">
        <v>45372</v>
      </c>
      <c r="H1373" s="156" t="s">
        <v>94</v>
      </c>
      <c r="I1373" s="163">
        <v>45374</v>
      </c>
      <c r="J1373" s="164"/>
      <c r="K1373" s="9" t="s">
        <v>1368</v>
      </c>
      <c r="L1373" s="15" t="s">
        <v>408</v>
      </c>
      <c r="M1373" s="13">
        <v>1399</v>
      </c>
      <c r="N1373" t="s">
        <v>2553</v>
      </c>
      <c r="O1373">
        <v>570</v>
      </c>
      <c r="P1373">
        <v>125</v>
      </c>
      <c r="Q1373" s="13">
        <f t="shared" si="27"/>
        <v>704</v>
      </c>
    </row>
    <row r="1374" spans="1:17" ht="21">
      <c r="A1374" s="59">
        <v>1366</v>
      </c>
      <c r="B1374">
        <v>77014275144</v>
      </c>
      <c r="C1374" s="55"/>
      <c r="D1374" s="1" t="s">
        <v>2566</v>
      </c>
      <c r="E1374" t="s">
        <v>558</v>
      </c>
      <c r="F1374" t="s">
        <v>232</v>
      </c>
      <c r="G1374" s="162">
        <v>45372</v>
      </c>
      <c r="H1374" s="156" t="s">
        <v>94</v>
      </c>
      <c r="I1374" s="163">
        <v>45374</v>
      </c>
      <c r="J1374" s="164"/>
      <c r="K1374" s="9" t="s">
        <v>985</v>
      </c>
      <c r="L1374" t="s">
        <v>562</v>
      </c>
      <c r="M1374" s="13">
        <v>1399</v>
      </c>
      <c r="N1374" t="s">
        <v>2553</v>
      </c>
      <c r="O1374">
        <v>570</v>
      </c>
      <c r="P1374">
        <v>125</v>
      </c>
      <c r="Q1374" s="13">
        <f t="shared" si="27"/>
        <v>704</v>
      </c>
    </row>
    <row r="1375" spans="1:17" ht="21">
      <c r="A1375" s="59">
        <v>1367</v>
      </c>
      <c r="B1375">
        <v>77014275074</v>
      </c>
      <c r="C1375" s="55"/>
      <c r="D1375" s="1" t="s">
        <v>2567</v>
      </c>
      <c r="E1375" t="s">
        <v>829</v>
      </c>
      <c r="F1375" t="s">
        <v>303</v>
      </c>
      <c r="G1375" s="162">
        <v>45372</v>
      </c>
      <c r="H1375" s="156" t="s">
        <v>94</v>
      </c>
      <c r="I1375" s="163">
        <v>45375</v>
      </c>
      <c r="J1375" s="164"/>
      <c r="K1375" s="9" t="s">
        <v>985</v>
      </c>
      <c r="L1375" t="s">
        <v>562</v>
      </c>
      <c r="M1375" s="13">
        <v>1399</v>
      </c>
      <c r="N1375" t="s">
        <v>2553</v>
      </c>
      <c r="O1375">
        <v>570</v>
      </c>
      <c r="P1375">
        <v>125</v>
      </c>
      <c r="Q1375" s="13">
        <f t="shared" si="27"/>
        <v>704</v>
      </c>
    </row>
    <row r="1376" spans="1:17" ht="21">
      <c r="A1376" s="59">
        <v>1368</v>
      </c>
      <c r="B1376">
        <v>77014274665</v>
      </c>
      <c r="C1376" s="55"/>
      <c r="D1376" s="1" t="s">
        <v>2568</v>
      </c>
      <c r="E1376" t="s">
        <v>2569</v>
      </c>
      <c r="F1376" t="s">
        <v>1475</v>
      </c>
      <c r="G1376" s="162">
        <v>45372</v>
      </c>
      <c r="H1376" s="156" t="s">
        <v>94</v>
      </c>
      <c r="I1376" s="163">
        <v>45380</v>
      </c>
      <c r="J1376" s="164"/>
      <c r="K1376" s="9" t="s">
        <v>985</v>
      </c>
      <c r="L1376" t="s">
        <v>562</v>
      </c>
      <c r="M1376" s="13">
        <v>1399</v>
      </c>
      <c r="N1376" t="s">
        <v>2553</v>
      </c>
      <c r="O1376">
        <v>570</v>
      </c>
      <c r="P1376">
        <v>125</v>
      </c>
      <c r="Q1376" s="13">
        <f t="shared" si="27"/>
        <v>704</v>
      </c>
    </row>
    <row r="1377" spans="1:17" ht="21">
      <c r="A1377" s="59">
        <v>1369</v>
      </c>
      <c r="B1377">
        <v>77943307116</v>
      </c>
      <c r="C1377" s="55"/>
      <c r="D1377" s="1" t="s">
        <v>2570</v>
      </c>
      <c r="E1377" t="s">
        <v>231</v>
      </c>
      <c r="F1377" t="s">
        <v>232</v>
      </c>
      <c r="G1377" s="162">
        <v>45372</v>
      </c>
      <c r="H1377" s="156" t="s">
        <v>94</v>
      </c>
      <c r="I1377" s="163">
        <v>45374</v>
      </c>
      <c r="J1377" s="164"/>
      <c r="K1377" s="9" t="s">
        <v>1368</v>
      </c>
      <c r="L1377" s="15" t="s">
        <v>408</v>
      </c>
      <c r="M1377" s="13">
        <v>1399</v>
      </c>
      <c r="N1377" t="s">
        <v>2553</v>
      </c>
      <c r="O1377">
        <v>570</v>
      </c>
      <c r="P1377">
        <v>125</v>
      </c>
      <c r="Q1377" s="13">
        <f t="shared" si="27"/>
        <v>704</v>
      </c>
    </row>
    <row r="1378" spans="1:17" ht="21">
      <c r="A1378" s="59">
        <v>1370</v>
      </c>
      <c r="B1378">
        <v>77943307212</v>
      </c>
      <c r="C1378" s="55"/>
      <c r="D1378" s="1" t="s">
        <v>2571</v>
      </c>
      <c r="E1378" t="s">
        <v>533</v>
      </c>
      <c r="F1378" t="s">
        <v>232</v>
      </c>
      <c r="G1378" s="162">
        <v>45372</v>
      </c>
      <c r="H1378" s="156" t="s">
        <v>94</v>
      </c>
      <c r="I1378" s="163">
        <v>45374</v>
      </c>
      <c r="J1378" s="164"/>
      <c r="K1378" s="9" t="s">
        <v>1368</v>
      </c>
      <c r="L1378" s="15" t="s">
        <v>408</v>
      </c>
      <c r="M1378" s="13">
        <v>1399</v>
      </c>
      <c r="N1378" t="s">
        <v>2553</v>
      </c>
      <c r="O1378">
        <v>570</v>
      </c>
      <c r="P1378">
        <v>125</v>
      </c>
      <c r="Q1378" s="13">
        <f t="shared" si="27"/>
        <v>704</v>
      </c>
    </row>
    <row r="1379" spans="1:17" ht="21">
      <c r="A1379" s="59">
        <v>1371</v>
      </c>
      <c r="B1379">
        <v>80457992694</v>
      </c>
      <c r="C1379" s="55"/>
      <c r="D1379" s="1" t="s">
        <v>2572</v>
      </c>
      <c r="E1379" t="s">
        <v>497</v>
      </c>
      <c r="F1379" t="s">
        <v>343</v>
      </c>
      <c r="G1379" s="162">
        <v>45372</v>
      </c>
      <c r="H1379" s="156" t="s">
        <v>94</v>
      </c>
      <c r="I1379" s="163">
        <v>45375</v>
      </c>
      <c r="J1379" s="164"/>
      <c r="K1379" s="9" t="s">
        <v>1368</v>
      </c>
      <c r="L1379" s="15" t="s">
        <v>408</v>
      </c>
      <c r="M1379" s="13">
        <v>1399</v>
      </c>
      <c r="N1379" t="s">
        <v>2553</v>
      </c>
      <c r="O1379">
        <v>570</v>
      </c>
      <c r="P1379">
        <v>125</v>
      </c>
      <c r="Q1379" s="13">
        <f t="shared" si="27"/>
        <v>704</v>
      </c>
    </row>
    <row r="1380" spans="1:17" ht="21">
      <c r="A1380" s="59">
        <v>1372</v>
      </c>
      <c r="B1380">
        <v>80458063604</v>
      </c>
      <c r="C1380" s="55"/>
      <c r="D1380" s="1" t="s">
        <v>2573</v>
      </c>
      <c r="E1380" t="s">
        <v>861</v>
      </c>
      <c r="F1380" t="s">
        <v>199</v>
      </c>
      <c r="G1380" s="162">
        <v>45372</v>
      </c>
      <c r="H1380" s="156" t="s">
        <v>94</v>
      </c>
      <c r="I1380" s="163">
        <v>45373</v>
      </c>
      <c r="J1380" s="164"/>
      <c r="K1380" s="9" t="s">
        <v>1368</v>
      </c>
      <c r="L1380" s="15" t="s">
        <v>408</v>
      </c>
      <c r="M1380" s="13">
        <v>1399</v>
      </c>
      <c r="N1380" t="s">
        <v>2553</v>
      </c>
      <c r="O1380">
        <v>570</v>
      </c>
      <c r="P1380">
        <v>125</v>
      </c>
      <c r="Q1380" s="13">
        <f t="shared" si="27"/>
        <v>704</v>
      </c>
    </row>
    <row r="1381" spans="1:17" ht="21">
      <c r="A1381" s="59">
        <v>1373</v>
      </c>
      <c r="B1381">
        <v>19041551396483</v>
      </c>
      <c r="C1381" s="55"/>
      <c r="D1381" s="1" t="s">
        <v>2574</v>
      </c>
      <c r="E1381" t="s">
        <v>2575</v>
      </c>
      <c r="F1381" t="s">
        <v>1119</v>
      </c>
      <c r="G1381" s="162">
        <v>45373</v>
      </c>
      <c r="H1381" s="156" t="s">
        <v>94</v>
      </c>
      <c r="I1381" s="163">
        <v>45378</v>
      </c>
      <c r="J1381" s="164"/>
      <c r="K1381" s="9" t="s">
        <v>2104</v>
      </c>
      <c r="M1381" s="13">
        <v>1999</v>
      </c>
      <c r="N1381" s="13" t="s">
        <v>2254</v>
      </c>
      <c r="O1381">
        <v>850</v>
      </c>
      <c r="P1381">
        <v>160</v>
      </c>
      <c r="Q1381" s="13">
        <f t="shared" si="27"/>
        <v>989</v>
      </c>
    </row>
    <row r="1382" spans="1:17" ht="21">
      <c r="A1382" s="59">
        <v>1374</v>
      </c>
      <c r="B1382">
        <v>80458730752</v>
      </c>
      <c r="C1382" s="55"/>
      <c r="D1382" s="1" t="s">
        <v>2576</v>
      </c>
      <c r="E1382" t="s">
        <v>2577</v>
      </c>
      <c r="F1382" t="s">
        <v>232</v>
      </c>
      <c r="G1382" s="162">
        <v>45373</v>
      </c>
      <c r="H1382" s="156" t="s">
        <v>94</v>
      </c>
      <c r="I1382" s="163">
        <v>45377</v>
      </c>
      <c r="J1382" s="164"/>
      <c r="K1382" s="9" t="s">
        <v>1368</v>
      </c>
      <c r="M1382" s="13">
        <v>1399</v>
      </c>
      <c r="N1382" t="s">
        <v>2553</v>
      </c>
      <c r="O1382">
        <v>570</v>
      </c>
      <c r="P1382">
        <v>125</v>
      </c>
      <c r="Q1382" s="13">
        <f t="shared" si="27"/>
        <v>704</v>
      </c>
    </row>
    <row r="1383" spans="1:17" ht="21">
      <c r="A1383" s="59">
        <v>1375</v>
      </c>
      <c r="B1383">
        <v>19041551396822</v>
      </c>
      <c r="C1383" s="55"/>
      <c r="D1383" s="1" t="s">
        <v>2578</v>
      </c>
      <c r="E1383" t="s">
        <v>1553</v>
      </c>
      <c r="F1383" t="s">
        <v>303</v>
      </c>
      <c r="G1383" s="162">
        <v>45373</v>
      </c>
      <c r="H1383" s="156" t="s">
        <v>94</v>
      </c>
      <c r="I1383" s="163">
        <v>45377</v>
      </c>
      <c r="J1383" s="164"/>
      <c r="K1383" s="9" t="s">
        <v>2104</v>
      </c>
      <c r="M1383" s="13">
        <v>1999</v>
      </c>
      <c r="N1383" s="13" t="s">
        <v>2214</v>
      </c>
      <c r="O1383">
        <v>850</v>
      </c>
      <c r="P1383">
        <v>160</v>
      </c>
      <c r="Q1383" s="13">
        <f t="shared" si="27"/>
        <v>989</v>
      </c>
    </row>
    <row r="1384" spans="1:17" ht="21">
      <c r="A1384" s="59">
        <v>1376</v>
      </c>
      <c r="B1384">
        <v>77944114533</v>
      </c>
      <c r="C1384" s="55"/>
      <c r="D1384" s="1" t="s">
        <v>2579</v>
      </c>
      <c r="E1384" t="s">
        <v>4</v>
      </c>
      <c r="F1384" t="s">
        <v>4</v>
      </c>
      <c r="G1384" s="162">
        <v>45373</v>
      </c>
      <c r="H1384" s="156" t="s">
        <v>94</v>
      </c>
      <c r="I1384" s="163">
        <v>45374</v>
      </c>
      <c r="J1384" s="164"/>
      <c r="K1384" s="9" t="s">
        <v>1368</v>
      </c>
      <c r="L1384" s="15" t="s">
        <v>408</v>
      </c>
      <c r="M1384" s="13">
        <v>1399</v>
      </c>
      <c r="N1384" t="s">
        <v>2553</v>
      </c>
      <c r="O1384">
        <v>570</v>
      </c>
      <c r="P1384">
        <v>125</v>
      </c>
      <c r="Q1384" s="13">
        <f t="shared" si="27"/>
        <v>704</v>
      </c>
    </row>
    <row r="1385" spans="1:17" ht="21">
      <c r="A1385" s="59">
        <v>1377</v>
      </c>
      <c r="B1385">
        <v>77944114496</v>
      </c>
      <c r="C1385" s="55"/>
      <c r="D1385" s="1" t="s">
        <v>2580</v>
      </c>
      <c r="E1385" t="s">
        <v>2211</v>
      </c>
      <c r="F1385" t="s">
        <v>232</v>
      </c>
      <c r="G1385" s="162">
        <v>45373</v>
      </c>
      <c r="H1385" s="156" t="s">
        <v>94</v>
      </c>
      <c r="I1385" s="163">
        <v>45376</v>
      </c>
      <c r="J1385" s="164"/>
      <c r="K1385" s="9" t="s">
        <v>1368</v>
      </c>
      <c r="L1385" s="15" t="s">
        <v>408</v>
      </c>
      <c r="M1385" s="13">
        <v>1399</v>
      </c>
      <c r="N1385" t="s">
        <v>2553</v>
      </c>
      <c r="O1385">
        <v>570</v>
      </c>
      <c r="P1385">
        <v>125</v>
      </c>
      <c r="Q1385" s="13">
        <f t="shared" si="27"/>
        <v>704</v>
      </c>
    </row>
    <row r="1386" spans="1:17" ht="21">
      <c r="A1386" s="59">
        <v>1378</v>
      </c>
      <c r="B1386">
        <v>77944114430</v>
      </c>
      <c r="C1386" s="55"/>
      <c r="D1386" s="1" t="s">
        <v>2581</v>
      </c>
      <c r="E1386" t="s">
        <v>589</v>
      </c>
      <c r="F1386" t="s">
        <v>232</v>
      </c>
      <c r="G1386" s="162">
        <v>45373</v>
      </c>
      <c r="H1386" s="156" t="s">
        <v>94</v>
      </c>
      <c r="I1386" s="163">
        <v>45377</v>
      </c>
      <c r="J1386" s="164"/>
      <c r="K1386" s="9" t="s">
        <v>1368</v>
      </c>
      <c r="M1386" s="13">
        <v>1399</v>
      </c>
      <c r="N1386" t="s">
        <v>2553</v>
      </c>
      <c r="O1386">
        <v>570</v>
      </c>
      <c r="P1386">
        <v>125</v>
      </c>
      <c r="Q1386" s="13">
        <f t="shared" si="27"/>
        <v>704</v>
      </c>
    </row>
    <row r="1387" spans="1:17" ht="21">
      <c r="A1387" s="59">
        <v>1379</v>
      </c>
      <c r="B1387">
        <v>77944114393</v>
      </c>
      <c r="C1387" s="55"/>
      <c r="D1387" s="1" t="s">
        <v>2582</v>
      </c>
      <c r="E1387" t="s">
        <v>829</v>
      </c>
      <c r="F1387" t="s">
        <v>303</v>
      </c>
      <c r="G1387" s="162">
        <v>45373</v>
      </c>
      <c r="H1387" s="157" t="s">
        <v>115</v>
      </c>
      <c r="I1387" s="164"/>
      <c r="J1387" s="165">
        <v>45382</v>
      </c>
      <c r="K1387" s="9" t="s">
        <v>1368</v>
      </c>
      <c r="M1387" s="13"/>
      <c r="N1387" t="s">
        <v>2553</v>
      </c>
      <c r="P1387">
        <v>125</v>
      </c>
      <c r="Q1387" s="13">
        <f t="shared" si="27"/>
        <v>0</v>
      </c>
    </row>
    <row r="1388" spans="1:17" ht="21">
      <c r="A1388" s="59">
        <v>1380</v>
      </c>
      <c r="B1388">
        <v>80458728195</v>
      </c>
      <c r="C1388" s="55"/>
      <c r="D1388" s="1" t="s">
        <v>2583</v>
      </c>
      <c r="E1388" t="s">
        <v>1743</v>
      </c>
      <c r="F1388" t="s">
        <v>210</v>
      </c>
      <c r="G1388" s="162">
        <v>45373</v>
      </c>
      <c r="H1388" s="156" t="s">
        <v>94</v>
      </c>
      <c r="I1388" s="163">
        <v>45378</v>
      </c>
      <c r="J1388" s="164"/>
      <c r="K1388" s="9" t="s">
        <v>1368</v>
      </c>
      <c r="M1388" s="13">
        <v>1399</v>
      </c>
      <c r="N1388" t="s">
        <v>2553</v>
      </c>
      <c r="O1388">
        <v>570</v>
      </c>
      <c r="P1388">
        <v>125</v>
      </c>
      <c r="Q1388" s="13">
        <f t="shared" si="27"/>
        <v>704</v>
      </c>
    </row>
    <row r="1389" spans="1:17" ht="21">
      <c r="A1389" s="59">
        <v>1381</v>
      </c>
      <c r="B1389">
        <v>77944114312</v>
      </c>
      <c r="C1389" s="55"/>
      <c r="D1389" s="1" t="s">
        <v>2584</v>
      </c>
      <c r="E1389" t="s">
        <v>4</v>
      </c>
      <c r="F1389" t="s">
        <v>4</v>
      </c>
      <c r="G1389" s="162">
        <v>45373</v>
      </c>
      <c r="H1389" s="156" t="s">
        <v>94</v>
      </c>
      <c r="I1389" s="163">
        <v>45374</v>
      </c>
      <c r="J1389" s="164"/>
      <c r="K1389" s="9" t="s">
        <v>2104</v>
      </c>
      <c r="L1389" s="15" t="s">
        <v>408</v>
      </c>
      <c r="M1389" s="13">
        <v>1999</v>
      </c>
      <c r="N1389" t="s">
        <v>2254</v>
      </c>
      <c r="O1389">
        <v>850</v>
      </c>
      <c r="P1389">
        <v>160</v>
      </c>
      <c r="Q1389" s="13">
        <f t="shared" si="27"/>
        <v>989</v>
      </c>
    </row>
    <row r="1390" spans="1:17" ht="21">
      <c r="A1390" s="59">
        <v>1382</v>
      </c>
      <c r="B1390">
        <v>77944114301</v>
      </c>
      <c r="C1390" s="55"/>
      <c r="D1390" s="1" t="s">
        <v>2585</v>
      </c>
      <c r="E1390" t="s">
        <v>65</v>
      </c>
      <c r="F1390" t="s">
        <v>2</v>
      </c>
      <c r="G1390" s="162">
        <v>45373</v>
      </c>
      <c r="H1390" s="156" t="s">
        <v>94</v>
      </c>
      <c r="I1390" s="163">
        <v>45374</v>
      </c>
      <c r="J1390" s="164"/>
      <c r="K1390" s="9" t="s">
        <v>1368</v>
      </c>
      <c r="L1390" s="15" t="s">
        <v>408</v>
      </c>
      <c r="M1390" s="13">
        <v>1399</v>
      </c>
      <c r="N1390" t="s">
        <v>2553</v>
      </c>
      <c r="O1390">
        <v>570</v>
      </c>
      <c r="P1390">
        <v>125</v>
      </c>
      <c r="Q1390" s="13">
        <f t="shared" si="27"/>
        <v>704</v>
      </c>
    </row>
    <row r="1391" spans="1:17" ht="21">
      <c r="A1391" s="59">
        <v>1383</v>
      </c>
      <c r="B1391">
        <v>80458728044</v>
      </c>
      <c r="C1391" s="55"/>
      <c r="D1391" s="1" t="s">
        <v>2484</v>
      </c>
      <c r="E1391" t="s">
        <v>2485</v>
      </c>
      <c r="F1391" t="s">
        <v>199</v>
      </c>
      <c r="G1391" s="162">
        <v>45373</v>
      </c>
      <c r="H1391" s="156" t="s">
        <v>94</v>
      </c>
      <c r="I1391" s="163">
        <v>45377</v>
      </c>
      <c r="J1391" s="164"/>
      <c r="K1391" s="9" t="s">
        <v>1368</v>
      </c>
      <c r="M1391" s="13">
        <v>1399</v>
      </c>
      <c r="N1391" t="s">
        <v>2553</v>
      </c>
      <c r="O1391">
        <v>570</v>
      </c>
      <c r="P1391">
        <v>125</v>
      </c>
      <c r="Q1391" s="13">
        <f t="shared" si="27"/>
        <v>704</v>
      </c>
    </row>
    <row r="1392" spans="1:17" ht="21">
      <c r="A1392" s="59">
        <v>1384</v>
      </c>
      <c r="B1392">
        <v>77944114065</v>
      </c>
      <c r="C1392" s="55"/>
      <c r="D1392" s="1" t="s">
        <v>2586</v>
      </c>
      <c r="E1392" t="s">
        <v>602</v>
      </c>
      <c r="F1392" t="s">
        <v>232</v>
      </c>
      <c r="G1392" s="162">
        <v>45373</v>
      </c>
      <c r="H1392" s="156" t="s">
        <v>94</v>
      </c>
      <c r="I1392" s="163">
        <v>45375</v>
      </c>
      <c r="J1392" s="164"/>
      <c r="K1392" s="9" t="s">
        <v>1368</v>
      </c>
      <c r="L1392" s="15" t="s">
        <v>408</v>
      </c>
      <c r="M1392" s="13">
        <v>1399</v>
      </c>
      <c r="N1392" t="s">
        <v>2553</v>
      </c>
      <c r="O1392">
        <v>570</v>
      </c>
      <c r="P1392">
        <v>125</v>
      </c>
      <c r="Q1392" s="13">
        <f t="shared" si="27"/>
        <v>704</v>
      </c>
    </row>
    <row r="1393" spans="1:17" ht="21">
      <c r="A1393" s="59">
        <v>1385</v>
      </c>
      <c r="B1393">
        <v>77944113936</v>
      </c>
      <c r="C1393" s="55"/>
      <c r="D1393" s="1" t="s">
        <v>2587</v>
      </c>
      <c r="E1393" t="s">
        <v>533</v>
      </c>
      <c r="F1393" t="s">
        <v>232</v>
      </c>
      <c r="G1393" s="162">
        <v>45373</v>
      </c>
      <c r="H1393" s="156" t="s">
        <v>94</v>
      </c>
      <c r="I1393" s="163">
        <v>45375</v>
      </c>
      <c r="J1393" s="164"/>
      <c r="K1393" s="9" t="s">
        <v>1368</v>
      </c>
      <c r="L1393" s="15" t="s">
        <v>408</v>
      </c>
      <c r="M1393" s="13">
        <v>1399</v>
      </c>
      <c r="N1393" t="s">
        <v>2553</v>
      </c>
      <c r="O1393">
        <v>570</v>
      </c>
      <c r="P1393">
        <v>125</v>
      </c>
      <c r="Q1393" s="13">
        <f t="shared" si="27"/>
        <v>704</v>
      </c>
    </row>
    <row r="1394" spans="1:17" ht="21">
      <c r="A1394" s="59">
        <v>1386</v>
      </c>
      <c r="B1394">
        <v>77944113903</v>
      </c>
      <c r="C1394" s="55"/>
      <c r="D1394" s="1" t="s">
        <v>1244</v>
      </c>
      <c r="E1394" t="s">
        <v>231</v>
      </c>
      <c r="F1394" t="s">
        <v>232</v>
      </c>
      <c r="G1394" s="162">
        <v>45373</v>
      </c>
      <c r="H1394" s="156" t="s">
        <v>94</v>
      </c>
      <c r="I1394" s="163">
        <v>45375</v>
      </c>
      <c r="J1394" s="164"/>
      <c r="K1394" s="9" t="s">
        <v>1368</v>
      </c>
      <c r="L1394" s="15" t="s">
        <v>408</v>
      </c>
      <c r="M1394" s="13">
        <v>1399</v>
      </c>
      <c r="N1394" t="s">
        <v>2553</v>
      </c>
      <c r="O1394">
        <v>570</v>
      </c>
      <c r="P1394">
        <v>125</v>
      </c>
      <c r="Q1394" s="13">
        <f t="shared" si="27"/>
        <v>704</v>
      </c>
    </row>
    <row r="1395" spans="1:17" ht="21">
      <c r="A1395" s="59">
        <v>1387</v>
      </c>
      <c r="B1395">
        <v>80458727871</v>
      </c>
      <c r="C1395" s="55"/>
      <c r="D1395" s="1" t="s">
        <v>2588</v>
      </c>
      <c r="E1395" t="s">
        <v>34</v>
      </c>
      <c r="F1395" t="s">
        <v>11</v>
      </c>
      <c r="G1395" s="162">
        <v>45373</v>
      </c>
      <c r="H1395" s="156" t="s">
        <v>94</v>
      </c>
      <c r="I1395" s="163">
        <v>45375</v>
      </c>
      <c r="J1395" s="164"/>
      <c r="K1395" s="9" t="s">
        <v>1368</v>
      </c>
      <c r="L1395" s="15" t="s">
        <v>408</v>
      </c>
      <c r="M1395" s="13">
        <v>1399</v>
      </c>
      <c r="N1395" t="s">
        <v>2553</v>
      </c>
      <c r="O1395">
        <v>570</v>
      </c>
      <c r="P1395">
        <v>125</v>
      </c>
      <c r="Q1395" s="13">
        <f t="shared" si="27"/>
        <v>704</v>
      </c>
    </row>
    <row r="1396" spans="1:17" ht="21">
      <c r="A1396" s="59">
        <v>1388</v>
      </c>
      <c r="B1396">
        <v>80458777416</v>
      </c>
      <c r="C1396" s="55"/>
      <c r="D1396" s="1" t="s">
        <v>2589</v>
      </c>
      <c r="E1396" t="s">
        <v>861</v>
      </c>
      <c r="F1396" t="s">
        <v>199</v>
      </c>
      <c r="G1396" s="162">
        <v>45373</v>
      </c>
      <c r="H1396" s="156" t="s">
        <v>94</v>
      </c>
      <c r="I1396" s="163">
        <v>45375</v>
      </c>
      <c r="J1396" s="164"/>
      <c r="K1396" s="9" t="s">
        <v>1368</v>
      </c>
      <c r="L1396" s="15" t="s">
        <v>408</v>
      </c>
      <c r="M1396" s="13">
        <v>1399</v>
      </c>
      <c r="N1396" t="s">
        <v>2553</v>
      </c>
      <c r="O1396">
        <v>570</v>
      </c>
      <c r="P1396">
        <v>125</v>
      </c>
      <c r="Q1396" s="13">
        <f t="shared" ref="Q1396:Q1459" si="28">(IF((M1396)-(O1396+P1396)&lt;0,0,(M1396)-(O1396+P1396)))</f>
        <v>704</v>
      </c>
    </row>
    <row r="1397" spans="1:17" ht="21">
      <c r="A1397" s="59">
        <v>1389</v>
      </c>
      <c r="B1397">
        <v>77944286114</v>
      </c>
      <c r="C1397" s="55"/>
      <c r="D1397" s="1" t="s">
        <v>2591</v>
      </c>
      <c r="E1397" t="s">
        <v>1108</v>
      </c>
      <c r="F1397" t="s">
        <v>303</v>
      </c>
      <c r="G1397" s="162">
        <v>45373</v>
      </c>
      <c r="H1397" s="156" t="s">
        <v>94</v>
      </c>
      <c r="I1397" s="163">
        <v>45376</v>
      </c>
      <c r="J1397" s="164"/>
      <c r="K1397" s="9" t="s">
        <v>1537</v>
      </c>
      <c r="L1397" s="15" t="s">
        <v>408</v>
      </c>
      <c r="M1397" s="13">
        <v>2798</v>
      </c>
      <c r="N1397" t="s">
        <v>2590</v>
      </c>
      <c r="O1397">
        <v>1140</v>
      </c>
      <c r="P1397">
        <v>160</v>
      </c>
      <c r="Q1397" s="13">
        <f t="shared" si="28"/>
        <v>1498</v>
      </c>
    </row>
    <row r="1398" spans="1:17" ht="21">
      <c r="A1398" s="59">
        <v>1390</v>
      </c>
      <c r="B1398">
        <v>77944354806</v>
      </c>
      <c r="C1398" s="55"/>
      <c r="D1398" s="1" t="s">
        <v>2592</v>
      </c>
      <c r="E1398" t="s">
        <v>4</v>
      </c>
      <c r="F1398" t="s">
        <v>4</v>
      </c>
      <c r="G1398" s="162">
        <v>45373</v>
      </c>
      <c r="H1398" s="156" t="s">
        <v>94</v>
      </c>
      <c r="I1398" s="163">
        <v>45374</v>
      </c>
      <c r="J1398" s="164"/>
      <c r="K1398" s="9" t="s">
        <v>1368</v>
      </c>
      <c r="L1398" s="15" t="s">
        <v>408</v>
      </c>
      <c r="M1398" s="13">
        <v>1399</v>
      </c>
      <c r="N1398" t="s">
        <v>2553</v>
      </c>
      <c r="O1398">
        <v>570</v>
      </c>
      <c r="P1398">
        <v>125</v>
      </c>
      <c r="Q1398" s="13">
        <f t="shared" si="28"/>
        <v>704</v>
      </c>
    </row>
    <row r="1399" spans="1:17" ht="21">
      <c r="A1399" s="59">
        <v>1391</v>
      </c>
      <c r="B1399">
        <v>77944353270</v>
      </c>
      <c r="C1399" s="55"/>
      <c r="D1399" s="1" t="s">
        <v>2593</v>
      </c>
      <c r="E1399" t="s">
        <v>2594</v>
      </c>
      <c r="F1399" t="s">
        <v>4</v>
      </c>
      <c r="G1399" s="162">
        <v>45373</v>
      </c>
      <c r="H1399" s="156" t="s">
        <v>94</v>
      </c>
      <c r="I1399" s="163">
        <v>45374</v>
      </c>
      <c r="J1399" s="164"/>
      <c r="K1399" s="9" t="s">
        <v>2104</v>
      </c>
      <c r="L1399" s="15" t="s">
        <v>408</v>
      </c>
      <c r="M1399" s="13">
        <v>1999</v>
      </c>
      <c r="N1399" t="s">
        <v>2254</v>
      </c>
      <c r="O1399">
        <v>850</v>
      </c>
      <c r="P1399">
        <v>160</v>
      </c>
      <c r="Q1399" s="13">
        <f t="shared" si="28"/>
        <v>989</v>
      </c>
    </row>
    <row r="1400" spans="1:17" ht="21">
      <c r="A1400" s="59">
        <v>1392</v>
      </c>
      <c r="B1400">
        <v>77944352146</v>
      </c>
      <c r="C1400" s="55"/>
      <c r="D1400" s="1" t="s">
        <v>2595</v>
      </c>
      <c r="E1400" t="s">
        <v>231</v>
      </c>
      <c r="F1400" t="s">
        <v>232</v>
      </c>
      <c r="G1400" s="162">
        <v>45373</v>
      </c>
      <c r="H1400" s="156" t="s">
        <v>94</v>
      </c>
      <c r="I1400" s="163">
        <v>45375</v>
      </c>
      <c r="J1400" s="164"/>
      <c r="K1400" s="9" t="s">
        <v>2393</v>
      </c>
      <c r="L1400" s="15" t="s">
        <v>408</v>
      </c>
      <c r="M1400" s="13">
        <v>2498</v>
      </c>
      <c r="N1400" t="s">
        <v>2667</v>
      </c>
      <c r="O1400">
        <v>1140</v>
      </c>
      <c r="P1400">
        <v>125</v>
      </c>
      <c r="Q1400" s="13">
        <f t="shared" si="28"/>
        <v>1233</v>
      </c>
    </row>
    <row r="1401" spans="1:17" ht="21">
      <c r="A1401" s="59">
        <v>1393</v>
      </c>
      <c r="B1401">
        <v>77944351855</v>
      </c>
      <c r="C1401" s="55"/>
      <c r="D1401" s="1" t="s">
        <v>2596</v>
      </c>
      <c r="E1401" t="s">
        <v>1064</v>
      </c>
      <c r="F1401" t="s">
        <v>11</v>
      </c>
      <c r="G1401" s="162">
        <v>45373</v>
      </c>
      <c r="H1401" s="156" t="s">
        <v>94</v>
      </c>
      <c r="I1401" s="163">
        <v>45375</v>
      </c>
      <c r="J1401" s="164"/>
      <c r="K1401" s="9" t="s">
        <v>2104</v>
      </c>
      <c r="L1401" s="15" t="s">
        <v>408</v>
      </c>
      <c r="M1401" s="13">
        <v>1999</v>
      </c>
      <c r="N1401" t="s">
        <v>2597</v>
      </c>
      <c r="O1401">
        <v>850</v>
      </c>
      <c r="P1401">
        <v>160</v>
      </c>
      <c r="Q1401" s="13">
        <f t="shared" si="28"/>
        <v>989</v>
      </c>
    </row>
    <row r="1402" spans="1:17" ht="21">
      <c r="A1402" s="59">
        <v>1394</v>
      </c>
      <c r="B1402">
        <v>77944406363</v>
      </c>
      <c r="C1402" s="55"/>
      <c r="D1402" s="1" t="s">
        <v>2598</v>
      </c>
      <c r="E1402" t="s">
        <v>589</v>
      </c>
      <c r="F1402" t="s">
        <v>232</v>
      </c>
      <c r="G1402" s="162">
        <v>45373</v>
      </c>
      <c r="H1402" s="156" t="s">
        <v>94</v>
      </c>
      <c r="I1402" s="163">
        <v>45377</v>
      </c>
      <c r="J1402" s="164"/>
      <c r="K1402" s="9" t="s">
        <v>2104</v>
      </c>
      <c r="M1402" s="13">
        <v>1999</v>
      </c>
      <c r="N1402" t="s">
        <v>2254</v>
      </c>
      <c r="O1402">
        <v>850</v>
      </c>
      <c r="P1402">
        <v>160</v>
      </c>
      <c r="Q1402" s="13">
        <f t="shared" si="28"/>
        <v>989</v>
      </c>
    </row>
    <row r="1403" spans="1:17" ht="21">
      <c r="A1403" s="59">
        <v>1395</v>
      </c>
      <c r="B1403">
        <v>77944649090</v>
      </c>
      <c r="C1403" s="55"/>
      <c r="D1403" s="1" t="s">
        <v>2601</v>
      </c>
      <c r="E1403" t="s">
        <v>2602</v>
      </c>
      <c r="F1403" t="s">
        <v>11</v>
      </c>
      <c r="G1403" s="162">
        <v>45373</v>
      </c>
      <c r="H1403" s="157" t="s">
        <v>115</v>
      </c>
      <c r="I1403" s="164"/>
      <c r="J1403" s="165">
        <v>45381</v>
      </c>
      <c r="K1403" s="9" t="s">
        <v>2104</v>
      </c>
      <c r="M1403" s="13"/>
      <c r="N1403" t="s">
        <v>2254</v>
      </c>
      <c r="P1403">
        <v>160</v>
      </c>
      <c r="Q1403" s="13">
        <f t="shared" si="28"/>
        <v>0</v>
      </c>
    </row>
    <row r="1404" spans="1:17" ht="21">
      <c r="A1404" s="59">
        <v>1396</v>
      </c>
      <c r="B1404">
        <v>19041551904285</v>
      </c>
      <c r="C1404" s="55"/>
      <c r="D1404" s="1" t="s">
        <v>2599</v>
      </c>
      <c r="E1404" t="s">
        <v>2600</v>
      </c>
      <c r="F1404" t="s">
        <v>249</v>
      </c>
      <c r="G1404" s="162">
        <v>45374</v>
      </c>
      <c r="H1404" s="156" t="s">
        <v>94</v>
      </c>
      <c r="I1404" s="163">
        <v>45379</v>
      </c>
      <c r="J1404" s="164"/>
      <c r="K1404" s="9" t="s">
        <v>1368</v>
      </c>
      <c r="M1404" s="13">
        <v>1399</v>
      </c>
      <c r="N1404" t="s">
        <v>2553</v>
      </c>
      <c r="O1404">
        <v>570</v>
      </c>
      <c r="P1404">
        <v>125</v>
      </c>
      <c r="Q1404" s="13">
        <f t="shared" si="28"/>
        <v>704</v>
      </c>
    </row>
    <row r="1405" spans="1:17" ht="21">
      <c r="A1405" s="59">
        <v>1397</v>
      </c>
      <c r="B1405">
        <v>77944969852</v>
      </c>
      <c r="C1405" s="55"/>
      <c r="D1405" s="1" t="s">
        <v>2603</v>
      </c>
      <c r="E1405" t="s">
        <v>1799</v>
      </c>
      <c r="F1405" t="s">
        <v>343</v>
      </c>
      <c r="G1405" s="162">
        <v>45374</v>
      </c>
      <c r="H1405" s="156" t="s">
        <v>94</v>
      </c>
      <c r="I1405" s="163">
        <v>45378</v>
      </c>
      <c r="J1405" s="164"/>
      <c r="K1405" s="9" t="s">
        <v>1368</v>
      </c>
      <c r="M1405" s="13">
        <v>1399</v>
      </c>
      <c r="N1405" t="s">
        <v>2553</v>
      </c>
      <c r="O1405">
        <v>570</v>
      </c>
      <c r="P1405">
        <v>125</v>
      </c>
      <c r="Q1405" s="13">
        <f t="shared" si="28"/>
        <v>704</v>
      </c>
    </row>
    <row r="1406" spans="1:17" ht="21">
      <c r="A1406" s="59">
        <v>1398</v>
      </c>
      <c r="B1406">
        <v>77944969771</v>
      </c>
      <c r="C1406" s="55"/>
      <c r="D1406" s="1" t="s">
        <v>2604</v>
      </c>
      <c r="E1406" t="s">
        <v>329</v>
      </c>
      <c r="F1406" t="s">
        <v>452</v>
      </c>
      <c r="G1406" s="162">
        <v>45374</v>
      </c>
      <c r="H1406" s="156" t="s">
        <v>94</v>
      </c>
      <c r="I1406" s="163">
        <v>45377</v>
      </c>
      <c r="J1406" s="164"/>
      <c r="K1406" s="9" t="s">
        <v>1234</v>
      </c>
      <c r="M1406" s="13">
        <v>1499</v>
      </c>
      <c r="N1406" t="s">
        <v>2553</v>
      </c>
      <c r="O1406">
        <v>570</v>
      </c>
      <c r="P1406">
        <v>125</v>
      </c>
      <c r="Q1406" s="13">
        <f t="shared" si="28"/>
        <v>804</v>
      </c>
    </row>
    <row r="1407" spans="1:17" ht="21">
      <c r="A1407" s="59">
        <v>1399</v>
      </c>
      <c r="B1407">
        <v>77944969675</v>
      </c>
      <c r="C1407" s="55"/>
      <c r="D1407" s="1" t="s">
        <v>2605</v>
      </c>
      <c r="E1407" t="s">
        <v>2183</v>
      </c>
      <c r="F1407" t="s">
        <v>22</v>
      </c>
      <c r="G1407" s="162">
        <v>45374</v>
      </c>
      <c r="H1407" s="156" t="s">
        <v>94</v>
      </c>
      <c r="I1407" s="163">
        <v>45375</v>
      </c>
      <c r="J1407" s="164"/>
      <c r="K1407" s="9" t="s">
        <v>2104</v>
      </c>
      <c r="L1407" s="15" t="s">
        <v>408</v>
      </c>
      <c r="M1407" s="13">
        <v>1999</v>
      </c>
      <c r="N1407" t="s">
        <v>2254</v>
      </c>
      <c r="O1407">
        <v>850</v>
      </c>
      <c r="P1407">
        <v>160</v>
      </c>
      <c r="Q1407" s="13">
        <f t="shared" si="28"/>
        <v>989</v>
      </c>
    </row>
    <row r="1408" spans="1:17" ht="21">
      <c r="A1408" s="59">
        <v>1400</v>
      </c>
      <c r="B1408">
        <v>77944969594</v>
      </c>
      <c r="C1408" s="55"/>
      <c r="D1408" s="1" t="s">
        <v>2606</v>
      </c>
      <c r="E1408" t="s">
        <v>861</v>
      </c>
      <c r="F1408" t="s">
        <v>199</v>
      </c>
      <c r="G1408" s="162">
        <v>45374</v>
      </c>
      <c r="H1408" s="156" t="s">
        <v>94</v>
      </c>
      <c r="I1408" s="163">
        <v>45377</v>
      </c>
      <c r="J1408" s="164"/>
      <c r="K1408" s="9" t="s">
        <v>1234</v>
      </c>
      <c r="M1408" s="13">
        <v>1399</v>
      </c>
      <c r="N1408" t="s">
        <v>2553</v>
      </c>
      <c r="O1408">
        <v>570</v>
      </c>
      <c r="P1408">
        <v>125</v>
      </c>
      <c r="Q1408" s="13">
        <f t="shared" si="28"/>
        <v>704</v>
      </c>
    </row>
    <row r="1409" spans="1:17" ht="21">
      <c r="A1409" s="59">
        <v>1401</v>
      </c>
      <c r="B1409">
        <v>77016173021</v>
      </c>
      <c r="C1409" s="55"/>
      <c r="D1409" s="1" t="s">
        <v>2607</v>
      </c>
      <c r="E1409" t="s">
        <v>1564</v>
      </c>
      <c r="F1409" t="s">
        <v>22</v>
      </c>
      <c r="G1409" s="162">
        <v>45374</v>
      </c>
      <c r="H1409" s="156" t="s">
        <v>94</v>
      </c>
      <c r="I1409" s="163">
        <v>45375</v>
      </c>
      <c r="J1409" s="164"/>
      <c r="K1409" s="9" t="s">
        <v>985</v>
      </c>
      <c r="L1409" t="s">
        <v>562</v>
      </c>
      <c r="M1409" s="13">
        <v>1399</v>
      </c>
      <c r="N1409" t="s">
        <v>2553</v>
      </c>
      <c r="O1409">
        <v>570</v>
      </c>
      <c r="P1409">
        <v>125</v>
      </c>
      <c r="Q1409" s="13">
        <f t="shared" si="28"/>
        <v>704</v>
      </c>
    </row>
    <row r="1410" spans="1:17" ht="21">
      <c r="A1410" s="59">
        <v>1402</v>
      </c>
      <c r="B1410">
        <v>77944969406</v>
      </c>
      <c r="C1410" s="55"/>
      <c r="D1410" s="1" t="s">
        <v>2608</v>
      </c>
      <c r="E1410" t="s">
        <v>329</v>
      </c>
      <c r="F1410" t="s">
        <v>452</v>
      </c>
      <c r="G1410" s="162">
        <v>45374</v>
      </c>
      <c r="H1410" s="156" t="s">
        <v>94</v>
      </c>
      <c r="I1410" s="163">
        <v>45377</v>
      </c>
      <c r="J1410" s="164"/>
      <c r="K1410" s="9" t="s">
        <v>1368</v>
      </c>
      <c r="M1410" s="13">
        <v>1399</v>
      </c>
      <c r="N1410" t="s">
        <v>2553</v>
      </c>
      <c r="O1410">
        <v>570</v>
      </c>
      <c r="P1410">
        <v>125</v>
      </c>
      <c r="Q1410" s="13">
        <f t="shared" si="28"/>
        <v>704</v>
      </c>
    </row>
    <row r="1411" spans="1:17" ht="21">
      <c r="A1411" s="59">
        <v>1403</v>
      </c>
      <c r="B1411">
        <v>77944969336</v>
      </c>
      <c r="C1411" s="55"/>
      <c r="D1411" s="1" t="s">
        <v>2609</v>
      </c>
      <c r="E1411" t="s">
        <v>1332</v>
      </c>
      <c r="F1411" t="s">
        <v>380</v>
      </c>
      <c r="G1411" s="162">
        <v>45374</v>
      </c>
      <c r="H1411" s="156" t="s">
        <v>94</v>
      </c>
      <c r="I1411" s="163">
        <v>45378</v>
      </c>
      <c r="J1411" s="164"/>
      <c r="K1411" s="9" t="s">
        <v>2104</v>
      </c>
      <c r="M1411" s="13">
        <v>1999</v>
      </c>
      <c r="N1411" t="s">
        <v>2214</v>
      </c>
      <c r="O1411">
        <v>850</v>
      </c>
      <c r="P1411">
        <v>160</v>
      </c>
      <c r="Q1411" s="13">
        <f t="shared" si="28"/>
        <v>989</v>
      </c>
    </row>
    <row r="1412" spans="1:17" ht="21">
      <c r="A1412" s="59">
        <v>1404</v>
      </c>
      <c r="B1412">
        <v>77944969222</v>
      </c>
      <c r="C1412" s="55"/>
      <c r="D1412" s="1" t="s">
        <v>2610</v>
      </c>
      <c r="E1412" t="s">
        <v>1512</v>
      </c>
      <c r="F1412" t="s">
        <v>452</v>
      </c>
      <c r="G1412" s="162">
        <v>45374</v>
      </c>
      <c r="H1412" s="156" t="s">
        <v>94</v>
      </c>
      <c r="I1412" s="163">
        <v>45377</v>
      </c>
      <c r="J1412" s="164"/>
      <c r="K1412" s="9" t="s">
        <v>1368</v>
      </c>
      <c r="M1412" s="13">
        <v>1399</v>
      </c>
      <c r="N1412" t="s">
        <v>2553</v>
      </c>
      <c r="O1412">
        <v>570</v>
      </c>
      <c r="P1412">
        <v>125</v>
      </c>
      <c r="Q1412" s="13">
        <f t="shared" si="28"/>
        <v>704</v>
      </c>
    </row>
    <row r="1413" spans="1:17" ht="21">
      <c r="A1413" s="59">
        <v>1405</v>
      </c>
      <c r="B1413">
        <v>77944968883</v>
      </c>
      <c r="C1413" s="55"/>
      <c r="D1413" s="1" t="s">
        <v>2611</v>
      </c>
      <c r="E1413" t="s">
        <v>1066</v>
      </c>
      <c r="F1413" t="s">
        <v>22</v>
      </c>
      <c r="G1413" s="162">
        <v>45374</v>
      </c>
      <c r="H1413" s="156" t="s">
        <v>94</v>
      </c>
      <c r="I1413" s="163">
        <v>45375</v>
      </c>
      <c r="J1413" s="164"/>
      <c r="K1413" s="9" t="s">
        <v>2228</v>
      </c>
      <c r="L1413" s="15" t="s">
        <v>408</v>
      </c>
      <c r="M1413" s="13">
        <v>1299</v>
      </c>
      <c r="N1413" t="s">
        <v>2214</v>
      </c>
      <c r="O1413">
        <v>850</v>
      </c>
      <c r="P1413">
        <v>160</v>
      </c>
      <c r="Q1413" s="13">
        <f t="shared" si="28"/>
        <v>289</v>
      </c>
    </row>
    <row r="1414" spans="1:17" ht="21">
      <c r="A1414" s="59">
        <v>1406</v>
      </c>
      <c r="B1414">
        <v>77944967074</v>
      </c>
      <c r="C1414" s="55"/>
      <c r="D1414" s="1" t="s">
        <v>2612</v>
      </c>
      <c r="E1414" t="s">
        <v>4</v>
      </c>
      <c r="F1414" t="s">
        <v>4</v>
      </c>
      <c r="G1414" s="162">
        <v>45374</v>
      </c>
      <c r="H1414" s="157" t="s">
        <v>115</v>
      </c>
      <c r="I1414" s="164"/>
      <c r="J1414" s="165">
        <v>45380</v>
      </c>
      <c r="K1414" s="9" t="s">
        <v>2104</v>
      </c>
      <c r="M1414" s="13"/>
      <c r="N1414" t="s">
        <v>2214</v>
      </c>
      <c r="P1414">
        <v>160</v>
      </c>
      <c r="Q1414" s="13">
        <f t="shared" si="28"/>
        <v>0</v>
      </c>
    </row>
    <row r="1415" spans="1:17" ht="21">
      <c r="A1415" s="59">
        <v>1407</v>
      </c>
      <c r="B1415">
        <v>77944966713</v>
      </c>
      <c r="C1415" s="55"/>
      <c r="D1415" s="1" t="s">
        <v>2613</v>
      </c>
      <c r="E1415" t="s">
        <v>2614</v>
      </c>
      <c r="F1415" t="s">
        <v>232</v>
      </c>
      <c r="G1415" s="162">
        <v>45374</v>
      </c>
      <c r="H1415" s="156" t="s">
        <v>94</v>
      </c>
      <c r="I1415" s="163">
        <v>45377</v>
      </c>
      <c r="J1415" s="164"/>
      <c r="K1415" s="9" t="s">
        <v>1368</v>
      </c>
      <c r="M1415" s="13">
        <v>1399</v>
      </c>
      <c r="N1415" t="s">
        <v>2553</v>
      </c>
      <c r="O1415">
        <v>570</v>
      </c>
      <c r="P1415">
        <v>125</v>
      </c>
      <c r="Q1415" s="13">
        <f t="shared" si="28"/>
        <v>704</v>
      </c>
    </row>
    <row r="1416" spans="1:17" ht="21">
      <c r="A1416" s="59">
        <v>1408</v>
      </c>
      <c r="B1416">
        <v>77945050164</v>
      </c>
      <c r="C1416" s="55"/>
      <c r="D1416" s="1" t="s">
        <v>2616</v>
      </c>
      <c r="E1416" t="s">
        <v>4</v>
      </c>
      <c r="F1416" t="s">
        <v>4</v>
      </c>
      <c r="G1416" s="162">
        <v>45374</v>
      </c>
      <c r="H1416" s="156" t="s">
        <v>94</v>
      </c>
      <c r="I1416" s="163">
        <v>45375</v>
      </c>
      <c r="J1416" s="164"/>
      <c r="K1416" s="9" t="s">
        <v>1368</v>
      </c>
      <c r="L1416" s="15" t="s">
        <v>408</v>
      </c>
      <c r="M1416" s="13">
        <v>1399</v>
      </c>
      <c r="N1416" t="s">
        <v>2553</v>
      </c>
      <c r="O1416">
        <v>570</v>
      </c>
      <c r="P1416">
        <v>125</v>
      </c>
      <c r="Q1416" s="13">
        <f t="shared" si="28"/>
        <v>704</v>
      </c>
    </row>
    <row r="1417" spans="1:17" ht="21">
      <c r="A1417" s="59">
        <v>1409</v>
      </c>
      <c r="B1417">
        <v>77945049884</v>
      </c>
      <c r="C1417" s="55"/>
      <c r="D1417" s="1" t="s">
        <v>2617</v>
      </c>
      <c r="E1417" t="s">
        <v>936</v>
      </c>
      <c r="F1417" t="s">
        <v>343</v>
      </c>
      <c r="G1417" s="162">
        <v>45374</v>
      </c>
      <c r="H1417" s="156" t="s">
        <v>94</v>
      </c>
      <c r="I1417" s="163">
        <v>45378</v>
      </c>
      <c r="J1417" s="164"/>
      <c r="K1417" s="9" t="s">
        <v>1368</v>
      </c>
      <c r="M1417" s="13">
        <v>1399</v>
      </c>
      <c r="N1417" t="s">
        <v>2553</v>
      </c>
      <c r="O1417">
        <v>570</v>
      </c>
      <c r="P1417">
        <v>125</v>
      </c>
      <c r="Q1417" s="13">
        <f t="shared" si="28"/>
        <v>704</v>
      </c>
    </row>
    <row r="1418" spans="1:17" ht="21">
      <c r="A1418" s="59">
        <v>1410</v>
      </c>
      <c r="B1418">
        <v>77945231700</v>
      </c>
      <c r="C1418" s="55"/>
      <c r="D1418" s="1" t="s">
        <v>2618</v>
      </c>
      <c r="E1418" t="s">
        <v>2619</v>
      </c>
      <c r="F1418" t="s">
        <v>365</v>
      </c>
      <c r="G1418" s="162">
        <v>45374</v>
      </c>
      <c r="H1418" s="156" t="s">
        <v>94</v>
      </c>
      <c r="I1418" s="163">
        <v>45377</v>
      </c>
      <c r="J1418" s="164"/>
      <c r="K1418" s="9" t="s">
        <v>1368</v>
      </c>
      <c r="M1418" s="13">
        <v>1399</v>
      </c>
      <c r="N1418" t="s">
        <v>2553</v>
      </c>
      <c r="O1418">
        <v>570</v>
      </c>
      <c r="P1418">
        <v>125</v>
      </c>
      <c r="Q1418" s="13">
        <f t="shared" si="28"/>
        <v>704</v>
      </c>
    </row>
    <row r="1419" spans="1:17" ht="21">
      <c r="A1419" s="59">
        <v>1411</v>
      </c>
      <c r="B1419">
        <v>77945231276</v>
      </c>
      <c r="C1419" s="55"/>
      <c r="D1419" s="1" t="s">
        <v>2620</v>
      </c>
      <c r="E1419" t="s">
        <v>1447</v>
      </c>
      <c r="F1419" t="s">
        <v>232</v>
      </c>
      <c r="G1419" s="162">
        <v>45374</v>
      </c>
      <c r="H1419" s="156" t="s">
        <v>94</v>
      </c>
      <c r="I1419" s="163">
        <v>45378</v>
      </c>
      <c r="J1419" s="164"/>
      <c r="K1419" s="9" t="s">
        <v>1368</v>
      </c>
      <c r="M1419" s="13">
        <v>1399</v>
      </c>
      <c r="N1419" t="s">
        <v>2553</v>
      </c>
      <c r="O1419">
        <v>570</v>
      </c>
      <c r="P1419">
        <v>125</v>
      </c>
      <c r="Q1419" s="13">
        <f t="shared" si="28"/>
        <v>704</v>
      </c>
    </row>
    <row r="1420" spans="1:17" ht="21">
      <c r="A1420" s="59">
        <v>1412</v>
      </c>
      <c r="B1420">
        <v>77945231022</v>
      </c>
      <c r="C1420" s="55"/>
      <c r="D1420" s="1" t="s">
        <v>2621</v>
      </c>
      <c r="E1420" t="s">
        <v>2622</v>
      </c>
      <c r="F1420" t="s">
        <v>365</v>
      </c>
      <c r="G1420" s="162">
        <v>45374</v>
      </c>
      <c r="H1420" s="157" t="s">
        <v>115</v>
      </c>
      <c r="I1420" s="164"/>
      <c r="J1420" s="165">
        <v>45393</v>
      </c>
      <c r="K1420" s="9" t="s">
        <v>2104</v>
      </c>
      <c r="M1420" s="13"/>
      <c r="N1420" t="s">
        <v>2214</v>
      </c>
      <c r="P1420">
        <v>160</v>
      </c>
      <c r="Q1420" s="13">
        <f t="shared" si="28"/>
        <v>0</v>
      </c>
    </row>
    <row r="1421" spans="1:17" ht="21">
      <c r="A1421" s="59">
        <v>1413</v>
      </c>
      <c r="B1421">
        <v>77016442672</v>
      </c>
      <c r="C1421" s="55"/>
      <c r="D1421" s="1" t="s">
        <v>2623</v>
      </c>
      <c r="E1421" t="s">
        <v>839</v>
      </c>
      <c r="F1421" t="s">
        <v>840</v>
      </c>
      <c r="G1421" s="162">
        <v>45374</v>
      </c>
      <c r="H1421" s="156" t="s">
        <v>94</v>
      </c>
      <c r="I1421" s="163">
        <v>45377</v>
      </c>
      <c r="J1421" s="164"/>
      <c r="K1421" s="9" t="s">
        <v>985</v>
      </c>
      <c r="L1421" t="s">
        <v>562</v>
      </c>
      <c r="M1421" s="13">
        <v>1399</v>
      </c>
      <c r="N1421" t="s">
        <v>2553</v>
      </c>
      <c r="O1421">
        <v>570</v>
      </c>
      <c r="P1421">
        <v>125</v>
      </c>
      <c r="Q1421" s="13">
        <f t="shared" si="28"/>
        <v>704</v>
      </c>
    </row>
    <row r="1422" spans="1:17" ht="21">
      <c r="A1422" s="59">
        <v>1414</v>
      </c>
      <c r="B1422">
        <v>77945303332</v>
      </c>
      <c r="C1422" s="55"/>
      <c r="D1422" s="1" t="s">
        <v>2624</v>
      </c>
      <c r="E1422" t="s">
        <v>829</v>
      </c>
      <c r="F1422" t="s">
        <v>303</v>
      </c>
      <c r="G1422" s="162">
        <v>45374</v>
      </c>
      <c r="H1422" s="156" t="s">
        <v>94</v>
      </c>
      <c r="I1422" s="163">
        <v>45378</v>
      </c>
      <c r="J1422" s="164"/>
      <c r="K1422" s="9" t="s">
        <v>1368</v>
      </c>
      <c r="M1422" s="13">
        <v>1399</v>
      </c>
      <c r="N1422" t="s">
        <v>2553</v>
      </c>
      <c r="O1422">
        <v>570</v>
      </c>
      <c r="P1422">
        <v>125</v>
      </c>
      <c r="Q1422" s="13">
        <f t="shared" si="28"/>
        <v>704</v>
      </c>
    </row>
    <row r="1423" spans="1:17" ht="21">
      <c r="A1423" s="59">
        <v>1415</v>
      </c>
      <c r="B1423">
        <v>77945310844</v>
      </c>
      <c r="C1423" s="55"/>
      <c r="D1423" s="1" t="s">
        <v>2625</v>
      </c>
      <c r="E1423" t="s">
        <v>1889</v>
      </c>
      <c r="F1423" t="s">
        <v>452</v>
      </c>
      <c r="G1423" s="162">
        <v>45374</v>
      </c>
      <c r="H1423" s="156" t="s">
        <v>94</v>
      </c>
      <c r="I1423" s="163">
        <v>45378</v>
      </c>
      <c r="J1423" s="164"/>
      <c r="K1423" s="9" t="s">
        <v>2104</v>
      </c>
      <c r="M1423" s="13">
        <v>1999</v>
      </c>
      <c r="N1423" t="s">
        <v>2626</v>
      </c>
      <c r="O1423">
        <v>850</v>
      </c>
      <c r="P1423">
        <v>160</v>
      </c>
      <c r="Q1423" s="13">
        <f t="shared" si="28"/>
        <v>989</v>
      </c>
    </row>
    <row r="1424" spans="1:17" ht="21">
      <c r="A1424" s="59">
        <v>1416</v>
      </c>
      <c r="B1424">
        <v>77946177223</v>
      </c>
      <c r="C1424" s="55"/>
      <c r="D1424" s="1" t="s">
        <v>2627</v>
      </c>
      <c r="E1424" t="s">
        <v>329</v>
      </c>
      <c r="F1424" t="s">
        <v>452</v>
      </c>
      <c r="G1424" s="162">
        <v>45377</v>
      </c>
      <c r="H1424" s="156" t="s">
        <v>94</v>
      </c>
      <c r="I1424" s="163">
        <v>45380</v>
      </c>
      <c r="J1424" s="164"/>
      <c r="K1424" s="9" t="s">
        <v>2104</v>
      </c>
      <c r="M1424" s="13">
        <v>1999</v>
      </c>
      <c r="N1424" t="s">
        <v>2626</v>
      </c>
      <c r="O1424">
        <v>850</v>
      </c>
      <c r="P1424">
        <v>160</v>
      </c>
      <c r="Q1424" s="13">
        <f t="shared" si="28"/>
        <v>989</v>
      </c>
    </row>
    <row r="1425" spans="1:17" ht="21">
      <c r="A1425" s="59">
        <v>1417</v>
      </c>
      <c r="B1425">
        <v>77946177201</v>
      </c>
      <c r="C1425" s="55"/>
      <c r="D1425" s="1" t="s">
        <v>2628</v>
      </c>
      <c r="E1425" t="s">
        <v>1613</v>
      </c>
      <c r="F1425" t="s">
        <v>71</v>
      </c>
      <c r="G1425" s="162">
        <v>45377</v>
      </c>
      <c r="H1425" s="156" t="s">
        <v>94</v>
      </c>
      <c r="I1425" s="163">
        <v>45381</v>
      </c>
      <c r="J1425" s="164"/>
      <c r="K1425" s="9" t="s">
        <v>2104</v>
      </c>
      <c r="M1425" s="13">
        <v>1999</v>
      </c>
      <c r="N1425" t="s">
        <v>2626</v>
      </c>
      <c r="O1425">
        <v>850</v>
      </c>
      <c r="P1425">
        <v>260</v>
      </c>
      <c r="Q1425" s="13">
        <f t="shared" si="28"/>
        <v>889</v>
      </c>
    </row>
    <row r="1426" spans="1:17" ht="21">
      <c r="A1426" s="59">
        <v>1418</v>
      </c>
      <c r="B1426">
        <v>77946174600</v>
      </c>
      <c r="C1426" s="55"/>
      <c r="D1426" s="1" t="s">
        <v>2629</v>
      </c>
      <c r="E1426" t="s">
        <v>962</v>
      </c>
      <c r="F1426" t="s">
        <v>631</v>
      </c>
      <c r="G1426" s="162">
        <v>45377</v>
      </c>
      <c r="H1426" s="157" t="s">
        <v>115</v>
      </c>
      <c r="I1426" s="164"/>
      <c r="J1426" s="165">
        <v>45385</v>
      </c>
      <c r="K1426" s="9" t="s">
        <v>1368</v>
      </c>
      <c r="M1426" s="13"/>
      <c r="N1426" t="s">
        <v>2553</v>
      </c>
      <c r="P1426">
        <v>125</v>
      </c>
      <c r="Q1426" s="13">
        <f t="shared" si="28"/>
        <v>0</v>
      </c>
    </row>
    <row r="1427" spans="1:17" ht="21">
      <c r="A1427" s="59">
        <v>1419</v>
      </c>
      <c r="B1427">
        <v>77946174482</v>
      </c>
      <c r="C1427" s="55"/>
      <c r="D1427" s="1" t="s">
        <v>2630</v>
      </c>
      <c r="E1427" t="s">
        <v>2631</v>
      </c>
      <c r="F1427" t="s">
        <v>22</v>
      </c>
      <c r="G1427" s="162">
        <v>45377</v>
      </c>
      <c r="H1427" s="156" t="s">
        <v>94</v>
      </c>
      <c r="I1427" s="163">
        <v>45378</v>
      </c>
      <c r="J1427" s="164"/>
      <c r="K1427" s="9" t="s">
        <v>1368</v>
      </c>
      <c r="M1427" s="13">
        <v>1399</v>
      </c>
      <c r="N1427" t="s">
        <v>2553</v>
      </c>
      <c r="O1427">
        <v>570</v>
      </c>
      <c r="P1427">
        <v>125</v>
      </c>
      <c r="Q1427" s="13">
        <f t="shared" si="28"/>
        <v>704</v>
      </c>
    </row>
    <row r="1428" spans="1:17" ht="21">
      <c r="A1428" s="59">
        <v>1420</v>
      </c>
      <c r="B1428">
        <v>19041552490594</v>
      </c>
      <c r="C1428" s="55"/>
      <c r="D1428" s="1" t="s">
        <v>2632</v>
      </c>
      <c r="E1428" t="s">
        <v>673</v>
      </c>
      <c r="F1428" t="s">
        <v>199</v>
      </c>
      <c r="G1428" s="162">
        <v>45377</v>
      </c>
      <c r="H1428" s="156" t="s">
        <v>94</v>
      </c>
      <c r="I1428" s="163">
        <v>45382</v>
      </c>
      <c r="J1428" s="164"/>
      <c r="K1428" s="9" t="s">
        <v>1368</v>
      </c>
      <c r="M1428" s="13">
        <v>1399</v>
      </c>
      <c r="N1428" t="s">
        <v>2553</v>
      </c>
      <c r="O1428">
        <v>570</v>
      </c>
      <c r="P1428">
        <v>125</v>
      </c>
      <c r="Q1428" s="13">
        <f t="shared" si="28"/>
        <v>704</v>
      </c>
    </row>
    <row r="1429" spans="1:17" ht="21">
      <c r="A1429" s="59">
        <v>1421</v>
      </c>
      <c r="B1429">
        <v>77946174261</v>
      </c>
      <c r="C1429" s="55"/>
      <c r="D1429" s="1" t="s">
        <v>2633</v>
      </c>
      <c r="E1429" t="s">
        <v>513</v>
      </c>
      <c r="F1429" t="s">
        <v>93</v>
      </c>
      <c r="G1429" s="162">
        <v>45377</v>
      </c>
      <c r="H1429" s="156" t="s">
        <v>94</v>
      </c>
      <c r="I1429" s="163">
        <v>45379</v>
      </c>
      <c r="J1429" s="164"/>
      <c r="K1429" s="9" t="s">
        <v>2634</v>
      </c>
      <c r="M1429" s="13">
        <v>3398</v>
      </c>
      <c r="N1429" t="s">
        <v>2642</v>
      </c>
      <c r="O1429">
        <f>(570+850)</f>
        <v>1420</v>
      </c>
      <c r="P1429">
        <v>195</v>
      </c>
      <c r="Q1429" s="13">
        <f t="shared" si="28"/>
        <v>1783</v>
      </c>
    </row>
    <row r="1430" spans="1:17" ht="21">
      <c r="A1430" s="59">
        <v>1422</v>
      </c>
      <c r="B1430">
        <v>77946174176</v>
      </c>
      <c r="C1430" s="55"/>
      <c r="D1430" s="1" t="s">
        <v>2635</v>
      </c>
      <c r="E1430" t="s">
        <v>533</v>
      </c>
      <c r="F1430" t="s">
        <v>232</v>
      </c>
      <c r="G1430" s="162">
        <v>45377</v>
      </c>
      <c r="H1430" s="156" t="s">
        <v>94</v>
      </c>
      <c r="I1430" s="163">
        <v>45379</v>
      </c>
      <c r="J1430" s="164"/>
      <c r="K1430" s="9" t="s">
        <v>1368</v>
      </c>
      <c r="M1430" s="13">
        <v>1399</v>
      </c>
      <c r="N1430" t="s">
        <v>2553</v>
      </c>
      <c r="O1430">
        <v>570</v>
      </c>
      <c r="P1430">
        <v>125</v>
      </c>
      <c r="Q1430" s="13">
        <f t="shared" si="28"/>
        <v>704</v>
      </c>
    </row>
    <row r="1431" spans="1:17" ht="21">
      <c r="A1431" s="59">
        <v>1423</v>
      </c>
      <c r="B1431">
        <v>77946174095</v>
      </c>
      <c r="C1431" s="55"/>
      <c r="D1431" s="1" t="s">
        <v>2636</v>
      </c>
      <c r="E1431" t="s">
        <v>357</v>
      </c>
      <c r="F1431" t="s">
        <v>11</v>
      </c>
      <c r="G1431" s="162">
        <v>45377</v>
      </c>
      <c r="H1431" s="156" t="s">
        <v>94</v>
      </c>
      <c r="I1431" s="163">
        <v>45379</v>
      </c>
      <c r="J1431" s="164"/>
      <c r="K1431" s="9" t="s">
        <v>2228</v>
      </c>
      <c r="M1431" s="13">
        <v>2099</v>
      </c>
      <c r="N1431" t="s">
        <v>411</v>
      </c>
      <c r="O1431">
        <v>750</v>
      </c>
      <c r="P1431">
        <v>125</v>
      </c>
      <c r="Q1431" s="13">
        <f t="shared" si="28"/>
        <v>1224</v>
      </c>
    </row>
    <row r="1432" spans="1:17" ht="21">
      <c r="A1432" s="59">
        <v>1424</v>
      </c>
      <c r="B1432">
        <v>77946173981</v>
      </c>
      <c r="C1432" s="55"/>
      <c r="D1432" s="1" t="s">
        <v>2637</v>
      </c>
      <c r="E1432" t="s">
        <v>1058</v>
      </c>
      <c r="F1432" t="s">
        <v>852</v>
      </c>
      <c r="G1432" s="162">
        <v>45377</v>
      </c>
      <c r="H1432" s="156" t="s">
        <v>94</v>
      </c>
      <c r="I1432" s="163">
        <v>45381</v>
      </c>
      <c r="J1432" s="164"/>
      <c r="K1432" s="9" t="s">
        <v>1368</v>
      </c>
      <c r="M1432" s="13">
        <v>1399</v>
      </c>
      <c r="N1432" t="s">
        <v>2553</v>
      </c>
      <c r="O1432">
        <v>570</v>
      </c>
      <c r="P1432">
        <v>125</v>
      </c>
      <c r="Q1432" s="13">
        <f t="shared" si="28"/>
        <v>704</v>
      </c>
    </row>
    <row r="1433" spans="1:17" ht="21">
      <c r="A1433" s="59">
        <v>1425</v>
      </c>
      <c r="B1433">
        <v>77946173944</v>
      </c>
      <c r="C1433" s="55"/>
      <c r="D1433" s="1" t="s">
        <v>2638</v>
      </c>
      <c r="E1433" t="s">
        <v>1799</v>
      </c>
      <c r="F1433" t="s">
        <v>343</v>
      </c>
      <c r="G1433" s="162">
        <v>45377</v>
      </c>
      <c r="H1433" s="156" t="s">
        <v>94</v>
      </c>
      <c r="I1433" s="163">
        <v>45381</v>
      </c>
      <c r="J1433" s="164"/>
      <c r="K1433" s="9" t="s">
        <v>1368</v>
      </c>
      <c r="M1433" s="13">
        <v>1399</v>
      </c>
      <c r="N1433" t="s">
        <v>2553</v>
      </c>
      <c r="O1433">
        <v>570</v>
      </c>
      <c r="P1433">
        <v>125</v>
      </c>
      <c r="Q1433" s="13">
        <f t="shared" si="28"/>
        <v>704</v>
      </c>
    </row>
    <row r="1434" spans="1:17" ht="21">
      <c r="A1434" s="59">
        <v>1426</v>
      </c>
      <c r="B1434">
        <v>77946173896</v>
      </c>
      <c r="C1434" s="55"/>
      <c r="D1434" s="1" t="s">
        <v>2639</v>
      </c>
      <c r="E1434" t="s">
        <v>696</v>
      </c>
      <c r="F1434" t="s">
        <v>11</v>
      </c>
      <c r="G1434" s="162">
        <v>45377</v>
      </c>
      <c r="H1434" s="157" t="s">
        <v>115</v>
      </c>
      <c r="I1434" s="164"/>
      <c r="J1434" s="165">
        <v>45388</v>
      </c>
      <c r="K1434" s="9" t="s">
        <v>1368</v>
      </c>
      <c r="M1434" s="13"/>
      <c r="N1434" t="s">
        <v>2553</v>
      </c>
      <c r="P1434">
        <v>125</v>
      </c>
      <c r="Q1434" s="13">
        <f t="shared" si="28"/>
        <v>0</v>
      </c>
    </row>
    <row r="1435" spans="1:17" ht="21">
      <c r="A1435" s="59">
        <v>1427</v>
      </c>
      <c r="B1435">
        <v>80460599155</v>
      </c>
      <c r="C1435" s="55"/>
      <c r="D1435" s="1" t="s">
        <v>2640</v>
      </c>
      <c r="E1435" t="s">
        <v>2641</v>
      </c>
      <c r="F1435" t="s">
        <v>199</v>
      </c>
      <c r="G1435" s="162">
        <v>45377</v>
      </c>
      <c r="H1435" s="156" t="s">
        <v>94</v>
      </c>
      <c r="I1435" s="163">
        <v>45379</v>
      </c>
      <c r="J1435" s="164"/>
      <c r="K1435" s="9" t="s">
        <v>2104</v>
      </c>
      <c r="M1435" s="13">
        <v>1999</v>
      </c>
      <c r="N1435" t="s">
        <v>411</v>
      </c>
      <c r="O1435">
        <v>750</v>
      </c>
      <c r="P1435">
        <v>125</v>
      </c>
      <c r="Q1435" s="13">
        <f t="shared" si="28"/>
        <v>1124</v>
      </c>
    </row>
    <row r="1436" spans="1:17" ht="21">
      <c r="A1436" s="59">
        <v>1428</v>
      </c>
      <c r="B1436">
        <v>77946173771</v>
      </c>
      <c r="C1436" s="55"/>
      <c r="D1436" s="1" t="s">
        <v>2643</v>
      </c>
      <c r="E1436" t="s">
        <v>836</v>
      </c>
      <c r="F1436" t="s">
        <v>2</v>
      </c>
      <c r="G1436" s="162">
        <v>45377</v>
      </c>
      <c r="H1436" s="156" t="s">
        <v>94</v>
      </c>
      <c r="I1436" s="163">
        <v>45379</v>
      </c>
      <c r="J1436" s="164"/>
      <c r="K1436" s="9" t="s">
        <v>1368</v>
      </c>
      <c r="M1436" s="13">
        <v>1399</v>
      </c>
      <c r="N1436" t="s">
        <v>2553</v>
      </c>
      <c r="O1436">
        <v>570</v>
      </c>
      <c r="P1436">
        <v>125</v>
      </c>
      <c r="Q1436" s="13">
        <f t="shared" si="28"/>
        <v>704</v>
      </c>
    </row>
    <row r="1437" spans="1:17" ht="21">
      <c r="A1437" s="59">
        <v>1429</v>
      </c>
      <c r="B1437">
        <v>77946173723</v>
      </c>
      <c r="C1437" s="55"/>
      <c r="D1437" s="1" t="s">
        <v>2647</v>
      </c>
      <c r="E1437" t="s">
        <v>1093</v>
      </c>
      <c r="F1437" t="s">
        <v>2</v>
      </c>
      <c r="G1437" s="162">
        <v>45377</v>
      </c>
      <c r="H1437" s="156" t="s">
        <v>94</v>
      </c>
      <c r="I1437" s="163">
        <v>45378</v>
      </c>
      <c r="J1437" s="164"/>
      <c r="K1437" s="9" t="s">
        <v>1368</v>
      </c>
      <c r="M1437" s="13">
        <v>1399</v>
      </c>
      <c r="N1437" t="s">
        <v>2553</v>
      </c>
      <c r="O1437">
        <v>570</v>
      </c>
      <c r="P1437">
        <v>125</v>
      </c>
      <c r="Q1437" s="13">
        <f t="shared" si="28"/>
        <v>704</v>
      </c>
    </row>
    <row r="1438" spans="1:17" ht="21">
      <c r="A1438" s="59">
        <v>1430</v>
      </c>
      <c r="B1438">
        <v>77946173432</v>
      </c>
      <c r="C1438" s="55"/>
      <c r="D1438" s="1" t="s">
        <v>123</v>
      </c>
      <c r="E1438" t="s">
        <v>4</v>
      </c>
      <c r="F1438" t="s">
        <v>4</v>
      </c>
      <c r="G1438" s="162">
        <v>45377</v>
      </c>
      <c r="H1438" s="156" t="s">
        <v>94</v>
      </c>
      <c r="I1438" s="163">
        <v>45378</v>
      </c>
      <c r="J1438" s="164"/>
      <c r="K1438" s="9" t="s">
        <v>1368</v>
      </c>
      <c r="M1438" s="13">
        <v>1399</v>
      </c>
      <c r="N1438" t="s">
        <v>2553</v>
      </c>
      <c r="O1438">
        <v>570</v>
      </c>
      <c r="P1438">
        <v>125</v>
      </c>
      <c r="Q1438" s="13">
        <f t="shared" si="28"/>
        <v>704</v>
      </c>
    </row>
    <row r="1439" spans="1:17" ht="21">
      <c r="A1439" s="59">
        <v>1431</v>
      </c>
      <c r="B1439">
        <v>77946173351</v>
      </c>
      <c r="C1439" s="55"/>
      <c r="D1439" s="1" t="s">
        <v>2648</v>
      </c>
      <c r="E1439" t="s">
        <v>342</v>
      </c>
      <c r="F1439" t="s">
        <v>343</v>
      </c>
      <c r="G1439" s="162">
        <v>45377</v>
      </c>
      <c r="H1439" s="156" t="s">
        <v>94</v>
      </c>
      <c r="I1439" s="163">
        <v>45381</v>
      </c>
      <c r="J1439" s="164"/>
      <c r="K1439" s="9" t="s">
        <v>1368</v>
      </c>
      <c r="M1439" s="13">
        <v>1399</v>
      </c>
      <c r="N1439" t="s">
        <v>2553</v>
      </c>
      <c r="O1439">
        <v>570</v>
      </c>
      <c r="P1439">
        <v>125</v>
      </c>
      <c r="Q1439" s="13">
        <f t="shared" si="28"/>
        <v>704</v>
      </c>
    </row>
    <row r="1440" spans="1:17" ht="21">
      <c r="A1440" s="59">
        <v>1432</v>
      </c>
      <c r="B1440">
        <v>77017350270</v>
      </c>
      <c r="C1440" s="55"/>
      <c r="D1440" s="1" t="s">
        <v>2649</v>
      </c>
      <c r="E1440" t="s">
        <v>589</v>
      </c>
      <c r="F1440" t="s">
        <v>232</v>
      </c>
      <c r="G1440" s="162">
        <v>45377</v>
      </c>
      <c r="H1440" s="156" t="s">
        <v>94</v>
      </c>
      <c r="I1440" s="163">
        <v>45380</v>
      </c>
      <c r="J1440" s="164"/>
      <c r="K1440" s="9" t="s">
        <v>2351</v>
      </c>
      <c r="L1440" t="s">
        <v>562</v>
      </c>
      <c r="M1440" s="13">
        <v>1999</v>
      </c>
      <c r="N1440" t="s">
        <v>2352</v>
      </c>
      <c r="O1440">
        <v>850</v>
      </c>
      <c r="P1440">
        <v>160</v>
      </c>
      <c r="Q1440" s="13">
        <f t="shared" si="28"/>
        <v>989</v>
      </c>
    </row>
    <row r="1441" spans="1:17" ht="21">
      <c r="A1441" s="59">
        <v>1433</v>
      </c>
      <c r="B1441">
        <v>80460597781</v>
      </c>
      <c r="C1441" s="55"/>
      <c r="D1441" s="1" t="s">
        <v>2650</v>
      </c>
      <c r="E1441" t="s">
        <v>2193</v>
      </c>
      <c r="F1441" t="s">
        <v>1117</v>
      </c>
      <c r="G1441" s="162">
        <v>45377</v>
      </c>
      <c r="H1441" s="156" t="s">
        <v>94</v>
      </c>
      <c r="I1441" s="163">
        <v>45385</v>
      </c>
      <c r="J1441" s="164"/>
      <c r="K1441" s="9" t="s">
        <v>1368</v>
      </c>
      <c r="M1441" s="13">
        <v>1399</v>
      </c>
      <c r="N1441" t="s">
        <v>2553</v>
      </c>
      <c r="O1441">
        <v>570</v>
      </c>
      <c r="P1441">
        <v>125</v>
      </c>
      <c r="Q1441" s="13">
        <f t="shared" si="28"/>
        <v>704</v>
      </c>
    </row>
    <row r="1442" spans="1:17" ht="21">
      <c r="A1442" s="59">
        <v>1434</v>
      </c>
      <c r="B1442">
        <v>77946559180</v>
      </c>
      <c r="C1442" s="55"/>
      <c r="D1442" s="1" t="s">
        <v>2456</v>
      </c>
      <c r="E1442" t="s">
        <v>1512</v>
      </c>
      <c r="F1442" t="s">
        <v>452</v>
      </c>
      <c r="G1442" s="162">
        <v>45377</v>
      </c>
      <c r="H1442" s="156" t="s">
        <v>94</v>
      </c>
      <c r="I1442" s="163">
        <v>45380</v>
      </c>
      <c r="J1442" s="164"/>
      <c r="K1442" s="9" t="s">
        <v>1234</v>
      </c>
      <c r="M1442" s="13">
        <v>1499</v>
      </c>
      <c r="N1442" t="s">
        <v>2668</v>
      </c>
      <c r="O1442">
        <v>570</v>
      </c>
      <c r="P1442">
        <v>125</v>
      </c>
      <c r="Q1442" s="13">
        <f t="shared" si="28"/>
        <v>804</v>
      </c>
    </row>
    <row r="1443" spans="1:17" ht="21">
      <c r="A1443" s="59">
        <v>1435</v>
      </c>
      <c r="B1443">
        <v>77946172942</v>
      </c>
      <c r="C1443" s="55"/>
      <c r="D1443" s="1" t="s">
        <v>2651</v>
      </c>
      <c r="E1443" t="s">
        <v>329</v>
      </c>
      <c r="F1443" t="s">
        <v>452</v>
      </c>
      <c r="G1443" s="162">
        <v>45377</v>
      </c>
      <c r="H1443" s="156" t="s">
        <v>94</v>
      </c>
      <c r="I1443" s="163">
        <v>45383</v>
      </c>
      <c r="J1443" s="164"/>
      <c r="K1443" s="9" t="s">
        <v>1368</v>
      </c>
      <c r="M1443" s="13">
        <v>1399</v>
      </c>
      <c r="N1443" t="s">
        <v>2553</v>
      </c>
      <c r="O1443">
        <v>570</v>
      </c>
      <c r="P1443">
        <v>125</v>
      </c>
      <c r="Q1443" s="13">
        <f t="shared" si="28"/>
        <v>704</v>
      </c>
    </row>
    <row r="1444" spans="1:17" ht="21">
      <c r="A1444" s="59">
        <v>1436</v>
      </c>
      <c r="B1444">
        <v>77946172905</v>
      </c>
      <c r="C1444" s="55"/>
      <c r="D1444" s="1" t="s">
        <v>2652</v>
      </c>
      <c r="E1444" t="s">
        <v>533</v>
      </c>
      <c r="F1444" t="s">
        <v>232</v>
      </c>
      <c r="G1444" s="162">
        <v>45377</v>
      </c>
      <c r="H1444" s="156" t="s">
        <v>94</v>
      </c>
      <c r="I1444" s="163">
        <v>45380</v>
      </c>
      <c r="J1444" s="164"/>
      <c r="K1444" s="9" t="s">
        <v>2104</v>
      </c>
      <c r="M1444" s="13">
        <v>1999</v>
      </c>
      <c r="N1444" t="s">
        <v>2254</v>
      </c>
      <c r="O1444">
        <v>850</v>
      </c>
      <c r="P1444">
        <v>160</v>
      </c>
      <c r="Q1444" s="13">
        <f t="shared" si="28"/>
        <v>989</v>
      </c>
    </row>
    <row r="1445" spans="1:17" ht="21">
      <c r="A1445" s="59">
        <v>1437</v>
      </c>
      <c r="B1445">
        <v>77017345436</v>
      </c>
      <c r="C1445" s="55"/>
      <c r="D1445" s="1" t="s">
        <v>2653</v>
      </c>
      <c r="E1445" t="s">
        <v>2654</v>
      </c>
      <c r="F1445" t="s">
        <v>714</v>
      </c>
      <c r="G1445" s="162">
        <v>45377</v>
      </c>
      <c r="H1445" s="156" t="s">
        <v>94</v>
      </c>
      <c r="I1445" s="163">
        <v>45380</v>
      </c>
      <c r="J1445" s="164"/>
      <c r="K1445" s="9" t="s">
        <v>985</v>
      </c>
      <c r="L1445" t="s">
        <v>562</v>
      </c>
      <c r="M1445" s="13">
        <v>1499</v>
      </c>
      <c r="N1445" t="s">
        <v>2553</v>
      </c>
      <c r="O1445">
        <v>570</v>
      </c>
      <c r="P1445">
        <v>125</v>
      </c>
      <c r="Q1445" s="13">
        <f t="shared" si="28"/>
        <v>804</v>
      </c>
    </row>
    <row r="1446" spans="1:17" ht="21">
      <c r="A1446" s="59">
        <v>1438</v>
      </c>
      <c r="B1446">
        <v>77946172474</v>
      </c>
      <c r="C1446" s="55"/>
      <c r="D1446" s="1" t="s">
        <v>2665</v>
      </c>
      <c r="E1446" t="s">
        <v>4</v>
      </c>
      <c r="F1446" t="s">
        <v>4</v>
      </c>
      <c r="G1446" s="162">
        <v>45377</v>
      </c>
      <c r="H1446" s="156" t="s">
        <v>94</v>
      </c>
      <c r="I1446" s="163">
        <v>45378</v>
      </c>
      <c r="J1446" s="164"/>
      <c r="K1446" s="9" t="s">
        <v>2393</v>
      </c>
      <c r="M1446" s="13">
        <v>2498</v>
      </c>
      <c r="N1446" t="s">
        <v>2666</v>
      </c>
      <c r="O1446">
        <v>1140</v>
      </c>
      <c r="P1446">
        <v>125</v>
      </c>
      <c r="Q1446" s="13">
        <f t="shared" si="28"/>
        <v>1233</v>
      </c>
    </row>
    <row r="1447" spans="1:17" ht="21">
      <c r="A1447" s="59">
        <v>1439</v>
      </c>
      <c r="B1447">
        <v>81593475493</v>
      </c>
      <c r="C1447" s="55"/>
      <c r="D1447" s="1" t="s">
        <v>2655</v>
      </c>
      <c r="E1447" t="s">
        <v>2656</v>
      </c>
      <c r="F1447" t="s">
        <v>22</v>
      </c>
      <c r="G1447" s="162">
        <v>45377</v>
      </c>
      <c r="H1447" s="156" t="s">
        <v>94</v>
      </c>
      <c r="I1447" s="163">
        <v>45382</v>
      </c>
      <c r="J1447" s="164"/>
      <c r="K1447" s="9" t="s">
        <v>2657</v>
      </c>
      <c r="L1447" t="s">
        <v>562</v>
      </c>
      <c r="M1447" s="13">
        <v>2998</v>
      </c>
      <c r="N1447" t="s">
        <v>2658</v>
      </c>
      <c r="O1447">
        <v>1140</v>
      </c>
      <c r="P1447">
        <v>125</v>
      </c>
      <c r="Q1447" s="13">
        <f t="shared" si="28"/>
        <v>1733</v>
      </c>
    </row>
    <row r="1448" spans="1:17" ht="21">
      <c r="A1448" s="59">
        <v>1440</v>
      </c>
      <c r="B1448">
        <v>77946166922</v>
      </c>
      <c r="C1448" s="55"/>
      <c r="D1448" s="1" t="s">
        <v>2659</v>
      </c>
      <c r="E1448" t="s">
        <v>329</v>
      </c>
      <c r="F1448" t="s">
        <v>452</v>
      </c>
      <c r="G1448" s="162">
        <v>45377</v>
      </c>
      <c r="H1448" s="156" t="s">
        <v>94</v>
      </c>
      <c r="I1448" s="163">
        <v>45380</v>
      </c>
      <c r="J1448" s="164"/>
      <c r="K1448" s="9" t="s">
        <v>1368</v>
      </c>
      <c r="M1448" s="13">
        <v>1399</v>
      </c>
      <c r="N1448" t="s">
        <v>2553</v>
      </c>
      <c r="O1448">
        <v>570</v>
      </c>
      <c r="P1448">
        <v>125</v>
      </c>
      <c r="Q1448" s="13">
        <f t="shared" si="28"/>
        <v>704</v>
      </c>
    </row>
    <row r="1449" spans="1:17" ht="21">
      <c r="A1449" s="59">
        <v>1441</v>
      </c>
      <c r="B1449">
        <v>77946166616</v>
      </c>
      <c r="C1449" s="55"/>
      <c r="D1449" s="1" t="s">
        <v>2660</v>
      </c>
      <c r="E1449" t="s">
        <v>589</v>
      </c>
      <c r="F1449" t="s">
        <v>232</v>
      </c>
      <c r="G1449" s="162">
        <v>45377</v>
      </c>
      <c r="H1449" s="156" t="s">
        <v>94</v>
      </c>
      <c r="I1449" s="163">
        <v>45379</v>
      </c>
      <c r="J1449" s="164"/>
      <c r="K1449" s="9" t="s">
        <v>1368</v>
      </c>
      <c r="M1449" s="13">
        <v>1399</v>
      </c>
      <c r="N1449" t="s">
        <v>2553</v>
      </c>
      <c r="O1449">
        <v>570</v>
      </c>
      <c r="P1449">
        <v>125</v>
      </c>
      <c r="Q1449" s="13">
        <f t="shared" si="28"/>
        <v>704</v>
      </c>
    </row>
    <row r="1450" spans="1:17" ht="21">
      <c r="A1450" s="59">
        <v>1442</v>
      </c>
      <c r="B1450">
        <v>80460590184</v>
      </c>
      <c r="C1450" s="55"/>
      <c r="D1450" s="1" t="s">
        <v>2661</v>
      </c>
      <c r="E1450" t="s">
        <v>253</v>
      </c>
      <c r="F1450" t="s">
        <v>635</v>
      </c>
      <c r="G1450" s="162">
        <v>45377</v>
      </c>
      <c r="H1450" s="156" t="s">
        <v>94</v>
      </c>
      <c r="I1450" s="163">
        <v>45380</v>
      </c>
      <c r="J1450" s="164"/>
      <c r="K1450" s="9" t="s">
        <v>1368</v>
      </c>
      <c r="M1450" s="13">
        <v>1399</v>
      </c>
      <c r="N1450" t="s">
        <v>2553</v>
      </c>
      <c r="O1450">
        <v>570</v>
      </c>
      <c r="P1450">
        <v>125</v>
      </c>
      <c r="Q1450" s="13">
        <f t="shared" si="28"/>
        <v>704</v>
      </c>
    </row>
    <row r="1451" spans="1:17" ht="21">
      <c r="A1451" s="59">
        <v>1443</v>
      </c>
      <c r="B1451">
        <v>77946166513</v>
      </c>
      <c r="C1451" s="55"/>
      <c r="D1451" s="1" t="s">
        <v>2148</v>
      </c>
      <c r="E1451" t="s">
        <v>2664</v>
      </c>
      <c r="F1451" t="s">
        <v>199</v>
      </c>
      <c r="G1451" s="162">
        <v>45377</v>
      </c>
      <c r="H1451" s="156" t="s">
        <v>94</v>
      </c>
      <c r="I1451" s="163">
        <v>45380</v>
      </c>
      <c r="J1451" s="164"/>
      <c r="K1451" s="9" t="s">
        <v>1368</v>
      </c>
      <c r="M1451" s="13">
        <v>1399</v>
      </c>
      <c r="N1451" t="s">
        <v>2553</v>
      </c>
      <c r="O1451">
        <v>570</v>
      </c>
      <c r="P1451">
        <v>125</v>
      </c>
      <c r="Q1451" s="13">
        <f t="shared" si="28"/>
        <v>704</v>
      </c>
    </row>
    <row r="1452" spans="1:17" ht="21">
      <c r="A1452" s="59">
        <v>1444</v>
      </c>
      <c r="B1452">
        <v>77946172791</v>
      </c>
      <c r="C1452" s="55"/>
      <c r="D1452" s="1" t="s">
        <v>2669</v>
      </c>
      <c r="E1452" t="s">
        <v>4</v>
      </c>
      <c r="F1452" t="s">
        <v>4</v>
      </c>
      <c r="G1452" s="162">
        <v>45377</v>
      </c>
      <c r="H1452" s="156" t="s">
        <v>94</v>
      </c>
      <c r="I1452" s="163">
        <v>45378</v>
      </c>
      <c r="J1452" s="164"/>
      <c r="K1452" s="9" t="s">
        <v>1368</v>
      </c>
      <c r="M1452" s="13">
        <v>1399</v>
      </c>
      <c r="N1452" t="s">
        <v>2670</v>
      </c>
      <c r="O1452">
        <v>570</v>
      </c>
      <c r="P1452">
        <v>125</v>
      </c>
      <c r="Q1452" s="13">
        <f t="shared" si="28"/>
        <v>704</v>
      </c>
    </row>
    <row r="1453" spans="1:17" ht="21">
      <c r="A1453" s="59">
        <v>1445</v>
      </c>
      <c r="B1453">
        <v>19041552499775</v>
      </c>
      <c r="C1453" s="55"/>
      <c r="D1453" s="1" t="s">
        <v>2671</v>
      </c>
      <c r="E1453" t="s">
        <v>901</v>
      </c>
      <c r="F1453" t="s">
        <v>210</v>
      </c>
      <c r="G1453" s="162">
        <v>45377</v>
      </c>
      <c r="H1453" s="156" t="s">
        <v>94</v>
      </c>
      <c r="I1453" s="163">
        <v>45380</v>
      </c>
      <c r="J1453" s="164"/>
      <c r="K1453" s="9" t="s">
        <v>1368</v>
      </c>
      <c r="M1453" s="13">
        <v>1399</v>
      </c>
      <c r="N1453" t="s">
        <v>2553</v>
      </c>
      <c r="O1453">
        <v>570</v>
      </c>
      <c r="P1453">
        <v>125</v>
      </c>
      <c r="Q1453" s="13">
        <f t="shared" si="28"/>
        <v>704</v>
      </c>
    </row>
    <row r="1454" spans="1:17" ht="21">
      <c r="A1454" s="59">
        <v>1446</v>
      </c>
      <c r="B1454">
        <v>77946184061</v>
      </c>
      <c r="C1454" s="55"/>
      <c r="D1454" s="1" t="s">
        <v>2672</v>
      </c>
      <c r="E1454" t="s">
        <v>1464</v>
      </c>
      <c r="F1454" t="s">
        <v>232</v>
      </c>
      <c r="G1454" s="162">
        <v>45377</v>
      </c>
      <c r="H1454" s="156" t="s">
        <v>94</v>
      </c>
      <c r="I1454" s="163">
        <v>45379</v>
      </c>
      <c r="J1454" s="164"/>
      <c r="K1454" s="9" t="s">
        <v>1368</v>
      </c>
      <c r="M1454" s="13">
        <v>1399</v>
      </c>
      <c r="N1454" t="s">
        <v>2553</v>
      </c>
      <c r="O1454">
        <v>570</v>
      </c>
      <c r="P1454">
        <v>125</v>
      </c>
      <c r="Q1454" s="13">
        <f t="shared" si="28"/>
        <v>704</v>
      </c>
    </row>
    <row r="1455" spans="1:17" ht="21">
      <c r="A1455" s="59">
        <v>1447</v>
      </c>
      <c r="B1455">
        <v>77946184805</v>
      </c>
      <c r="C1455" s="55"/>
      <c r="D1455" s="1" t="s">
        <v>2673</v>
      </c>
      <c r="E1455" t="s">
        <v>1583</v>
      </c>
      <c r="F1455" t="s">
        <v>22</v>
      </c>
      <c r="G1455" s="162">
        <v>45377</v>
      </c>
      <c r="H1455" s="157" t="s">
        <v>115</v>
      </c>
      <c r="I1455" s="164"/>
      <c r="J1455" s="165">
        <v>45388</v>
      </c>
      <c r="K1455" s="9" t="s">
        <v>1234</v>
      </c>
      <c r="M1455" s="13"/>
      <c r="N1455" t="s">
        <v>2553</v>
      </c>
      <c r="O1455">
        <v>570</v>
      </c>
      <c r="P1455">
        <v>125</v>
      </c>
      <c r="Q1455" s="13">
        <f t="shared" si="28"/>
        <v>0</v>
      </c>
    </row>
    <row r="1456" spans="1:17" ht="21">
      <c r="A1456" s="59">
        <v>1448</v>
      </c>
      <c r="B1456">
        <v>77946498766</v>
      </c>
      <c r="C1456" s="55"/>
      <c r="D1456" s="1" t="s">
        <v>2675</v>
      </c>
      <c r="E1456" t="s">
        <v>231</v>
      </c>
      <c r="F1456" t="s">
        <v>232</v>
      </c>
      <c r="G1456" s="162">
        <v>45377</v>
      </c>
      <c r="H1456" s="156" t="s">
        <v>94</v>
      </c>
      <c r="I1456" s="163">
        <v>45379</v>
      </c>
      <c r="J1456" s="164"/>
      <c r="K1456" s="9" t="s">
        <v>1368</v>
      </c>
      <c r="M1456" s="13">
        <v>1399</v>
      </c>
      <c r="N1456" t="s">
        <v>2553</v>
      </c>
      <c r="O1456">
        <v>570</v>
      </c>
      <c r="P1456">
        <v>125</v>
      </c>
      <c r="Q1456" s="13">
        <f t="shared" si="28"/>
        <v>704</v>
      </c>
    </row>
    <row r="1457" spans="1:17" ht="21">
      <c r="A1457" s="59">
        <v>1449</v>
      </c>
      <c r="B1457">
        <v>77946499164</v>
      </c>
      <c r="C1457" s="55"/>
      <c r="D1457" s="1" t="s">
        <v>2515</v>
      </c>
      <c r="E1457" t="s">
        <v>963</v>
      </c>
      <c r="F1457" t="s">
        <v>380</v>
      </c>
      <c r="G1457" s="162">
        <v>45377</v>
      </c>
      <c r="H1457" s="156" t="s">
        <v>94</v>
      </c>
      <c r="I1457" s="163">
        <v>45380</v>
      </c>
      <c r="J1457" s="164"/>
      <c r="K1457" s="9" t="s">
        <v>1234</v>
      </c>
      <c r="M1457" s="13">
        <v>1499</v>
      </c>
      <c r="N1457" t="s">
        <v>2676</v>
      </c>
      <c r="O1457">
        <v>570</v>
      </c>
      <c r="P1457">
        <v>125</v>
      </c>
      <c r="Q1457" s="13">
        <f t="shared" si="28"/>
        <v>804</v>
      </c>
    </row>
    <row r="1458" spans="1:17" ht="21">
      <c r="A1458" s="59">
        <v>1450</v>
      </c>
      <c r="B1458">
        <v>77946499525</v>
      </c>
      <c r="C1458" s="55"/>
      <c r="D1458" s="1" t="s">
        <v>2677</v>
      </c>
      <c r="E1458" t="s">
        <v>667</v>
      </c>
      <c r="F1458" t="s">
        <v>492</v>
      </c>
      <c r="G1458" s="162">
        <v>45377</v>
      </c>
      <c r="H1458" s="156" t="s">
        <v>94</v>
      </c>
      <c r="I1458" s="163">
        <v>45379</v>
      </c>
      <c r="J1458" s="164"/>
      <c r="K1458" s="9" t="s">
        <v>1234</v>
      </c>
      <c r="M1458" s="13">
        <v>1499</v>
      </c>
      <c r="N1458" t="s">
        <v>2553</v>
      </c>
      <c r="O1458">
        <v>570</v>
      </c>
      <c r="P1458">
        <v>125</v>
      </c>
      <c r="Q1458" s="13">
        <f t="shared" si="28"/>
        <v>804</v>
      </c>
    </row>
    <row r="1459" spans="1:17" ht="21">
      <c r="A1459" s="59">
        <v>1451</v>
      </c>
      <c r="B1459">
        <v>80460856350</v>
      </c>
      <c r="C1459" s="55"/>
      <c r="D1459" s="1" t="s">
        <v>2674</v>
      </c>
      <c r="E1459" t="s">
        <v>2211</v>
      </c>
      <c r="F1459" t="s">
        <v>232</v>
      </c>
      <c r="G1459" s="162">
        <v>45377</v>
      </c>
      <c r="H1459" s="156" t="s">
        <v>94</v>
      </c>
      <c r="I1459" s="163">
        <v>45380</v>
      </c>
      <c r="J1459" s="164"/>
      <c r="K1459" s="9" t="s">
        <v>2104</v>
      </c>
      <c r="M1459" s="13">
        <v>1999</v>
      </c>
      <c r="N1459" t="s">
        <v>2254</v>
      </c>
      <c r="O1459">
        <v>850</v>
      </c>
      <c r="P1459">
        <v>160</v>
      </c>
      <c r="Q1459" s="13">
        <f t="shared" si="28"/>
        <v>989</v>
      </c>
    </row>
    <row r="1460" spans="1:17" ht="21">
      <c r="A1460" s="59">
        <v>1452</v>
      </c>
      <c r="B1460">
        <v>77946499901</v>
      </c>
      <c r="C1460" s="55"/>
      <c r="D1460" s="1" t="s">
        <v>2678</v>
      </c>
      <c r="E1460" t="s">
        <v>1108</v>
      </c>
      <c r="F1460" t="s">
        <v>303</v>
      </c>
      <c r="G1460" s="162">
        <v>45377</v>
      </c>
      <c r="H1460" s="157" t="s">
        <v>115</v>
      </c>
      <c r="I1460" s="164"/>
      <c r="J1460" s="165">
        <v>45387</v>
      </c>
      <c r="K1460" s="9" t="s">
        <v>1368</v>
      </c>
      <c r="M1460" s="13"/>
      <c r="N1460" t="s">
        <v>2553</v>
      </c>
      <c r="P1460">
        <v>125</v>
      </c>
      <c r="Q1460" s="13">
        <f t="shared" ref="Q1460:Q1523" si="29">(IF((M1460)-(O1460+P1460)&lt;0,0,(M1460)-(O1460+P1460)))</f>
        <v>0</v>
      </c>
    </row>
    <row r="1461" spans="1:17" ht="21">
      <c r="A1461" s="59">
        <v>1453</v>
      </c>
      <c r="B1461">
        <v>77946559003</v>
      </c>
      <c r="C1461" s="55"/>
      <c r="D1461" s="1" t="s">
        <v>2679</v>
      </c>
      <c r="E1461" t="s">
        <v>832</v>
      </c>
      <c r="F1461" t="s">
        <v>22</v>
      </c>
      <c r="G1461" s="162">
        <v>45377</v>
      </c>
      <c r="H1461" s="156" t="s">
        <v>94</v>
      </c>
      <c r="I1461" s="163">
        <v>45379</v>
      </c>
      <c r="J1461" s="164"/>
      <c r="K1461" s="9" t="s">
        <v>2104</v>
      </c>
      <c r="M1461" s="13">
        <v>1999</v>
      </c>
      <c r="N1461" t="s">
        <v>2214</v>
      </c>
      <c r="O1461">
        <v>850</v>
      </c>
      <c r="P1461">
        <v>160</v>
      </c>
      <c r="Q1461" s="13">
        <f t="shared" si="29"/>
        <v>989</v>
      </c>
    </row>
    <row r="1462" spans="1:17" ht="21">
      <c r="A1462" s="59">
        <v>1454</v>
      </c>
      <c r="B1462">
        <v>77946558771</v>
      </c>
      <c r="C1462" s="55"/>
      <c r="D1462" s="1" t="s">
        <v>2680</v>
      </c>
      <c r="E1462" t="s">
        <v>2681</v>
      </c>
      <c r="F1462" t="s">
        <v>452</v>
      </c>
      <c r="G1462" s="162">
        <v>45377</v>
      </c>
      <c r="H1462" s="156" t="s">
        <v>94</v>
      </c>
      <c r="I1462" s="163">
        <v>45381</v>
      </c>
      <c r="J1462" s="164"/>
      <c r="K1462" s="9" t="s">
        <v>1368</v>
      </c>
      <c r="M1462" s="13">
        <v>1399</v>
      </c>
      <c r="N1462" t="s">
        <v>2553</v>
      </c>
      <c r="O1462">
        <v>570</v>
      </c>
      <c r="P1462">
        <v>125</v>
      </c>
      <c r="Q1462" s="13">
        <f t="shared" si="29"/>
        <v>704</v>
      </c>
    </row>
    <row r="1463" spans="1:17" ht="21">
      <c r="A1463" s="59">
        <v>1455</v>
      </c>
      <c r="B1463">
        <v>77946558642</v>
      </c>
      <c r="C1463" s="55"/>
      <c r="D1463" s="1" t="s">
        <v>2682</v>
      </c>
      <c r="E1463" t="s">
        <v>533</v>
      </c>
      <c r="F1463" t="s">
        <v>232</v>
      </c>
      <c r="G1463" s="162">
        <v>45377</v>
      </c>
      <c r="H1463" s="156" t="s">
        <v>94</v>
      </c>
      <c r="I1463" s="163">
        <v>45379</v>
      </c>
      <c r="J1463" s="164"/>
      <c r="K1463" s="9" t="s">
        <v>1368</v>
      </c>
      <c r="M1463" s="13">
        <v>1399</v>
      </c>
      <c r="N1463" t="s">
        <v>2553</v>
      </c>
      <c r="O1463">
        <v>570</v>
      </c>
      <c r="P1463">
        <v>125</v>
      </c>
      <c r="Q1463" s="13">
        <f t="shared" si="29"/>
        <v>704</v>
      </c>
    </row>
    <row r="1464" spans="1:17" ht="21">
      <c r="A1464" s="59">
        <v>1456</v>
      </c>
      <c r="B1464">
        <v>77946558454</v>
      </c>
      <c r="C1464" s="55"/>
      <c r="D1464" s="1" t="s">
        <v>2683</v>
      </c>
      <c r="E1464" t="s">
        <v>963</v>
      </c>
      <c r="F1464" t="s">
        <v>380</v>
      </c>
      <c r="G1464" s="162">
        <v>45377</v>
      </c>
      <c r="H1464" s="156" t="s">
        <v>94</v>
      </c>
      <c r="I1464" s="163">
        <v>45380</v>
      </c>
      <c r="J1464" s="164"/>
      <c r="K1464" s="9" t="s">
        <v>1368</v>
      </c>
      <c r="M1464" s="13">
        <v>1399</v>
      </c>
      <c r="N1464" t="s">
        <v>2553</v>
      </c>
      <c r="O1464">
        <v>570</v>
      </c>
      <c r="P1464">
        <v>125</v>
      </c>
      <c r="Q1464" s="13">
        <f t="shared" si="29"/>
        <v>704</v>
      </c>
    </row>
    <row r="1465" spans="1:17" ht="21">
      <c r="A1465" s="59">
        <v>1457</v>
      </c>
      <c r="B1465">
        <v>77946558292</v>
      </c>
      <c r="C1465" s="55"/>
      <c r="D1465" s="1" t="s">
        <v>2684</v>
      </c>
      <c r="E1465" t="s">
        <v>961</v>
      </c>
      <c r="F1465" t="s">
        <v>452</v>
      </c>
      <c r="G1465" s="162">
        <v>45377</v>
      </c>
      <c r="H1465" s="156" t="s">
        <v>94</v>
      </c>
      <c r="I1465" s="163">
        <v>45381</v>
      </c>
      <c r="J1465" s="164"/>
      <c r="K1465" s="9" t="s">
        <v>1368</v>
      </c>
      <c r="M1465" s="13">
        <v>1399</v>
      </c>
      <c r="N1465" t="s">
        <v>2553</v>
      </c>
      <c r="O1465">
        <v>570</v>
      </c>
      <c r="P1465">
        <v>125</v>
      </c>
      <c r="Q1465" s="13">
        <f t="shared" si="29"/>
        <v>704</v>
      </c>
    </row>
    <row r="1466" spans="1:17" ht="21">
      <c r="A1466" s="59">
        <v>1458</v>
      </c>
      <c r="B1466">
        <v>77946568151</v>
      </c>
      <c r="C1466" s="55"/>
      <c r="D1466" s="1" t="s">
        <v>2685</v>
      </c>
      <c r="E1466" t="s">
        <v>329</v>
      </c>
      <c r="F1466" t="s">
        <v>452</v>
      </c>
      <c r="G1466" s="162">
        <v>45377</v>
      </c>
      <c r="H1466" s="156" t="s">
        <v>94</v>
      </c>
      <c r="I1466" s="163">
        <v>45380</v>
      </c>
      <c r="J1466" s="164"/>
      <c r="K1466" s="9" t="s">
        <v>1368</v>
      </c>
      <c r="M1466" s="13">
        <v>1399</v>
      </c>
      <c r="N1466" t="s">
        <v>2553</v>
      </c>
      <c r="O1466">
        <v>570</v>
      </c>
      <c r="P1466">
        <v>125</v>
      </c>
      <c r="Q1466" s="13">
        <f t="shared" si="29"/>
        <v>704</v>
      </c>
    </row>
    <row r="1467" spans="1:17" ht="21">
      <c r="A1467" s="59">
        <v>1459</v>
      </c>
      <c r="B1467">
        <v>77946578861</v>
      </c>
      <c r="C1467" s="55"/>
      <c r="D1467" s="1" t="s">
        <v>2687</v>
      </c>
      <c r="E1467" t="s">
        <v>1009</v>
      </c>
      <c r="F1467" t="s">
        <v>714</v>
      </c>
      <c r="G1467" s="162">
        <v>45377</v>
      </c>
      <c r="H1467" s="156" t="s">
        <v>94</v>
      </c>
      <c r="I1467" s="163">
        <v>45381</v>
      </c>
      <c r="J1467" s="164"/>
      <c r="K1467" s="9" t="s">
        <v>1368</v>
      </c>
      <c r="M1467" s="13">
        <v>1399</v>
      </c>
      <c r="N1467" t="s">
        <v>2553</v>
      </c>
      <c r="O1467">
        <v>570</v>
      </c>
      <c r="P1467">
        <v>125</v>
      </c>
      <c r="Q1467" s="13">
        <f t="shared" si="29"/>
        <v>704</v>
      </c>
    </row>
    <row r="1468" spans="1:17" ht="21">
      <c r="A1468" s="59">
        <v>1460</v>
      </c>
      <c r="B1468">
        <v>77946579546</v>
      </c>
      <c r="C1468" s="55"/>
      <c r="D1468" s="1" t="s">
        <v>2688</v>
      </c>
      <c r="E1468" t="s">
        <v>963</v>
      </c>
      <c r="F1468" t="s">
        <v>380</v>
      </c>
      <c r="G1468" s="162">
        <v>45377</v>
      </c>
      <c r="H1468" s="156" t="s">
        <v>94</v>
      </c>
      <c r="I1468" s="163">
        <v>45380</v>
      </c>
      <c r="J1468" s="164"/>
      <c r="K1468" s="9" t="s">
        <v>1368</v>
      </c>
      <c r="M1468" s="13">
        <v>1399</v>
      </c>
      <c r="N1468" t="s">
        <v>2553</v>
      </c>
      <c r="O1468">
        <v>570</v>
      </c>
      <c r="P1468">
        <v>125</v>
      </c>
      <c r="Q1468" s="13">
        <f t="shared" si="29"/>
        <v>704</v>
      </c>
    </row>
    <row r="1469" spans="1:17" ht="21">
      <c r="A1469" s="59">
        <v>1461</v>
      </c>
      <c r="B1469">
        <v>77946584553</v>
      </c>
      <c r="C1469" s="55"/>
      <c r="D1469" s="1" t="s">
        <v>2691</v>
      </c>
      <c r="E1469" t="s">
        <v>1043</v>
      </c>
      <c r="F1469" t="s">
        <v>492</v>
      </c>
      <c r="G1469" s="162">
        <v>45377</v>
      </c>
      <c r="H1469" s="157" t="s">
        <v>115</v>
      </c>
      <c r="I1469" s="164"/>
      <c r="J1469" s="165">
        <v>45410</v>
      </c>
      <c r="K1469" s="9" t="s">
        <v>1368</v>
      </c>
      <c r="M1469" s="13"/>
      <c r="N1469" t="s">
        <v>2553</v>
      </c>
      <c r="O1469">
        <v>0</v>
      </c>
      <c r="P1469">
        <v>125</v>
      </c>
      <c r="Q1469" s="13">
        <f t="shared" si="29"/>
        <v>0</v>
      </c>
    </row>
    <row r="1470" spans="1:17" ht="21">
      <c r="A1470" s="59">
        <v>1462</v>
      </c>
      <c r="B1470">
        <v>77946667422</v>
      </c>
      <c r="C1470" s="55"/>
      <c r="D1470" s="1" t="s">
        <v>2693</v>
      </c>
      <c r="E1470" t="s">
        <v>589</v>
      </c>
      <c r="F1470" t="s">
        <v>232</v>
      </c>
      <c r="G1470" s="162">
        <v>45377</v>
      </c>
      <c r="H1470" s="156" t="s">
        <v>94</v>
      </c>
      <c r="I1470" s="163">
        <v>45380</v>
      </c>
      <c r="J1470" s="164"/>
      <c r="K1470" s="9" t="s">
        <v>1368</v>
      </c>
      <c r="M1470" s="13">
        <v>1399</v>
      </c>
      <c r="N1470" t="s">
        <v>2553</v>
      </c>
      <c r="O1470">
        <v>570</v>
      </c>
      <c r="P1470">
        <v>125</v>
      </c>
      <c r="Q1470" s="13">
        <f t="shared" si="29"/>
        <v>704</v>
      </c>
    </row>
    <row r="1471" spans="1:17" ht="21">
      <c r="A1471" s="59">
        <v>1463</v>
      </c>
      <c r="B1471">
        <v>77946667385</v>
      </c>
      <c r="C1471" s="55"/>
      <c r="D1471" s="1" t="s">
        <v>2694</v>
      </c>
      <c r="E1471" t="s">
        <v>2274</v>
      </c>
      <c r="F1471" t="s">
        <v>22</v>
      </c>
      <c r="G1471" s="162">
        <v>45377</v>
      </c>
      <c r="H1471" s="156" t="s">
        <v>94</v>
      </c>
      <c r="I1471" s="163">
        <v>45378</v>
      </c>
      <c r="J1471" s="164"/>
      <c r="K1471" s="9" t="s">
        <v>1368</v>
      </c>
      <c r="M1471" s="13">
        <v>1399</v>
      </c>
      <c r="N1471" t="s">
        <v>2553</v>
      </c>
      <c r="O1471">
        <v>570</v>
      </c>
      <c r="P1471">
        <v>125</v>
      </c>
      <c r="Q1471" s="13">
        <f t="shared" si="29"/>
        <v>704</v>
      </c>
    </row>
    <row r="1472" spans="1:17" ht="21">
      <c r="A1472" s="59">
        <v>1464</v>
      </c>
      <c r="B1472">
        <v>77946667363</v>
      </c>
      <c r="C1472" s="55"/>
      <c r="D1472" s="1" t="s">
        <v>2695</v>
      </c>
      <c r="E1472" t="s">
        <v>2696</v>
      </c>
      <c r="F1472" t="s">
        <v>452</v>
      </c>
      <c r="G1472" s="162">
        <v>45377</v>
      </c>
      <c r="H1472" s="156" t="s">
        <v>94</v>
      </c>
      <c r="I1472" s="163">
        <v>45380</v>
      </c>
      <c r="J1472" s="164"/>
      <c r="K1472" s="9" t="s">
        <v>1368</v>
      </c>
      <c r="M1472" s="13">
        <v>1399</v>
      </c>
      <c r="N1472" t="s">
        <v>2553</v>
      </c>
      <c r="O1472">
        <v>570</v>
      </c>
      <c r="P1472">
        <v>125</v>
      </c>
      <c r="Q1472" s="13">
        <f t="shared" si="29"/>
        <v>704</v>
      </c>
    </row>
    <row r="1473" spans="1:17" ht="21">
      <c r="A1473" s="59">
        <v>1465</v>
      </c>
      <c r="B1473">
        <v>77946991883</v>
      </c>
      <c r="C1473" s="55"/>
      <c r="D1473" s="1" t="s">
        <v>2697</v>
      </c>
      <c r="E1473" t="s">
        <v>1527</v>
      </c>
      <c r="F1473" t="s">
        <v>343</v>
      </c>
      <c r="G1473" s="162">
        <v>45377</v>
      </c>
      <c r="H1473" s="156" t="s">
        <v>94</v>
      </c>
      <c r="I1473" s="163">
        <v>45381</v>
      </c>
      <c r="J1473" s="164"/>
      <c r="K1473" s="9" t="s">
        <v>1368</v>
      </c>
      <c r="M1473" s="13">
        <v>1399</v>
      </c>
      <c r="N1473" t="s">
        <v>2553</v>
      </c>
      <c r="O1473">
        <v>570</v>
      </c>
      <c r="P1473">
        <v>125</v>
      </c>
      <c r="Q1473" s="13">
        <f t="shared" si="29"/>
        <v>704</v>
      </c>
    </row>
    <row r="1474" spans="1:17" ht="21">
      <c r="A1474" s="59">
        <v>1466</v>
      </c>
      <c r="B1474">
        <v>77946991102</v>
      </c>
      <c r="C1474" s="55"/>
      <c r="D1474" s="1" t="s">
        <v>2698</v>
      </c>
      <c r="E1474" t="s">
        <v>861</v>
      </c>
      <c r="F1474" t="s">
        <v>199</v>
      </c>
      <c r="G1474" s="162">
        <v>45377</v>
      </c>
      <c r="H1474" s="156" t="s">
        <v>94</v>
      </c>
      <c r="I1474" s="163">
        <v>45379</v>
      </c>
      <c r="J1474" s="164"/>
      <c r="K1474" s="9" t="s">
        <v>1368</v>
      </c>
      <c r="M1474" s="13">
        <v>1399</v>
      </c>
      <c r="N1474" t="s">
        <v>2553</v>
      </c>
      <c r="O1474">
        <v>570</v>
      </c>
      <c r="P1474">
        <v>125</v>
      </c>
      <c r="Q1474" s="13">
        <f t="shared" si="29"/>
        <v>704</v>
      </c>
    </row>
    <row r="1475" spans="1:17" ht="21">
      <c r="A1475" s="59">
        <v>1467</v>
      </c>
      <c r="B1475">
        <v>77019093620</v>
      </c>
      <c r="C1475" s="55"/>
      <c r="D1475" s="1" t="s">
        <v>2699</v>
      </c>
      <c r="E1475" t="s">
        <v>829</v>
      </c>
      <c r="F1475" t="s">
        <v>303</v>
      </c>
      <c r="G1475" s="162">
        <v>45378</v>
      </c>
      <c r="H1475" s="156" t="s">
        <v>94</v>
      </c>
      <c r="I1475" s="163">
        <v>45381</v>
      </c>
      <c r="J1475" s="164"/>
      <c r="K1475" s="9" t="s">
        <v>1368</v>
      </c>
      <c r="M1475" s="13">
        <v>1399</v>
      </c>
      <c r="N1475" t="s">
        <v>2553</v>
      </c>
      <c r="O1475">
        <v>570</v>
      </c>
      <c r="P1475">
        <v>125</v>
      </c>
      <c r="Q1475" s="13">
        <f t="shared" si="29"/>
        <v>704</v>
      </c>
    </row>
    <row r="1476" spans="1:17" ht="21">
      <c r="A1476" s="59">
        <v>1468</v>
      </c>
      <c r="B1476">
        <v>77019093620</v>
      </c>
      <c r="C1476" s="55"/>
      <c r="D1476" s="1" t="s">
        <v>2700</v>
      </c>
      <c r="E1476" t="s">
        <v>4</v>
      </c>
      <c r="F1476" t="s">
        <v>4</v>
      </c>
      <c r="G1476" s="162">
        <v>45378</v>
      </c>
      <c r="H1476" s="156" t="s">
        <v>94</v>
      </c>
      <c r="I1476" s="163">
        <v>45379</v>
      </c>
      <c r="J1476" s="164"/>
      <c r="K1476" s="9" t="s">
        <v>985</v>
      </c>
      <c r="L1476" t="s">
        <v>562</v>
      </c>
      <c r="M1476" s="13">
        <v>1399</v>
      </c>
      <c r="N1476" t="s">
        <v>1713</v>
      </c>
      <c r="O1476">
        <v>530</v>
      </c>
      <c r="P1476">
        <v>125</v>
      </c>
      <c r="Q1476" s="13">
        <f t="shared" si="29"/>
        <v>744</v>
      </c>
    </row>
    <row r="1477" spans="1:17" ht="21">
      <c r="A1477" s="59">
        <v>1469</v>
      </c>
      <c r="B1477">
        <v>77947970531</v>
      </c>
      <c r="C1477" s="55"/>
      <c r="D1477" s="1" t="s">
        <v>2701</v>
      </c>
      <c r="E1477" t="s">
        <v>329</v>
      </c>
      <c r="F1477" t="s">
        <v>452</v>
      </c>
      <c r="G1477" s="162">
        <v>45378</v>
      </c>
      <c r="H1477" s="156" t="s">
        <v>94</v>
      </c>
      <c r="I1477" s="163">
        <v>45381</v>
      </c>
      <c r="J1477" s="164"/>
      <c r="K1477" s="9" t="s">
        <v>1427</v>
      </c>
      <c r="M1477" s="13">
        <v>1648</v>
      </c>
      <c r="N1477" t="s">
        <v>2702</v>
      </c>
      <c r="O1477">
        <v>570</v>
      </c>
      <c r="P1477">
        <v>125</v>
      </c>
      <c r="Q1477" s="13">
        <f t="shared" si="29"/>
        <v>953</v>
      </c>
    </row>
    <row r="1478" spans="1:17" ht="21">
      <c r="A1478" s="59">
        <v>1470</v>
      </c>
      <c r="B1478">
        <v>77947970461</v>
      </c>
      <c r="C1478" s="55"/>
      <c r="D1478" s="1" t="s">
        <v>2703</v>
      </c>
      <c r="E1478" t="s">
        <v>1396</v>
      </c>
      <c r="F1478" t="s">
        <v>199</v>
      </c>
      <c r="G1478" s="162">
        <v>45378</v>
      </c>
      <c r="H1478" s="157" t="s">
        <v>115</v>
      </c>
      <c r="I1478" s="164"/>
      <c r="J1478" s="165">
        <v>45393</v>
      </c>
      <c r="K1478" s="9" t="s">
        <v>2104</v>
      </c>
      <c r="M1478" s="13"/>
      <c r="N1478" t="s">
        <v>2254</v>
      </c>
      <c r="P1478">
        <v>160</v>
      </c>
      <c r="Q1478" s="13">
        <f t="shared" si="29"/>
        <v>0</v>
      </c>
    </row>
    <row r="1479" spans="1:17" ht="21">
      <c r="A1479" s="59">
        <v>1471</v>
      </c>
      <c r="B1479">
        <v>77947970310</v>
      </c>
      <c r="C1479" s="55"/>
      <c r="D1479" s="1" t="s">
        <v>2704</v>
      </c>
      <c r="E1479" t="s">
        <v>529</v>
      </c>
      <c r="F1479" t="s">
        <v>2</v>
      </c>
      <c r="G1479" s="162">
        <v>45378</v>
      </c>
      <c r="H1479" s="156" t="s">
        <v>94</v>
      </c>
      <c r="I1479" s="163">
        <v>45379</v>
      </c>
      <c r="J1479" s="164"/>
      <c r="K1479" s="9" t="s">
        <v>1368</v>
      </c>
      <c r="M1479" s="13">
        <v>1399</v>
      </c>
      <c r="N1479" t="s">
        <v>1713</v>
      </c>
      <c r="O1479">
        <v>530</v>
      </c>
      <c r="P1479">
        <v>125</v>
      </c>
      <c r="Q1479" s="13">
        <f t="shared" si="29"/>
        <v>744</v>
      </c>
    </row>
    <row r="1480" spans="1:17" ht="21">
      <c r="A1480" s="59">
        <v>1472</v>
      </c>
      <c r="B1480">
        <v>77947970240</v>
      </c>
      <c r="C1480" s="55"/>
      <c r="D1480" s="1" t="s">
        <v>2705</v>
      </c>
      <c r="E1480" t="s">
        <v>974</v>
      </c>
      <c r="F1480" t="s">
        <v>365</v>
      </c>
      <c r="G1480" s="162">
        <v>45378</v>
      </c>
      <c r="H1480" s="156" t="s">
        <v>94</v>
      </c>
      <c r="I1480" s="163">
        <v>45380</v>
      </c>
      <c r="J1480" s="164"/>
      <c r="K1480" s="9" t="s">
        <v>1368</v>
      </c>
      <c r="M1480" s="13">
        <v>1399</v>
      </c>
      <c r="N1480" t="s">
        <v>1713</v>
      </c>
      <c r="O1480">
        <v>530</v>
      </c>
      <c r="P1480">
        <v>125</v>
      </c>
      <c r="Q1480" s="13">
        <f t="shared" si="29"/>
        <v>744</v>
      </c>
    </row>
    <row r="1481" spans="1:17" ht="21">
      <c r="A1481" s="59">
        <v>1473</v>
      </c>
      <c r="B1481">
        <v>77019091634</v>
      </c>
      <c r="C1481" s="55"/>
      <c r="D1481" s="1" t="s">
        <v>2706</v>
      </c>
      <c r="E1481" t="s">
        <v>835</v>
      </c>
      <c r="F1481" t="s">
        <v>452</v>
      </c>
      <c r="G1481" s="162">
        <v>45378</v>
      </c>
      <c r="H1481" s="156" t="s">
        <v>94</v>
      </c>
      <c r="I1481" s="163">
        <v>45381</v>
      </c>
      <c r="J1481" s="164"/>
      <c r="K1481" s="9" t="s">
        <v>1376</v>
      </c>
      <c r="L1481" t="s">
        <v>562</v>
      </c>
      <c r="M1481" s="13">
        <v>1499</v>
      </c>
      <c r="N1481" t="s">
        <v>2707</v>
      </c>
      <c r="O1481">
        <v>570</v>
      </c>
      <c r="P1481">
        <v>125</v>
      </c>
      <c r="Q1481" s="13">
        <f t="shared" si="29"/>
        <v>804</v>
      </c>
    </row>
    <row r="1482" spans="1:17" ht="21">
      <c r="A1482" s="59">
        <v>1474</v>
      </c>
      <c r="B1482">
        <v>77019078205</v>
      </c>
      <c r="C1482" s="55"/>
      <c r="D1482" s="1" t="s">
        <v>2708</v>
      </c>
      <c r="E1482" t="s">
        <v>1381</v>
      </c>
      <c r="F1482" t="s">
        <v>6</v>
      </c>
      <c r="G1482" s="162">
        <v>45378</v>
      </c>
      <c r="H1482" s="156" t="s">
        <v>94</v>
      </c>
      <c r="I1482" s="163">
        <v>45382</v>
      </c>
      <c r="J1482" s="164"/>
      <c r="K1482" s="9" t="s">
        <v>2351</v>
      </c>
      <c r="L1482" t="s">
        <v>562</v>
      </c>
      <c r="M1482" s="13">
        <v>1999</v>
      </c>
      <c r="N1482" t="s">
        <v>2254</v>
      </c>
      <c r="O1482">
        <v>850</v>
      </c>
      <c r="P1482">
        <v>160</v>
      </c>
      <c r="Q1482" s="13">
        <f t="shared" si="29"/>
        <v>989</v>
      </c>
    </row>
    <row r="1483" spans="1:17" ht="21">
      <c r="A1483" s="59">
        <v>1475</v>
      </c>
      <c r="B1483">
        <v>77947959235</v>
      </c>
      <c r="C1483" s="55"/>
      <c r="D1483" s="1" t="s">
        <v>2686</v>
      </c>
      <c r="E1483" t="s">
        <v>839</v>
      </c>
      <c r="F1483" t="s">
        <v>22</v>
      </c>
      <c r="G1483" s="162">
        <v>45378</v>
      </c>
      <c r="H1483" s="156" t="s">
        <v>94</v>
      </c>
      <c r="I1483" s="163">
        <v>45380</v>
      </c>
      <c r="J1483" s="164"/>
      <c r="K1483" s="9" t="s">
        <v>2228</v>
      </c>
      <c r="M1483" s="13">
        <v>2099</v>
      </c>
      <c r="N1483" t="s">
        <v>2711</v>
      </c>
      <c r="O1483">
        <v>750</v>
      </c>
      <c r="P1483">
        <v>125</v>
      </c>
      <c r="Q1483" s="13">
        <f t="shared" si="29"/>
        <v>1224</v>
      </c>
    </row>
    <row r="1484" spans="1:17" ht="21">
      <c r="A1484" s="59">
        <v>1476</v>
      </c>
      <c r="B1484">
        <v>77947959003</v>
      </c>
      <c r="C1484" s="55"/>
      <c r="D1484" s="1" t="s">
        <v>2662</v>
      </c>
      <c r="E1484" t="s">
        <v>2314</v>
      </c>
      <c r="F1484" t="s">
        <v>380</v>
      </c>
      <c r="G1484" s="162">
        <v>45378</v>
      </c>
      <c r="H1484" s="156" t="s">
        <v>94</v>
      </c>
      <c r="I1484" s="163">
        <v>45384</v>
      </c>
      <c r="J1484" s="164"/>
      <c r="K1484" s="9" t="s">
        <v>2663</v>
      </c>
      <c r="M1484" s="13">
        <v>2198</v>
      </c>
      <c r="N1484" t="s">
        <v>2712</v>
      </c>
      <c r="O1484">
        <v>570</v>
      </c>
      <c r="P1484">
        <v>125</v>
      </c>
      <c r="Q1484" s="13">
        <f t="shared" si="29"/>
        <v>1503</v>
      </c>
    </row>
    <row r="1485" spans="1:17" ht="21">
      <c r="A1485" s="59">
        <v>1477</v>
      </c>
      <c r="B1485">
        <v>77947958815</v>
      </c>
      <c r="C1485" s="55"/>
      <c r="D1485" s="1" t="s">
        <v>2709</v>
      </c>
      <c r="E1485" t="s">
        <v>231</v>
      </c>
      <c r="F1485" t="s">
        <v>232</v>
      </c>
      <c r="G1485" s="162">
        <v>45378</v>
      </c>
      <c r="H1485" s="156" t="s">
        <v>94</v>
      </c>
      <c r="I1485" s="163">
        <v>45380</v>
      </c>
      <c r="J1485" s="164"/>
      <c r="K1485" s="9" t="s">
        <v>1368</v>
      </c>
      <c r="M1485" s="13">
        <v>1399</v>
      </c>
      <c r="N1485" t="s">
        <v>2710</v>
      </c>
      <c r="O1485">
        <v>530</v>
      </c>
      <c r="P1485">
        <v>125</v>
      </c>
      <c r="Q1485" s="13">
        <f t="shared" si="29"/>
        <v>744</v>
      </c>
    </row>
    <row r="1486" spans="1:17" ht="21">
      <c r="A1486" s="59">
        <v>1478</v>
      </c>
      <c r="B1486">
        <v>1319489986900</v>
      </c>
      <c r="C1486" s="55"/>
      <c r="D1486" s="1" t="s">
        <v>2713</v>
      </c>
      <c r="E1486" t="s">
        <v>2538</v>
      </c>
      <c r="F1486" t="s">
        <v>714</v>
      </c>
      <c r="G1486" s="162">
        <v>45378</v>
      </c>
      <c r="H1486" s="156" t="s">
        <v>94</v>
      </c>
      <c r="I1486" s="163">
        <v>45381</v>
      </c>
      <c r="J1486" s="164"/>
      <c r="K1486" s="9" t="s">
        <v>1368</v>
      </c>
      <c r="M1486" s="13">
        <v>1399</v>
      </c>
      <c r="N1486" t="s">
        <v>2710</v>
      </c>
      <c r="O1486">
        <v>530</v>
      </c>
      <c r="P1486">
        <v>125</v>
      </c>
      <c r="Q1486" s="13">
        <f t="shared" si="29"/>
        <v>744</v>
      </c>
    </row>
    <row r="1487" spans="1:17" ht="21">
      <c r="A1487" s="59">
        <v>1479</v>
      </c>
      <c r="B1487">
        <v>77947989814</v>
      </c>
      <c r="C1487" s="55"/>
      <c r="D1487" s="1" t="s">
        <v>2714</v>
      </c>
      <c r="E1487" t="s">
        <v>1153</v>
      </c>
      <c r="F1487" t="s">
        <v>2</v>
      </c>
      <c r="G1487" s="162">
        <v>45378</v>
      </c>
      <c r="H1487" s="156" t="s">
        <v>94</v>
      </c>
      <c r="I1487" s="163">
        <v>45379</v>
      </c>
      <c r="J1487" s="164"/>
      <c r="K1487" s="9" t="s">
        <v>2228</v>
      </c>
      <c r="M1487" s="13">
        <v>2099</v>
      </c>
      <c r="N1487" t="s">
        <v>2715</v>
      </c>
      <c r="O1487">
        <v>850</v>
      </c>
      <c r="P1487">
        <v>160</v>
      </c>
      <c r="Q1487" s="13">
        <f t="shared" si="29"/>
        <v>1089</v>
      </c>
    </row>
    <row r="1488" spans="1:17" ht="21">
      <c r="A1488" s="59">
        <v>1480</v>
      </c>
      <c r="B1488">
        <v>77947989490</v>
      </c>
      <c r="C1488" s="55"/>
      <c r="D1488" s="1" t="s">
        <v>2716</v>
      </c>
      <c r="E1488" t="s">
        <v>1651</v>
      </c>
      <c r="F1488" t="s">
        <v>1119</v>
      </c>
      <c r="G1488" s="162">
        <v>45378</v>
      </c>
      <c r="H1488" s="156" t="s">
        <v>94</v>
      </c>
      <c r="I1488" s="163">
        <v>45385</v>
      </c>
      <c r="J1488" s="164"/>
      <c r="K1488" s="9" t="s">
        <v>2228</v>
      </c>
      <c r="M1488" s="13">
        <v>2099</v>
      </c>
      <c r="N1488" t="s">
        <v>2717</v>
      </c>
      <c r="O1488">
        <v>850</v>
      </c>
      <c r="P1488">
        <v>160</v>
      </c>
      <c r="Q1488" s="13">
        <f t="shared" si="29"/>
        <v>1089</v>
      </c>
    </row>
    <row r="1489" spans="1:17" ht="21">
      <c r="A1489" s="59">
        <v>1481</v>
      </c>
      <c r="B1489">
        <v>77947989243</v>
      </c>
      <c r="C1489" s="55"/>
      <c r="D1489" s="1" t="s">
        <v>2718</v>
      </c>
      <c r="E1489" t="s">
        <v>4</v>
      </c>
      <c r="F1489" t="s">
        <v>4</v>
      </c>
      <c r="G1489" s="162">
        <v>45378</v>
      </c>
      <c r="H1489" s="156" t="s">
        <v>94</v>
      </c>
      <c r="I1489" s="163">
        <v>45379</v>
      </c>
      <c r="J1489" s="164"/>
      <c r="K1489" s="9" t="s">
        <v>1234</v>
      </c>
      <c r="M1489" s="13">
        <v>1499</v>
      </c>
      <c r="N1489" t="s">
        <v>1520</v>
      </c>
      <c r="O1489">
        <v>500</v>
      </c>
      <c r="P1489">
        <v>125</v>
      </c>
      <c r="Q1489" s="13">
        <f t="shared" si="29"/>
        <v>874</v>
      </c>
    </row>
    <row r="1490" spans="1:17" ht="21">
      <c r="A1490" s="59">
        <v>1482</v>
      </c>
      <c r="B1490">
        <v>77947987795</v>
      </c>
      <c r="C1490" s="55"/>
      <c r="D1490" s="1" t="s">
        <v>2719</v>
      </c>
      <c r="E1490" t="s">
        <v>329</v>
      </c>
      <c r="F1490" t="s">
        <v>452</v>
      </c>
      <c r="G1490" s="162">
        <v>45378</v>
      </c>
      <c r="H1490" s="156" t="s">
        <v>94</v>
      </c>
      <c r="I1490" s="163">
        <v>45381</v>
      </c>
      <c r="J1490" s="164"/>
      <c r="K1490" s="9" t="s">
        <v>1234</v>
      </c>
      <c r="M1490" s="13">
        <v>1499</v>
      </c>
      <c r="N1490" t="s">
        <v>2720</v>
      </c>
      <c r="O1490">
        <v>530</v>
      </c>
      <c r="P1490">
        <v>125</v>
      </c>
      <c r="Q1490" s="13">
        <f t="shared" si="29"/>
        <v>844</v>
      </c>
    </row>
    <row r="1491" spans="1:17" ht="21">
      <c r="A1491" s="59">
        <v>1483</v>
      </c>
      <c r="B1491">
        <v>77947988974</v>
      </c>
      <c r="C1491" s="55"/>
      <c r="D1491" s="1" t="s">
        <v>2721</v>
      </c>
      <c r="E1491" t="s">
        <v>531</v>
      </c>
      <c r="F1491" t="s">
        <v>2</v>
      </c>
      <c r="G1491" s="162">
        <v>45378</v>
      </c>
      <c r="H1491" s="156" t="s">
        <v>94</v>
      </c>
      <c r="I1491" s="163">
        <v>45379</v>
      </c>
      <c r="J1491" s="164"/>
      <c r="K1491" s="9" t="s">
        <v>1368</v>
      </c>
      <c r="M1491" s="13">
        <v>1399</v>
      </c>
      <c r="N1491" t="s">
        <v>2710</v>
      </c>
      <c r="O1491">
        <v>530</v>
      </c>
      <c r="P1491">
        <v>125</v>
      </c>
      <c r="Q1491" s="13">
        <f t="shared" si="29"/>
        <v>744</v>
      </c>
    </row>
    <row r="1492" spans="1:17" ht="21">
      <c r="A1492" s="59">
        <v>1484</v>
      </c>
      <c r="B1492">
        <v>77948078515</v>
      </c>
      <c r="C1492" s="55"/>
      <c r="D1492" s="1" t="s">
        <v>2722</v>
      </c>
      <c r="E1492" t="s">
        <v>21</v>
      </c>
      <c r="F1492" t="s">
        <v>22</v>
      </c>
      <c r="G1492" s="162">
        <v>45378</v>
      </c>
      <c r="H1492" s="156" t="s">
        <v>94</v>
      </c>
      <c r="I1492" s="163">
        <v>45379</v>
      </c>
      <c r="J1492" s="164"/>
      <c r="K1492" s="9" t="s">
        <v>1368</v>
      </c>
      <c r="M1492" s="13">
        <v>1399</v>
      </c>
      <c r="N1492" t="s">
        <v>2710</v>
      </c>
      <c r="O1492">
        <v>530</v>
      </c>
      <c r="P1492">
        <v>125</v>
      </c>
      <c r="Q1492" s="13">
        <f t="shared" si="29"/>
        <v>744</v>
      </c>
    </row>
    <row r="1493" spans="1:17" ht="21">
      <c r="A1493" s="59">
        <v>1485</v>
      </c>
      <c r="B1493">
        <v>77948078423</v>
      </c>
      <c r="C1493" s="55"/>
      <c r="D1493" s="1" t="s">
        <v>2723</v>
      </c>
      <c r="E1493" t="s">
        <v>533</v>
      </c>
      <c r="F1493" t="s">
        <v>232</v>
      </c>
      <c r="G1493" s="162">
        <v>45378</v>
      </c>
      <c r="H1493" s="156" t="s">
        <v>94</v>
      </c>
      <c r="I1493" s="163">
        <v>45380</v>
      </c>
      <c r="J1493" s="164"/>
      <c r="K1493" s="9" t="s">
        <v>2104</v>
      </c>
      <c r="M1493" s="13">
        <v>1999</v>
      </c>
      <c r="N1493" t="s">
        <v>2724</v>
      </c>
      <c r="O1493">
        <v>750</v>
      </c>
      <c r="P1493">
        <v>125</v>
      </c>
      <c r="Q1493" s="13">
        <f t="shared" si="29"/>
        <v>1124</v>
      </c>
    </row>
    <row r="1494" spans="1:17" ht="21">
      <c r="A1494" s="59">
        <v>1486</v>
      </c>
      <c r="B1494">
        <v>77948395022</v>
      </c>
      <c r="C1494" s="55"/>
      <c r="D1494" s="1" t="s">
        <v>2728</v>
      </c>
      <c r="E1494" t="s">
        <v>589</v>
      </c>
      <c r="F1494" t="s">
        <v>232</v>
      </c>
      <c r="G1494" s="162">
        <v>45378</v>
      </c>
      <c r="H1494" s="156" t="s">
        <v>94</v>
      </c>
      <c r="I1494" s="163">
        <v>45381</v>
      </c>
      <c r="J1494" s="164"/>
      <c r="K1494" s="9" t="s">
        <v>1415</v>
      </c>
      <c r="M1494" s="13">
        <v>1548</v>
      </c>
      <c r="N1494" t="s">
        <v>2740</v>
      </c>
      <c r="O1494">
        <v>570</v>
      </c>
      <c r="P1494">
        <v>125</v>
      </c>
      <c r="Q1494" s="13">
        <f t="shared" si="29"/>
        <v>853</v>
      </c>
    </row>
    <row r="1495" spans="1:17" ht="21">
      <c r="A1495" s="59">
        <v>1487</v>
      </c>
      <c r="B1495">
        <v>77948388092</v>
      </c>
      <c r="C1495" s="55"/>
      <c r="D1495" s="1" t="s">
        <v>2730</v>
      </c>
      <c r="E1495" t="s">
        <v>963</v>
      </c>
      <c r="F1495" t="s">
        <v>380</v>
      </c>
      <c r="G1495" s="162">
        <v>45378</v>
      </c>
      <c r="H1495" s="157" t="s">
        <v>115</v>
      </c>
      <c r="I1495" s="164"/>
      <c r="J1495" s="165">
        <v>45392</v>
      </c>
      <c r="K1495" s="9" t="s">
        <v>1415</v>
      </c>
      <c r="M1495" s="13"/>
      <c r="N1495" t="s">
        <v>2740</v>
      </c>
      <c r="P1495">
        <v>125</v>
      </c>
      <c r="Q1495" s="13">
        <f t="shared" si="29"/>
        <v>0</v>
      </c>
    </row>
    <row r="1496" spans="1:17" ht="21">
      <c r="A1496" s="59">
        <v>1488</v>
      </c>
      <c r="B1496">
        <v>77948387801</v>
      </c>
      <c r="C1496" s="55"/>
      <c r="D1496" s="1" t="s">
        <v>2731</v>
      </c>
      <c r="E1496" t="s">
        <v>4</v>
      </c>
      <c r="F1496" t="s">
        <v>4</v>
      </c>
      <c r="G1496" s="162">
        <v>45378</v>
      </c>
      <c r="H1496" s="156" t="s">
        <v>94</v>
      </c>
      <c r="I1496" s="163">
        <v>45379</v>
      </c>
      <c r="J1496" s="164"/>
      <c r="K1496" s="9" t="s">
        <v>2104</v>
      </c>
      <c r="M1496" s="13">
        <v>1999</v>
      </c>
      <c r="N1496" t="s">
        <v>2214</v>
      </c>
      <c r="O1496">
        <v>850</v>
      </c>
      <c r="P1496">
        <v>160</v>
      </c>
      <c r="Q1496" s="13">
        <f t="shared" si="29"/>
        <v>989</v>
      </c>
    </row>
    <row r="1497" spans="1:17" ht="21">
      <c r="A1497" s="59">
        <v>1489</v>
      </c>
      <c r="B1497">
        <v>77019393905</v>
      </c>
      <c r="C1497" s="55"/>
      <c r="D1497" s="1" t="s">
        <v>2732</v>
      </c>
      <c r="E1497" t="s">
        <v>1215</v>
      </c>
      <c r="F1497" t="s">
        <v>93</v>
      </c>
      <c r="G1497" s="162">
        <v>45378</v>
      </c>
      <c r="H1497" s="156" t="s">
        <v>94</v>
      </c>
      <c r="I1497" s="163">
        <v>45380</v>
      </c>
      <c r="J1497" s="164"/>
      <c r="K1497" s="9" t="s">
        <v>985</v>
      </c>
      <c r="L1497" t="s">
        <v>562</v>
      </c>
      <c r="M1497" s="13">
        <v>1399</v>
      </c>
      <c r="N1497" t="s">
        <v>2733</v>
      </c>
      <c r="O1497">
        <v>570</v>
      </c>
      <c r="P1497">
        <v>125</v>
      </c>
      <c r="Q1497" s="13">
        <f t="shared" si="29"/>
        <v>704</v>
      </c>
    </row>
    <row r="1498" spans="1:17" ht="21">
      <c r="A1498" s="59">
        <v>1490</v>
      </c>
      <c r="B1498">
        <v>77948386972</v>
      </c>
      <c r="C1498" s="55"/>
      <c r="D1498" s="1" t="s">
        <v>2734</v>
      </c>
      <c r="E1498" t="s">
        <v>231</v>
      </c>
      <c r="F1498" t="s">
        <v>232</v>
      </c>
      <c r="G1498" s="162">
        <v>45378</v>
      </c>
      <c r="H1498" s="156" t="s">
        <v>94</v>
      </c>
      <c r="I1498" s="163">
        <v>45380</v>
      </c>
      <c r="J1498" s="164"/>
      <c r="K1498" s="9" t="s">
        <v>2735</v>
      </c>
      <c r="M1498" s="13">
        <v>2698</v>
      </c>
      <c r="N1498" t="s">
        <v>2736</v>
      </c>
      <c r="O1498">
        <v>1000</v>
      </c>
      <c r="P1498">
        <v>125</v>
      </c>
      <c r="Q1498" s="13">
        <f t="shared" si="29"/>
        <v>1573</v>
      </c>
    </row>
    <row r="1499" spans="1:17" ht="21">
      <c r="A1499" s="59">
        <v>1491</v>
      </c>
      <c r="B1499">
        <v>77948385701</v>
      </c>
      <c r="C1499" s="55"/>
      <c r="D1499" s="1" t="s">
        <v>2737</v>
      </c>
      <c r="E1499" t="s">
        <v>2738</v>
      </c>
      <c r="F1499" t="s">
        <v>6</v>
      </c>
      <c r="G1499" s="162">
        <v>45378</v>
      </c>
      <c r="H1499" s="156" t="s">
        <v>94</v>
      </c>
      <c r="I1499" s="163">
        <v>45383</v>
      </c>
      <c r="J1499" s="164"/>
      <c r="K1499" s="9" t="s">
        <v>1687</v>
      </c>
      <c r="M1499" s="13">
        <v>1698</v>
      </c>
      <c r="N1499" t="s">
        <v>2739</v>
      </c>
      <c r="O1499">
        <v>570</v>
      </c>
      <c r="P1499">
        <v>125</v>
      </c>
      <c r="Q1499" s="13">
        <f t="shared" si="29"/>
        <v>1003</v>
      </c>
    </row>
    <row r="1500" spans="1:17" ht="21">
      <c r="A1500" s="59">
        <v>1492</v>
      </c>
      <c r="B1500">
        <v>77948564024</v>
      </c>
      <c r="C1500" s="55"/>
      <c r="D1500" s="1" t="s">
        <v>2741</v>
      </c>
      <c r="E1500" t="s">
        <v>2742</v>
      </c>
      <c r="F1500" t="s">
        <v>11</v>
      </c>
      <c r="G1500" s="162">
        <v>45378</v>
      </c>
      <c r="H1500" s="156" t="s">
        <v>94</v>
      </c>
      <c r="I1500" s="163">
        <v>45379</v>
      </c>
      <c r="J1500" s="164"/>
      <c r="K1500" s="9" t="s">
        <v>1234</v>
      </c>
      <c r="M1500" s="13">
        <v>1399</v>
      </c>
      <c r="N1500" t="s">
        <v>2743</v>
      </c>
      <c r="O1500">
        <v>500</v>
      </c>
      <c r="P1500">
        <v>125</v>
      </c>
      <c r="Q1500" s="13">
        <f t="shared" si="29"/>
        <v>774</v>
      </c>
    </row>
    <row r="1501" spans="1:17" ht="21">
      <c r="A1501" s="59">
        <v>1493</v>
      </c>
      <c r="B1501">
        <v>77948563770</v>
      </c>
      <c r="C1501" s="55"/>
      <c r="D1501" s="1" t="s">
        <v>2744</v>
      </c>
      <c r="E1501" t="s">
        <v>846</v>
      </c>
      <c r="F1501" t="s">
        <v>22</v>
      </c>
      <c r="G1501" s="162">
        <v>45378</v>
      </c>
      <c r="H1501" s="157" t="s">
        <v>115</v>
      </c>
      <c r="I1501" s="164"/>
      <c r="J1501" s="165">
        <v>45389</v>
      </c>
      <c r="K1501" s="9" t="s">
        <v>1368</v>
      </c>
      <c r="M1501" s="13"/>
      <c r="N1501" t="s">
        <v>1713</v>
      </c>
      <c r="P1501">
        <v>125</v>
      </c>
      <c r="Q1501" s="13">
        <f t="shared" si="29"/>
        <v>0</v>
      </c>
    </row>
    <row r="1502" spans="1:17" ht="21">
      <c r="A1502" s="59">
        <v>1494</v>
      </c>
      <c r="B1502">
        <v>77948877764</v>
      </c>
      <c r="C1502" s="55"/>
      <c r="D1502" s="1" t="s">
        <v>2745</v>
      </c>
      <c r="E1502" t="s">
        <v>2746</v>
      </c>
      <c r="F1502" t="s">
        <v>22</v>
      </c>
      <c r="G1502" s="162">
        <v>45379</v>
      </c>
      <c r="H1502" s="156" t="s">
        <v>94</v>
      </c>
      <c r="I1502" s="163">
        <v>45380</v>
      </c>
      <c r="J1502" s="164"/>
      <c r="K1502" s="9" t="s">
        <v>2756</v>
      </c>
      <c r="M1502" s="13">
        <v>2847</v>
      </c>
      <c r="N1502" t="s">
        <v>2757</v>
      </c>
      <c r="O1502">
        <v>1040</v>
      </c>
      <c r="P1502">
        <v>125</v>
      </c>
      <c r="Q1502" s="13">
        <f t="shared" si="29"/>
        <v>1682</v>
      </c>
    </row>
    <row r="1503" spans="1:17" ht="21">
      <c r="A1503" s="59">
        <v>1495</v>
      </c>
      <c r="B1503">
        <v>141123413644951</v>
      </c>
      <c r="C1503" s="55"/>
      <c r="D1503" s="1" t="s">
        <v>2729</v>
      </c>
      <c r="E1503" t="s">
        <v>249</v>
      </c>
      <c r="F1503" t="s">
        <v>249</v>
      </c>
      <c r="G1503" s="162">
        <v>45379</v>
      </c>
      <c r="H1503" s="156" t="s">
        <v>94</v>
      </c>
      <c r="I1503" s="163">
        <v>45384</v>
      </c>
      <c r="J1503" s="164"/>
      <c r="K1503" s="9" t="s">
        <v>1234</v>
      </c>
      <c r="M1503" s="13">
        <v>1499</v>
      </c>
      <c r="N1503" t="s">
        <v>1520</v>
      </c>
      <c r="O1503">
        <v>500</v>
      </c>
      <c r="P1503">
        <v>125</v>
      </c>
      <c r="Q1503" s="13">
        <f t="shared" si="29"/>
        <v>874</v>
      </c>
    </row>
    <row r="1504" spans="1:17" ht="21">
      <c r="A1504" s="59">
        <v>1496</v>
      </c>
      <c r="B1504">
        <v>77948858142</v>
      </c>
      <c r="C1504" s="55"/>
      <c r="D1504" s="1" t="s">
        <v>1201</v>
      </c>
      <c r="E1504" t="s">
        <v>1064</v>
      </c>
      <c r="F1504" t="s">
        <v>11</v>
      </c>
      <c r="G1504" s="162">
        <v>45379</v>
      </c>
      <c r="H1504" s="156" t="s">
        <v>94</v>
      </c>
      <c r="I1504" s="163">
        <v>45381</v>
      </c>
      <c r="J1504" s="164"/>
      <c r="K1504" s="9" t="s">
        <v>1234</v>
      </c>
      <c r="M1504" s="13">
        <v>1499</v>
      </c>
      <c r="N1504" t="s">
        <v>1520</v>
      </c>
      <c r="O1504">
        <v>500</v>
      </c>
      <c r="P1504">
        <v>125</v>
      </c>
      <c r="Q1504" s="13">
        <f t="shared" si="29"/>
        <v>874</v>
      </c>
    </row>
    <row r="1505" spans="1:17" ht="21">
      <c r="A1505" s="59">
        <v>1497</v>
      </c>
      <c r="B1505">
        <v>77948856812</v>
      </c>
      <c r="C1505" s="55"/>
      <c r="D1505" s="1" t="s">
        <v>1901</v>
      </c>
      <c r="E1505" t="s">
        <v>2118</v>
      </c>
      <c r="F1505" t="s">
        <v>827</v>
      </c>
      <c r="G1505" s="162">
        <v>45379</v>
      </c>
      <c r="H1505" s="156" t="s">
        <v>94</v>
      </c>
      <c r="I1505" s="163">
        <v>45383</v>
      </c>
      <c r="J1505" s="164"/>
      <c r="K1505" s="9" t="s">
        <v>2104</v>
      </c>
      <c r="M1505" s="13">
        <v>1999</v>
      </c>
      <c r="N1505" t="s">
        <v>2214</v>
      </c>
      <c r="O1505">
        <v>850</v>
      </c>
      <c r="P1505">
        <v>160</v>
      </c>
      <c r="Q1505" s="13">
        <f t="shared" si="29"/>
        <v>989</v>
      </c>
    </row>
    <row r="1506" spans="1:17" ht="21">
      <c r="A1506" s="59">
        <v>1498</v>
      </c>
      <c r="B1506">
        <v>77948854760</v>
      </c>
      <c r="C1506" s="55"/>
      <c r="D1506" s="1" t="s">
        <v>2747</v>
      </c>
      <c r="E1506" t="s">
        <v>2748</v>
      </c>
      <c r="F1506" t="s">
        <v>380</v>
      </c>
      <c r="G1506" s="162">
        <v>45379</v>
      </c>
      <c r="H1506" s="156" t="s">
        <v>94</v>
      </c>
      <c r="I1506" s="163">
        <v>45383</v>
      </c>
      <c r="J1506" s="164"/>
      <c r="K1506" s="9" t="s">
        <v>2104</v>
      </c>
      <c r="M1506" s="13">
        <v>1999</v>
      </c>
      <c r="N1506" t="s">
        <v>2254</v>
      </c>
      <c r="O1506">
        <v>850</v>
      </c>
      <c r="P1506">
        <v>160</v>
      </c>
      <c r="Q1506" s="13">
        <f t="shared" si="29"/>
        <v>989</v>
      </c>
    </row>
    <row r="1507" spans="1:17" ht="21">
      <c r="A1507" s="59">
        <v>1499</v>
      </c>
      <c r="B1507">
        <v>77948854631</v>
      </c>
      <c r="C1507" s="55"/>
      <c r="D1507" s="1" t="s">
        <v>2749</v>
      </c>
      <c r="E1507" t="s">
        <v>2750</v>
      </c>
      <c r="F1507" t="s">
        <v>11</v>
      </c>
      <c r="G1507" s="162">
        <v>45379</v>
      </c>
      <c r="H1507" s="156" t="s">
        <v>94</v>
      </c>
      <c r="I1507" s="163">
        <v>45381</v>
      </c>
      <c r="J1507" s="164"/>
      <c r="K1507" s="9" t="s">
        <v>2104</v>
      </c>
      <c r="M1507" s="13">
        <v>1999</v>
      </c>
      <c r="N1507" t="s">
        <v>2214</v>
      </c>
      <c r="O1507">
        <v>850</v>
      </c>
      <c r="P1507">
        <v>160</v>
      </c>
      <c r="Q1507" s="13">
        <f t="shared" si="29"/>
        <v>989</v>
      </c>
    </row>
    <row r="1508" spans="1:17" ht="21">
      <c r="A1508" s="59">
        <v>1500</v>
      </c>
      <c r="B1508">
        <v>77948854443</v>
      </c>
      <c r="C1508" s="55"/>
      <c r="D1508" s="1" t="s">
        <v>2751</v>
      </c>
      <c r="E1508" t="s">
        <v>2752</v>
      </c>
      <c r="F1508" t="s">
        <v>22</v>
      </c>
      <c r="G1508" s="162">
        <v>45379</v>
      </c>
      <c r="H1508" s="157" t="s">
        <v>115</v>
      </c>
      <c r="I1508" s="164"/>
      <c r="J1508" s="165">
        <v>45384</v>
      </c>
      <c r="K1508" s="9" t="s">
        <v>1368</v>
      </c>
      <c r="M1508" s="13"/>
      <c r="N1508" t="s">
        <v>2710</v>
      </c>
      <c r="P1508">
        <v>125</v>
      </c>
      <c r="Q1508" s="13">
        <f t="shared" si="29"/>
        <v>0</v>
      </c>
    </row>
    <row r="1509" spans="1:17" ht="21">
      <c r="A1509" s="59">
        <v>1501</v>
      </c>
      <c r="B1509">
        <v>77948854244</v>
      </c>
      <c r="C1509" s="55"/>
      <c r="D1509" s="1" t="s">
        <v>2753</v>
      </c>
      <c r="E1509" t="s">
        <v>513</v>
      </c>
      <c r="F1509" t="s">
        <v>93</v>
      </c>
      <c r="G1509" s="162">
        <v>45379</v>
      </c>
      <c r="H1509" s="156" t="s">
        <v>94</v>
      </c>
      <c r="I1509" s="163">
        <v>45381</v>
      </c>
      <c r="J1509" s="164"/>
      <c r="K1509" s="9" t="s">
        <v>2754</v>
      </c>
      <c r="M1509" s="13">
        <v>3998</v>
      </c>
      <c r="N1509" t="s">
        <v>2755</v>
      </c>
      <c r="O1509">
        <v>1700</v>
      </c>
      <c r="P1509">
        <v>160</v>
      </c>
      <c r="Q1509" s="13">
        <f t="shared" si="29"/>
        <v>2138</v>
      </c>
    </row>
    <row r="1510" spans="1:17" ht="21">
      <c r="A1510" s="59">
        <v>1502</v>
      </c>
      <c r="B1510">
        <v>77948931675</v>
      </c>
      <c r="C1510" s="55"/>
      <c r="D1510" s="1" t="s">
        <v>2758</v>
      </c>
      <c r="E1510" t="s">
        <v>34</v>
      </c>
      <c r="F1510" t="s">
        <v>11</v>
      </c>
      <c r="G1510" s="162">
        <v>45379</v>
      </c>
      <c r="H1510" s="156" t="s">
        <v>94</v>
      </c>
      <c r="I1510" s="163">
        <v>45381</v>
      </c>
      <c r="J1510" s="164"/>
      <c r="K1510" s="9" t="s">
        <v>1368</v>
      </c>
      <c r="M1510" s="13">
        <v>1399</v>
      </c>
      <c r="N1510" t="s">
        <v>2710</v>
      </c>
      <c r="O1510">
        <v>530</v>
      </c>
      <c r="P1510">
        <v>125</v>
      </c>
      <c r="Q1510" s="13">
        <f t="shared" si="29"/>
        <v>744</v>
      </c>
    </row>
    <row r="1511" spans="1:17" ht="21">
      <c r="A1511" s="59">
        <v>1503</v>
      </c>
      <c r="B1511">
        <v>77948931513</v>
      </c>
      <c r="C1511" s="55"/>
      <c r="D1511" s="1" t="s">
        <v>2759</v>
      </c>
      <c r="E1511" t="s">
        <v>1027</v>
      </c>
      <c r="F1511" t="s">
        <v>492</v>
      </c>
      <c r="G1511" s="162">
        <v>45379</v>
      </c>
      <c r="H1511" s="156" t="s">
        <v>94</v>
      </c>
      <c r="I1511" s="163">
        <v>45381</v>
      </c>
      <c r="J1511" s="164"/>
      <c r="K1511" s="9" t="s">
        <v>2228</v>
      </c>
      <c r="M1511" s="13">
        <v>2099</v>
      </c>
      <c r="N1511" t="s">
        <v>2214</v>
      </c>
      <c r="O1511">
        <v>850</v>
      </c>
      <c r="P1511">
        <v>160</v>
      </c>
      <c r="Q1511" s="13">
        <f t="shared" si="29"/>
        <v>1089</v>
      </c>
    </row>
    <row r="1512" spans="1:17" ht="21">
      <c r="A1512" s="59">
        <v>1504</v>
      </c>
      <c r="B1512">
        <v>77020036800</v>
      </c>
      <c r="C1512" s="55"/>
      <c r="D1512" s="1" t="s">
        <v>2760</v>
      </c>
      <c r="E1512" t="s">
        <v>936</v>
      </c>
      <c r="F1512" t="s">
        <v>343</v>
      </c>
      <c r="G1512" s="162">
        <v>45379</v>
      </c>
      <c r="H1512" s="156" t="s">
        <v>94</v>
      </c>
      <c r="I1512" s="163">
        <v>45383</v>
      </c>
      <c r="J1512" s="164"/>
      <c r="K1512" s="9" t="s">
        <v>985</v>
      </c>
      <c r="L1512" t="s">
        <v>562</v>
      </c>
      <c r="M1512" s="13">
        <v>1399</v>
      </c>
      <c r="N1512" t="s">
        <v>2761</v>
      </c>
      <c r="O1512">
        <v>570</v>
      </c>
      <c r="P1512">
        <v>125</v>
      </c>
      <c r="Q1512" s="13">
        <f t="shared" si="29"/>
        <v>704</v>
      </c>
    </row>
    <row r="1513" spans="1:17" ht="21">
      <c r="A1513" s="59">
        <v>1505</v>
      </c>
      <c r="B1513">
        <v>77948931443</v>
      </c>
      <c r="C1513" s="55"/>
      <c r="D1513" s="1" t="s">
        <v>2762</v>
      </c>
      <c r="E1513" t="s">
        <v>419</v>
      </c>
      <c r="F1513" t="s">
        <v>714</v>
      </c>
      <c r="G1513" s="162">
        <v>45379</v>
      </c>
      <c r="H1513" s="156" t="s">
        <v>94</v>
      </c>
      <c r="I1513" s="163">
        <v>45382</v>
      </c>
      <c r="J1513" s="164"/>
      <c r="K1513" s="9" t="s">
        <v>1514</v>
      </c>
      <c r="M1513" s="13">
        <v>1599</v>
      </c>
      <c r="N1513" t="s">
        <v>2763</v>
      </c>
      <c r="O1513">
        <v>500</v>
      </c>
      <c r="P1513">
        <v>125</v>
      </c>
      <c r="Q1513" s="13">
        <f t="shared" si="29"/>
        <v>974</v>
      </c>
    </row>
    <row r="1514" spans="1:17" ht="21">
      <c r="A1514" s="59">
        <v>1506</v>
      </c>
      <c r="B1514">
        <v>19041553855701</v>
      </c>
      <c r="C1514" s="55"/>
      <c r="D1514" s="1" t="s">
        <v>2644</v>
      </c>
      <c r="E1514" t="s">
        <v>2055</v>
      </c>
      <c r="F1514" t="s">
        <v>631</v>
      </c>
      <c r="G1514" s="162">
        <v>45379</v>
      </c>
      <c r="H1514" s="157" t="s">
        <v>115</v>
      </c>
      <c r="I1514" s="164"/>
      <c r="J1514" s="165">
        <v>45407</v>
      </c>
      <c r="K1514" s="9" t="s">
        <v>2645</v>
      </c>
      <c r="M1514" s="13"/>
      <c r="N1514" t="s">
        <v>2646</v>
      </c>
      <c r="O1514">
        <v>610</v>
      </c>
      <c r="P1514">
        <v>125</v>
      </c>
      <c r="Q1514" s="13">
        <f t="shared" si="29"/>
        <v>0</v>
      </c>
    </row>
    <row r="1515" spans="1:17" ht="21">
      <c r="A1515" s="59">
        <v>1507</v>
      </c>
      <c r="B1515">
        <v>77949023644</v>
      </c>
      <c r="C1515" s="55"/>
      <c r="D1515" s="1" t="s">
        <v>2764</v>
      </c>
      <c r="E1515" t="s">
        <v>2405</v>
      </c>
      <c r="F1515" t="s">
        <v>635</v>
      </c>
      <c r="G1515" s="162">
        <v>45379</v>
      </c>
      <c r="H1515" s="156" t="s">
        <v>94</v>
      </c>
      <c r="I1515" s="163">
        <v>45383</v>
      </c>
      <c r="J1515" s="164"/>
      <c r="K1515" s="9" t="s">
        <v>1368</v>
      </c>
      <c r="M1515" s="13">
        <v>1399</v>
      </c>
      <c r="N1515" t="s">
        <v>1713</v>
      </c>
      <c r="O1515">
        <v>530</v>
      </c>
      <c r="P1515">
        <v>125</v>
      </c>
      <c r="Q1515" s="13">
        <f t="shared" si="29"/>
        <v>744</v>
      </c>
    </row>
    <row r="1516" spans="1:17" ht="21">
      <c r="A1516" s="59">
        <v>1508</v>
      </c>
      <c r="B1516">
        <v>77020118195</v>
      </c>
      <c r="C1516" s="55"/>
      <c r="D1516" s="1" t="s">
        <v>1174</v>
      </c>
      <c r="E1516" t="s">
        <v>1175</v>
      </c>
      <c r="F1516" t="s">
        <v>93</v>
      </c>
      <c r="G1516" s="162">
        <v>45379</v>
      </c>
      <c r="H1516" s="156" t="s">
        <v>94</v>
      </c>
      <c r="I1516" s="163">
        <v>45381</v>
      </c>
      <c r="J1516" s="164"/>
      <c r="K1516" s="9" t="s">
        <v>985</v>
      </c>
      <c r="L1516" t="s">
        <v>562</v>
      </c>
      <c r="M1516" s="13">
        <v>1399</v>
      </c>
      <c r="N1516" t="s">
        <v>2765</v>
      </c>
      <c r="O1516">
        <v>570</v>
      </c>
      <c r="P1516">
        <v>125</v>
      </c>
      <c r="Q1516" s="13">
        <f t="shared" si="29"/>
        <v>704</v>
      </c>
    </row>
    <row r="1517" spans="1:17" ht="21">
      <c r="A1517" s="59">
        <v>1509</v>
      </c>
      <c r="B1517">
        <v>77020451012</v>
      </c>
      <c r="C1517" s="55"/>
      <c r="D1517" s="1" t="s">
        <v>2766</v>
      </c>
      <c r="E1517" t="s">
        <v>2767</v>
      </c>
      <c r="F1517" t="s">
        <v>2</v>
      </c>
      <c r="G1517" s="162">
        <v>45379</v>
      </c>
      <c r="H1517" s="156" t="s">
        <v>94</v>
      </c>
      <c r="I1517" s="163">
        <v>45380</v>
      </c>
      <c r="J1517" s="164"/>
      <c r="K1517" s="9" t="s">
        <v>985</v>
      </c>
      <c r="L1517" t="s">
        <v>562</v>
      </c>
      <c r="M1517" s="13">
        <v>1399</v>
      </c>
      <c r="N1517" t="s">
        <v>2765</v>
      </c>
      <c r="O1517">
        <v>570</v>
      </c>
      <c r="P1517">
        <v>125</v>
      </c>
      <c r="Q1517" s="13">
        <f t="shared" si="29"/>
        <v>704</v>
      </c>
    </row>
    <row r="1518" spans="1:17" ht="21">
      <c r="A1518" s="59">
        <v>1510</v>
      </c>
      <c r="B1518">
        <v>77949400384</v>
      </c>
      <c r="C1518" s="55"/>
      <c r="D1518" s="1" t="s">
        <v>2768</v>
      </c>
      <c r="E1518" t="s">
        <v>2769</v>
      </c>
      <c r="F1518" t="s">
        <v>22</v>
      </c>
      <c r="G1518" s="162">
        <v>45379</v>
      </c>
      <c r="H1518" s="156" t="s">
        <v>94</v>
      </c>
      <c r="I1518" s="163">
        <v>45380</v>
      </c>
      <c r="J1518" s="164"/>
      <c r="K1518" s="9" t="s">
        <v>1234</v>
      </c>
      <c r="M1518" s="13">
        <v>1499</v>
      </c>
      <c r="N1518" t="s">
        <v>1520</v>
      </c>
      <c r="O1518">
        <v>500</v>
      </c>
      <c r="P1518">
        <v>125</v>
      </c>
      <c r="Q1518" s="13">
        <f t="shared" si="29"/>
        <v>874</v>
      </c>
    </row>
    <row r="1519" spans="1:17" ht="21">
      <c r="A1519" s="59">
        <v>1511</v>
      </c>
      <c r="B1519">
        <v>77949860133</v>
      </c>
      <c r="C1519" s="55"/>
      <c r="D1519" s="1" t="s">
        <v>2771</v>
      </c>
      <c r="E1519" t="s">
        <v>2422</v>
      </c>
      <c r="F1519" t="s">
        <v>452</v>
      </c>
      <c r="G1519" s="162">
        <v>45380</v>
      </c>
      <c r="H1519" s="156" t="s">
        <v>94</v>
      </c>
      <c r="I1519" s="163">
        <v>45383</v>
      </c>
      <c r="J1519" s="164"/>
      <c r="K1519" s="9" t="s">
        <v>2104</v>
      </c>
      <c r="M1519" s="13">
        <v>1999</v>
      </c>
      <c r="N1519" t="s">
        <v>2254</v>
      </c>
      <c r="O1519">
        <v>850</v>
      </c>
      <c r="P1519">
        <v>160</v>
      </c>
      <c r="Q1519" s="13">
        <f t="shared" si="29"/>
        <v>989</v>
      </c>
    </row>
    <row r="1520" spans="1:17" ht="21">
      <c r="A1520" s="59">
        <v>1512</v>
      </c>
      <c r="B1520">
        <v>19041554325342</v>
      </c>
      <c r="C1520" s="55"/>
      <c r="D1520" s="1" t="s">
        <v>2772</v>
      </c>
      <c r="E1520" t="s">
        <v>2773</v>
      </c>
      <c r="F1520" t="s">
        <v>232</v>
      </c>
      <c r="G1520" s="162">
        <v>45380</v>
      </c>
      <c r="H1520" s="156" t="s">
        <v>94</v>
      </c>
      <c r="I1520" s="163">
        <v>45389</v>
      </c>
      <c r="J1520" s="164"/>
      <c r="K1520" s="9" t="s">
        <v>2104</v>
      </c>
      <c r="M1520" s="13">
        <v>1999</v>
      </c>
      <c r="N1520" t="s">
        <v>2214</v>
      </c>
      <c r="O1520">
        <v>850</v>
      </c>
      <c r="P1520">
        <v>160</v>
      </c>
      <c r="Q1520" s="13">
        <f t="shared" si="29"/>
        <v>989</v>
      </c>
    </row>
    <row r="1521" spans="1:17" ht="21">
      <c r="A1521" s="59">
        <v>1513</v>
      </c>
      <c r="B1521">
        <v>77949859072</v>
      </c>
      <c r="C1521" s="55"/>
      <c r="D1521" s="1" t="s">
        <v>2774</v>
      </c>
      <c r="E1521" t="s">
        <v>589</v>
      </c>
      <c r="F1521" t="s">
        <v>232</v>
      </c>
      <c r="G1521" s="162">
        <v>45380</v>
      </c>
      <c r="H1521" s="156" t="s">
        <v>94</v>
      </c>
      <c r="I1521" s="163">
        <v>45383</v>
      </c>
      <c r="J1521" s="164"/>
      <c r="K1521" s="9" t="s">
        <v>1415</v>
      </c>
      <c r="M1521" s="13">
        <v>1548</v>
      </c>
      <c r="N1521" t="s">
        <v>2765</v>
      </c>
      <c r="O1521">
        <v>570</v>
      </c>
      <c r="P1521">
        <v>125</v>
      </c>
      <c r="Q1521" s="13">
        <f t="shared" si="29"/>
        <v>853</v>
      </c>
    </row>
    <row r="1522" spans="1:17" ht="21">
      <c r="A1522" s="59">
        <v>1514</v>
      </c>
      <c r="B1522">
        <v>77949858873</v>
      </c>
      <c r="C1522" s="55"/>
      <c r="D1522" s="1" t="s">
        <v>2775</v>
      </c>
      <c r="E1522" t="s">
        <v>589</v>
      </c>
      <c r="F1522" t="s">
        <v>232</v>
      </c>
      <c r="G1522" s="162">
        <v>45380</v>
      </c>
      <c r="H1522" s="156" t="s">
        <v>94</v>
      </c>
      <c r="I1522" s="163">
        <v>45383</v>
      </c>
      <c r="J1522" s="164"/>
      <c r="K1522" s="9" t="s">
        <v>2228</v>
      </c>
      <c r="M1522" s="13">
        <v>2099</v>
      </c>
      <c r="N1522" t="s">
        <v>2776</v>
      </c>
      <c r="O1522">
        <v>850</v>
      </c>
      <c r="P1522">
        <v>160</v>
      </c>
      <c r="Q1522" s="13">
        <f t="shared" si="29"/>
        <v>1089</v>
      </c>
    </row>
    <row r="1523" spans="1:17" ht="21">
      <c r="A1523" s="59">
        <v>1515</v>
      </c>
      <c r="B1523">
        <v>77949858534</v>
      </c>
      <c r="C1523" s="55"/>
      <c r="D1523" s="1" t="s">
        <v>2777</v>
      </c>
      <c r="E1523" t="s">
        <v>4</v>
      </c>
      <c r="F1523" t="s">
        <v>4</v>
      </c>
      <c r="G1523" s="162">
        <v>45380</v>
      </c>
      <c r="H1523" s="156" t="s">
        <v>94</v>
      </c>
      <c r="I1523" s="163">
        <v>45381</v>
      </c>
      <c r="J1523" s="164"/>
      <c r="K1523" s="9" t="s">
        <v>2104</v>
      </c>
      <c r="M1523" s="13">
        <v>1999</v>
      </c>
      <c r="N1523" t="s">
        <v>2254</v>
      </c>
      <c r="O1523">
        <v>850</v>
      </c>
      <c r="P1523">
        <v>160</v>
      </c>
      <c r="Q1523" s="13">
        <f t="shared" si="29"/>
        <v>989</v>
      </c>
    </row>
    <row r="1524" spans="1:17" ht="21">
      <c r="A1524" s="59">
        <v>1516</v>
      </c>
      <c r="B1524">
        <v>77949858335</v>
      </c>
      <c r="C1524" s="55"/>
      <c r="D1524" s="1" t="s">
        <v>2778</v>
      </c>
      <c r="E1524" t="s">
        <v>939</v>
      </c>
      <c r="F1524" t="s">
        <v>343</v>
      </c>
      <c r="G1524" s="162">
        <v>45380</v>
      </c>
      <c r="H1524" s="156" t="s">
        <v>94</v>
      </c>
      <c r="I1524" s="163">
        <v>45384</v>
      </c>
      <c r="J1524" s="164"/>
      <c r="K1524" s="9" t="s">
        <v>1514</v>
      </c>
      <c r="M1524" s="13">
        <v>1599</v>
      </c>
      <c r="N1524" t="s">
        <v>2779</v>
      </c>
      <c r="O1524">
        <v>500</v>
      </c>
      <c r="P1524">
        <v>125</v>
      </c>
      <c r="Q1524" s="13">
        <f t="shared" ref="Q1524:Q1587" si="30">(IF((M1524)-(O1524+P1524)&lt;0,0,(M1524)-(O1524+P1524)))</f>
        <v>974</v>
      </c>
    </row>
    <row r="1525" spans="1:17" ht="21">
      <c r="A1525" s="59">
        <v>1517</v>
      </c>
      <c r="B1525">
        <v>81597422981</v>
      </c>
      <c r="C1525" s="55"/>
      <c r="D1525" s="1" t="s">
        <v>2780</v>
      </c>
      <c r="E1525" t="s">
        <v>2781</v>
      </c>
      <c r="F1525" t="s">
        <v>199</v>
      </c>
      <c r="G1525" s="162">
        <v>45380</v>
      </c>
      <c r="H1525" s="156" t="s">
        <v>94</v>
      </c>
      <c r="I1525" s="163">
        <v>45383</v>
      </c>
      <c r="J1525" s="164"/>
      <c r="K1525" s="9" t="s">
        <v>2782</v>
      </c>
      <c r="L1525" t="s">
        <v>562</v>
      </c>
      <c r="M1525" s="13">
        <v>3598</v>
      </c>
      <c r="N1525" t="s">
        <v>2783</v>
      </c>
      <c r="O1525">
        <f>(530+850+40)</f>
        <v>1420</v>
      </c>
      <c r="P1525">
        <v>200</v>
      </c>
      <c r="Q1525" s="13">
        <f t="shared" si="30"/>
        <v>1978</v>
      </c>
    </row>
    <row r="1526" spans="1:17" ht="21">
      <c r="A1526" s="59">
        <v>1518</v>
      </c>
      <c r="B1526">
        <v>77949927963</v>
      </c>
      <c r="C1526" s="55"/>
      <c r="D1526" s="1" t="s">
        <v>2784</v>
      </c>
      <c r="E1526" t="s">
        <v>4</v>
      </c>
      <c r="F1526" t="s">
        <v>4</v>
      </c>
      <c r="G1526" s="162">
        <v>45380</v>
      </c>
      <c r="H1526" s="156" t="s">
        <v>94</v>
      </c>
      <c r="I1526" s="163">
        <v>45381</v>
      </c>
      <c r="J1526" s="164"/>
      <c r="K1526" s="9" t="s">
        <v>1368</v>
      </c>
      <c r="M1526" s="13">
        <v>1399</v>
      </c>
      <c r="N1526" t="s">
        <v>1713</v>
      </c>
      <c r="O1526">
        <v>530</v>
      </c>
      <c r="P1526">
        <v>125</v>
      </c>
      <c r="Q1526" s="13">
        <f t="shared" si="30"/>
        <v>744</v>
      </c>
    </row>
    <row r="1527" spans="1:17" ht="21">
      <c r="A1527" s="59">
        <v>1519</v>
      </c>
      <c r="B1527">
        <v>77950068490</v>
      </c>
      <c r="C1527" s="55"/>
      <c r="D1527" s="1" t="s">
        <v>2785</v>
      </c>
      <c r="E1527" t="s">
        <v>1223</v>
      </c>
      <c r="F1527" t="s">
        <v>635</v>
      </c>
      <c r="G1527" s="162">
        <v>45380</v>
      </c>
      <c r="H1527" s="156" t="s">
        <v>94</v>
      </c>
      <c r="I1527" s="163">
        <v>45385</v>
      </c>
      <c r="J1527" s="164"/>
      <c r="K1527" s="9" t="s">
        <v>2228</v>
      </c>
      <c r="M1527" s="13">
        <v>2099</v>
      </c>
      <c r="N1527" t="s">
        <v>2786</v>
      </c>
      <c r="O1527">
        <v>850</v>
      </c>
      <c r="P1527">
        <v>160</v>
      </c>
      <c r="Q1527" s="13">
        <f t="shared" si="30"/>
        <v>1089</v>
      </c>
    </row>
    <row r="1528" spans="1:17" ht="21">
      <c r="A1528" s="59">
        <v>1520</v>
      </c>
      <c r="B1528">
        <v>141123414310883</v>
      </c>
      <c r="C1528" s="55"/>
      <c r="D1528" s="1" t="s">
        <v>2787</v>
      </c>
      <c r="E1528" t="s">
        <v>1870</v>
      </c>
      <c r="F1528" t="s">
        <v>631</v>
      </c>
      <c r="G1528" s="162">
        <v>45380</v>
      </c>
      <c r="H1528" s="156" t="s">
        <v>94</v>
      </c>
      <c r="I1528" s="163">
        <v>45383</v>
      </c>
      <c r="J1528" s="164"/>
      <c r="K1528" s="9" t="s">
        <v>985</v>
      </c>
      <c r="L1528" t="s">
        <v>562</v>
      </c>
      <c r="M1528" s="13">
        <v>1399</v>
      </c>
      <c r="N1528" t="s">
        <v>2740</v>
      </c>
      <c r="O1528">
        <v>570</v>
      </c>
      <c r="P1528">
        <v>125</v>
      </c>
      <c r="Q1528" s="13">
        <f t="shared" si="30"/>
        <v>704</v>
      </c>
    </row>
    <row r="1529" spans="1:17" ht="21">
      <c r="A1529" s="59">
        <v>1521</v>
      </c>
      <c r="B1529">
        <v>77949929175</v>
      </c>
      <c r="C1529" s="55"/>
      <c r="D1529" s="1" t="s">
        <v>2788</v>
      </c>
      <c r="E1529" t="s">
        <v>4</v>
      </c>
      <c r="F1529" t="s">
        <v>4</v>
      </c>
      <c r="G1529" s="162">
        <v>45380</v>
      </c>
      <c r="H1529" s="156" t="s">
        <v>94</v>
      </c>
      <c r="I1529" s="163">
        <v>45381</v>
      </c>
      <c r="J1529" s="164"/>
      <c r="K1529" s="9" t="s">
        <v>2228</v>
      </c>
      <c r="M1529" s="13">
        <v>2099</v>
      </c>
      <c r="N1529" t="s">
        <v>2776</v>
      </c>
      <c r="O1529">
        <v>850</v>
      </c>
      <c r="P1529">
        <v>160</v>
      </c>
      <c r="Q1529" s="13">
        <f t="shared" si="30"/>
        <v>1089</v>
      </c>
    </row>
    <row r="1530" spans="1:17" ht="21">
      <c r="A1530" s="59">
        <v>1522</v>
      </c>
      <c r="B1530">
        <v>77021157172</v>
      </c>
      <c r="C1530" s="55"/>
      <c r="D1530" s="1" t="s">
        <v>2789</v>
      </c>
      <c r="E1530" t="s">
        <v>2790</v>
      </c>
      <c r="F1530" t="s">
        <v>22</v>
      </c>
      <c r="G1530" s="162">
        <v>45380</v>
      </c>
      <c r="H1530" s="156" t="s">
        <v>94</v>
      </c>
      <c r="I1530" s="163">
        <v>45382</v>
      </c>
      <c r="J1530" s="164"/>
      <c r="K1530" s="9" t="s">
        <v>985</v>
      </c>
      <c r="L1530" t="s">
        <v>562</v>
      </c>
      <c r="M1530" s="13">
        <v>1399</v>
      </c>
      <c r="N1530" t="s">
        <v>2740</v>
      </c>
      <c r="O1530">
        <v>570</v>
      </c>
      <c r="P1530">
        <v>125</v>
      </c>
      <c r="Q1530" s="13">
        <f t="shared" si="30"/>
        <v>704</v>
      </c>
    </row>
    <row r="1531" spans="1:17" ht="21">
      <c r="A1531" s="59">
        <v>1523</v>
      </c>
      <c r="B1531">
        <v>77950230455</v>
      </c>
      <c r="C1531" s="55"/>
      <c r="D1531" s="1" t="s">
        <v>2791</v>
      </c>
      <c r="E1531" t="s">
        <v>4</v>
      </c>
      <c r="F1531" t="s">
        <v>4</v>
      </c>
      <c r="G1531" s="162">
        <v>45380</v>
      </c>
      <c r="H1531" s="156" t="s">
        <v>94</v>
      </c>
      <c r="I1531" s="163">
        <v>45381</v>
      </c>
      <c r="J1531" s="164"/>
      <c r="K1531" s="9" t="s">
        <v>1368</v>
      </c>
      <c r="M1531" s="13">
        <v>1399</v>
      </c>
      <c r="N1531" t="s">
        <v>2792</v>
      </c>
      <c r="O1531">
        <v>530</v>
      </c>
      <c r="P1531">
        <v>125</v>
      </c>
      <c r="Q1531" s="13">
        <f t="shared" si="30"/>
        <v>744</v>
      </c>
    </row>
    <row r="1532" spans="1:17" ht="21">
      <c r="A1532" s="59">
        <v>1524</v>
      </c>
      <c r="B1532">
        <v>77021284841</v>
      </c>
      <c r="C1532" s="55"/>
      <c r="D1532" s="1" t="s">
        <v>2370</v>
      </c>
      <c r="E1532" t="s">
        <v>2793</v>
      </c>
      <c r="F1532" t="s">
        <v>22</v>
      </c>
      <c r="G1532" s="162">
        <v>45380</v>
      </c>
      <c r="H1532" s="156" t="s">
        <v>94</v>
      </c>
      <c r="I1532" s="163">
        <v>45381</v>
      </c>
      <c r="J1532" s="164"/>
      <c r="K1532" s="9" t="s">
        <v>985</v>
      </c>
      <c r="L1532" t="s">
        <v>562</v>
      </c>
      <c r="M1532" s="13">
        <v>1399</v>
      </c>
      <c r="N1532" t="s">
        <v>2740</v>
      </c>
      <c r="O1532">
        <v>570</v>
      </c>
      <c r="P1532">
        <v>125</v>
      </c>
      <c r="Q1532" s="13">
        <f t="shared" si="30"/>
        <v>704</v>
      </c>
    </row>
    <row r="1533" spans="1:17" ht="21">
      <c r="A1533" s="59">
        <v>1525</v>
      </c>
      <c r="B1533">
        <v>77950325493</v>
      </c>
      <c r="C1533" s="55"/>
      <c r="D1533" s="1" t="s">
        <v>2794</v>
      </c>
      <c r="E1533" t="s">
        <v>593</v>
      </c>
      <c r="F1533" t="s">
        <v>232</v>
      </c>
      <c r="G1533" s="162">
        <v>45380</v>
      </c>
      <c r="H1533" s="157" t="s">
        <v>115</v>
      </c>
      <c r="I1533" s="164"/>
      <c r="J1533" s="165">
        <v>45396</v>
      </c>
      <c r="K1533" s="9" t="s">
        <v>1368</v>
      </c>
      <c r="M1533" s="13"/>
      <c r="N1533" t="s">
        <v>2795</v>
      </c>
      <c r="O1533">
        <v>530</v>
      </c>
      <c r="P1533">
        <v>125</v>
      </c>
      <c r="Q1533" s="13">
        <f t="shared" si="30"/>
        <v>0</v>
      </c>
    </row>
    <row r="1534" spans="1:17" ht="21">
      <c r="A1534" s="59">
        <v>1526</v>
      </c>
      <c r="B1534">
        <v>77950768092</v>
      </c>
      <c r="C1534" s="55"/>
      <c r="D1534" s="1" t="s">
        <v>2796</v>
      </c>
      <c r="E1534" t="s">
        <v>329</v>
      </c>
      <c r="F1534" t="s">
        <v>452</v>
      </c>
      <c r="G1534" s="162">
        <v>45381</v>
      </c>
      <c r="H1534" s="156" t="s">
        <v>94</v>
      </c>
      <c r="I1534" s="163">
        <v>45385</v>
      </c>
      <c r="J1534" s="164"/>
      <c r="K1534" s="9" t="s">
        <v>1234</v>
      </c>
      <c r="M1534" s="13">
        <v>1499</v>
      </c>
      <c r="N1534" t="s">
        <v>1520</v>
      </c>
      <c r="O1534">
        <v>500</v>
      </c>
      <c r="P1534">
        <v>125</v>
      </c>
      <c r="Q1534" s="13">
        <f t="shared" si="30"/>
        <v>874</v>
      </c>
    </row>
    <row r="1535" spans="1:17" ht="21">
      <c r="A1535" s="59">
        <v>1527</v>
      </c>
      <c r="B1535">
        <v>77021861965</v>
      </c>
      <c r="C1535" s="55"/>
      <c r="D1535" s="1" t="s">
        <v>2797</v>
      </c>
      <c r="E1535" t="s">
        <v>963</v>
      </c>
      <c r="F1535" t="s">
        <v>380</v>
      </c>
      <c r="G1535" s="162">
        <v>45381</v>
      </c>
      <c r="H1535" s="156" t="s">
        <v>94</v>
      </c>
      <c r="I1535" s="163">
        <v>45384</v>
      </c>
      <c r="J1535" s="164"/>
      <c r="K1535" s="9" t="s">
        <v>985</v>
      </c>
      <c r="L1535" t="s">
        <v>562</v>
      </c>
      <c r="M1535" s="13">
        <v>1399</v>
      </c>
      <c r="N1535" t="s">
        <v>2740</v>
      </c>
      <c r="O1535">
        <v>570</v>
      </c>
      <c r="P1535">
        <v>125</v>
      </c>
      <c r="Q1535" s="13">
        <f t="shared" si="30"/>
        <v>704</v>
      </c>
    </row>
    <row r="1536" spans="1:17" ht="21">
      <c r="A1536" s="59">
        <v>1528</v>
      </c>
      <c r="B1536">
        <v>77950768943</v>
      </c>
      <c r="C1536" s="55"/>
      <c r="D1536" s="1" t="s">
        <v>2798</v>
      </c>
      <c r="E1536" t="s">
        <v>940</v>
      </c>
      <c r="F1536" t="s">
        <v>22</v>
      </c>
      <c r="G1536" s="162">
        <v>45381</v>
      </c>
      <c r="H1536" s="156" t="s">
        <v>94</v>
      </c>
      <c r="I1536" s="163">
        <v>45382</v>
      </c>
      <c r="J1536" s="164"/>
      <c r="K1536" s="9" t="s">
        <v>2228</v>
      </c>
      <c r="M1536" s="13">
        <v>2099</v>
      </c>
      <c r="N1536" t="s">
        <v>2799</v>
      </c>
      <c r="O1536">
        <v>750</v>
      </c>
      <c r="P1536">
        <v>130</v>
      </c>
      <c r="Q1536" s="13">
        <f t="shared" si="30"/>
        <v>1219</v>
      </c>
    </row>
    <row r="1537" spans="1:17" ht="21">
      <c r="A1537" s="59">
        <v>1529</v>
      </c>
      <c r="B1537">
        <v>77021863026</v>
      </c>
      <c r="C1537" s="55"/>
      <c r="D1537" s="1" t="s">
        <v>2800</v>
      </c>
      <c r="E1537" t="s">
        <v>1613</v>
      </c>
      <c r="F1537" t="s">
        <v>71</v>
      </c>
      <c r="G1537" s="162">
        <v>45381</v>
      </c>
      <c r="H1537" s="156" t="s">
        <v>94</v>
      </c>
      <c r="I1537" s="163">
        <v>45384</v>
      </c>
      <c r="J1537" s="164"/>
      <c r="K1537" s="9" t="s">
        <v>985</v>
      </c>
      <c r="L1537" t="s">
        <v>562</v>
      </c>
      <c r="M1537" s="13">
        <v>1399</v>
      </c>
      <c r="N1537" t="s">
        <v>2740</v>
      </c>
      <c r="O1537">
        <v>570</v>
      </c>
      <c r="P1537">
        <v>125</v>
      </c>
      <c r="Q1537" s="13">
        <f t="shared" si="30"/>
        <v>704</v>
      </c>
    </row>
    <row r="1538" spans="1:17" ht="21">
      <c r="A1538" s="59">
        <v>1530</v>
      </c>
      <c r="B1538">
        <v>77950769271</v>
      </c>
      <c r="C1538" s="55"/>
      <c r="D1538" s="1" t="s">
        <v>2801</v>
      </c>
      <c r="E1538" t="s">
        <v>2802</v>
      </c>
      <c r="F1538" t="s">
        <v>714</v>
      </c>
      <c r="G1538" s="162">
        <v>45381</v>
      </c>
      <c r="H1538" s="156" t="s">
        <v>94</v>
      </c>
      <c r="I1538" s="163">
        <v>45384</v>
      </c>
      <c r="J1538" s="164"/>
      <c r="K1538" s="9" t="s">
        <v>2104</v>
      </c>
      <c r="M1538" s="13">
        <v>1999</v>
      </c>
      <c r="N1538" t="s">
        <v>2254</v>
      </c>
      <c r="O1538">
        <v>850</v>
      </c>
      <c r="P1538">
        <v>160</v>
      </c>
      <c r="Q1538" s="13">
        <f t="shared" si="30"/>
        <v>989</v>
      </c>
    </row>
    <row r="1539" spans="1:17" ht="21">
      <c r="A1539" s="59">
        <v>1531</v>
      </c>
      <c r="B1539">
        <v>77950779270</v>
      </c>
      <c r="C1539" s="55"/>
      <c r="D1539" s="1" t="s">
        <v>2803</v>
      </c>
      <c r="E1539" t="s">
        <v>1583</v>
      </c>
      <c r="F1539" t="s">
        <v>22</v>
      </c>
      <c r="G1539" s="162">
        <v>45381</v>
      </c>
      <c r="H1539" s="156" t="s">
        <v>94</v>
      </c>
      <c r="I1539" s="163">
        <v>45383</v>
      </c>
      <c r="J1539" s="164"/>
      <c r="K1539" s="9" t="s">
        <v>2228</v>
      </c>
      <c r="M1539" s="13">
        <v>2099</v>
      </c>
      <c r="N1539" t="s">
        <v>2214</v>
      </c>
      <c r="O1539">
        <v>850</v>
      </c>
      <c r="P1539">
        <v>160</v>
      </c>
      <c r="Q1539" s="13">
        <f t="shared" si="30"/>
        <v>1089</v>
      </c>
    </row>
    <row r="1540" spans="1:17" ht="21">
      <c r="A1540" s="59">
        <v>1532</v>
      </c>
      <c r="B1540">
        <v>77950779421</v>
      </c>
      <c r="C1540" s="55"/>
      <c r="D1540" s="1" t="s">
        <v>2804</v>
      </c>
      <c r="E1540" t="s">
        <v>2805</v>
      </c>
      <c r="F1540" t="s">
        <v>380</v>
      </c>
      <c r="G1540" s="162">
        <v>45381</v>
      </c>
      <c r="H1540" s="157" t="s">
        <v>115</v>
      </c>
      <c r="I1540" s="164"/>
      <c r="J1540" s="165">
        <v>45395</v>
      </c>
      <c r="K1540" s="9" t="s">
        <v>2104</v>
      </c>
      <c r="M1540" s="13"/>
      <c r="N1540" t="s">
        <v>2214</v>
      </c>
      <c r="P1540">
        <v>268</v>
      </c>
      <c r="Q1540" s="13">
        <f t="shared" si="30"/>
        <v>0</v>
      </c>
    </row>
    <row r="1541" spans="1:17" ht="21">
      <c r="A1541" s="59">
        <v>1533</v>
      </c>
      <c r="B1541">
        <v>77950779594</v>
      </c>
      <c r="C1541" s="55"/>
      <c r="D1541" s="1" t="s">
        <v>2806</v>
      </c>
      <c r="E1541" t="s">
        <v>2807</v>
      </c>
      <c r="F1541" t="s">
        <v>199</v>
      </c>
      <c r="G1541" s="162">
        <v>45381</v>
      </c>
      <c r="H1541" s="156" t="s">
        <v>94</v>
      </c>
      <c r="I1541" s="163">
        <v>45383</v>
      </c>
      <c r="J1541" s="164"/>
      <c r="K1541" s="9" t="s">
        <v>2104</v>
      </c>
      <c r="M1541" s="13">
        <v>1999</v>
      </c>
      <c r="N1541" t="s">
        <v>2214</v>
      </c>
      <c r="O1541">
        <v>850</v>
      </c>
      <c r="P1541">
        <v>170</v>
      </c>
      <c r="Q1541" s="13">
        <f t="shared" si="30"/>
        <v>979</v>
      </c>
    </row>
    <row r="1542" spans="1:17" ht="21">
      <c r="A1542" s="59">
        <v>1534</v>
      </c>
      <c r="B1542">
        <v>77950779701</v>
      </c>
      <c r="C1542" s="55"/>
      <c r="D1542" s="1" t="s">
        <v>2808</v>
      </c>
      <c r="E1542" t="s">
        <v>4</v>
      </c>
      <c r="F1542" t="s">
        <v>4</v>
      </c>
      <c r="G1542" s="162">
        <v>45381</v>
      </c>
      <c r="H1542" s="156" t="s">
        <v>94</v>
      </c>
      <c r="I1542" s="163">
        <v>45382</v>
      </c>
      <c r="J1542" s="164"/>
      <c r="K1542" s="9" t="s">
        <v>1368</v>
      </c>
      <c r="M1542" s="13">
        <v>1399</v>
      </c>
      <c r="N1542" t="s">
        <v>1713</v>
      </c>
      <c r="O1542">
        <v>530</v>
      </c>
      <c r="P1542">
        <v>125</v>
      </c>
      <c r="Q1542" s="13">
        <f t="shared" si="30"/>
        <v>744</v>
      </c>
    </row>
    <row r="1543" spans="1:17" ht="21">
      <c r="A1543" s="59">
        <v>1535</v>
      </c>
      <c r="B1543">
        <v>77950779826</v>
      </c>
      <c r="C1543" s="55"/>
      <c r="D1543" s="1" t="s">
        <v>2809</v>
      </c>
      <c r="E1543" t="s">
        <v>706</v>
      </c>
      <c r="F1543" t="s">
        <v>232</v>
      </c>
      <c r="G1543" s="162">
        <v>45381</v>
      </c>
      <c r="H1543" s="156" t="s">
        <v>94</v>
      </c>
      <c r="I1543" s="163">
        <v>45386</v>
      </c>
      <c r="J1543" s="164"/>
      <c r="K1543" s="9" t="s">
        <v>2104</v>
      </c>
      <c r="M1543" s="13">
        <v>1999</v>
      </c>
      <c r="N1543" t="s">
        <v>2810</v>
      </c>
      <c r="O1543">
        <v>750</v>
      </c>
      <c r="P1543">
        <v>125</v>
      </c>
      <c r="Q1543" s="13">
        <f t="shared" si="30"/>
        <v>1124</v>
      </c>
    </row>
    <row r="1544" spans="1:17" ht="21">
      <c r="A1544" s="59">
        <v>1536</v>
      </c>
      <c r="B1544">
        <v>77950780121</v>
      </c>
      <c r="C1544" s="55"/>
      <c r="D1544" s="1" t="s">
        <v>2811</v>
      </c>
      <c r="E1544" t="s">
        <v>589</v>
      </c>
      <c r="F1544" t="s">
        <v>232</v>
      </c>
      <c r="G1544" s="162">
        <v>45381</v>
      </c>
      <c r="H1544" s="156" t="s">
        <v>94</v>
      </c>
      <c r="I1544" s="163">
        <v>45384</v>
      </c>
      <c r="J1544" s="164"/>
      <c r="K1544" s="9" t="s">
        <v>1234</v>
      </c>
      <c r="M1544" s="13">
        <v>1499</v>
      </c>
      <c r="N1544" t="s">
        <v>1520</v>
      </c>
      <c r="O1544">
        <v>500</v>
      </c>
      <c r="P1544">
        <v>125</v>
      </c>
      <c r="Q1544" s="13">
        <f t="shared" si="30"/>
        <v>874</v>
      </c>
    </row>
    <row r="1545" spans="1:17" ht="21">
      <c r="A1545" s="59">
        <v>1537</v>
      </c>
      <c r="B1545">
        <v>80464394942</v>
      </c>
      <c r="C1545" s="55"/>
      <c r="D1545" s="1" t="s">
        <v>2812</v>
      </c>
      <c r="E1545" t="s">
        <v>1156</v>
      </c>
      <c r="F1545" t="s">
        <v>380</v>
      </c>
      <c r="G1545" s="162">
        <v>45381</v>
      </c>
      <c r="H1545" s="156" t="s">
        <v>94</v>
      </c>
      <c r="I1545" s="163">
        <v>45384</v>
      </c>
      <c r="J1545" s="164"/>
      <c r="K1545" s="9" t="s">
        <v>1427</v>
      </c>
      <c r="M1545" s="13">
        <v>1648</v>
      </c>
      <c r="N1545" t="s">
        <v>2813</v>
      </c>
      <c r="O1545">
        <v>540</v>
      </c>
      <c r="P1545">
        <v>125</v>
      </c>
      <c r="Q1545" s="13">
        <f t="shared" si="30"/>
        <v>983</v>
      </c>
    </row>
    <row r="1546" spans="1:17" ht="21">
      <c r="A1546" s="59">
        <v>1538</v>
      </c>
      <c r="B1546">
        <v>77950805166</v>
      </c>
      <c r="C1546" s="55"/>
      <c r="D1546" s="1" t="s">
        <v>2814</v>
      </c>
      <c r="E1546" t="s">
        <v>2815</v>
      </c>
      <c r="F1546" t="s">
        <v>492</v>
      </c>
      <c r="G1546" s="162">
        <v>45381</v>
      </c>
      <c r="H1546" s="156" t="s">
        <v>94</v>
      </c>
      <c r="I1546" s="163">
        <v>45383</v>
      </c>
      <c r="J1546" s="164"/>
      <c r="K1546" s="9" t="s">
        <v>1234</v>
      </c>
      <c r="M1546" s="13">
        <v>1499</v>
      </c>
      <c r="N1546" t="s">
        <v>1520</v>
      </c>
      <c r="O1546">
        <v>500</v>
      </c>
      <c r="P1546">
        <v>125</v>
      </c>
      <c r="Q1546" s="13">
        <f t="shared" si="30"/>
        <v>874</v>
      </c>
    </row>
    <row r="1547" spans="1:17" ht="21">
      <c r="A1547" s="59">
        <v>1539</v>
      </c>
      <c r="B1547">
        <v>77950804746</v>
      </c>
      <c r="C1547" s="55"/>
      <c r="D1547" s="1" t="s">
        <v>2816</v>
      </c>
      <c r="E1547" t="s">
        <v>4</v>
      </c>
      <c r="F1547" t="s">
        <v>4</v>
      </c>
      <c r="G1547" s="162">
        <v>45381</v>
      </c>
      <c r="H1547" s="156" t="s">
        <v>94</v>
      </c>
      <c r="I1547" s="163">
        <v>45383</v>
      </c>
      <c r="J1547" s="164"/>
      <c r="K1547" s="9" t="s">
        <v>1234</v>
      </c>
      <c r="M1547" s="13">
        <v>1499</v>
      </c>
      <c r="N1547" t="s">
        <v>1520</v>
      </c>
      <c r="O1547">
        <v>500</v>
      </c>
      <c r="P1547">
        <v>125</v>
      </c>
      <c r="Q1547" s="13">
        <f t="shared" si="30"/>
        <v>874</v>
      </c>
    </row>
    <row r="1548" spans="1:17" ht="21">
      <c r="A1548" s="59">
        <v>1540</v>
      </c>
      <c r="B1548">
        <v>80464418414</v>
      </c>
      <c r="C1548" s="55"/>
      <c r="D1548" s="1" t="s">
        <v>2817</v>
      </c>
      <c r="E1548" t="s">
        <v>2193</v>
      </c>
      <c r="F1548" t="s">
        <v>635</v>
      </c>
      <c r="G1548" s="162">
        <v>45381</v>
      </c>
      <c r="H1548" s="157" t="s">
        <v>115</v>
      </c>
      <c r="I1548" s="164"/>
      <c r="J1548" s="165">
        <v>45389</v>
      </c>
      <c r="K1548" s="9" t="s">
        <v>1368</v>
      </c>
      <c r="M1548" s="13"/>
      <c r="N1548" t="s">
        <v>2710</v>
      </c>
      <c r="P1548">
        <v>125</v>
      </c>
      <c r="Q1548" s="13">
        <f t="shared" si="30"/>
        <v>0</v>
      </c>
    </row>
    <row r="1549" spans="1:17" ht="21">
      <c r="A1549" s="59">
        <v>1541</v>
      </c>
      <c r="B1549">
        <v>77950807211</v>
      </c>
      <c r="C1549" s="55"/>
      <c r="D1549" s="1" t="s">
        <v>2818</v>
      </c>
      <c r="E1549" t="s">
        <v>1215</v>
      </c>
      <c r="F1549" t="s">
        <v>93</v>
      </c>
      <c r="G1549" s="162">
        <v>45381</v>
      </c>
      <c r="H1549" s="156" t="s">
        <v>94</v>
      </c>
      <c r="I1549" s="163">
        <v>45383</v>
      </c>
      <c r="J1549" s="164"/>
      <c r="K1549" s="9" t="s">
        <v>1368</v>
      </c>
      <c r="M1549" s="13">
        <v>1399</v>
      </c>
      <c r="N1549" t="s">
        <v>2710</v>
      </c>
      <c r="O1549">
        <v>530</v>
      </c>
      <c r="P1549">
        <v>125</v>
      </c>
      <c r="Q1549" s="13">
        <f t="shared" si="30"/>
        <v>744</v>
      </c>
    </row>
    <row r="1550" spans="1:17" ht="21">
      <c r="A1550" s="59">
        <v>1542</v>
      </c>
      <c r="B1550">
        <v>77021911444</v>
      </c>
      <c r="C1550" s="55"/>
      <c r="D1550" s="1" t="s">
        <v>2819</v>
      </c>
      <c r="E1550" t="s">
        <v>460</v>
      </c>
      <c r="F1550" t="s">
        <v>2</v>
      </c>
      <c r="G1550" s="162">
        <v>45381</v>
      </c>
      <c r="H1550" s="156" t="s">
        <v>94</v>
      </c>
      <c r="I1550" s="163">
        <v>45382</v>
      </c>
      <c r="J1550" s="164"/>
      <c r="K1550" s="9" t="s">
        <v>1376</v>
      </c>
      <c r="L1550" t="s">
        <v>562</v>
      </c>
      <c r="M1550" s="13">
        <v>1499</v>
      </c>
      <c r="N1550" t="s">
        <v>1520</v>
      </c>
      <c r="O1550">
        <v>500</v>
      </c>
      <c r="P1550">
        <v>125</v>
      </c>
      <c r="Q1550" s="13">
        <f t="shared" si="30"/>
        <v>874</v>
      </c>
    </row>
    <row r="1551" spans="1:17" ht="21">
      <c r="A1551" s="59">
        <v>1543</v>
      </c>
      <c r="B1551">
        <v>77021911433</v>
      </c>
      <c r="C1551" s="55"/>
      <c r="D1551" s="1" t="s">
        <v>2823</v>
      </c>
      <c r="E1551" t="s">
        <v>379</v>
      </c>
      <c r="F1551" t="s">
        <v>380</v>
      </c>
      <c r="G1551" s="162">
        <v>45381</v>
      </c>
      <c r="H1551" s="156" t="s">
        <v>94</v>
      </c>
      <c r="I1551" s="163">
        <v>45386</v>
      </c>
      <c r="J1551" s="164"/>
      <c r="K1551" s="9" t="s">
        <v>985</v>
      </c>
      <c r="L1551" t="s">
        <v>562</v>
      </c>
      <c r="M1551" s="13">
        <v>1399</v>
      </c>
      <c r="N1551" t="s">
        <v>2795</v>
      </c>
      <c r="O1551">
        <v>530</v>
      </c>
      <c r="P1551">
        <v>125</v>
      </c>
      <c r="Q1551" s="13">
        <f t="shared" si="30"/>
        <v>744</v>
      </c>
    </row>
    <row r="1552" spans="1:17" ht="21">
      <c r="A1552" s="59">
        <v>1544</v>
      </c>
      <c r="B1552">
        <v>77951173392</v>
      </c>
      <c r="C1552" s="55"/>
      <c r="D1552" s="1" t="s">
        <v>2824</v>
      </c>
      <c r="E1552" t="s">
        <v>1512</v>
      </c>
      <c r="F1552" t="s">
        <v>452</v>
      </c>
      <c r="G1552" s="162">
        <v>45381</v>
      </c>
      <c r="H1552" s="156" t="s">
        <v>94</v>
      </c>
      <c r="I1552" s="163">
        <v>45385</v>
      </c>
      <c r="J1552" s="164"/>
      <c r="K1552" s="9" t="s">
        <v>1234</v>
      </c>
      <c r="M1552" s="13">
        <v>1499</v>
      </c>
      <c r="N1552" t="s">
        <v>1520</v>
      </c>
      <c r="O1552">
        <v>500</v>
      </c>
      <c r="P1552">
        <v>125</v>
      </c>
      <c r="Q1552" s="13">
        <f t="shared" si="30"/>
        <v>874</v>
      </c>
    </row>
    <row r="1553" spans="1:17" ht="21">
      <c r="A1553" s="59">
        <v>1545</v>
      </c>
      <c r="B1553">
        <v>77951172526</v>
      </c>
      <c r="C1553" s="55"/>
      <c r="D1553" s="1" t="s">
        <v>2825</v>
      </c>
      <c r="E1553" t="s">
        <v>589</v>
      </c>
      <c r="F1553" t="s">
        <v>232</v>
      </c>
      <c r="G1553" s="162">
        <v>45381</v>
      </c>
      <c r="H1553" s="156" t="s">
        <v>94</v>
      </c>
      <c r="I1553" s="163">
        <v>45384</v>
      </c>
      <c r="J1553" s="164"/>
      <c r="K1553" s="9" t="s">
        <v>1368</v>
      </c>
      <c r="M1553" s="13">
        <v>1399</v>
      </c>
      <c r="N1553" t="s">
        <v>1713</v>
      </c>
      <c r="O1553">
        <v>500</v>
      </c>
      <c r="P1553">
        <v>125</v>
      </c>
      <c r="Q1553" s="13">
        <f t="shared" si="30"/>
        <v>774</v>
      </c>
    </row>
    <row r="1554" spans="1:17" ht="21">
      <c r="A1554" s="59">
        <v>1546</v>
      </c>
      <c r="B1554">
        <v>77951233323</v>
      </c>
      <c r="C1554" s="55"/>
      <c r="D1554" s="1" t="s">
        <v>2827</v>
      </c>
      <c r="E1554" t="s">
        <v>1241</v>
      </c>
      <c r="F1554" t="s">
        <v>199</v>
      </c>
      <c r="G1554" s="162">
        <v>45381</v>
      </c>
      <c r="H1554" s="156" t="s">
        <v>94</v>
      </c>
      <c r="I1554" s="163">
        <v>45384</v>
      </c>
      <c r="J1554" s="164"/>
      <c r="K1554" s="9" t="s">
        <v>1368</v>
      </c>
      <c r="M1554" s="13">
        <v>1399</v>
      </c>
      <c r="N1554" t="s">
        <v>1713</v>
      </c>
      <c r="O1554">
        <v>500</v>
      </c>
      <c r="P1554">
        <v>125</v>
      </c>
      <c r="Q1554" s="13">
        <f t="shared" si="30"/>
        <v>774</v>
      </c>
    </row>
    <row r="1555" spans="1:17" ht="21">
      <c r="A1555" s="59">
        <v>1547</v>
      </c>
      <c r="B1555">
        <v>77951232951</v>
      </c>
      <c r="C1555" s="55"/>
      <c r="D1555" s="1" t="s">
        <v>2828</v>
      </c>
      <c r="E1555" t="s">
        <v>4</v>
      </c>
      <c r="F1555" t="s">
        <v>4</v>
      </c>
      <c r="G1555" s="162">
        <v>45381</v>
      </c>
      <c r="H1555" s="156" t="s">
        <v>94</v>
      </c>
      <c r="I1555" s="163">
        <v>45387</v>
      </c>
      <c r="J1555" s="164"/>
      <c r="K1555" s="9" t="s">
        <v>1415</v>
      </c>
      <c r="M1555" s="13">
        <v>1548</v>
      </c>
      <c r="N1555" t="s">
        <v>2829</v>
      </c>
      <c r="O1555">
        <v>570</v>
      </c>
      <c r="P1555">
        <v>125</v>
      </c>
      <c r="Q1555" s="13">
        <f t="shared" si="30"/>
        <v>853</v>
      </c>
    </row>
    <row r="1556" spans="1:17" ht="21">
      <c r="A1556" s="59">
        <v>1548</v>
      </c>
      <c r="B1556">
        <v>77951232472</v>
      </c>
      <c r="C1556" s="55"/>
      <c r="D1556" s="1" t="s">
        <v>534</v>
      </c>
      <c r="E1556" t="s">
        <v>2826</v>
      </c>
      <c r="F1556" t="s">
        <v>452</v>
      </c>
      <c r="G1556" s="162">
        <v>45381</v>
      </c>
      <c r="H1556" s="156" t="s">
        <v>94</v>
      </c>
      <c r="I1556" s="163">
        <v>45384</v>
      </c>
      <c r="J1556" s="164"/>
      <c r="K1556" s="9" t="s">
        <v>2104</v>
      </c>
      <c r="M1556" s="13">
        <v>1999</v>
      </c>
      <c r="N1556" t="s">
        <v>2254</v>
      </c>
      <c r="O1556">
        <v>850</v>
      </c>
      <c r="P1556">
        <v>170</v>
      </c>
      <c r="Q1556" s="13">
        <f t="shared" si="30"/>
        <v>979</v>
      </c>
    </row>
    <row r="1557" spans="1:17" ht="21">
      <c r="A1557" s="59">
        <v>1549</v>
      </c>
      <c r="B1557">
        <v>77022336860</v>
      </c>
      <c r="C1557" s="55"/>
      <c r="D1557" s="1" t="s">
        <v>2830</v>
      </c>
      <c r="E1557" t="s">
        <v>2831</v>
      </c>
      <c r="F1557" t="s">
        <v>635</v>
      </c>
      <c r="G1557" s="162">
        <v>45381</v>
      </c>
      <c r="H1557" s="156" t="s">
        <v>94</v>
      </c>
      <c r="I1557" s="163">
        <v>45385</v>
      </c>
      <c r="J1557" s="164"/>
      <c r="K1557" s="9" t="s">
        <v>1376</v>
      </c>
      <c r="L1557" t="s">
        <v>562</v>
      </c>
      <c r="M1557" s="13">
        <v>1499</v>
      </c>
      <c r="N1557" t="s">
        <v>2813</v>
      </c>
      <c r="O1557">
        <v>540</v>
      </c>
      <c r="P1557">
        <v>125</v>
      </c>
      <c r="Q1557" s="13">
        <f t="shared" si="30"/>
        <v>834</v>
      </c>
    </row>
    <row r="1558" spans="1:17" ht="21">
      <c r="A1558" s="59">
        <v>1550</v>
      </c>
      <c r="B1558">
        <v>77951337752</v>
      </c>
      <c r="C1558" s="55"/>
      <c r="D1558" s="1" t="s">
        <v>2832</v>
      </c>
      <c r="E1558" t="s">
        <v>34</v>
      </c>
      <c r="F1558" t="s">
        <v>11</v>
      </c>
      <c r="G1558" s="162">
        <v>45381</v>
      </c>
      <c r="H1558" s="156" t="s">
        <v>94</v>
      </c>
      <c r="I1558" s="163">
        <v>45384</v>
      </c>
      <c r="J1558" s="164"/>
      <c r="K1558" s="9" t="s">
        <v>1234</v>
      </c>
      <c r="M1558" s="13">
        <v>1499</v>
      </c>
      <c r="N1558" t="s">
        <v>1520</v>
      </c>
      <c r="O1558">
        <v>500</v>
      </c>
      <c r="P1558">
        <v>125</v>
      </c>
      <c r="Q1558" s="13">
        <f t="shared" si="30"/>
        <v>874</v>
      </c>
    </row>
    <row r="1559" spans="1:17" ht="21">
      <c r="A1559" s="59">
        <v>1551</v>
      </c>
      <c r="B1559">
        <v>77951722811</v>
      </c>
      <c r="C1559" s="55"/>
      <c r="D1559" s="1" t="s">
        <v>2689</v>
      </c>
      <c r="E1559" t="s">
        <v>2690</v>
      </c>
      <c r="F1559" t="s">
        <v>22</v>
      </c>
      <c r="G1559" s="162">
        <v>45383</v>
      </c>
      <c r="H1559" s="156" t="s">
        <v>94</v>
      </c>
      <c r="I1559" s="163">
        <v>45384</v>
      </c>
      <c r="J1559" s="164"/>
      <c r="K1559" s="9" t="s">
        <v>1368</v>
      </c>
      <c r="M1559" s="13">
        <v>1399</v>
      </c>
      <c r="N1559" t="s">
        <v>2692</v>
      </c>
      <c r="O1559">
        <v>530</v>
      </c>
      <c r="P1559">
        <v>125</v>
      </c>
      <c r="Q1559" s="13">
        <f t="shared" si="30"/>
        <v>744</v>
      </c>
    </row>
    <row r="1560" spans="1:17" ht="21">
      <c r="A1560" s="59">
        <v>1552</v>
      </c>
      <c r="B1560">
        <v>77951722741</v>
      </c>
      <c r="C1560" s="55"/>
      <c r="D1560" s="1" t="s">
        <v>2834</v>
      </c>
      <c r="E1560" t="s">
        <v>533</v>
      </c>
      <c r="F1560" t="s">
        <v>232</v>
      </c>
      <c r="G1560" s="162">
        <v>45383</v>
      </c>
      <c r="H1560" s="156" t="s">
        <v>94</v>
      </c>
      <c r="I1560" s="163">
        <v>45385</v>
      </c>
      <c r="J1560" s="164"/>
      <c r="K1560" s="9" t="s">
        <v>1234</v>
      </c>
      <c r="M1560" s="13">
        <v>1499</v>
      </c>
      <c r="N1560" t="s">
        <v>1520</v>
      </c>
      <c r="O1560">
        <v>500</v>
      </c>
      <c r="P1560">
        <v>125</v>
      </c>
      <c r="Q1560" s="13">
        <f t="shared" si="30"/>
        <v>874</v>
      </c>
    </row>
    <row r="1561" spans="1:17" ht="21">
      <c r="A1561" s="59">
        <v>1553</v>
      </c>
      <c r="B1561">
        <v>77951722693</v>
      </c>
      <c r="C1561" s="55"/>
      <c r="D1561" s="1" t="s">
        <v>2835</v>
      </c>
      <c r="E1561" t="s">
        <v>834</v>
      </c>
      <c r="F1561" t="s">
        <v>380</v>
      </c>
      <c r="G1561" s="162">
        <v>45383</v>
      </c>
      <c r="H1561" s="156" t="s">
        <v>94</v>
      </c>
      <c r="I1561" s="163">
        <v>45388</v>
      </c>
      <c r="J1561" s="164"/>
      <c r="K1561" s="9" t="s">
        <v>1368</v>
      </c>
      <c r="M1561" s="13">
        <v>1399</v>
      </c>
      <c r="N1561" t="s">
        <v>1713</v>
      </c>
      <c r="O1561">
        <v>530</v>
      </c>
      <c r="P1561">
        <v>125</v>
      </c>
      <c r="Q1561" s="13">
        <f t="shared" si="30"/>
        <v>744</v>
      </c>
    </row>
    <row r="1562" spans="1:17" ht="21">
      <c r="A1562" s="59">
        <v>1554</v>
      </c>
      <c r="B1562">
        <v>77951722660</v>
      </c>
      <c r="C1562" s="55"/>
      <c r="D1562" s="1" t="s">
        <v>2836</v>
      </c>
      <c r="E1562" t="s">
        <v>2837</v>
      </c>
      <c r="F1562" t="s">
        <v>11</v>
      </c>
      <c r="G1562" s="162">
        <v>45383</v>
      </c>
      <c r="H1562" s="156" t="s">
        <v>94</v>
      </c>
      <c r="I1562" s="163">
        <v>45385</v>
      </c>
      <c r="J1562" s="164"/>
      <c r="K1562" s="9" t="s">
        <v>1234</v>
      </c>
      <c r="M1562" s="13">
        <v>1499</v>
      </c>
      <c r="N1562" t="s">
        <v>1520</v>
      </c>
      <c r="O1562">
        <v>500</v>
      </c>
      <c r="P1562">
        <v>125</v>
      </c>
      <c r="Q1562" s="13">
        <f t="shared" si="30"/>
        <v>874</v>
      </c>
    </row>
    <row r="1563" spans="1:17" ht="21">
      <c r="A1563" s="59">
        <v>1555</v>
      </c>
      <c r="B1563">
        <v>77022831432</v>
      </c>
      <c r="C1563" s="55"/>
      <c r="D1563" s="1" t="s">
        <v>2838</v>
      </c>
      <c r="E1563" t="s">
        <v>1577</v>
      </c>
      <c r="F1563" t="s">
        <v>71</v>
      </c>
      <c r="G1563" s="162">
        <v>45383</v>
      </c>
      <c r="H1563" s="156" t="s">
        <v>94</v>
      </c>
      <c r="I1563" s="163">
        <v>45390</v>
      </c>
      <c r="J1563" s="164"/>
      <c r="K1563" s="9" t="s">
        <v>985</v>
      </c>
      <c r="L1563" t="s">
        <v>562</v>
      </c>
      <c r="M1563" s="13">
        <v>1399</v>
      </c>
      <c r="N1563" t="s">
        <v>1554</v>
      </c>
      <c r="O1563">
        <v>570</v>
      </c>
      <c r="P1563">
        <v>125</v>
      </c>
      <c r="Q1563" s="13">
        <f t="shared" si="30"/>
        <v>704</v>
      </c>
    </row>
    <row r="1564" spans="1:17" ht="21">
      <c r="A1564" s="59">
        <v>1556</v>
      </c>
      <c r="B1564">
        <v>19041555246903</v>
      </c>
      <c r="C1564" s="55"/>
      <c r="D1564" s="1" t="s">
        <v>2839</v>
      </c>
      <c r="E1564" t="s">
        <v>2840</v>
      </c>
      <c r="F1564" t="s">
        <v>714</v>
      </c>
      <c r="G1564" s="162">
        <v>45383</v>
      </c>
      <c r="H1564" s="156" t="s">
        <v>94</v>
      </c>
      <c r="I1564" s="163">
        <v>45387</v>
      </c>
      <c r="J1564" s="164"/>
      <c r="K1564" s="9" t="s">
        <v>1368</v>
      </c>
      <c r="M1564" s="13">
        <v>1399</v>
      </c>
      <c r="N1564" t="s">
        <v>1713</v>
      </c>
      <c r="O1564">
        <v>530</v>
      </c>
      <c r="P1564">
        <v>125</v>
      </c>
      <c r="Q1564" s="13">
        <f t="shared" si="30"/>
        <v>744</v>
      </c>
    </row>
    <row r="1565" spans="1:17" ht="21">
      <c r="A1565" s="59">
        <v>1557</v>
      </c>
      <c r="B1565">
        <v>77951722483</v>
      </c>
      <c r="C1565" s="55"/>
      <c r="D1565" s="1" t="s">
        <v>2841</v>
      </c>
      <c r="E1565" t="s">
        <v>773</v>
      </c>
      <c r="F1565" t="s">
        <v>232</v>
      </c>
      <c r="G1565" s="162">
        <v>45383</v>
      </c>
      <c r="H1565" s="156" t="s">
        <v>94</v>
      </c>
      <c r="I1565" s="163">
        <v>45385</v>
      </c>
      <c r="J1565" s="164"/>
      <c r="K1565" s="9" t="s">
        <v>1427</v>
      </c>
      <c r="M1565" s="13">
        <v>1648</v>
      </c>
      <c r="N1565" t="s">
        <v>2842</v>
      </c>
      <c r="O1565">
        <v>570</v>
      </c>
      <c r="P1565">
        <v>125</v>
      </c>
      <c r="Q1565" s="13">
        <f t="shared" si="30"/>
        <v>953</v>
      </c>
    </row>
    <row r="1566" spans="1:17" ht="21">
      <c r="A1566" s="59">
        <v>1558</v>
      </c>
      <c r="B1566">
        <v>19041555246763</v>
      </c>
      <c r="C1566" s="55"/>
      <c r="D1566" s="1" t="s">
        <v>2843</v>
      </c>
      <c r="E1566" t="s">
        <v>2347</v>
      </c>
      <c r="F1566" t="s">
        <v>22</v>
      </c>
      <c r="G1566" s="162">
        <v>45383</v>
      </c>
      <c r="H1566" s="156" t="s">
        <v>94</v>
      </c>
      <c r="I1566" s="163">
        <v>45385</v>
      </c>
      <c r="J1566" s="164"/>
      <c r="K1566" s="9" t="s">
        <v>1234</v>
      </c>
      <c r="M1566" s="13">
        <v>1499</v>
      </c>
      <c r="N1566" t="s">
        <v>1520</v>
      </c>
      <c r="O1566">
        <v>500</v>
      </c>
      <c r="P1566">
        <v>125</v>
      </c>
      <c r="Q1566" s="13">
        <f t="shared" si="30"/>
        <v>874</v>
      </c>
    </row>
    <row r="1567" spans="1:17" ht="21">
      <c r="A1567" s="59">
        <v>1559</v>
      </c>
      <c r="B1567">
        <v>77951722376</v>
      </c>
      <c r="C1567" s="55"/>
      <c r="D1567" s="1" t="s">
        <v>2844</v>
      </c>
      <c r="E1567" t="s">
        <v>936</v>
      </c>
      <c r="F1567" t="s">
        <v>343</v>
      </c>
      <c r="G1567" s="162">
        <v>45383</v>
      </c>
      <c r="H1567" s="156" t="s">
        <v>94</v>
      </c>
      <c r="I1567" s="163">
        <v>45387</v>
      </c>
      <c r="J1567" s="164"/>
      <c r="K1567" s="9" t="s">
        <v>1368</v>
      </c>
      <c r="M1567" s="13">
        <v>1399</v>
      </c>
      <c r="N1567" t="s">
        <v>1713</v>
      </c>
      <c r="O1567">
        <v>530</v>
      </c>
      <c r="P1567">
        <v>125</v>
      </c>
      <c r="Q1567" s="13">
        <f t="shared" si="30"/>
        <v>744</v>
      </c>
    </row>
    <row r="1568" spans="1:17" ht="21">
      <c r="A1568" s="59">
        <v>1560</v>
      </c>
      <c r="B1568">
        <v>77951722365</v>
      </c>
      <c r="C1568" s="55"/>
      <c r="D1568" s="1" t="s">
        <v>2845</v>
      </c>
      <c r="E1568" t="s">
        <v>419</v>
      </c>
      <c r="F1568" t="s">
        <v>714</v>
      </c>
      <c r="G1568" s="162">
        <v>45383</v>
      </c>
      <c r="H1568" s="156" t="s">
        <v>94</v>
      </c>
      <c r="I1568" s="163">
        <v>45386</v>
      </c>
      <c r="J1568" s="164"/>
      <c r="K1568" s="9" t="s">
        <v>1368</v>
      </c>
      <c r="M1568" s="13">
        <v>1399</v>
      </c>
      <c r="N1568" t="s">
        <v>1713</v>
      </c>
      <c r="O1568">
        <v>530</v>
      </c>
      <c r="P1568">
        <v>125</v>
      </c>
      <c r="Q1568" s="13">
        <f t="shared" si="30"/>
        <v>744</v>
      </c>
    </row>
    <row r="1569" spans="1:17" ht="21">
      <c r="A1569" s="59">
        <v>1561</v>
      </c>
      <c r="B1569">
        <v>77951722306</v>
      </c>
      <c r="C1569" s="55"/>
      <c r="D1569" s="1" t="s">
        <v>2846</v>
      </c>
      <c r="E1569" t="s">
        <v>2847</v>
      </c>
      <c r="F1569" t="s">
        <v>303</v>
      </c>
      <c r="G1569" s="162">
        <v>45383</v>
      </c>
      <c r="H1569" s="156" t="s">
        <v>94</v>
      </c>
      <c r="I1569" s="163">
        <v>45387</v>
      </c>
      <c r="J1569" s="164"/>
      <c r="K1569" s="9" t="s">
        <v>1368</v>
      </c>
      <c r="M1569" s="13">
        <v>1399</v>
      </c>
      <c r="N1569" t="s">
        <v>1713</v>
      </c>
      <c r="O1569">
        <v>530</v>
      </c>
      <c r="P1569">
        <v>125</v>
      </c>
      <c r="Q1569" s="13">
        <f t="shared" si="30"/>
        <v>744</v>
      </c>
    </row>
    <row r="1570" spans="1:17" ht="21">
      <c r="A1570" s="59">
        <v>1562</v>
      </c>
      <c r="B1570" s="95">
        <v>19041555246531</v>
      </c>
      <c r="C1570" s="55"/>
      <c r="D1570" s="1" t="s">
        <v>2848</v>
      </c>
      <c r="E1570" t="s">
        <v>1491</v>
      </c>
      <c r="F1570" t="s">
        <v>303</v>
      </c>
      <c r="G1570" s="162">
        <v>45383</v>
      </c>
      <c r="H1570" s="156" t="s">
        <v>94</v>
      </c>
      <c r="I1570" s="163">
        <v>45388</v>
      </c>
      <c r="J1570" s="164"/>
      <c r="K1570" s="9" t="s">
        <v>985</v>
      </c>
      <c r="L1570" t="s">
        <v>562</v>
      </c>
      <c r="M1570" s="13">
        <v>1399</v>
      </c>
      <c r="N1570" t="s">
        <v>2850</v>
      </c>
      <c r="O1570">
        <v>570</v>
      </c>
      <c r="P1570">
        <v>125</v>
      </c>
      <c r="Q1570" s="13">
        <f t="shared" si="30"/>
        <v>704</v>
      </c>
    </row>
    <row r="1571" spans="1:17" ht="21">
      <c r="A1571" s="59">
        <v>1563</v>
      </c>
      <c r="B1571">
        <v>77951722214</v>
      </c>
      <c r="C1571" s="55"/>
      <c r="D1571" s="1" t="s">
        <v>2849</v>
      </c>
      <c r="E1571" t="s">
        <v>2826</v>
      </c>
      <c r="F1571" t="s">
        <v>452</v>
      </c>
      <c r="G1571" s="162">
        <v>45383</v>
      </c>
      <c r="H1571" s="156" t="s">
        <v>94</v>
      </c>
      <c r="I1571" s="163">
        <v>45387</v>
      </c>
      <c r="J1571" s="164"/>
      <c r="K1571" s="9" t="s">
        <v>1368</v>
      </c>
      <c r="M1571" s="13">
        <v>1399</v>
      </c>
      <c r="N1571" t="s">
        <v>1713</v>
      </c>
      <c r="O1571">
        <v>530</v>
      </c>
      <c r="P1571">
        <v>125</v>
      </c>
      <c r="Q1571" s="13">
        <f t="shared" si="30"/>
        <v>744</v>
      </c>
    </row>
    <row r="1572" spans="1:17" ht="21">
      <c r="A1572" s="59">
        <v>1564</v>
      </c>
      <c r="B1572">
        <v>77951722203</v>
      </c>
      <c r="C1572" s="55"/>
      <c r="D1572" s="1" t="s">
        <v>2851</v>
      </c>
      <c r="E1572" t="s">
        <v>2852</v>
      </c>
      <c r="F1572" t="s">
        <v>11</v>
      </c>
      <c r="G1572" s="162">
        <v>45383</v>
      </c>
      <c r="H1572" s="156" t="s">
        <v>94</v>
      </c>
      <c r="I1572" s="163">
        <v>45384</v>
      </c>
      <c r="J1572" s="164"/>
      <c r="K1572" s="9" t="s">
        <v>1234</v>
      </c>
      <c r="M1572" s="13">
        <v>1399</v>
      </c>
      <c r="N1572" t="s">
        <v>2853</v>
      </c>
      <c r="O1572">
        <v>530</v>
      </c>
      <c r="P1572">
        <v>125</v>
      </c>
      <c r="Q1572" s="13">
        <f t="shared" si="30"/>
        <v>744</v>
      </c>
    </row>
    <row r="1573" spans="1:17" ht="21">
      <c r="A1573" s="59">
        <v>1565</v>
      </c>
      <c r="B1573">
        <v>77951780115</v>
      </c>
      <c r="C1573" s="55"/>
      <c r="D1573" s="1" t="s">
        <v>2854</v>
      </c>
      <c r="E1573" t="s">
        <v>2855</v>
      </c>
      <c r="F1573" t="s">
        <v>492</v>
      </c>
      <c r="G1573" s="162">
        <v>45383</v>
      </c>
      <c r="H1573" s="156" t="s">
        <v>94</v>
      </c>
      <c r="I1573" s="163">
        <v>45386</v>
      </c>
      <c r="J1573" s="164"/>
      <c r="K1573" s="9" t="s">
        <v>2104</v>
      </c>
      <c r="M1573" s="13">
        <v>1999</v>
      </c>
      <c r="N1573" t="s">
        <v>2724</v>
      </c>
      <c r="O1573">
        <v>750</v>
      </c>
      <c r="P1573">
        <v>125</v>
      </c>
      <c r="Q1573" s="13">
        <f t="shared" si="30"/>
        <v>1124</v>
      </c>
    </row>
    <row r="1574" spans="1:17" ht="21">
      <c r="A1574" s="59">
        <v>1566</v>
      </c>
      <c r="B1574">
        <v>77951779721</v>
      </c>
      <c r="C1574" s="55"/>
      <c r="D1574" s="1" t="s">
        <v>2856</v>
      </c>
      <c r="E1574" t="s">
        <v>589</v>
      </c>
      <c r="F1574" t="s">
        <v>232</v>
      </c>
      <c r="G1574" s="162">
        <v>45383</v>
      </c>
      <c r="H1574" s="156" t="s">
        <v>94</v>
      </c>
      <c r="I1574" s="163">
        <v>45385</v>
      </c>
      <c r="J1574" s="164"/>
      <c r="K1574" s="9" t="s">
        <v>1368</v>
      </c>
      <c r="M1574" s="13">
        <v>1399</v>
      </c>
      <c r="N1574" t="s">
        <v>1713</v>
      </c>
      <c r="O1574">
        <v>530</v>
      </c>
      <c r="P1574">
        <v>125</v>
      </c>
      <c r="Q1574" s="13">
        <f t="shared" si="30"/>
        <v>744</v>
      </c>
    </row>
    <row r="1575" spans="1:17" ht="21">
      <c r="A1575" s="59">
        <v>1567</v>
      </c>
      <c r="B1575">
        <v>77951778844</v>
      </c>
      <c r="C1575" s="55"/>
      <c r="D1575" s="1" t="s">
        <v>2857</v>
      </c>
      <c r="E1575" t="s">
        <v>2858</v>
      </c>
      <c r="F1575" t="s">
        <v>22</v>
      </c>
      <c r="G1575" s="162">
        <v>45383</v>
      </c>
      <c r="H1575" s="156" t="s">
        <v>94</v>
      </c>
      <c r="I1575" s="163">
        <v>45385</v>
      </c>
      <c r="J1575" s="164"/>
      <c r="K1575" s="9" t="s">
        <v>1368</v>
      </c>
      <c r="M1575" s="13">
        <v>1399</v>
      </c>
      <c r="N1575" t="s">
        <v>1713</v>
      </c>
      <c r="O1575">
        <v>530</v>
      </c>
      <c r="P1575">
        <v>125</v>
      </c>
      <c r="Q1575" s="13">
        <f t="shared" si="30"/>
        <v>744</v>
      </c>
    </row>
    <row r="1576" spans="1:17" ht="21">
      <c r="A1576" s="59">
        <v>1568</v>
      </c>
      <c r="B1576">
        <v>77023228741</v>
      </c>
      <c r="C1576" s="55"/>
      <c r="D1576" s="1" t="s">
        <v>2859</v>
      </c>
      <c r="E1576" t="s">
        <v>873</v>
      </c>
      <c r="F1576" t="s">
        <v>232</v>
      </c>
      <c r="G1576" s="162">
        <v>45383</v>
      </c>
      <c r="H1576" s="156" t="s">
        <v>94</v>
      </c>
      <c r="I1576" s="163">
        <v>45385</v>
      </c>
      <c r="J1576" s="164"/>
      <c r="K1576" s="9" t="s">
        <v>1376</v>
      </c>
      <c r="L1576" t="s">
        <v>562</v>
      </c>
      <c r="M1576" s="13">
        <v>1499</v>
      </c>
      <c r="N1576" t="s">
        <v>2860</v>
      </c>
      <c r="O1576">
        <v>490</v>
      </c>
      <c r="P1576">
        <v>125</v>
      </c>
      <c r="Q1576" s="13">
        <f t="shared" si="30"/>
        <v>884</v>
      </c>
    </row>
    <row r="1577" spans="1:17" ht="21">
      <c r="A1577" s="59">
        <v>1569</v>
      </c>
      <c r="B1577">
        <v>77952074130</v>
      </c>
      <c r="C1577" s="55"/>
      <c r="D1577" s="1" t="s">
        <v>2861</v>
      </c>
      <c r="E1577" t="s">
        <v>663</v>
      </c>
      <c r="F1577" t="s">
        <v>22</v>
      </c>
      <c r="G1577" s="162">
        <v>45383</v>
      </c>
      <c r="H1577" s="156" t="s">
        <v>94</v>
      </c>
      <c r="I1577" s="163">
        <v>45384</v>
      </c>
      <c r="J1577" s="164"/>
      <c r="K1577" s="9" t="s">
        <v>1234</v>
      </c>
      <c r="M1577" s="13">
        <v>1499</v>
      </c>
      <c r="N1577" t="s">
        <v>1520</v>
      </c>
      <c r="O1577">
        <v>450</v>
      </c>
      <c r="P1577">
        <v>125</v>
      </c>
      <c r="Q1577" s="13">
        <f t="shared" si="30"/>
        <v>924</v>
      </c>
    </row>
    <row r="1578" spans="1:17" ht="21">
      <c r="A1578" s="59">
        <v>1570</v>
      </c>
      <c r="B1578">
        <v>77952073953</v>
      </c>
      <c r="C1578" s="55"/>
      <c r="D1578" s="1" t="s">
        <v>2863</v>
      </c>
      <c r="E1578" t="s">
        <v>231</v>
      </c>
      <c r="F1578" t="s">
        <v>232</v>
      </c>
      <c r="G1578" s="162">
        <v>45383</v>
      </c>
      <c r="H1578" s="156" t="s">
        <v>94</v>
      </c>
      <c r="I1578" s="163">
        <v>45385</v>
      </c>
      <c r="J1578" s="164"/>
      <c r="K1578" s="9" t="s">
        <v>1368</v>
      </c>
      <c r="M1578" s="13">
        <v>1399</v>
      </c>
      <c r="N1578" t="s">
        <v>1713</v>
      </c>
      <c r="O1578">
        <v>530</v>
      </c>
      <c r="P1578">
        <v>125</v>
      </c>
      <c r="Q1578" s="13">
        <f t="shared" si="30"/>
        <v>744</v>
      </c>
    </row>
    <row r="1579" spans="1:17" ht="21">
      <c r="A1579" s="59">
        <v>1571</v>
      </c>
      <c r="B1579">
        <v>77952073802</v>
      </c>
      <c r="C1579" s="55"/>
      <c r="D1579" s="1" t="s">
        <v>2866</v>
      </c>
      <c r="E1579" t="s">
        <v>836</v>
      </c>
      <c r="F1579" t="s">
        <v>2</v>
      </c>
      <c r="G1579" s="162">
        <v>45383</v>
      </c>
      <c r="H1579" s="156" t="s">
        <v>94</v>
      </c>
      <c r="I1579" s="163">
        <v>45384</v>
      </c>
      <c r="J1579" s="164"/>
      <c r="K1579" s="9" t="s">
        <v>1368</v>
      </c>
      <c r="M1579" s="13">
        <v>1399</v>
      </c>
      <c r="N1579" t="s">
        <v>1713</v>
      </c>
      <c r="O1579">
        <v>530</v>
      </c>
      <c r="P1579">
        <v>125</v>
      </c>
      <c r="Q1579" s="13">
        <f t="shared" si="30"/>
        <v>744</v>
      </c>
    </row>
    <row r="1580" spans="1:17" ht="21">
      <c r="A1580" s="59">
        <v>1572</v>
      </c>
      <c r="B1580">
        <v>19041555476433</v>
      </c>
      <c r="C1580" s="55"/>
      <c r="D1580" s="1" t="s">
        <v>2868</v>
      </c>
      <c r="E1580" t="s">
        <v>589</v>
      </c>
      <c r="F1580" t="s">
        <v>232</v>
      </c>
      <c r="G1580" s="162">
        <v>45383</v>
      </c>
      <c r="H1580" s="156" t="s">
        <v>94</v>
      </c>
      <c r="I1580" s="163">
        <v>45387</v>
      </c>
      <c r="J1580" s="164"/>
      <c r="K1580" s="9" t="s">
        <v>1368</v>
      </c>
      <c r="M1580" s="13">
        <v>1399</v>
      </c>
      <c r="N1580" t="s">
        <v>1713</v>
      </c>
      <c r="O1580">
        <v>530</v>
      </c>
      <c r="P1580">
        <v>125</v>
      </c>
      <c r="Q1580" s="13">
        <f t="shared" si="30"/>
        <v>744</v>
      </c>
    </row>
    <row r="1581" spans="1:17" ht="21">
      <c r="A1581" s="59">
        <v>1573</v>
      </c>
      <c r="B1581">
        <v>77023225300</v>
      </c>
      <c r="C1581" s="55"/>
      <c r="D1581" s="1" t="s">
        <v>2798</v>
      </c>
      <c r="E1581" t="s">
        <v>940</v>
      </c>
      <c r="F1581" t="s">
        <v>22</v>
      </c>
      <c r="G1581" s="162">
        <v>45383</v>
      </c>
      <c r="H1581" s="156" t="s">
        <v>94</v>
      </c>
      <c r="I1581" s="163">
        <v>45384</v>
      </c>
      <c r="J1581" s="164"/>
      <c r="K1581" s="9" t="s">
        <v>985</v>
      </c>
      <c r="L1581" t="s">
        <v>562</v>
      </c>
      <c r="M1581" s="13">
        <v>1399</v>
      </c>
      <c r="N1581" t="s">
        <v>2869</v>
      </c>
      <c r="O1581">
        <v>570</v>
      </c>
      <c r="P1581">
        <v>125</v>
      </c>
      <c r="Q1581" s="13">
        <f t="shared" si="30"/>
        <v>704</v>
      </c>
    </row>
    <row r="1582" spans="1:17" ht="21">
      <c r="A1582" s="59">
        <v>1574</v>
      </c>
      <c r="B1582">
        <v>77952072273</v>
      </c>
      <c r="C1582" s="55"/>
      <c r="D1582" s="1" t="s">
        <v>2870</v>
      </c>
      <c r="E1582" t="s">
        <v>1027</v>
      </c>
      <c r="F1582" t="s">
        <v>492</v>
      </c>
      <c r="G1582" s="162">
        <v>45383</v>
      </c>
      <c r="H1582" s="157" t="s">
        <v>115</v>
      </c>
      <c r="I1582" s="164"/>
      <c r="J1582" s="165">
        <v>45391</v>
      </c>
      <c r="K1582" s="9" t="s">
        <v>2393</v>
      </c>
      <c r="M1582" s="13"/>
      <c r="N1582" t="s">
        <v>2871</v>
      </c>
      <c r="P1582">
        <v>125</v>
      </c>
      <c r="Q1582" s="13">
        <f t="shared" si="30"/>
        <v>0</v>
      </c>
    </row>
    <row r="1583" spans="1:17" ht="21">
      <c r="A1583" s="59">
        <v>1575</v>
      </c>
      <c r="B1583">
        <v>19041555474716</v>
      </c>
      <c r="C1583" s="55"/>
      <c r="D1583" s="1" t="s">
        <v>2872</v>
      </c>
      <c r="E1583" t="s">
        <v>1913</v>
      </c>
      <c r="F1583" t="s">
        <v>6</v>
      </c>
      <c r="G1583" s="162">
        <v>45383</v>
      </c>
      <c r="H1583" s="156" t="s">
        <v>94</v>
      </c>
      <c r="I1583" s="163">
        <v>45388</v>
      </c>
      <c r="J1583" s="164"/>
      <c r="K1583" s="9" t="s">
        <v>985</v>
      </c>
      <c r="L1583" t="s">
        <v>562</v>
      </c>
      <c r="M1583" s="13">
        <v>1399</v>
      </c>
      <c r="N1583" t="s">
        <v>1713</v>
      </c>
      <c r="O1583">
        <v>530</v>
      </c>
      <c r="P1583">
        <v>125</v>
      </c>
      <c r="Q1583" s="13">
        <f t="shared" si="30"/>
        <v>744</v>
      </c>
    </row>
    <row r="1584" spans="1:17" ht="21">
      <c r="A1584" s="59">
        <v>1576</v>
      </c>
      <c r="B1584">
        <v>77952088115</v>
      </c>
      <c r="C1584" s="55"/>
      <c r="D1584" s="1" t="s">
        <v>2873</v>
      </c>
      <c r="E1584" t="s">
        <v>2874</v>
      </c>
      <c r="F1584" t="s">
        <v>6</v>
      </c>
      <c r="G1584" s="162">
        <v>45383</v>
      </c>
      <c r="H1584" s="156" t="s">
        <v>94</v>
      </c>
      <c r="I1584" s="163">
        <v>45387</v>
      </c>
      <c r="J1584" s="164"/>
      <c r="K1584" s="9" t="s">
        <v>1368</v>
      </c>
      <c r="M1584" s="13">
        <v>1399</v>
      </c>
      <c r="N1584" t="s">
        <v>1713</v>
      </c>
      <c r="O1584">
        <v>530</v>
      </c>
      <c r="P1584">
        <v>125</v>
      </c>
      <c r="Q1584" s="13">
        <f t="shared" si="30"/>
        <v>744</v>
      </c>
    </row>
    <row r="1585" spans="1:17" ht="21">
      <c r="A1585" s="59">
        <v>1577</v>
      </c>
      <c r="B1585">
        <v>19041555483131</v>
      </c>
      <c r="C1585" s="55"/>
      <c r="D1585" s="1" t="s">
        <v>2862</v>
      </c>
      <c r="E1585" t="s">
        <v>2419</v>
      </c>
      <c r="F1585" t="s">
        <v>2</v>
      </c>
      <c r="G1585" s="162">
        <v>45383</v>
      </c>
      <c r="H1585" s="157" t="s">
        <v>115</v>
      </c>
      <c r="I1585" s="164"/>
      <c r="J1585" s="165">
        <v>45388</v>
      </c>
      <c r="K1585" s="9" t="s">
        <v>2104</v>
      </c>
      <c r="M1585" s="13"/>
      <c r="N1585" t="s">
        <v>2254</v>
      </c>
      <c r="O1585">
        <v>850</v>
      </c>
      <c r="P1585">
        <v>125</v>
      </c>
      <c r="Q1585" s="13">
        <f t="shared" si="30"/>
        <v>0</v>
      </c>
    </row>
    <row r="1586" spans="1:17" ht="21">
      <c r="A1586" s="59">
        <v>1578</v>
      </c>
      <c r="B1586">
        <v>77952086590</v>
      </c>
      <c r="C1586" s="55"/>
      <c r="D1586" s="1" t="s">
        <v>2875</v>
      </c>
      <c r="E1586" t="s">
        <v>2773</v>
      </c>
      <c r="F1586" t="s">
        <v>232</v>
      </c>
      <c r="G1586" s="162">
        <v>45383</v>
      </c>
      <c r="H1586" s="156" t="s">
        <v>94</v>
      </c>
      <c r="I1586" s="163">
        <v>45386</v>
      </c>
      <c r="J1586" s="164"/>
      <c r="K1586" s="9" t="s">
        <v>2104</v>
      </c>
      <c r="M1586" s="13">
        <v>1999</v>
      </c>
      <c r="N1586" t="s">
        <v>2254</v>
      </c>
      <c r="O1586">
        <v>850</v>
      </c>
      <c r="P1586">
        <v>125</v>
      </c>
      <c r="Q1586" s="13">
        <f t="shared" si="30"/>
        <v>1024</v>
      </c>
    </row>
    <row r="1587" spans="1:17" ht="21">
      <c r="A1587" s="59">
        <v>1579</v>
      </c>
      <c r="B1587">
        <v>77952153532</v>
      </c>
      <c r="C1587" s="55"/>
      <c r="D1587" s="1" t="s">
        <v>2833</v>
      </c>
      <c r="E1587" t="s">
        <v>1583</v>
      </c>
      <c r="F1587" t="s">
        <v>22</v>
      </c>
      <c r="G1587" s="162">
        <v>45383</v>
      </c>
      <c r="H1587" s="157" t="s">
        <v>115</v>
      </c>
      <c r="I1587" s="164"/>
      <c r="J1587" s="165">
        <v>45390</v>
      </c>
      <c r="K1587" s="9" t="s">
        <v>2104</v>
      </c>
      <c r="M1587" s="13"/>
      <c r="N1587" t="s">
        <v>2822</v>
      </c>
      <c r="O1587">
        <v>850</v>
      </c>
      <c r="P1587">
        <v>125</v>
      </c>
      <c r="Q1587" s="13">
        <f t="shared" si="30"/>
        <v>0</v>
      </c>
    </row>
    <row r="1588" spans="1:17" ht="21">
      <c r="A1588" s="59">
        <v>1580</v>
      </c>
      <c r="B1588">
        <v>77952153812</v>
      </c>
      <c r="C1588" s="55"/>
      <c r="D1588" s="1" t="s">
        <v>2820</v>
      </c>
      <c r="E1588" t="s">
        <v>2821</v>
      </c>
      <c r="F1588" t="s">
        <v>6</v>
      </c>
      <c r="G1588" s="162">
        <v>45383</v>
      </c>
      <c r="H1588" s="156" t="s">
        <v>94</v>
      </c>
      <c r="I1588" s="163">
        <v>45387</v>
      </c>
      <c r="J1588" s="164"/>
      <c r="K1588" s="9" t="s">
        <v>2104</v>
      </c>
      <c r="M1588" s="13">
        <v>1999</v>
      </c>
      <c r="N1588" t="s">
        <v>2822</v>
      </c>
      <c r="O1588">
        <v>850</v>
      </c>
      <c r="P1588">
        <v>125</v>
      </c>
      <c r="Q1588" s="13">
        <f t="shared" ref="Q1588:Q1651" si="31">(IF((M1588)-(O1588+P1588)&lt;0,0,(M1588)-(O1588+P1588)))</f>
        <v>1024</v>
      </c>
    </row>
    <row r="1589" spans="1:17" ht="21">
      <c r="A1589" s="59">
        <v>1581</v>
      </c>
      <c r="B1589">
        <v>77952152132</v>
      </c>
      <c r="C1589" s="55"/>
      <c r="D1589" s="1" t="s">
        <v>2867</v>
      </c>
      <c r="E1589" t="s">
        <v>692</v>
      </c>
      <c r="F1589" t="s">
        <v>232</v>
      </c>
      <c r="G1589" s="162">
        <v>45383</v>
      </c>
      <c r="H1589" s="156" t="s">
        <v>94</v>
      </c>
      <c r="I1589" s="163">
        <v>45385</v>
      </c>
      <c r="J1589" s="164"/>
      <c r="K1589" s="9" t="s">
        <v>2104</v>
      </c>
      <c r="M1589" s="13">
        <v>1999</v>
      </c>
      <c r="N1589" t="s">
        <v>2254</v>
      </c>
      <c r="O1589">
        <v>850</v>
      </c>
      <c r="P1589">
        <v>125</v>
      </c>
      <c r="Q1589" s="13">
        <f t="shared" si="31"/>
        <v>1024</v>
      </c>
    </row>
    <row r="1590" spans="1:17" ht="21">
      <c r="A1590" s="59">
        <v>1582</v>
      </c>
      <c r="B1590">
        <v>77952153215</v>
      </c>
      <c r="C1590" s="55"/>
      <c r="D1590" s="1" t="s">
        <v>2864</v>
      </c>
      <c r="E1590" t="s">
        <v>2865</v>
      </c>
      <c r="F1590" t="s">
        <v>93</v>
      </c>
      <c r="G1590" s="162">
        <v>45383</v>
      </c>
      <c r="H1590" s="156" t="s">
        <v>94</v>
      </c>
      <c r="I1590" s="163">
        <v>45385</v>
      </c>
      <c r="J1590" s="164"/>
      <c r="K1590" s="9" t="s">
        <v>2104</v>
      </c>
      <c r="M1590" s="13">
        <v>1999</v>
      </c>
      <c r="N1590" t="s">
        <v>2822</v>
      </c>
      <c r="O1590">
        <v>850</v>
      </c>
      <c r="P1590">
        <v>125</v>
      </c>
      <c r="Q1590" s="13">
        <f t="shared" si="31"/>
        <v>1024</v>
      </c>
    </row>
    <row r="1591" spans="1:17" ht="21">
      <c r="A1591" s="59">
        <v>1583</v>
      </c>
      <c r="B1591">
        <v>77952153370</v>
      </c>
      <c r="C1591" s="55"/>
      <c r="D1591" s="1" t="s">
        <v>2141</v>
      </c>
      <c r="E1591" t="s">
        <v>1348</v>
      </c>
      <c r="F1591" t="s">
        <v>93</v>
      </c>
      <c r="G1591" s="162">
        <v>45383</v>
      </c>
      <c r="H1591" s="156" t="s">
        <v>94</v>
      </c>
      <c r="I1591" s="163">
        <v>45384</v>
      </c>
      <c r="J1591" s="164"/>
      <c r="K1591" s="9" t="s">
        <v>2104</v>
      </c>
      <c r="M1591" s="13">
        <v>1999</v>
      </c>
      <c r="N1591" t="s">
        <v>2254</v>
      </c>
      <c r="O1591">
        <v>850</v>
      </c>
      <c r="P1591">
        <v>125</v>
      </c>
      <c r="Q1591" s="13">
        <f t="shared" si="31"/>
        <v>1024</v>
      </c>
    </row>
    <row r="1592" spans="1:17" ht="21">
      <c r="A1592" s="59">
        <v>1584</v>
      </c>
      <c r="B1592">
        <v>19041555544370</v>
      </c>
      <c r="C1592" s="55"/>
      <c r="D1592" s="1" t="s">
        <v>2877</v>
      </c>
      <c r="E1592" t="s">
        <v>1553</v>
      </c>
      <c r="F1592" t="s">
        <v>303</v>
      </c>
      <c r="G1592" s="162">
        <v>45383</v>
      </c>
      <c r="H1592" s="156" t="s">
        <v>94</v>
      </c>
      <c r="I1592" s="163">
        <v>45388</v>
      </c>
      <c r="J1592" s="164"/>
      <c r="K1592" s="9" t="s">
        <v>2104</v>
      </c>
      <c r="M1592" s="13">
        <v>1999</v>
      </c>
      <c r="N1592" t="s">
        <v>2822</v>
      </c>
      <c r="O1592">
        <v>850</v>
      </c>
      <c r="P1592">
        <v>125</v>
      </c>
      <c r="Q1592" s="13">
        <f t="shared" si="31"/>
        <v>1024</v>
      </c>
    </row>
    <row r="1593" spans="1:17" ht="21">
      <c r="A1593" s="59">
        <v>1585</v>
      </c>
      <c r="B1593">
        <v>77952151712</v>
      </c>
      <c r="C1593" s="55"/>
      <c r="D1593" s="1" t="s">
        <v>2675</v>
      </c>
      <c r="E1593" t="s">
        <v>231</v>
      </c>
      <c r="F1593" t="s">
        <v>232</v>
      </c>
      <c r="G1593" s="162">
        <v>45383</v>
      </c>
      <c r="H1593" s="156" t="s">
        <v>94</v>
      </c>
      <c r="I1593" s="163">
        <v>45385</v>
      </c>
      <c r="J1593" s="164"/>
      <c r="K1593" s="9" t="s">
        <v>1368</v>
      </c>
      <c r="M1593" s="13">
        <v>1399</v>
      </c>
      <c r="N1593" t="s">
        <v>1713</v>
      </c>
      <c r="O1593">
        <v>530</v>
      </c>
      <c r="P1593">
        <v>125</v>
      </c>
      <c r="Q1593" s="13">
        <f t="shared" si="31"/>
        <v>744</v>
      </c>
    </row>
    <row r="1594" spans="1:17" ht="21">
      <c r="A1594" s="59">
        <v>1586</v>
      </c>
      <c r="B1594">
        <v>77952151572</v>
      </c>
      <c r="C1594" s="55"/>
      <c r="D1594" s="1" t="s">
        <v>2878</v>
      </c>
      <c r="E1594" t="s">
        <v>231</v>
      </c>
      <c r="F1594" t="s">
        <v>232</v>
      </c>
      <c r="G1594" s="162">
        <v>45383</v>
      </c>
      <c r="H1594" s="156" t="s">
        <v>94</v>
      </c>
      <c r="I1594" s="163">
        <v>45385</v>
      </c>
      <c r="J1594" s="164"/>
      <c r="K1594" s="9" t="s">
        <v>2104</v>
      </c>
      <c r="M1594" s="13">
        <v>1999</v>
      </c>
      <c r="N1594" t="s">
        <v>2254</v>
      </c>
      <c r="O1594">
        <v>850</v>
      </c>
      <c r="P1594">
        <v>125</v>
      </c>
      <c r="Q1594" s="13">
        <f t="shared" si="31"/>
        <v>1024</v>
      </c>
    </row>
    <row r="1595" spans="1:17" ht="21">
      <c r="A1595" s="59">
        <v>1587</v>
      </c>
      <c r="B1595">
        <v>77952151406</v>
      </c>
      <c r="C1595" s="55"/>
      <c r="D1595" s="1" t="s">
        <v>2879</v>
      </c>
      <c r="E1595" t="s">
        <v>329</v>
      </c>
      <c r="F1595" t="s">
        <v>452</v>
      </c>
      <c r="G1595" s="162">
        <v>45383</v>
      </c>
      <c r="H1595" s="156" t="s">
        <v>94</v>
      </c>
      <c r="I1595" s="163">
        <v>45386</v>
      </c>
      <c r="J1595" s="164"/>
      <c r="K1595" s="9" t="s">
        <v>2104</v>
      </c>
      <c r="M1595" s="13">
        <v>1999</v>
      </c>
      <c r="N1595" t="s">
        <v>2254</v>
      </c>
      <c r="O1595">
        <v>850</v>
      </c>
      <c r="P1595">
        <v>125</v>
      </c>
      <c r="Q1595" s="13">
        <f t="shared" si="31"/>
        <v>1024</v>
      </c>
    </row>
    <row r="1596" spans="1:17" ht="21">
      <c r="A1596" s="59">
        <v>1588</v>
      </c>
      <c r="B1596">
        <v>77952151325</v>
      </c>
      <c r="C1596" s="55"/>
      <c r="D1596" s="1" t="s">
        <v>2880</v>
      </c>
      <c r="E1596" t="s">
        <v>533</v>
      </c>
      <c r="F1596" t="s">
        <v>232</v>
      </c>
      <c r="G1596" s="162">
        <v>45383</v>
      </c>
      <c r="H1596" s="156" t="s">
        <v>94</v>
      </c>
      <c r="I1596" s="163">
        <v>45385</v>
      </c>
      <c r="J1596" s="164"/>
      <c r="K1596" s="9" t="s">
        <v>1368</v>
      </c>
      <c r="M1596" s="13">
        <v>1399</v>
      </c>
      <c r="N1596" t="s">
        <v>1713</v>
      </c>
      <c r="O1596">
        <v>530</v>
      </c>
      <c r="P1596">
        <v>125</v>
      </c>
      <c r="Q1596" s="13">
        <f t="shared" si="31"/>
        <v>744</v>
      </c>
    </row>
    <row r="1597" spans="1:17" ht="21">
      <c r="A1597" s="59">
        <v>1589</v>
      </c>
      <c r="B1597">
        <v>77952148956</v>
      </c>
      <c r="C1597" s="55"/>
      <c r="D1597" s="1" t="s">
        <v>2881</v>
      </c>
      <c r="E1597" t="s">
        <v>21</v>
      </c>
      <c r="F1597" t="s">
        <v>22</v>
      </c>
      <c r="G1597" s="162">
        <v>45383</v>
      </c>
      <c r="H1597" s="157" t="s">
        <v>115</v>
      </c>
      <c r="I1597" s="164"/>
      <c r="J1597" s="165">
        <v>45388</v>
      </c>
      <c r="K1597" s="9" t="s">
        <v>1234</v>
      </c>
      <c r="M1597" s="13"/>
      <c r="N1597" t="s">
        <v>2882</v>
      </c>
      <c r="O1597">
        <v>530</v>
      </c>
      <c r="P1597">
        <v>125</v>
      </c>
      <c r="Q1597" s="13">
        <f t="shared" si="31"/>
        <v>0</v>
      </c>
    </row>
    <row r="1598" spans="1:17" ht="21">
      <c r="A1598" s="59">
        <v>1590</v>
      </c>
      <c r="B1598">
        <v>10280622620</v>
      </c>
      <c r="C1598" s="55"/>
      <c r="D1598" s="1" t="s">
        <v>2876</v>
      </c>
      <c r="E1598" t="s">
        <v>2201</v>
      </c>
      <c r="F1598" t="s">
        <v>631</v>
      </c>
      <c r="G1598" s="162">
        <v>45383</v>
      </c>
      <c r="H1598" s="156" t="s">
        <v>94</v>
      </c>
      <c r="I1598" s="163">
        <v>45386</v>
      </c>
      <c r="J1598" s="164"/>
      <c r="K1598" s="9" t="s">
        <v>1536</v>
      </c>
      <c r="M1598" s="13">
        <v>1548</v>
      </c>
      <c r="N1598" t="s">
        <v>1717</v>
      </c>
      <c r="O1598">
        <v>570</v>
      </c>
      <c r="P1598">
        <v>125</v>
      </c>
      <c r="Q1598" s="13">
        <f t="shared" si="31"/>
        <v>853</v>
      </c>
    </row>
    <row r="1599" spans="1:17" ht="21">
      <c r="A1599" s="59">
        <v>1591</v>
      </c>
      <c r="B1599">
        <v>19041555642075</v>
      </c>
      <c r="C1599" s="55"/>
      <c r="D1599" s="1" t="s">
        <v>2883</v>
      </c>
      <c r="E1599" t="s">
        <v>2884</v>
      </c>
      <c r="F1599" t="s">
        <v>6</v>
      </c>
      <c r="G1599" s="162">
        <v>45383</v>
      </c>
      <c r="H1599" s="156" t="s">
        <v>94</v>
      </c>
      <c r="I1599" s="163">
        <v>45388</v>
      </c>
      <c r="J1599" s="164"/>
      <c r="K1599" s="9" t="s">
        <v>1234</v>
      </c>
      <c r="M1599" s="13">
        <v>1499</v>
      </c>
      <c r="N1599" t="s">
        <v>1520</v>
      </c>
      <c r="O1599">
        <v>450</v>
      </c>
      <c r="P1599">
        <v>125</v>
      </c>
      <c r="Q1599" s="13">
        <f t="shared" si="31"/>
        <v>924</v>
      </c>
    </row>
    <row r="1600" spans="1:17" ht="21">
      <c r="A1600" s="59">
        <v>1592</v>
      </c>
      <c r="B1600">
        <v>77952413965</v>
      </c>
      <c r="C1600" s="55"/>
      <c r="D1600" s="1" t="s">
        <v>2885</v>
      </c>
      <c r="E1600" t="s">
        <v>21</v>
      </c>
      <c r="F1600" t="s">
        <v>22</v>
      </c>
      <c r="G1600" s="162">
        <v>45383</v>
      </c>
      <c r="H1600" s="156" t="s">
        <v>94</v>
      </c>
      <c r="I1600" s="163">
        <v>45384</v>
      </c>
      <c r="J1600" s="164"/>
      <c r="K1600" s="9" t="s">
        <v>2104</v>
      </c>
      <c r="M1600" s="13">
        <v>1999</v>
      </c>
      <c r="N1600" t="s">
        <v>2254</v>
      </c>
      <c r="O1600">
        <v>850</v>
      </c>
      <c r="P1600">
        <v>125</v>
      </c>
      <c r="Q1600" s="13">
        <f t="shared" si="31"/>
        <v>1024</v>
      </c>
    </row>
    <row r="1601" spans="1:17" ht="21">
      <c r="A1601" s="59">
        <v>1593</v>
      </c>
      <c r="B1601">
        <v>77952413560</v>
      </c>
      <c r="C1601" s="55"/>
      <c r="D1601" s="1" t="s">
        <v>2886</v>
      </c>
      <c r="E1601" t="s">
        <v>842</v>
      </c>
      <c r="F1601" t="s">
        <v>22</v>
      </c>
      <c r="G1601" s="162">
        <v>45383</v>
      </c>
      <c r="H1601" s="157" t="s">
        <v>115</v>
      </c>
      <c r="I1601" s="164"/>
      <c r="J1601" s="165">
        <v>45397</v>
      </c>
      <c r="K1601" s="9" t="s">
        <v>2104</v>
      </c>
      <c r="M1601" s="13"/>
      <c r="N1601" t="s">
        <v>2254</v>
      </c>
      <c r="P1601">
        <v>125</v>
      </c>
      <c r="Q1601" s="13">
        <f t="shared" si="31"/>
        <v>0</v>
      </c>
    </row>
    <row r="1602" spans="1:17" ht="21">
      <c r="A1602" s="59">
        <v>1594</v>
      </c>
      <c r="B1602">
        <v>77024503452</v>
      </c>
      <c r="C1602" s="55"/>
      <c r="D1602" s="1" t="s">
        <v>2889</v>
      </c>
      <c r="E1602" t="s">
        <v>663</v>
      </c>
      <c r="F1602" t="s">
        <v>22</v>
      </c>
      <c r="G1602" s="162">
        <v>45384</v>
      </c>
      <c r="H1602" s="156" t="s">
        <v>94</v>
      </c>
      <c r="I1602" s="163">
        <v>45385</v>
      </c>
      <c r="J1602" s="164"/>
      <c r="K1602" s="9" t="s">
        <v>985</v>
      </c>
      <c r="L1602" t="s">
        <v>562</v>
      </c>
      <c r="M1602" s="13">
        <v>1399</v>
      </c>
      <c r="N1602" t="s">
        <v>2869</v>
      </c>
      <c r="O1602">
        <v>570</v>
      </c>
      <c r="P1602">
        <v>125</v>
      </c>
      <c r="Q1602" s="13">
        <f t="shared" si="31"/>
        <v>704</v>
      </c>
    </row>
    <row r="1603" spans="1:17" ht="21">
      <c r="A1603" s="59">
        <v>1595</v>
      </c>
      <c r="B1603">
        <v>77953402365</v>
      </c>
      <c r="C1603" s="55"/>
      <c r="D1603" s="1" t="s">
        <v>2890</v>
      </c>
      <c r="E1603" t="s">
        <v>231</v>
      </c>
      <c r="F1603" t="s">
        <v>232</v>
      </c>
      <c r="G1603" s="162">
        <v>45384</v>
      </c>
      <c r="H1603" s="156" t="s">
        <v>94</v>
      </c>
      <c r="I1603" s="163">
        <v>45386</v>
      </c>
      <c r="J1603" s="164"/>
      <c r="K1603" s="9" t="s">
        <v>1368</v>
      </c>
      <c r="M1603" s="13">
        <v>1399</v>
      </c>
      <c r="N1603" t="s">
        <v>1713</v>
      </c>
      <c r="O1603">
        <v>530</v>
      </c>
      <c r="P1603">
        <v>125</v>
      </c>
      <c r="Q1603" s="13">
        <f t="shared" si="31"/>
        <v>744</v>
      </c>
    </row>
    <row r="1604" spans="1:17" ht="21">
      <c r="A1604" s="59">
        <v>1596</v>
      </c>
      <c r="B1604">
        <v>77953401610</v>
      </c>
      <c r="C1604" s="55"/>
      <c r="D1604" s="1" t="s">
        <v>2891</v>
      </c>
      <c r="E1604" t="s">
        <v>1075</v>
      </c>
      <c r="F1604" t="s">
        <v>2</v>
      </c>
      <c r="G1604" s="162">
        <v>45384</v>
      </c>
      <c r="H1604" s="156" t="s">
        <v>94</v>
      </c>
      <c r="I1604" s="163">
        <v>45385</v>
      </c>
      <c r="J1604" s="164"/>
      <c r="K1604" s="9" t="s">
        <v>1368</v>
      </c>
      <c r="M1604" s="13">
        <v>1399</v>
      </c>
      <c r="N1604" t="s">
        <v>1713</v>
      </c>
      <c r="O1604">
        <v>530</v>
      </c>
      <c r="P1604">
        <v>125</v>
      </c>
      <c r="Q1604" s="13">
        <f t="shared" si="31"/>
        <v>744</v>
      </c>
    </row>
    <row r="1605" spans="1:17" ht="21">
      <c r="A1605" s="59">
        <v>1597</v>
      </c>
      <c r="B1605">
        <v>77953401282</v>
      </c>
      <c r="C1605" s="55"/>
      <c r="D1605" s="1" t="s">
        <v>2892</v>
      </c>
      <c r="E1605" t="s">
        <v>836</v>
      </c>
      <c r="F1605" t="s">
        <v>2</v>
      </c>
      <c r="G1605" s="162">
        <v>45384</v>
      </c>
      <c r="H1605" s="156" t="s">
        <v>94</v>
      </c>
      <c r="I1605" s="163">
        <v>45385</v>
      </c>
      <c r="J1605" s="164"/>
      <c r="K1605" s="9" t="s">
        <v>2893</v>
      </c>
      <c r="M1605" s="13">
        <v>2647</v>
      </c>
      <c r="N1605" t="s">
        <v>2894</v>
      </c>
      <c r="O1605">
        <v>570</v>
      </c>
      <c r="P1605">
        <v>125</v>
      </c>
      <c r="Q1605" s="13">
        <f t="shared" si="31"/>
        <v>1952</v>
      </c>
    </row>
    <row r="1606" spans="1:17" ht="21">
      <c r="A1606" s="59">
        <v>1598</v>
      </c>
      <c r="B1606">
        <v>77024500464</v>
      </c>
      <c r="C1606" s="55"/>
      <c r="D1606" s="1" t="s">
        <v>2895</v>
      </c>
      <c r="E1606" t="s">
        <v>663</v>
      </c>
      <c r="F1606" t="s">
        <v>22</v>
      </c>
      <c r="G1606" s="162">
        <v>45384</v>
      </c>
      <c r="H1606" s="156" t="s">
        <v>94</v>
      </c>
      <c r="I1606" s="163">
        <v>45385</v>
      </c>
      <c r="J1606" s="164"/>
      <c r="K1606" s="9" t="s">
        <v>985</v>
      </c>
      <c r="L1606" t="s">
        <v>562</v>
      </c>
      <c r="M1606" s="13">
        <v>1399</v>
      </c>
      <c r="N1606" t="s">
        <v>2869</v>
      </c>
      <c r="O1606">
        <v>570</v>
      </c>
      <c r="P1606">
        <v>125</v>
      </c>
      <c r="Q1606" s="13">
        <f t="shared" si="31"/>
        <v>704</v>
      </c>
    </row>
    <row r="1607" spans="1:17" ht="21">
      <c r="A1607" s="59">
        <v>1599</v>
      </c>
      <c r="B1607">
        <v>77953401083</v>
      </c>
      <c r="C1607" s="55"/>
      <c r="D1607" s="1" t="s">
        <v>2897</v>
      </c>
      <c r="E1607" t="s">
        <v>269</v>
      </c>
      <c r="F1607" t="s">
        <v>22</v>
      </c>
      <c r="G1607" s="162">
        <v>45384</v>
      </c>
      <c r="H1607" s="156" t="s">
        <v>94</v>
      </c>
      <c r="I1607" s="163">
        <v>45386</v>
      </c>
      <c r="J1607" s="164"/>
      <c r="K1607" s="9" t="s">
        <v>1234</v>
      </c>
      <c r="M1607" s="13">
        <v>1499</v>
      </c>
      <c r="N1607" t="s">
        <v>1520</v>
      </c>
      <c r="O1607">
        <v>450</v>
      </c>
      <c r="P1607">
        <v>125</v>
      </c>
      <c r="Q1607" s="13">
        <f t="shared" si="31"/>
        <v>924</v>
      </c>
    </row>
    <row r="1608" spans="1:17" ht="21">
      <c r="A1608" s="59">
        <v>1600</v>
      </c>
      <c r="B1608">
        <v>77953401002</v>
      </c>
      <c r="C1608" s="55"/>
      <c r="D1608" s="1" t="s">
        <v>2899</v>
      </c>
      <c r="E1608" t="s">
        <v>4</v>
      </c>
      <c r="F1608" t="s">
        <v>4</v>
      </c>
      <c r="G1608" s="162">
        <v>45384</v>
      </c>
      <c r="H1608" s="156" t="s">
        <v>94</v>
      </c>
      <c r="I1608" s="163">
        <v>45385</v>
      </c>
      <c r="J1608" s="164"/>
      <c r="K1608" s="9" t="s">
        <v>2104</v>
      </c>
      <c r="M1608" s="13">
        <v>1999</v>
      </c>
      <c r="N1608" t="s">
        <v>2254</v>
      </c>
      <c r="O1608">
        <v>850</v>
      </c>
      <c r="P1608">
        <v>125</v>
      </c>
      <c r="Q1608" s="13">
        <f t="shared" si="31"/>
        <v>1024</v>
      </c>
    </row>
    <row r="1609" spans="1:17" ht="21">
      <c r="A1609" s="59">
        <v>1601</v>
      </c>
      <c r="B1609">
        <v>77024499823</v>
      </c>
      <c r="C1609" s="55"/>
      <c r="D1609" s="1" t="s">
        <v>2900</v>
      </c>
      <c r="E1609" t="s">
        <v>830</v>
      </c>
      <c r="F1609" t="s">
        <v>827</v>
      </c>
      <c r="G1609" s="162">
        <v>45384</v>
      </c>
      <c r="H1609" s="156" t="s">
        <v>94</v>
      </c>
      <c r="I1609" s="163">
        <v>45387</v>
      </c>
      <c r="J1609" s="164"/>
      <c r="K1609" s="9" t="s">
        <v>1376</v>
      </c>
      <c r="M1609" s="13">
        <v>1499</v>
      </c>
      <c r="N1609" t="s">
        <v>2901</v>
      </c>
      <c r="O1609">
        <v>570</v>
      </c>
      <c r="P1609">
        <v>125</v>
      </c>
      <c r="Q1609" s="13">
        <f t="shared" si="31"/>
        <v>804</v>
      </c>
    </row>
    <row r="1610" spans="1:17" ht="21">
      <c r="A1610" s="59">
        <v>1602</v>
      </c>
      <c r="B1610">
        <v>10281431265</v>
      </c>
      <c r="C1610" s="55"/>
      <c r="D1610" s="1" t="s">
        <v>2902</v>
      </c>
      <c r="E1610" t="s">
        <v>2055</v>
      </c>
      <c r="F1610" t="s">
        <v>631</v>
      </c>
      <c r="G1610" s="162">
        <v>45384</v>
      </c>
      <c r="H1610" s="156" t="s">
        <v>94</v>
      </c>
      <c r="I1610" s="163">
        <v>45388</v>
      </c>
      <c r="J1610" s="164"/>
      <c r="K1610" s="9" t="s">
        <v>965</v>
      </c>
      <c r="M1610" s="13">
        <v>1999</v>
      </c>
      <c r="N1610" t="s">
        <v>2254</v>
      </c>
      <c r="O1610">
        <v>850</v>
      </c>
      <c r="P1610">
        <v>125</v>
      </c>
      <c r="Q1610" s="13">
        <f t="shared" si="31"/>
        <v>1024</v>
      </c>
    </row>
    <row r="1611" spans="1:17" ht="21">
      <c r="A1611" s="59">
        <v>1603</v>
      </c>
      <c r="B1611">
        <v>77953473603</v>
      </c>
      <c r="C1611" s="55"/>
      <c r="D1611" s="1" t="s">
        <v>2903</v>
      </c>
      <c r="E1611" t="s">
        <v>1241</v>
      </c>
      <c r="F1611" t="s">
        <v>199</v>
      </c>
      <c r="G1611" s="162">
        <v>45384</v>
      </c>
      <c r="H1611" s="156" t="s">
        <v>94</v>
      </c>
      <c r="I1611" s="163">
        <v>45390</v>
      </c>
      <c r="J1611" s="164"/>
      <c r="K1611" s="9" t="s">
        <v>1415</v>
      </c>
      <c r="M1611" s="13">
        <v>1548</v>
      </c>
      <c r="N1611" t="s">
        <v>1554</v>
      </c>
      <c r="O1611">
        <v>570</v>
      </c>
      <c r="P1611">
        <v>125</v>
      </c>
      <c r="Q1611" s="13">
        <f t="shared" si="31"/>
        <v>853</v>
      </c>
    </row>
    <row r="1612" spans="1:17" ht="21">
      <c r="A1612" s="59">
        <v>1604</v>
      </c>
      <c r="B1612">
        <v>77953473345</v>
      </c>
      <c r="C1612" s="55"/>
      <c r="D1612" s="1" t="s">
        <v>2904</v>
      </c>
      <c r="E1612" t="s">
        <v>2905</v>
      </c>
      <c r="F1612" t="s">
        <v>492</v>
      </c>
      <c r="G1612" s="162">
        <v>45384</v>
      </c>
      <c r="H1612" s="156" t="s">
        <v>94</v>
      </c>
      <c r="I1612" s="163">
        <v>45387</v>
      </c>
      <c r="J1612" s="164"/>
      <c r="K1612" s="9" t="s">
        <v>1368</v>
      </c>
      <c r="M1612" s="13">
        <v>1399</v>
      </c>
      <c r="N1612" t="s">
        <v>1713</v>
      </c>
      <c r="O1612">
        <v>530</v>
      </c>
      <c r="P1612">
        <v>125</v>
      </c>
      <c r="Q1612" s="13">
        <f t="shared" si="31"/>
        <v>744</v>
      </c>
    </row>
    <row r="1613" spans="1:17" ht="21">
      <c r="A1613" s="59">
        <v>1605</v>
      </c>
      <c r="B1613">
        <v>77954475362</v>
      </c>
      <c r="C1613" s="55"/>
      <c r="D1613" s="1" t="s">
        <v>2906</v>
      </c>
      <c r="E1613" t="s">
        <v>2907</v>
      </c>
      <c r="F1613" t="s">
        <v>232</v>
      </c>
      <c r="G1613" s="162">
        <v>45385</v>
      </c>
      <c r="H1613" s="156" t="s">
        <v>94</v>
      </c>
      <c r="I1613" s="163">
        <v>45387</v>
      </c>
      <c r="J1613" s="164"/>
      <c r="K1613" s="9" t="s">
        <v>1234</v>
      </c>
      <c r="M1613" s="13">
        <v>1499</v>
      </c>
      <c r="N1613" t="s">
        <v>2882</v>
      </c>
      <c r="O1613">
        <v>530</v>
      </c>
      <c r="P1613">
        <v>125</v>
      </c>
      <c r="Q1613" s="13">
        <f t="shared" si="31"/>
        <v>844</v>
      </c>
    </row>
    <row r="1614" spans="1:17" ht="21">
      <c r="A1614" s="59">
        <v>1606</v>
      </c>
      <c r="B1614">
        <v>77954475222</v>
      </c>
      <c r="C1614" s="55"/>
      <c r="D1614" s="1" t="s">
        <v>2910</v>
      </c>
      <c r="E1614" t="s">
        <v>829</v>
      </c>
      <c r="F1614" t="s">
        <v>303</v>
      </c>
      <c r="G1614" s="162">
        <v>45385</v>
      </c>
      <c r="H1614" s="156" t="s">
        <v>94</v>
      </c>
      <c r="I1614" s="163">
        <v>45388</v>
      </c>
      <c r="J1614" s="164"/>
      <c r="K1614" s="9" t="s">
        <v>1368</v>
      </c>
      <c r="M1614" s="13">
        <v>1399</v>
      </c>
      <c r="N1614" t="s">
        <v>1713</v>
      </c>
      <c r="O1614">
        <v>530</v>
      </c>
      <c r="P1614">
        <v>125</v>
      </c>
      <c r="Q1614" s="13">
        <f t="shared" si="31"/>
        <v>744</v>
      </c>
    </row>
    <row r="1615" spans="1:17" ht="21">
      <c r="A1615" s="59">
        <v>1607</v>
      </c>
      <c r="B1615">
        <v>77954474975</v>
      </c>
      <c r="C1615" s="55"/>
      <c r="D1615" s="1" t="s">
        <v>2913</v>
      </c>
      <c r="E1615" t="s">
        <v>829</v>
      </c>
      <c r="F1615" t="s">
        <v>303</v>
      </c>
      <c r="G1615" s="162">
        <v>45385</v>
      </c>
      <c r="H1615" s="156" t="s">
        <v>94</v>
      </c>
      <c r="I1615" s="163">
        <v>45388</v>
      </c>
      <c r="J1615" s="164"/>
      <c r="K1615" s="9" t="s">
        <v>2104</v>
      </c>
      <c r="M1615" s="13">
        <v>1999</v>
      </c>
      <c r="N1615" t="s">
        <v>2254</v>
      </c>
      <c r="O1615">
        <v>850</v>
      </c>
      <c r="P1615">
        <v>125</v>
      </c>
      <c r="Q1615" s="13">
        <f t="shared" si="31"/>
        <v>1024</v>
      </c>
    </row>
    <row r="1616" spans="1:17" ht="21">
      <c r="A1616" s="59">
        <v>1608</v>
      </c>
      <c r="B1616">
        <v>77954474883</v>
      </c>
      <c r="C1616" s="55"/>
      <c r="D1616" s="1" t="s">
        <v>2914</v>
      </c>
      <c r="E1616" t="s">
        <v>1583</v>
      </c>
      <c r="F1616" t="s">
        <v>22</v>
      </c>
      <c r="G1616" s="162">
        <v>45385</v>
      </c>
      <c r="H1616" s="156" t="s">
        <v>94</v>
      </c>
      <c r="I1616" s="163">
        <v>45387</v>
      </c>
      <c r="J1616" s="164"/>
      <c r="K1616" s="9" t="s">
        <v>1234</v>
      </c>
      <c r="M1616" s="13">
        <v>1499</v>
      </c>
      <c r="N1616" t="s">
        <v>1520</v>
      </c>
      <c r="O1616">
        <v>450</v>
      </c>
      <c r="P1616">
        <v>125</v>
      </c>
      <c r="Q1616" s="13">
        <f t="shared" si="31"/>
        <v>924</v>
      </c>
    </row>
    <row r="1617" spans="1:17" ht="21">
      <c r="A1617" s="59">
        <v>1609</v>
      </c>
      <c r="B1617">
        <v>77954474780</v>
      </c>
      <c r="C1617" s="55"/>
      <c r="D1617" s="1" t="s">
        <v>2915</v>
      </c>
      <c r="E1617" t="s">
        <v>1655</v>
      </c>
      <c r="F1617" t="s">
        <v>468</v>
      </c>
      <c r="G1617" s="162">
        <v>45385</v>
      </c>
      <c r="H1617" s="156" t="s">
        <v>94</v>
      </c>
      <c r="I1617" s="163">
        <v>45387</v>
      </c>
      <c r="J1617" s="164"/>
      <c r="K1617" s="9" t="s">
        <v>2104</v>
      </c>
      <c r="M1617" s="13">
        <v>1999</v>
      </c>
      <c r="N1617" t="s">
        <v>2254</v>
      </c>
      <c r="O1617">
        <v>850</v>
      </c>
      <c r="P1617">
        <v>125</v>
      </c>
      <c r="Q1617" s="13">
        <f t="shared" si="31"/>
        <v>1024</v>
      </c>
    </row>
    <row r="1618" spans="1:17" ht="21">
      <c r="A1618" s="59">
        <v>1610</v>
      </c>
      <c r="B1618">
        <v>77954473785</v>
      </c>
      <c r="C1618" s="55"/>
      <c r="D1618" s="1" t="s">
        <v>2916</v>
      </c>
      <c r="E1618" t="s">
        <v>4</v>
      </c>
      <c r="F1618" t="s">
        <v>4</v>
      </c>
      <c r="G1618" s="162">
        <v>45385</v>
      </c>
      <c r="H1618" s="156" t="s">
        <v>94</v>
      </c>
      <c r="I1618" s="163">
        <v>45386</v>
      </c>
      <c r="J1618" s="164"/>
      <c r="K1618" s="9" t="s">
        <v>2104</v>
      </c>
      <c r="M1618" s="13">
        <v>1999</v>
      </c>
      <c r="N1618" t="s">
        <v>2254</v>
      </c>
      <c r="O1618">
        <v>850</v>
      </c>
      <c r="P1618">
        <v>125</v>
      </c>
      <c r="Q1618" s="13">
        <f t="shared" si="31"/>
        <v>1024</v>
      </c>
    </row>
    <row r="1619" spans="1:17" ht="21">
      <c r="A1619" s="59">
        <v>1611</v>
      </c>
      <c r="B1619">
        <v>77025462452</v>
      </c>
      <c r="C1619" s="55"/>
      <c r="D1619" s="1" t="s">
        <v>2917</v>
      </c>
      <c r="E1619" t="s">
        <v>961</v>
      </c>
      <c r="F1619" t="s">
        <v>452</v>
      </c>
      <c r="G1619" s="162">
        <v>45385</v>
      </c>
      <c r="H1619" s="156" t="s">
        <v>94</v>
      </c>
      <c r="I1619" s="163">
        <v>45390</v>
      </c>
      <c r="J1619" s="164"/>
      <c r="K1619" s="9" t="s">
        <v>1995</v>
      </c>
      <c r="L1619" t="s">
        <v>562</v>
      </c>
      <c r="M1619" s="13">
        <v>1548</v>
      </c>
      <c r="N1619" t="s">
        <v>1554</v>
      </c>
      <c r="O1619">
        <v>570</v>
      </c>
      <c r="P1619">
        <v>125</v>
      </c>
      <c r="Q1619" s="13">
        <f t="shared" si="31"/>
        <v>853</v>
      </c>
    </row>
    <row r="1620" spans="1:17" ht="21">
      <c r="A1620" s="59">
        <v>1612</v>
      </c>
      <c r="B1620">
        <v>77954473542</v>
      </c>
      <c r="C1620" s="55"/>
      <c r="D1620" s="1" t="s">
        <v>2918</v>
      </c>
      <c r="E1620" t="s">
        <v>996</v>
      </c>
      <c r="F1620" t="s">
        <v>714</v>
      </c>
      <c r="G1620" s="162">
        <v>45385</v>
      </c>
      <c r="H1620" s="156" t="s">
        <v>94</v>
      </c>
      <c r="I1620" s="163">
        <v>45388</v>
      </c>
      <c r="J1620" s="164"/>
      <c r="K1620" s="9" t="s">
        <v>1415</v>
      </c>
      <c r="M1620" s="13">
        <v>1548</v>
      </c>
      <c r="N1620" t="s">
        <v>1554</v>
      </c>
      <c r="O1620">
        <v>570</v>
      </c>
      <c r="P1620">
        <v>125</v>
      </c>
      <c r="Q1620" s="13">
        <f t="shared" si="31"/>
        <v>853</v>
      </c>
    </row>
    <row r="1621" spans="1:17" ht="21">
      <c r="A1621" s="59">
        <v>1613</v>
      </c>
      <c r="B1621">
        <v>77954473413</v>
      </c>
      <c r="C1621" s="55"/>
      <c r="D1621" s="1" t="s">
        <v>2919</v>
      </c>
      <c r="E1621" t="s">
        <v>1021</v>
      </c>
      <c r="F1621" t="s">
        <v>468</v>
      </c>
      <c r="G1621" s="162">
        <v>45385</v>
      </c>
      <c r="H1621" s="156" t="s">
        <v>94</v>
      </c>
      <c r="I1621" s="163">
        <v>45391</v>
      </c>
      <c r="J1621" s="164"/>
      <c r="K1621" s="9" t="s">
        <v>1234</v>
      </c>
      <c r="M1621" s="13">
        <v>1499</v>
      </c>
      <c r="N1621" t="s">
        <v>2882</v>
      </c>
      <c r="O1621">
        <v>530</v>
      </c>
      <c r="P1621">
        <v>125</v>
      </c>
      <c r="Q1621" s="13">
        <f t="shared" si="31"/>
        <v>844</v>
      </c>
    </row>
    <row r="1622" spans="1:17" ht="21">
      <c r="A1622" s="59">
        <v>1614</v>
      </c>
      <c r="B1622">
        <v>77025506283</v>
      </c>
      <c r="C1622" s="55"/>
      <c r="D1622" s="1" t="s">
        <v>2920</v>
      </c>
      <c r="E1622" t="s">
        <v>2921</v>
      </c>
      <c r="F1622" t="s">
        <v>303</v>
      </c>
      <c r="G1622" s="162">
        <v>45385</v>
      </c>
      <c r="H1622" s="156" t="s">
        <v>94</v>
      </c>
      <c r="I1622" s="163">
        <v>45390</v>
      </c>
      <c r="J1622" s="164"/>
      <c r="K1622" s="9" t="s">
        <v>985</v>
      </c>
      <c r="L1622" t="s">
        <v>562</v>
      </c>
      <c r="M1622" s="13">
        <v>1399</v>
      </c>
      <c r="N1622" t="s">
        <v>2922</v>
      </c>
      <c r="O1622">
        <v>570</v>
      </c>
      <c r="P1622">
        <v>125</v>
      </c>
      <c r="Q1622" s="13">
        <f t="shared" si="31"/>
        <v>704</v>
      </c>
    </row>
    <row r="1623" spans="1:17" ht="21">
      <c r="A1623" s="59">
        <v>1615</v>
      </c>
      <c r="B1623">
        <v>19041556557023</v>
      </c>
      <c r="C1623" s="55"/>
      <c r="D1623" s="1" t="s">
        <v>2924</v>
      </c>
      <c r="E1623" t="s">
        <v>1553</v>
      </c>
      <c r="F1623" t="s">
        <v>303</v>
      </c>
      <c r="G1623" s="162">
        <v>45385</v>
      </c>
      <c r="H1623" s="156" t="s">
        <v>94</v>
      </c>
      <c r="I1623" s="163">
        <v>45390</v>
      </c>
      <c r="J1623" s="164"/>
      <c r="K1623" s="9" t="s">
        <v>1368</v>
      </c>
      <c r="M1623" s="13">
        <v>1399</v>
      </c>
      <c r="N1623" t="s">
        <v>1713</v>
      </c>
      <c r="O1623">
        <v>530</v>
      </c>
      <c r="P1623">
        <v>125</v>
      </c>
      <c r="Q1623" s="13">
        <f t="shared" si="31"/>
        <v>744</v>
      </c>
    </row>
    <row r="1624" spans="1:17" ht="21">
      <c r="A1624" s="59">
        <v>1616</v>
      </c>
      <c r="B1624">
        <v>77025599943</v>
      </c>
      <c r="C1624" s="55"/>
      <c r="D1624" s="1" t="s">
        <v>2927</v>
      </c>
      <c r="E1624" t="s">
        <v>231</v>
      </c>
      <c r="F1624" t="s">
        <v>232</v>
      </c>
      <c r="G1624" s="162">
        <v>45385</v>
      </c>
      <c r="H1624" s="156" t="s">
        <v>94</v>
      </c>
      <c r="I1624" s="163">
        <v>45387</v>
      </c>
      <c r="J1624" s="164"/>
      <c r="K1624" s="9" t="s">
        <v>1376</v>
      </c>
      <c r="L1624" t="s">
        <v>562</v>
      </c>
      <c r="M1624" s="13">
        <v>1499</v>
      </c>
      <c r="N1624" t="s">
        <v>2901</v>
      </c>
      <c r="O1624">
        <v>570</v>
      </c>
      <c r="P1624">
        <v>125</v>
      </c>
      <c r="Q1624" s="13">
        <f t="shared" si="31"/>
        <v>804</v>
      </c>
    </row>
    <row r="1625" spans="1:17" ht="21">
      <c r="A1625" s="59">
        <v>1617</v>
      </c>
      <c r="B1625">
        <v>77954790012</v>
      </c>
      <c r="C1625" s="55"/>
      <c r="D1625" s="1" t="s">
        <v>2925</v>
      </c>
      <c r="E1625" t="s">
        <v>2926</v>
      </c>
      <c r="F1625" t="s">
        <v>492</v>
      </c>
      <c r="G1625" s="162">
        <v>45385</v>
      </c>
      <c r="H1625" s="156" t="s">
        <v>94</v>
      </c>
      <c r="I1625" s="163">
        <v>45388</v>
      </c>
      <c r="J1625" s="164"/>
      <c r="K1625" s="9" t="s">
        <v>1368</v>
      </c>
      <c r="M1625" s="13">
        <v>1399</v>
      </c>
      <c r="N1625" t="s">
        <v>1713</v>
      </c>
      <c r="O1625">
        <v>530</v>
      </c>
      <c r="P1625">
        <v>125</v>
      </c>
      <c r="Q1625" s="13">
        <f t="shared" si="31"/>
        <v>744</v>
      </c>
    </row>
    <row r="1626" spans="1:17" ht="21">
      <c r="A1626" s="59">
        <v>1618</v>
      </c>
      <c r="B1626">
        <v>77954844741</v>
      </c>
      <c r="C1626" s="55"/>
      <c r="D1626" s="1" t="s">
        <v>2928</v>
      </c>
      <c r="E1626" t="s">
        <v>936</v>
      </c>
      <c r="F1626" t="s">
        <v>343</v>
      </c>
      <c r="G1626" s="162">
        <v>45385</v>
      </c>
      <c r="H1626" s="156" t="s">
        <v>94</v>
      </c>
      <c r="I1626" s="163">
        <v>45390</v>
      </c>
      <c r="J1626" s="164"/>
      <c r="K1626" s="9" t="s">
        <v>2929</v>
      </c>
      <c r="L1626" t="s">
        <v>562</v>
      </c>
      <c r="M1626" s="13">
        <v>5496</v>
      </c>
      <c r="N1626" t="s">
        <v>2930</v>
      </c>
      <c r="O1626">
        <v>450</v>
      </c>
      <c r="P1626">
        <v>125</v>
      </c>
      <c r="Q1626" s="13">
        <f t="shared" si="31"/>
        <v>4921</v>
      </c>
    </row>
    <row r="1627" spans="1:17" ht="21">
      <c r="A1627" s="59">
        <v>1619</v>
      </c>
      <c r="B1627">
        <v>77955453295</v>
      </c>
      <c r="C1627" s="55"/>
      <c r="D1627" s="1" t="s">
        <v>2931</v>
      </c>
      <c r="E1627" t="s">
        <v>2564</v>
      </c>
      <c r="F1627" t="s">
        <v>210</v>
      </c>
      <c r="G1627" s="162">
        <v>45386</v>
      </c>
      <c r="H1627" s="156" t="s">
        <v>94</v>
      </c>
      <c r="I1627" s="163">
        <v>45389</v>
      </c>
      <c r="J1627" s="164"/>
      <c r="K1627" s="9" t="s">
        <v>1368</v>
      </c>
      <c r="M1627" s="13">
        <v>1399</v>
      </c>
      <c r="N1627" t="s">
        <v>1713</v>
      </c>
      <c r="O1627">
        <v>530</v>
      </c>
      <c r="P1627">
        <v>125</v>
      </c>
      <c r="Q1627" s="13">
        <f t="shared" si="31"/>
        <v>744</v>
      </c>
    </row>
    <row r="1628" spans="1:17" ht="21">
      <c r="A1628" s="59">
        <v>1620</v>
      </c>
      <c r="B1628">
        <v>77955453144</v>
      </c>
      <c r="C1628" s="55"/>
      <c r="D1628" s="1" t="s">
        <v>2932</v>
      </c>
      <c r="E1628" t="s">
        <v>21</v>
      </c>
      <c r="F1628" t="s">
        <v>22</v>
      </c>
      <c r="G1628" s="162">
        <v>45386</v>
      </c>
      <c r="H1628" s="156" t="s">
        <v>94</v>
      </c>
      <c r="I1628" s="163">
        <v>45387</v>
      </c>
      <c r="J1628" s="164"/>
      <c r="K1628" s="9" t="s">
        <v>1427</v>
      </c>
      <c r="M1628" s="13">
        <v>1648</v>
      </c>
      <c r="N1628" t="s">
        <v>2702</v>
      </c>
      <c r="O1628">
        <v>490</v>
      </c>
      <c r="P1628">
        <v>125</v>
      </c>
      <c r="Q1628" s="13">
        <f t="shared" si="31"/>
        <v>1033</v>
      </c>
    </row>
    <row r="1629" spans="1:17" ht="21">
      <c r="A1629" s="59">
        <v>1621</v>
      </c>
      <c r="B1629">
        <v>77955453015</v>
      </c>
      <c r="C1629" s="55"/>
      <c r="D1629" s="1" t="s">
        <v>2934</v>
      </c>
      <c r="E1629" t="s">
        <v>972</v>
      </c>
      <c r="F1629" t="s">
        <v>452</v>
      </c>
      <c r="G1629" s="162">
        <v>45386</v>
      </c>
      <c r="H1629" s="156" t="s">
        <v>94</v>
      </c>
      <c r="I1629" s="163">
        <v>45390</v>
      </c>
      <c r="J1629" s="164"/>
      <c r="K1629" s="9" t="s">
        <v>1368</v>
      </c>
      <c r="M1629" s="13">
        <v>1399</v>
      </c>
      <c r="N1629" t="s">
        <v>1713</v>
      </c>
      <c r="O1629">
        <v>530</v>
      </c>
      <c r="P1629">
        <v>125</v>
      </c>
      <c r="Q1629" s="13">
        <f t="shared" si="31"/>
        <v>744</v>
      </c>
    </row>
    <row r="1630" spans="1:17" ht="21">
      <c r="A1630" s="59">
        <v>1622</v>
      </c>
      <c r="B1630">
        <v>77955452783</v>
      </c>
      <c r="C1630" s="55"/>
      <c r="D1630" s="1" t="s">
        <v>2935</v>
      </c>
      <c r="E1630" t="s">
        <v>839</v>
      </c>
      <c r="F1630" t="s">
        <v>840</v>
      </c>
      <c r="G1630" s="162">
        <v>45386</v>
      </c>
      <c r="H1630" s="156" t="s">
        <v>94</v>
      </c>
      <c r="I1630" s="163">
        <v>45387</v>
      </c>
      <c r="J1630" s="164"/>
      <c r="K1630" s="9" t="s">
        <v>1368</v>
      </c>
      <c r="M1630" s="13">
        <v>1399</v>
      </c>
      <c r="N1630" t="s">
        <v>1713</v>
      </c>
      <c r="O1630">
        <v>530</v>
      </c>
      <c r="P1630">
        <v>125</v>
      </c>
      <c r="Q1630" s="13">
        <f t="shared" si="31"/>
        <v>744</v>
      </c>
    </row>
    <row r="1631" spans="1:17" ht="21">
      <c r="A1631" s="59">
        <v>1623</v>
      </c>
      <c r="B1631">
        <v>77955452702</v>
      </c>
      <c r="C1631" s="55"/>
      <c r="D1631" s="1" t="s">
        <v>2936</v>
      </c>
      <c r="E1631" t="s">
        <v>4</v>
      </c>
      <c r="F1631" t="s">
        <v>4</v>
      </c>
      <c r="G1631" s="162">
        <v>45386</v>
      </c>
      <c r="H1631" s="156" t="s">
        <v>94</v>
      </c>
      <c r="I1631" s="163">
        <v>45387</v>
      </c>
      <c r="J1631" s="164"/>
      <c r="K1631" s="9" t="s">
        <v>1368</v>
      </c>
      <c r="M1631" s="13">
        <v>1399</v>
      </c>
      <c r="N1631" t="s">
        <v>1713</v>
      </c>
      <c r="O1631">
        <v>530</v>
      </c>
      <c r="P1631">
        <v>125</v>
      </c>
      <c r="Q1631" s="13">
        <f t="shared" si="31"/>
        <v>744</v>
      </c>
    </row>
    <row r="1632" spans="1:17" ht="21">
      <c r="A1632" s="59">
        <v>1624</v>
      </c>
      <c r="B1632">
        <v>77955452551</v>
      </c>
      <c r="C1632" s="55"/>
      <c r="D1632" s="1" t="s">
        <v>2937</v>
      </c>
      <c r="E1632" t="s">
        <v>2432</v>
      </c>
      <c r="F1632" t="s">
        <v>343</v>
      </c>
      <c r="G1632" s="162">
        <v>45386</v>
      </c>
      <c r="H1632" s="156" t="s">
        <v>94</v>
      </c>
      <c r="I1632" s="163">
        <v>45391</v>
      </c>
      <c r="J1632" s="164"/>
      <c r="K1632" s="9" t="s">
        <v>1234</v>
      </c>
      <c r="M1632" s="13">
        <v>1499</v>
      </c>
      <c r="N1632" t="s">
        <v>1520</v>
      </c>
      <c r="O1632">
        <v>450</v>
      </c>
      <c r="P1632">
        <v>125</v>
      </c>
      <c r="Q1632" s="13">
        <f t="shared" si="31"/>
        <v>924</v>
      </c>
    </row>
    <row r="1633" spans="1:17" ht="21">
      <c r="A1633" s="59">
        <v>1625</v>
      </c>
      <c r="B1633">
        <v>77955452352</v>
      </c>
      <c r="C1633" s="55"/>
      <c r="D1633" s="1" t="s">
        <v>2938</v>
      </c>
      <c r="E1633" t="s">
        <v>589</v>
      </c>
      <c r="F1633" t="s">
        <v>232</v>
      </c>
      <c r="G1633" s="162">
        <v>45386</v>
      </c>
      <c r="H1633" s="156" t="s">
        <v>94</v>
      </c>
      <c r="I1633" s="163">
        <v>45388</v>
      </c>
      <c r="J1633" s="164"/>
      <c r="K1633" s="9" t="s">
        <v>1368</v>
      </c>
      <c r="M1633" s="13">
        <v>1399</v>
      </c>
      <c r="N1633" t="s">
        <v>1713</v>
      </c>
      <c r="O1633">
        <v>530</v>
      </c>
      <c r="P1633">
        <v>125</v>
      </c>
      <c r="Q1633" s="13">
        <f t="shared" si="31"/>
        <v>744</v>
      </c>
    </row>
    <row r="1634" spans="1:17" ht="21">
      <c r="A1634" s="59">
        <v>1626</v>
      </c>
      <c r="B1634">
        <v>77026350015</v>
      </c>
      <c r="C1634" s="55"/>
      <c r="D1634" s="1" t="s">
        <v>2939</v>
      </c>
      <c r="E1634" t="s">
        <v>589</v>
      </c>
      <c r="F1634" t="s">
        <v>232</v>
      </c>
      <c r="G1634" s="162">
        <v>45386</v>
      </c>
      <c r="H1634" s="156" t="s">
        <v>94</v>
      </c>
      <c r="I1634" s="163">
        <v>45390</v>
      </c>
      <c r="J1634" s="164"/>
      <c r="K1634" s="9" t="s">
        <v>985</v>
      </c>
      <c r="L1634" t="s">
        <v>562</v>
      </c>
      <c r="M1634" s="13">
        <v>1399</v>
      </c>
      <c r="N1634" t="s">
        <v>2869</v>
      </c>
      <c r="O1634">
        <v>570</v>
      </c>
      <c r="P1634">
        <v>125</v>
      </c>
      <c r="Q1634" s="13">
        <f t="shared" si="31"/>
        <v>704</v>
      </c>
    </row>
    <row r="1635" spans="1:17" ht="21">
      <c r="A1635" s="59">
        <v>1627</v>
      </c>
      <c r="B1635">
        <v>77955451980</v>
      </c>
      <c r="C1635" s="55"/>
      <c r="D1635" s="1" t="s">
        <v>2940</v>
      </c>
      <c r="E1635" t="s">
        <v>329</v>
      </c>
      <c r="F1635" t="s">
        <v>452</v>
      </c>
      <c r="G1635" s="162">
        <v>45386</v>
      </c>
      <c r="H1635" s="156" t="s">
        <v>94</v>
      </c>
      <c r="I1635" s="163">
        <v>45390</v>
      </c>
      <c r="J1635" s="164"/>
      <c r="K1635" s="9" t="s">
        <v>1234</v>
      </c>
      <c r="M1635" s="13">
        <v>1499</v>
      </c>
      <c r="N1635" t="s">
        <v>1520</v>
      </c>
      <c r="O1635">
        <v>450</v>
      </c>
      <c r="P1635">
        <v>125</v>
      </c>
      <c r="Q1635" s="13">
        <f t="shared" si="31"/>
        <v>924</v>
      </c>
    </row>
    <row r="1636" spans="1:17" ht="21">
      <c r="A1636" s="59">
        <v>1628</v>
      </c>
      <c r="B1636">
        <v>77955451851</v>
      </c>
      <c r="C1636" s="55"/>
      <c r="D1636" s="1" t="s">
        <v>2923</v>
      </c>
      <c r="E1636" t="s">
        <v>1307</v>
      </c>
      <c r="F1636" t="s">
        <v>2</v>
      </c>
      <c r="G1636" s="162">
        <v>45386</v>
      </c>
      <c r="H1636" s="156" t="s">
        <v>94</v>
      </c>
      <c r="I1636" s="163">
        <v>45387</v>
      </c>
      <c r="J1636" s="164"/>
      <c r="K1636" s="9" t="s">
        <v>2104</v>
      </c>
      <c r="M1636" s="13">
        <v>1999</v>
      </c>
      <c r="N1636" t="s">
        <v>2254</v>
      </c>
      <c r="O1636">
        <v>850</v>
      </c>
      <c r="P1636">
        <v>170</v>
      </c>
      <c r="Q1636" s="13">
        <f t="shared" si="31"/>
        <v>979</v>
      </c>
    </row>
    <row r="1637" spans="1:17" ht="21">
      <c r="A1637" s="59">
        <v>1629</v>
      </c>
      <c r="B1637">
        <v>77955460774</v>
      </c>
      <c r="C1637" s="55"/>
      <c r="D1637" s="1" t="s">
        <v>2943</v>
      </c>
      <c r="E1637" t="s">
        <v>533</v>
      </c>
      <c r="F1637" t="s">
        <v>232</v>
      </c>
      <c r="G1637" s="162">
        <v>45386</v>
      </c>
      <c r="H1637" s="156" t="s">
        <v>94</v>
      </c>
      <c r="I1637" s="163">
        <v>45388</v>
      </c>
      <c r="J1637" s="164"/>
      <c r="K1637" s="9" t="s">
        <v>1234</v>
      </c>
      <c r="M1637" s="13">
        <v>1499</v>
      </c>
      <c r="N1637" t="s">
        <v>1520</v>
      </c>
      <c r="O1637">
        <v>450</v>
      </c>
      <c r="P1637">
        <v>125</v>
      </c>
      <c r="Q1637" s="13">
        <f t="shared" si="31"/>
        <v>924</v>
      </c>
    </row>
    <row r="1638" spans="1:17" ht="21">
      <c r="A1638" s="59">
        <v>1630</v>
      </c>
      <c r="B1638">
        <v>10283682183</v>
      </c>
      <c r="C1638" s="55"/>
      <c r="D1638" s="1" t="s">
        <v>2944</v>
      </c>
      <c r="E1638" t="s">
        <v>2945</v>
      </c>
      <c r="F1638" t="s">
        <v>631</v>
      </c>
      <c r="G1638" s="162">
        <v>45386</v>
      </c>
      <c r="H1638" s="156" t="s">
        <v>94</v>
      </c>
      <c r="I1638" s="163">
        <v>45390</v>
      </c>
      <c r="J1638" s="164"/>
      <c r="K1638" s="9" t="s">
        <v>1234</v>
      </c>
      <c r="M1638" s="13">
        <v>1499</v>
      </c>
      <c r="N1638" t="s">
        <v>2882</v>
      </c>
      <c r="O1638">
        <v>530</v>
      </c>
      <c r="P1638">
        <v>125</v>
      </c>
      <c r="Q1638" s="13">
        <f t="shared" si="31"/>
        <v>844</v>
      </c>
    </row>
    <row r="1639" spans="1:17" ht="21">
      <c r="A1639" s="59">
        <v>1631</v>
      </c>
      <c r="B1639">
        <v>77027406606</v>
      </c>
      <c r="C1639" s="55"/>
      <c r="D1639" s="1" t="s">
        <v>2887</v>
      </c>
      <c r="E1639" t="s">
        <v>835</v>
      </c>
      <c r="F1639" t="s">
        <v>452</v>
      </c>
      <c r="G1639" s="162">
        <v>45387</v>
      </c>
      <c r="H1639" s="156" t="s">
        <v>94</v>
      </c>
      <c r="I1639" s="163">
        <v>45391</v>
      </c>
      <c r="J1639" s="164"/>
      <c r="K1639" s="9" t="s">
        <v>2946</v>
      </c>
      <c r="M1639" s="13">
        <v>899</v>
      </c>
      <c r="N1639" t="s">
        <v>2888</v>
      </c>
      <c r="O1639">
        <v>250</v>
      </c>
      <c r="P1639">
        <v>125</v>
      </c>
      <c r="Q1639" s="13">
        <f t="shared" si="31"/>
        <v>524</v>
      </c>
    </row>
    <row r="1640" spans="1:17" ht="21">
      <c r="A1640" s="59">
        <v>1632</v>
      </c>
      <c r="B1640">
        <v>77956407513</v>
      </c>
      <c r="C1640" s="55"/>
      <c r="D1640" s="1" t="s">
        <v>2947</v>
      </c>
      <c r="E1640" t="s">
        <v>528</v>
      </c>
      <c r="F1640" t="s">
        <v>452</v>
      </c>
      <c r="G1640" s="162">
        <v>45387</v>
      </c>
      <c r="H1640" s="156" t="s">
        <v>94</v>
      </c>
      <c r="I1640" s="163">
        <v>45390</v>
      </c>
      <c r="J1640" s="164"/>
      <c r="K1640" s="9" t="s">
        <v>1514</v>
      </c>
      <c r="M1640" s="13">
        <v>1599</v>
      </c>
      <c r="N1640" t="s">
        <v>2948</v>
      </c>
      <c r="O1640">
        <v>450</v>
      </c>
      <c r="P1640">
        <v>125</v>
      </c>
      <c r="Q1640" s="13">
        <f t="shared" si="31"/>
        <v>1024</v>
      </c>
    </row>
    <row r="1641" spans="1:17" ht="21">
      <c r="A1641" s="59">
        <v>1633</v>
      </c>
      <c r="B1641">
        <v>77956406426</v>
      </c>
      <c r="C1641" s="55"/>
      <c r="D1641" s="1" t="s">
        <v>2949</v>
      </c>
      <c r="E1641" t="s">
        <v>357</v>
      </c>
      <c r="F1641" t="s">
        <v>11</v>
      </c>
      <c r="G1641" s="162">
        <v>45387</v>
      </c>
      <c r="H1641" s="156" t="s">
        <v>94</v>
      </c>
      <c r="I1641" s="163">
        <v>45392</v>
      </c>
      <c r="J1641" s="164"/>
      <c r="K1641" s="9" t="s">
        <v>1368</v>
      </c>
      <c r="M1641" s="13">
        <v>1399</v>
      </c>
      <c r="N1641" t="s">
        <v>1713</v>
      </c>
      <c r="O1641">
        <v>530</v>
      </c>
      <c r="P1641">
        <v>125</v>
      </c>
      <c r="Q1641" s="13">
        <f t="shared" si="31"/>
        <v>744</v>
      </c>
    </row>
    <row r="1642" spans="1:17" ht="21">
      <c r="A1642" s="59">
        <v>1634</v>
      </c>
      <c r="B1642">
        <v>77956406301</v>
      </c>
      <c r="C1642" s="55"/>
      <c r="D1642" s="1" t="s">
        <v>2950</v>
      </c>
      <c r="E1642" t="s">
        <v>4</v>
      </c>
      <c r="F1642" t="s">
        <v>4</v>
      </c>
      <c r="G1642" s="162">
        <v>45387</v>
      </c>
      <c r="H1642" s="156" t="s">
        <v>94</v>
      </c>
      <c r="I1642" s="163">
        <v>45388</v>
      </c>
      <c r="J1642" s="164"/>
      <c r="K1642" s="9" t="s">
        <v>2104</v>
      </c>
      <c r="M1642" s="13">
        <v>1999</v>
      </c>
      <c r="N1642" t="s">
        <v>2254</v>
      </c>
      <c r="O1642">
        <v>850</v>
      </c>
      <c r="P1642">
        <v>170</v>
      </c>
      <c r="Q1642" s="13">
        <f t="shared" si="31"/>
        <v>979</v>
      </c>
    </row>
    <row r="1643" spans="1:17" ht="21">
      <c r="A1643" s="59">
        <v>1635</v>
      </c>
      <c r="B1643">
        <v>1091296525956</v>
      </c>
      <c r="C1643" s="55"/>
      <c r="D1643" s="1" t="s">
        <v>2953</v>
      </c>
      <c r="E1643" t="s">
        <v>2954</v>
      </c>
      <c r="F1643" t="s">
        <v>71</v>
      </c>
      <c r="G1643" s="162">
        <v>45387</v>
      </c>
      <c r="H1643" s="156" t="s">
        <v>94</v>
      </c>
      <c r="I1643" s="163">
        <v>45391</v>
      </c>
      <c r="J1643" s="164"/>
      <c r="K1643" s="9" t="s">
        <v>2104</v>
      </c>
      <c r="M1643" s="13">
        <v>1999</v>
      </c>
      <c r="N1643" t="s">
        <v>2254</v>
      </c>
      <c r="O1643">
        <v>850</v>
      </c>
      <c r="P1643">
        <v>170</v>
      </c>
      <c r="Q1643" s="13">
        <f t="shared" si="31"/>
        <v>979</v>
      </c>
    </row>
    <row r="1644" spans="1:17" ht="21">
      <c r="A1644" s="59">
        <v>1636</v>
      </c>
      <c r="B1644">
        <v>77027413680</v>
      </c>
      <c r="C1644" s="133">
        <v>8091404701</v>
      </c>
      <c r="D1644" s="1" t="s">
        <v>2955</v>
      </c>
      <c r="E1644" t="s">
        <v>2434</v>
      </c>
      <c r="F1644" t="s">
        <v>93</v>
      </c>
      <c r="G1644" s="162">
        <v>45387</v>
      </c>
      <c r="H1644" s="156" t="s">
        <v>94</v>
      </c>
      <c r="I1644" s="163">
        <v>45390</v>
      </c>
      <c r="J1644" s="164"/>
      <c r="K1644" s="9" t="s">
        <v>985</v>
      </c>
      <c r="L1644" t="s">
        <v>562</v>
      </c>
      <c r="M1644" s="13">
        <v>1399</v>
      </c>
      <c r="N1644" t="s">
        <v>2869</v>
      </c>
      <c r="O1644">
        <v>570</v>
      </c>
      <c r="P1644">
        <v>125</v>
      </c>
      <c r="Q1644" s="13">
        <f t="shared" si="31"/>
        <v>704</v>
      </c>
    </row>
    <row r="1645" spans="1:17" ht="21">
      <c r="A1645" s="59">
        <v>1637</v>
      </c>
      <c r="B1645">
        <v>77956405564</v>
      </c>
      <c r="C1645" s="55"/>
      <c r="D1645" s="1" t="s">
        <v>2956</v>
      </c>
      <c r="E1645" t="s">
        <v>1396</v>
      </c>
      <c r="F1645" t="s">
        <v>199</v>
      </c>
      <c r="G1645" s="162">
        <v>45387</v>
      </c>
      <c r="H1645" s="156" t="s">
        <v>94</v>
      </c>
      <c r="I1645" s="163">
        <v>45389</v>
      </c>
      <c r="J1645" s="164"/>
      <c r="K1645" s="9" t="s">
        <v>1368</v>
      </c>
      <c r="M1645" s="13">
        <v>1399</v>
      </c>
      <c r="N1645" t="s">
        <v>1713</v>
      </c>
      <c r="O1645">
        <v>530</v>
      </c>
      <c r="P1645">
        <v>125</v>
      </c>
      <c r="Q1645" s="13">
        <f t="shared" si="31"/>
        <v>744</v>
      </c>
    </row>
    <row r="1646" spans="1:17" ht="21">
      <c r="A1646" s="59">
        <v>1638</v>
      </c>
      <c r="B1646">
        <v>77027399702</v>
      </c>
      <c r="C1646" s="55"/>
      <c r="D1646" s="1" t="s">
        <v>2958</v>
      </c>
      <c r="E1646" t="s">
        <v>901</v>
      </c>
      <c r="F1646" t="s">
        <v>210</v>
      </c>
      <c r="G1646" s="162">
        <v>45387</v>
      </c>
      <c r="H1646" s="156" t="s">
        <v>94</v>
      </c>
      <c r="I1646" s="163">
        <v>45389</v>
      </c>
      <c r="J1646" s="164"/>
      <c r="K1646" s="9" t="s">
        <v>985</v>
      </c>
      <c r="L1646" t="s">
        <v>562</v>
      </c>
      <c r="M1646" s="13">
        <v>1399</v>
      </c>
      <c r="N1646" t="s">
        <v>2869</v>
      </c>
      <c r="O1646">
        <v>570</v>
      </c>
      <c r="P1646">
        <v>125</v>
      </c>
      <c r="Q1646" s="13">
        <f t="shared" si="31"/>
        <v>704</v>
      </c>
    </row>
    <row r="1647" spans="1:17" ht="21">
      <c r="A1647" s="59">
        <v>1639</v>
      </c>
      <c r="B1647">
        <v>77027413853</v>
      </c>
      <c r="C1647" s="55"/>
      <c r="D1647" s="1" t="s">
        <v>2959</v>
      </c>
      <c r="E1647" t="s">
        <v>857</v>
      </c>
      <c r="F1647" t="s">
        <v>468</v>
      </c>
      <c r="G1647" s="162">
        <v>45387</v>
      </c>
      <c r="H1647" s="156" t="s">
        <v>94</v>
      </c>
      <c r="I1647" s="163">
        <v>45391</v>
      </c>
      <c r="J1647" s="164"/>
      <c r="K1647" s="9" t="s">
        <v>985</v>
      </c>
      <c r="L1647" t="s">
        <v>562</v>
      </c>
      <c r="M1647" s="13">
        <v>1399</v>
      </c>
      <c r="N1647" t="s">
        <v>2869</v>
      </c>
      <c r="O1647">
        <v>570</v>
      </c>
      <c r="P1647">
        <v>125</v>
      </c>
      <c r="Q1647" s="13">
        <f t="shared" si="31"/>
        <v>704</v>
      </c>
    </row>
    <row r="1648" spans="1:17" ht="21">
      <c r="A1648" s="59">
        <v>1640</v>
      </c>
      <c r="B1648">
        <v>77956404175</v>
      </c>
      <c r="C1648" s="55"/>
      <c r="D1648" s="1" t="s">
        <v>2960</v>
      </c>
      <c r="E1648" t="s">
        <v>329</v>
      </c>
      <c r="F1648" t="s">
        <v>452</v>
      </c>
      <c r="G1648" s="162">
        <v>45387</v>
      </c>
      <c r="H1648" s="156" t="s">
        <v>94</v>
      </c>
      <c r="I1648" s="163">
        <v>45390</v>
      </c>
      <c r="J1648" s="164"/>
      <c r="K1648" s="9" t="s">
        <v>1427</v>
      </c>
      <c r="M1648" s="13">
        <v>1648</v>
      </c>
      <c r="N1648" t="s">
        <v>2702</v>
      </c>
      <c r="O1648">
        <v>490</v>
      </c>
      <c r="P1648">
        <v>125</v>
      </c>
      <c r="Q1648" s="13">
        <f t="shared" si="31"/>
        <v>1033</v>
      </c>
    </row>
    <row r="1649" spans="1:17" ht="21">
      <c r="A1649" s="59">
        <v>1641</v>
      </c>
      <c r="B1649">
        <v>77027398781</v>
      </c>
      <c r="C1649" s="55"/>
      <c r="D1649" s="1" t="s">
        <v>2961</v>
      </c>
      <c r="E1649" t="s">
        <v>2962</v>
      </c>
      <c r="F1649" t="s">
        <v>2</v>
      </c>
      <c r="G1649" s="162">
        <v>45387</v>
      </c>
      <c r="H1649" s="156" t="s">
        <v>94</v>
      </c>
      <c r="I1649" s="163">
        <v>45388</v>
      </c>
      <c r="J1649" s="164"/>
      <c r="K1649" s="9" t="s">
        <v>985</v>
      </c>
      <c r="L1649" t="s">
        <v>562</v>
      </c>
      <c r="M1649" s="13">
        <v>1399</v>
      </c>
      <c r="N1649" t="s">
        <v>2869</v>
      </c>
      <c r="O1649">
        <v>570</v>
      </c>
      <c r="P1649">
        <v>125</v>
      </c>
      <c r="Q1649" s="13">
        <f t="shared" si="31"/>
        <v>704</v>
      </c>
    </row>
    <row r="1650" spans="1:17" ht="21">
      <c r="A1650" s="59">
        <v>1642</v>
      </c>
      <c r="B1650">
        <v>77956481853</v>
      </c>
      <c r="C1650" s="55"/>
      <c r="D1650" s="1" t="s">
        <v>2963</v>
      </c>
      <c r="E1650" t="s">
        <v>497</v>
      </c>
      <c r="F1650" t="s">
        <v>343</v>
      </c>
      <c r="G1650" s="162">
        <v>45387</v>
      </c>
      <c r="H1650" s="157" t="s">
        <v>115</v>
      </c>
      <c r="I1650" s="164"/>
      <c r="J1650" s="165">
        <v>45404</v>
      </c>
      <c r="K1650" s="9" t="s">
        <v>1368</v>
      </c>
      <c r="M1650" s="13"/>
      <c r="N1650" t="s">
        <v>1713</v>
      </c>
      <c r="P1650">
        <v>125</v>
      </c>
      <c r="Q1650" s="13">
        <f t="shared" si="31"/>
        <v>0</v>
      </c>
    </row>
    <row r="1651" spans="1:17" ht="21">
      <c r="A1651" s="59">
        <v>1643</v>
      </c>
      <c r="B1651">
        <v>77956481971</v>
      </c>
      <c r="C1651" s="55"/>
      <c r="D1651" s="1" t="s">
        <v>2964</v>
      </c>
      <c r="E1651" t="s">
        <v>1651</v>
      </c>
      <c r="F1651" t="s">
        <v>1119</v>
      </c>
      <c r="G1651" s="162">
        <v>45387</v>
      </c>
      <c r="H1651" s="156" t="s">
        <v>94</v>
      </c>
      <c r="I1651" s="163">
        <v>45391</v>
      </c>
      <c r="J1651" s="164"/>
      <c r="K1651" s="9" t="s">
        <v>1368</v>
      </c>
      <c r="M1651" s="13">
        <v>1399</v>
      </c>
      <c r="N1651" t="s">
        <v>1713</v>
      </c>
      <c r="O1651">
        <v>530</v>
      </c>
      <c r="P1651">
        <v>125</v>
      </c>
      <c r="Q1651" s="13">
        <f t="shared" si="31"/>
        <v>744</v>
      </c>
    </row>
    <row r="1652" spans="1:17" ht="21">
      <c r="A1652" s="59">
        <v>1644</v>
      </c>
      <c r="B1652">
        <v>77027481285</v>
      </c>
      <c r="C1652" s="55"/>
      <c r="D1652" s="1" t="s">
        <v>2965</v>
      </c>
      <c r="E1652" t="s">
        <v>4</v>
      </c>
      <c r="F1652" t="s">
        <v>4</v>
      </c>
      <c r="G1652" s="162">
        <v>45387</v>
      </c>
      <c r="H1652" s="156" t="s">
        <v>94</v>
      </c>
      <c r="I1652" s="163">
        <v>45388</v>
      </c>
      <c r="J1652" s="164"/>
      <c r="K1652" s="9" t="s">
        <v>1376</v>
      </c>
      <c r="L1652" t="s">
        <v>562</v>
      </c>
      <c r="M1652" s="13">
        <v>1499</v>
      </c>
      <c r="N1652" t="s">
        <v>2966</v>
      </c>
      <c r="O1652">
        <v>490</v>
      </c>
      <c r="P1652">
        <v>125</v>
      </c>
      <c r="Q1652" s="13">
        <f t="shared" ref="Q1652:Q1715" si="32">(IF((M1652)-(O1652+P1652)&lt;0,0,(M1652)-(O1652+P1652)))</f>
        <v>884</v>
      </c>
    </row>
    <row r="1653" spans="1:17" ht="21">
      <c r="A1653" s="59">
        <v>1645</v>
      </c>
      <c r="B1653">
        <v>10284814357</v>
      </c>
      <c r="C1653" s="55"/>
      <c r="D1653" s="1" t="s">
        <v>2911</v>
      </c>
      <c r="E1653" t="s">
        <v>2912</v>
      </c>
      <c r="F1653" t="s">
        <v>380</v>
      </c>
      <c r="G1653" s="162">
        <v>45387</v>
      </c>
      <c r="H1653" s="156" t="s">
        <v>94</v>
      </c>
      <c r="I1653" s="163">
        <v>45392</v>
      </c>
      <c r="J1653" s="164"/>
      <c r="K1653" s="9" t="s">
        <v>2104</v>
      </c>
      <c r="M1653" s="13">
        <v>1999</v>
      </c>
      <c r="N1653" t="s">
        <v>2254</v>
      </c>
      <c r="O1653">
        <v>850</v>
      </c>
      <c r="P1653">
        <v>170</v>
      </c>
      <c r="Q1653" s="13">
        <f t="shared" si="32"/>
        <v>979</v>
      </c>
    </row>
    <row r="1654" spans="1:17" ht="21">
      <c r="A1654" s="59">
        <v>1646</v>
      </c>
      <c r="B1654">
        <v>19041557465472</v>
      </c>
      <c r="C1654" s="55"/>
      <c r="D1654" s="1" t="s">
        <v>2574</v>
      </c>
      <c r="E1654" t="s">
        <v>2575</v>
      </c>
      <c r="F1654" t="s">
        <v>1119</v>
      </c>
      <c r="G1654" s="162">
        <v>45387</v>
      </c>
      <c r="H1654" s="156" t="s">
        <v>94</v>
      </c>
      <c r="I1654" s="163">
        <v>45392</v>
      </c>
      <c r="J1654" s="164"/>
      <c r="K1654" s="9" t="s">
        <v>966</v>
      </c>
      <c r="L1654" t="s">
        <v>562</v>
      </c>
      <c r="M1654" s="13">
        <v>1699</v>
      </c>
      <c r="N1654" t="s">
        <v>2968</v>
      </c>
      <c r="O1654">
        <v>570</v>
      </c>
      <c r="P1654">
        <v>125</v>
      </c>
      <c r="Q1654" s="13">
        <f t="shared" si="32"/>
        <v>1004</v>
      </c>
    </row>
    <row r="1655" spans="1:17" ht="21">
      <c r="A1655" s="59">
        <v>1647</v>
      </c>
      <c r="B1655">
        <v>77956521296</v>
      </c>
      <c r="C1655" s="55"/>
      <c r="D1655" s="1" t="s">
        <v>2967</v>
      </c>
      <c r="E1655" t="s">
        <v>1613</v>
      </c>
      <c r="F1655" t="s">
        <v>71</v>
      </c>
      <c r="G1655" s="162">
        <v>45387</v>
      </c>
      <c r="H1655" s="156" t="s">
        <v>94</v>
      </c>
      <c r="I1655" s="163">
        <v>45390</v>
      </c>
      <c r="J1655" s="164"/>
      <c r="K1655" s="9" t="s">
        <v>1368</v>
      </c>
      <c r="M1655" s="13">
        <v>1399</v>
      </c>
      <c r="N1655" t="s">
        <v>2710</v>
      </c>
      <c r="O1655">
        <v>530</v>
      </c>
      <c r="P1655">
        <v>125</v>
      </c>
      <c r="Q1655" s="13">
        <f t="shared" si="32"/>
        <v>744</v>
      </c>
    </row>
    <row r="1656" spans="1:17" ht="21">
      <c r="A1656" s="59">
        <v>1648</v>
      </c>
      <c r="B1656">
        <v>77028367312</v>
      </c>
      <c r="C1656" s="55"/>
      <c r="D1656" s="1" t="s">
        <v>2969</v>
      </c>
      <c r="E1656" t="s">
        <v>561</v>
      </c>
      <c r="F1656" t="s">
        <v>93</v>
      </c>
      <c r="G1656" s="162">
        <v>45388</v>
      </c>
      <c r="H1656" s="156" t="s">
        <v>94</v>
      </c>
      <c r="I1656" s="163">
        <v>45390</v>
      </c>
      <c r="J1656" s="164"/>
      <c r="K1656" s="9" t="s">
        <v>985</v>
      </c>
      <c r="L1656" t="s">
        <v>562</v>
      </c>
      <c r="M1656" s="13">
        <v>1399</v>
      </c>
      <c r="N1656" t="s">
        <v>2869</v>
      </c>
      <c r="O1656">
        <v>570</v>
      </c>
      <c r="P1656">
        <v>125</v>
      </c>
      <c r="Q1656" s="13">
        <f t="shared" si="32"/>
        <v>704</v>
      </c>
    </row>
    <row r="1657" spans="1:17" ht="21">
      <c r="A1657" s="59">
        <v>1649</v>
      </c>
      <c r="B1657">
        <v>10285654540</v>
      </c>
      <c r="C1657" s="55"/>
      <c r="D1657" s="1" t="s">
        <v>2970</v>
      </c>
      <c r="E1657" t="s">
        <v>2971</v>
      </c>
      <c r="F1657" t="s">
        <v>635</v>
      </c>
      <c r="G1657" s="162">
        <v>45388</v>
      </c>
      <c r="H1657" s="156" t="s">
        <v>94</v>
      </c>
      <c r="I1657" s="163">
        <v>45392</v>
      </c>
      <c r="J1657" s="164"/>
      <c r="K1657" s="9" t="s">
        <v>2104</v>
      </c>
      <c r="M1657" s="13">
        <v>1999</v>
      </c>
      <c r="N1657" t="s">
        <v>2810</v>
      </c>
      <c r="O1657">
        <v>750</v>
      </c>
      <c r="P1657">
        <v>125</v>
      </c>
      <c r="Q1657" s="13">
        <f t="shared" si="32"/>
        <v>1124</v>
      </c>
    </row>
    <row r="1658" spans="1:17" ht="21">
      <c r="A1658" s="59">
        <v>1650</v>
      </c>
      <c r="B1658">
        <v>77957314820</v>
      </c>
      <c r="C1658" s="55"/>
      <c r="D1658" s="1" t="s">
        <v>2972</v>
      </c>
      <c r="E1658" t="s">
        <v>2364</v>
      </c>
      <c r="F1658" t="s">
        <v>1475</v>
      </c>
      <c r="G1658" s="162">
        <v>45388</v>
      </c>
      <c r="H1658" s="156" t="s">
        <v>94</v>
      </c>
      <c r="I1658" s="163">
        <v>45394</v>
      </c>
      <c r="J1658" s="164"/>
      <c r="K1658" s="9" t="s">
        <v>1368</v>
      </c>
      <c r="M1658" s="13">
        <v>1399</v>
      </c>
      <c r="N1658" t="s">
        <v>2710</v>
      </c>
      <c r="O1658">
        <v>530</v>
      </c>
      <c r="P1658">
        <v>125</v>
      </c>
      <c r="Q1658" s="13">
        <f t="shared" si="32"/>
        <v>744</v>
      </c>
    </row>
    <row r="1659" spans="1:17" ht="21">
      <c r="A1659" s="59">
        <v>1651</v>
      </c>
      <c r="B1659">
        <v>77957314761</v>
      </c>
      <c r="C1659" s="55"/>
      <c r="D1659" s="1" t="s">
        <v>1074</v>
      </c>
      <c r="E1659" t="s">
        <v>2973</v>
      </c>
      <c r="F1659" t="s">
        <v>2</v>
      </c>
      <c r="G1659" s="162">
        <v>45388</v>
      </c>
      <c r="H1659" s="156" t="s">
        <v>94</v>
      </c>
      <c r="I1659" s="163">
        <v>45389</v>
      </c>
      <c r="J1659" s="164"/>
      <c r="K1659" s="9" t="s">
        <v>1368</v>
      </c>
      <c r="M1659" s="13">
        <v>1399</v>
      </c>
      <c r="N1659" t="s">
        <v>2710</v>
      </c>
      <c r="O1659">
        <v>530</v>
      </c>
      <c r="P1659">
        <v>125</v>
      </c>
      <c r="Q1659" s="13">
        <f t="shared" si="32"/>
        <v>744</v>
      </c>
    </row>
    <row r="1660" spans="1:17" ht="21">
      <c r="A1660" s="59">
        <v>1652</v>
      </c>
      <c r="B1660">
        <v>77957314691</v>
      </c>
      <c r="C1660" s="55"/>
      <c r="D1660" s="1" t="s">
        <v>2974</v>
      </c>
      <c r="E1660" t="s">
        <v>598</v>
      </c>
      <c r="F1660" t="s">
        <v>303</v>
      </c>
      <c r="G1660" s="162">
        <v>45388</v>
      </c>
      <c r="H1660" s="156" t="s">
        <v>94</v>
      </c>
      <c r="I1660" s="163">
        <v>45391</v>
      </c>
      <c r="J1660" s="164"/>
      <c r="K1660" s="9" t="s">
        <v>2228</v>
      </c>
      <c r="M1660" s="13">
        <v>2099</v>
      </c>
      <c r="N1660" t="s">
        <v>2786</v>
      </c>
      <c r="O1660">
        <v>850</v>
      </c>
      <c r="P1660">
        <v>170</v>
      </c>
      <c r="Q1660" s="13">
        <f t="shared" si="32"/>
        <v>1079</v>
      </c>
    </row>
    <row r="1661" spans="1:17" ht="21">
      <c r="A1661" s="59">
        <v>1653</v>
      </c>
      <c r="B1661">
        <v>19041557863352</v>
      </c>
      <c r="C1661" s="55"/>
      <c r="D1661" s="1" t="s">
        <v>2976</v>
      </c>
      <c r="E1661" t="s">
        <v>2977</v>
      </c>
      <c r="F1661" t="s">
        <v>210</v>
      </c>
      <c r="G1661" s="162">
        <v>45388</v>
      </c>
      <c r="H1661" s="156" t="s">
        <v>94</v>
      </c>
      <c r="I1661" s="163">
        <v>45392</v>
      </c>
      <c r="J1661" s="164"/>
      <c r="K1661" s="9" t="s">
        <v>1234</v>
      </c>
      <c r="M1661" s="13">
        <v>1499</v>
      </c>
      <c r="N1661" t="s">
        <v>2882</v>
      </c>
      <c r="O1661">
        <v>530</v>
      </c>
      <c r="P1661">
        <v>125</v>
      </c>
      <c r="Q1661" s="13">
        <f t="shared" si="32"/>
        <v>844</v>
      </c>
    </row>
    <row r="1662" spans="1:17" ht="21">
      <c r="A1662" s="59">
        <v>1654</v>
      </c>
      <c r="B1662">
        <v>77957314330</v>
      </c>
      <c r="C1662" s="55"/>
      <c r="D1662" s="1" t="s">
        <v>2978</v>
      </c>
      <c r="E1662" t="s">
        <v>835</v>
      </c>
      <c r="F1662" t="s">
        <v>452</v>
      </c>
      <c r="G1662" s="162">
        <v>45388</v>
      </c>
      <c r="H1662" s="156" t="s">
        <v>94</v>
      </c>
      <c r="I1662" s="163">
        <v>45391</v>
      </c>
      <c r="J1662" s="164"/>
      <c r="K1662" s="9" t="s">
        <v>1368</v>
      </c>
      <c r="M1662" s="13">
        <v>1399</v>
      </c>
      <c r="N1662" t="s">
        <v>2710</v>
      </c>
      <c r="O1662">
        <v>530</v>
      </c>
      <c r="P1662">
        <v>125</v>
      </c>
      <c r="Q1662" s="13">
        <f t="shared" si="32"/>
        <v>744</v>
      </c>
    </row>
    <row r="1663" spans="1:17" ht="21">
      <c r="A1663" s="59">
        <v>1655</v>
      </c>
      <c r="B1663">
        <v>77957314282</v>
      </c>
      <c r="C1663" s="55"/>
      <c r="D1663" s="1" t="s">
        <v>2979</v>
      </c>
      <c r="E1663" t="s">
        <v>936</v>
      </c>
      <c r="F1663" t="s">
        <v>343</v>
      </c>
      <c r="G1663" s="162">
        <v>45388</v>
      </c>
      <c r="H1663" s="156" t="s">
        <v>94</v>
      </c>
      <c r="I1663" s="163">
        <v>45393</v>
      </c>
      <c r="J1663" s="164"/>
      <c r="K1663" s="9" t="s">
        <v>1234</v>
      </c>
      <c r="M1663" s="13">
        <v>1499</v>
      </c>
      <c r="N1663" t="s">
        <v>1520</v>
      </c>
      <c r="O1663">
        <v>450</v>
      </c>
      <c r="P1663">
        <v>125</v>
      </c>
      <c r="Q1663" s="13">
        <f t="shared" si="32"/>
        <v>924</v>
      </c>
    </row>
    <row r="1664" spans="1:17" ht="21">
      <c r="A1664" s="59">
        <v>1656</v>
      </c>
      <c r="B1664">
        <v>77957314223</v>
      </c>
      <c r="C1664" s="55"/>
      <c r="D1664" s="1" t="s">
        <v>2980</v>
      </c>
      <c r="E1664" t="s">
        <v>1160</v>
      </c>
      <c r="F1664" t="s">
        <v>199</v>
      </c>
      <c r="G1664" s="162">
        <v>45388</v>
      </c>
      <c r="H1664" s="156" t="s">
        <v>94</v>
      </c>
      <c r="I1664" s="163">
        <v>45391</v>
      </c>
      <c r="J1664" s="164"/>
      <c r="K1664" s="9" t="s">
        <v>1368</v>
      </c>
      <c r="M1664" s="13">
        <v>1399</v>
      </c>
      <c r="N1664" t="s">
        <v>2710</v>
      </c>
      <c r="O1664">
        <v>530</v>
      </c>
      <c r="P1664">
        <v>125</v>
      </c>
      <c r="Q1664" s="13">
        <f t="shared" si="32"/>
        <v>744</v>
      </c>
    </row>
    <row r="1665" spans="1:17" ht="21">
      <c r="A1665" s="59">
        <v>1657</v>
      </c>
      <c r="B1665">
        <v>77957313954</v>
      </c>
      <c r="C1665" s="55"/>
      <c r="D1665" s="1" t="s">
        <v>2981</v>
      </c>
      <c r="E1665" t="s">
        <v>836</v>
      </c>
      <c r="F1665" t="s">
        <v>2</v>
      </c>
      <c r="G1665" s="162">
        <v>45388</v>
      </c>
      <c r="H1665" s="156" t="s">
        <v>94</v>
      </c>
      <c r="I1665" s="163">
        <v>45390</v>
      </c>
      <c r="J1665" s="164"/>
      <c r="K1665" s="9" t="s">
        <v>1427</v>
      </c>
      <c r="M1665" s="13">
        <v>1648</v>
      </c>
      <c r="N1665" t="s">
        <v>2707</v>
      </c>
      <c r="O1665">
        <v>490</v>
      </c>
      <c r="P1665">
        <v>125</v>
      </c>
      <c r="Q1665" s="13">
        <f t="shared" si="32"/>
        <v>1033</v>
      </c>
    </row>
    <row r="1666" spans="1:17" ht="21">
      <c r="A1666" s="59">
        <v>1658</v>
      </c>
      <c r="B1666">
        <v>77957317141</v>
      </c>
      <c r="C1666" s="55"/>
      <c r="D1666" s="1" t="s">
        <v>2982</v>
      </c>
      <c r="E1666" t="s">
        <v>829</v>
      </c>
      <c r="F1666" t="s">
        <v>303</v>
      </c>
      <c r="G1666" s="162">
        <v>45388</v>
      </c>
      <c r="H1666" s="156" t="s">
        <v>94</v>
      </c>
      <c r="I1666" s="163">
        <v>45391</v>
      </c>
      <c r="J1666" s="164"/>
      <c r="K1666" s="9" t="s">
        <v>1368</v>
      </c>
      <c r="M1666" s="13">
        <v>1399</v>
      </c>
      <c r="N1666" t="s">
        <v>2710</v>
      </c>
      <c r="O1666">
        <v>530</v>
      </c>
      <c r="P1666">
        <v>125</v>
      </c>
      <c r="Q1666" s="13">
        <f t="shared" si="32"/>
        <v>744</v>
      </c>
    </row>
    <row r="1667" spans="1:17" ht="21">
      <c r="A1667" s="59">
        <v>1659</v>
      </c>
      <c r="B1667">
        <v>77957317071</v>
      </c>
      <c r="C1667" s="55"/>
      <c r="D1667" s="1" t="s">
        <v>903</v>
      </c>
      <c r="E1667" t="s">
        <v>1241</v>
      </c>
      <c r="F1667" t="s">
        <v>199</v>
      </c>
      <c r="G1667" s="162">
        <v>45388</v>
      </c>
      <c r="H1667" s="156" t="s">
        <v>94</v>
      </c>
      <c r="I1667" s="163">
        <v>45391</v>
      </c>
      <c r="J1667" s="164"/>
      <c r="K1667" s="9" t="s">
        <v>2104</v>
      </c>
      <c r="M1667" s="13">
        <v>1999</v>
      </c>
      <c r="N1667" t="s">
        <v>2254</v>
      </c>
      <c r="O1667">
        <v>850</v>
      </c>
      <c r="P1667">
        <v>170</v>
      </c>
      <c r="Q1667" s="13">
        <f t="shared" si="32"/>
        <v>979</v>
      </c>
    </row>
    <row r="1668" spans="1:17" ht="21">
      <c r="A1668" s="59">
        <v>1660</v>
      </c>
      <c r="B1668">
        <v>77957728376</v>
      </c>
      <c r="C1668" s="55"/>
      <c r="D1668" s="1" t="s">
        <v>2986</v>
      </c>
      <c r="E1668" t="s">
        <v>4</v>
      </c>
      <c r="F1668" t="s">
        <v>4</v>
      </c>
      <c r="G1668" s="162">
        <v>45388</v>
      </c>
      <c r="H1668" s="156" t="s">
        <v>94</v>
      </c>
      <c r="I1668" s="163">
        <v>45389</v>
      </c>
      <c r="J1668" s="164"/>
      <c r="K1668" s="9" t="s">
        <v>1368</v>
      </c>
      <c r="M1668" s="13">
        <v>1399</v>
      </c>
      <c r="N1668" t="s">
        <v>2710</v>
      </c>
      <c r="O1668">
        <v>530</v>
      </c>
      <c r="P1668">
        <v>125</v>
      </c>
      <c r="Q1668" s="13">
        <f t="shared" si="32"/>
        <v>744</v>
      </c>
    </row>
    <row r="1669" spans="1:17" ht="21">
      <c r="A1669" s="59">
        <v>1661</v>
      </c>
      <c r="B1669">
        <v>77957727503</v>
      </c>
      <c r="C1669" s="55"/>
      <c r="D1669" s="1" t="s">
        <v>2987</v>
      </c>
      <c r="E1669" t="s">
        <v>1491</v>
      </c>
      <c r="F1669" t="s">
        <v>303</v>
      </c>
      <c r="G1669" s="162">
        <v>45388</v>
      </c>
      <c r="H1669" s="156" t="s">
        <v>94</v>
      </c>
      <c r="I1669" s="163">
        <v>45391</v>
      </c>
      <c r="J1669" s="164"/>
      <c r="K1669" s="9" t="s">
        <v>1514</v>
      </c>
      <c r="M1669" s="13">
        <v>1599</v>
      </c>
      <c r="N1669" t="s">
        <v>2948</v>
      </c>
      <c r="O1669">
        <v>450</v>
      </c>
      <c r="P1669">
        <v>125</v>
      </c>
      <c r="Q1669" s="13">
        <f t="shared" si="32"/>
        <v>1024</v>
      </c>
    </row>
    <row r="1670" spans="1:17" ht="21">
      <c r="A1670" s="59">
        <v>1662</v>
      </c>
      <c r="B1670">
        <v>77957726405</v>
      </c>
      <c r="C1670" s="55"/>
      <c r="D1670" s="1" t="s">
        <v>2988</v>
      </c>
      <c r="E1670" t="s">
        <v>2475</v>
      </c>
      <c r="F1670" t="s">
        <v>492</v>
      </c>
      <c r="G1670" s="162">
        <v>45388</v>
      </c>
      <c r="H1670" s="156" t="s">
        <v>94</v>
      </c>
      <c r="I1670" s="163">
        <v>45391</v>
      </c>
      <c r="J1670" s="164"/>
      <c r="K1670" s="9" t="s">
        <v>2104</v>
      </c>
      <c r="M1670" s="13">
        <v>1999</v>
      </c>
      <c r="N1670" t="s">
        <v>2254</v>
      </c>
      <c r="O1670">
        <v>850</v>
      </c>
      <c r="P1670">
        <v>125</v>
      </c>
      <c r="Q1670" s="13">
        <f t="shared" si="32"/>
        <v>1024</v>
      </c>
    </row>
    <row r="1671" spans="1:17" ht="21">
      <c r="A1671" s="59">
        <v>1663</v>
      </c>
      <c r="B1671">
        <v>77028723004</v>
      </c>
      <c r="C1671" s="55"/>
      <c r="D1671" s="1" t="s">
        <v>2989</v>
      </c>
      <c r="E1671" t="s">
        <v>1655</v>
      </c>
      <c r="F1671" t="s">
        <v>468</v>
      </c>
      <c r="G1671" s="162">
        <v>45388</v>
      </c>
      <c r="H1671" s="156" t="s">
        <v>94</v>
      </c>
      <c r="I1671" s="163">
        <v>45390</v>
      </c>
      <c r="J1671" s="164"/>
      <c r="K1671" s="9" t="s">
        <v>985</v>
      </c>
      <c r="L1671" t="s">
        <v>562</v>
      </c>
      <c r="M1671" s="13">
        <v>1399</v>
      </c>
      <c r="N1671" t="s">
        <v>2869</v>
      </c>
      <c r="O1671">
        <v>570</v>
      </c>
      <c r="P1671">
        <v>125</v>
      </c>
      <c r="Q1671" s="13">
        <f t="shared" si="32"/>
        <v>704</v>
      </c>
    </row>
    <row r="1672" spans="1:17" ht="21">
      <c r="A1672" s="59">
        <v>1664</v>
      </c>
      <c r="B1672">
        <v>77957757301</v>
      </c>
      <c r="C1672" s="55"/>
      <c r="D1672" s="1" t="s">
        <v>2990</v>
      </c>
      <c r="E1672" t="s">
        <v>329</v>
      </c>
      <c r="F1672" t="s">
        <v>452</v>
      </c>
      <c r="G1672" s="162">
        <v>45388</v>
      </c>
      <c r="H1672" s="156" t="s">
        <v>94</v>
      </c>
      <c r="I1672" s="163">
        <v>45391</v>
      </c>
      <c r="J1672" s="164"/>
      <c r="K1672" s="9" t="s">
        <v>1234</v>
      </c>
      <c r="M1672" s="13">
        <v>1499</v>
      </c>
      <c r="N1672" t="s">
        <v>1520</v>
      </c>
      <c r="O1672">
        <v>450</v>
      </c>
      <c r="P1672">
        <v>125</v>
      </c>
      <c r="Q1672" s="13">
        <f t="shared" si="32"/>
        <v>924</v>
      </c>
    </row>
    <row r="1673" spans="1:17" ht="21">
      <c r="A1673" s="59">
        <v>1665</v>
      </c>
      <c r="B1673">
        <v>77957752902</v>
      </c>
      <c r="C1673" s="55"/>
      <c r="D1673" s="1" t="s">
        <v>2991</v>
      </c>
      <c r="E1673" t="s">
        <v>836</v>
      </c>
      <c r="F1673" t="s">
        <v>2</v>
      </c>
      <c r="G1673" s="162">
        <v>45388</v>
      </c>
      <c r="H1673" s="156" t="s">
        <v>94</v>
      </c>
      <c r="I1673" s="163">
        <v>45389</v>
      </c>
      <c r="J1673" s="164"/>
      <c r="K1673" s="9" t="s">
        <v>1234</v>
      </c>
      <c r="M1673" s="13">
        <v>1499</v>
      </c>
      <c r="N1673" t="s">
        <v>1520</v>
      </c>
      <c r="O1673">
        <v>450</v>
      </c>
      <c r="P1673">
        <v>125</v>
      </c>
      <c r="Q1673" s="13">
        <f t="shared" si="32"/>
        <v>924</v>
      </c>
    </row>
    <row r="1674" spans="1:17" ht="21">
      <c r="A1674" s="59">
        <v>1666</v>
      </c>
      <c r="B1674">
        <v>77957789910</v>
      </c>
      <c r="C1674" s="55"/>
      <c r="D1674" s="1" t="s">
        <v>2992</v>
      </c>
      <c r="E1674" t="s">
        <v>231</v>
      </c>
      <c r="F1674" t="s">
        <v>232</v>
      </c>
      <c r="G1674" s="162">
        <v>45388</v>
      </c>
      <c r="H1674" s="156" t="s">
        <v>94</v>
      </c>
      <c r="I1674" s="163">
        <v>45390</v>
      </c>
      <c r="J1674" s="164"/>
      <c r="K1674" s="9" t="s">
        <v>1368</v>
      </c>
      <c r="M1674" s="13">
        <v>1399</v>
      </c>
      <c r="N1674" t="s">
        <v>1713</v>
      </c>
      <c r="O1674">
        <v>530</v>
      </c>
      <c r="P1674">
        <v>125</v>
      </c>
      <c r="Q1674" s="13">
        <f t="shared" si="32"/>
        <v>744</v>
      </c>
    </row>
    <row r="1675" spans="1:17" ht="21">
      <c r="A1675" s="59">
        <v>1667</v>
      </c>
      <c r="B1675">
        <v>77957871106</v>
      </c>
      <c r="C1675" s="55"/>
      <c r="D1675" s="1" t="s">
        <v>2993</v>
      </c>
      <c r="E1675" t="s">
        <v>2994</v>
      </c>
      <c r="F1675" t="s">
        <v>452</v>
      </c>
      <c r="G1675" s="162">
        <v>45388</v>
      </c>
      <c r="H1675" s="156" t="s">
        <v>94</v>
      </c>
      <c r="I1675" s="163">
        <v>45391</v>
      </c>
      <c r="J1675" s="164"/>
      <c r="K1675" s="9" t="s">
        <v>2104</v>
      </c>
      <c r="M1675" s="13">
        <v>1999</v>
      </c>
      <c r="N1675" t="s">
        <v>2254</v>
      </c>
      <c r="O1675">
        <v>850</v>
      </c>
      <c r="P1675">
        <v>170</v>
      </c>
      <c r="Q1675" s="13">
        <f t="shared" si="32"/>
        <v>979</v>
      </c>
    </row>
    <row r="1676" spans="1:17" ht="21">
      <c r="A1676" s="59">
        <v>1668</v>
      </c>
      <c r="B1676">
        <v>77029525591</v>
      </c>
      <c r="C1676" s="55"/>
      <c r="D1676" s="1" t="s">
        <v>2995</v>
      </c>
      <c r="E1676" t="s">
        <v>2996</v>
      </c>
      <c r="F1676" t="s">
        <v>452</v>
      </c>
      <c r="G1676" s="162">
        <v>45390</v>
      </c>
      <c r="H1676" s="156" t="s">
        <v>94</v>
      </c>
      <c r="I1676" s="163">
        <v>45393</v>
      </c>
      <c r="J1676" s="164"/>
      <c r="K1676" s="9" t="s">
        <v>985</v>
      </c>
      <c r="L1676" t="s">
        <v>562</v>
      </c>
      <c r="M1676" s="13">
        <v>1399</v>
      </c>
      <c r="N1676" t="s">
        <v>2869</v>
      </c>
      <c r="O1676">
        <v>570</v>
      </c>
      <c r="P1676">
        <v>125</v>
      </c>
      <c r="Q1676" s="13">
        <f t="shared" si="32"/>
        <v>704</v>
      </c>
    </row>
    <row r="1677" spans="1:17" ht="21">
      <c r="A1677" s="59">
        <v>1669</v>
      </c>
      <c r="B1677">
        <v>77958305014</v>
      </c>
      <c r="C1677" s="55"/>
      <c r="D1677" s="1" t="s">
        <v>2999</v>
      </c>
      <c r="E1677" t="s">
        <v>419</v>
      </c>
      <c r="F1677" t="s">
        <v>714</v>
      </c>
      <c r="G1677" s="162">
        <v>45390</v>
      </c>
      <c r="H1677" s="156" t="s">
        <v>94</v>
      </c>
      <c r="I1677" s="163">
        <v>45393</v>
      </c>
      <c r="J1677" s="164"/>
      <c r="K1677" s="9" t="s">
        <v>1368</v>
      </c>
      <c r="M1677" s="13">
        <v>1399</v>
      </c>
      <c r="N1677" t="s">
        <v>1713</v>
      </c>
      <c r="O1677">
        <v>530</v>
      </c>
      <c r="P1677">
        <v>125</v>
      </c>
      <c r="Q1677" s="13">
        <f t="shared" si="32"/>
        <v>744</v>
      </c>
    </row>
    <row r="1678" spans="1:17" ht="21">
      <c r="A1678" s="59">
        <v>1670</v>
      </c>
      <c r="B1678">
        <v>77958304900</v>
      </c>
      <c r="C1678" s="55"/>
      <c r="D1678" s="1" t="s">
        <v>3000</v>
      </c>
      <c r="E1678" t="s">
        <v>1911</v>
      </c>
      <c r="F1678" t="s">
        <v>827</v>
      </c>
      <c r="G1678" s="162">
        <v>45390</v>
      </c>
      <c r="H1678" s="156" t="s">
        <v>94</v>
      </c>
      <c r="I1678" s="163">
        <v>45393</v>
      </c>
      <c r="J1678" s="164"/>
      <c r="K1678" s="9" t="s">
        <v>1234</v>
      </c>
      <c r="M1678" s="13">
        <v>1499</v>
      </c>
      <c r="N1678" t="s">
        <v>1520</v>
      </c>
      <c r="O1678">
        <v>450</v>
      </c>
      <c r="P1678">
        <v>125</v>
      </c>
      <c r="Q1678" s="13">
        <f t="shared" si="32"/>
        <v>924</v>
      </c>
    </row>
    <row r="1679" spans="1:17" ht="21">
      <c r="A1679" s="59">
        <v>1671</v>
      </c>
      <c r="B1679">
        <v>77029524751</v>
      </c>
      <c r="C1679" s="55"/>
      <c r="D1679" s="1" t="s">
        <v>2512</v>
      </c>
      <c r="E1679" t="s">
        <v>533</v>
      </c>
      <c r="F1679" t="s">
        <v>232</v>
      </c>
      <c r="G1679" s="162">
        <v>45390</v>
      </c>
      <c r="H1679" s="156" t="s">
        <v>94</v>
      </c>
      <c r="I1679" s="163">
        <v>45392</v>
      </c>
      <c r="J1679" s="164"/>
      <c r="K1679" s="9" t="s">
        <v>985</v>
      </c>
      <c r="L1679" t="s">
        <v>562</v>
      </c>
      <c r="M1679" s="13">
        <v>1399</v>
      </c>
      <c r="N1679" t="s">
        <v>2922</v>
      </c>
      <c r="O1679">
        <v>570</v>
      </c>
      <c r="P1679">
        <v>125</v>
      </c>
      <c r="Q1679" s="13">
        <f t="shared" si="32"/>
        <v>704</v>
      </c>
    </row>
    <row r="1680" spans="1:17" ht="21">
      <c r="A1680" s="59">
        <v>1672</v>
      </c>
      <c r="B1680">
        <v>77029524622</v>
      </c>
      <c r="C1680" s="55"/>
      <c r="D1680" s="1" t="s">
        <v>3004</v>
      </c>
      <c r="E1680" t="s">
        <v>2434</v>
      </c>
      <c r="F1680" t="s">
        <v>93</v>
      </c>
      <c r="G1680" s="162">
        <v>45390</v>
      </c>
      <c r="H1680" s="156" t="s">
        <v>94</v>
      </c>
      <c r="I1680" s="163">
        <v>45392</v>
      </c>
      <c r="J1680" s="164"/>
      <c r="K1680" s="9" t="s">
        <v>985</v>
      </c>
      <c r="L1680" t="s">
        <v>562</v>
      </c>
      <c r="M1680" s="13">
        <v>1399</v>
      </c>
      <c r="N1680" t="s">
        <v>2922</v>
      </c>
      <c r="O1680">
        <v>570</v>
      </c>
      <c r="P1680">
        <v>125</v>
      </c>
      <c r="Q1680" s="13">
        <f t="shared" si="32"/>
        <v>704</v>
      </c>
    </row>
    <row r="1681" spans="1:17" ht="21">
      <c r="A1681" s="59">
        <v>1673</v>
      </c>
      <c r="B1681">
        <v>77958304642</v>
      </c>
      <c r="C1681" s="55"/>
      <c r="D1681" s="1" t="s">
        <v>3005</v>
      </c>
      <c r="E1681" t="s">
        <v>963</v>
      </c>
      <c r="F1681" t="s">
        <v>380</v>
      </c>
      <c r="G1681" s="162">
        <v>45390</v>
      </c>
      <c r="H1681" s="156" t="s">
        <v>94</v>
      </c>
      <c r="I1681" s="163">
        <v>45393</v>
      </c>
      <c r="J1681" s="164"/>
      <c r="K1681" s="9" t="s">
        <v>2228</v>
      </c>
      <c r="M1681" s="13">
        <v>2099</v>
      </c>
      <c r="N1681" t="s">
        <v>3006</v>
      </c>
      <c r="O1681">
        <v>750</v>
      </c>
      <c r="P1681">
        <v>125</v>
      </c>
      <c r="Q1681" s="13">
        <f t="shared" si="32"/>
        <v>1224</v>
      </c>
    </row>
    <row r="1682" spans="1:17" ht="21">
      <c r="A1682" s="59">
        <v>1674</v>
      </c>
      <c r="B1682">
        <v>77958304561</v>
      </c>
      <c r="C1682" s="55"/>
      <c r="D1682" s="1" t="s">
        <v>2914</v>
      </c>
      <c r="E1682" t="s">
        <v>423</v>
      </c>
      <c r="F1682" t="s">
        <v>22</v>
      </c>
      <c r="G1682" s="162">
        <v>45390</v>
      </c>
      <c r="H1682" s="156" t="s">
        <v>94</v>
      </c>
      <c r="I1682" s="163">
        <v>45393</v>
      </c>
      <c r="J1682" s="164"/>
      <c r="K1682" s="9" t="s">
        <v>1368</v>
      </c>
      <c r="M1682" s="13">
        <v>1399</v>
      </c>
      <c r="N1682" t="s">
        <v>1713</v>
      </c>
      <c r="O1682">
        <v>530</v>
      </c>
      <c r="P1682">
        <v>125</v>
      </c>
      <c r="Q1682" s="13">
        <f t="shared" si="32"/>
        <v>744</v>
      </c>
    </row>
    <row r="1683" spans="1:17" ht="21">
      <c r="A1683" s="59">
        <v>1675</v>
      </c>
      <c r="B1683">
        <v>77958718176</v>
      </c>
      <c r="C1683" s="55"/>
      <c r="D1683" s="1" t="s">
        <v>3007</v>
      </c>
      <c r="E1683" t="s">
        <v>533</v>
      </c>
      <c r="F1683" t="s">
        <v>232</v>
      </c>
      <c r="G1683" s="162">
        <v>45390</v>
      </c>
      <c r="H1683" s="156" t="s">
        <v>94</v>
      </c>
      <c r="I1683" s="163">
        <v>45392</v>
      </c>
      <c r="J1683" s="164"/>
      <c r="K1683" s="9" t="s">
        <v>2228</v>
      </c>
      <c r="M1683" s="13">
        <v>2099</v>
      </c>
      <c r="N1683" t="s">
        <v>2715</v>
      </c>
      <c r="O1683">
        <v>850</v>
      </c>
      <c r="P1683">
        <v>170</v>
      </c>
      <c r="Q1683" s="13">
        <f t="shared" si="32"/>
        <v>1079</v>
      </c>
    </row>
    <row r="1684" spans="1:17" ht="21">
      <c r="A1684" s="59">
        <v>1676</v>
      </c>
      <c r="B1684">
        <v>77958717712</v>
      </c>
      <c r="C1684" s="55"/>
      <c r="D1684" s="1" t="s">
        <v>3008</v>
      </c>
      <c r="E1684" t="s">
        <v>329</v>
      </c>
      <c r="F1684" t="s">
        <v>452</v>
      </c>
      <c r="G1684" s="162">
        <v>45390</v>
      </c>
      <c r="H1684" s="156" t="s">
        <v>94</v>
      </c>
      <c r="I1684" s="163">
        <v>45393</v>
      </c>
      <c r="J1684" s="164"/>
      <c r="K1684" s="9" t="s">
        <v>1368</v>
      </c>
      <c r="M1684" s="13">
        <v>1399</v>
      </c>
      <c r="N1684" t="s">
        <v>1713</v>
      </c>
      <c r="O1684">
        <v>530</v>
      </c>
      <c r="P1684">
        <v>125</v>
      </c>
      <c r="Q1684" s="13">
        <f t="shared" si="32"/>
        <v>744</v>
      </c>
    </row>
    <row r="1685" spans="1:17" ht="21">
      <c r="A1685" s="59">
        <v>1677</v>
      </c>
      <c r="B1685">
        <v>77958715800</v>
      </c>
      <c r="C1685" s="55"/>
      <c r="D1685" s="1" t="s">
        <v>3009</v>
      </c>
      <c r="E1685" t="s">
        <v>1746</v>
      </c>
      <c r="F1685" t="s">
        <v>199</v>
      </c>
      <c r="G1685" s="162">
        <v>45390</v>
      </c>
      <c r="H1685" s="156" t="s">
        <v>94</v>
      </c>
      <c r="I1685" s="163">
        <v>45394</v>
      </c>
      <c r="J1685" s="164"/>
      <c r="K1685" s="9" t="s">
        <v>2104</v>
      </c>
      <c r="M1685" s="13">
        <v>1999</v>
      </c>
      <c r="N1685" t="s">
        <v>2254</v>
      </c>
      <c r="O1685">
        <v>850</v>
      </c>
      <c r="P1685">
        <v>170</v>
      </c>
      <c r="Q1685" s="13">
        <f t="shared" si="32"/>
        <v>979</v>
      </c>
    </row>
    <row r="1686" spans="1:17" ht="21">
      <c r="A1686" s="59">
        <v>1678</v>
      </c>
      <c r="B1686">
        <v>77958715704</v>
      </c>
      <c r="C1686" s="55"/>
      <c r="D1686" s="1" t="s">
        <v>3010</v>
      </c>
      <c r="E1686" t="s">
        <v>1037</v>
      </c>
      <c r="F1686" t="s">
        <v>343</v>
      </c>
      <c r="G1686" s="162">
        <v>45390</v>
      </c>
      <c r="H1686" s="156" t="s">
        <v>94</v>
      </c>
      <c r="I1686" s="163">
        <v>45394</v>
      </c>
      <c r="J1686" s="164"/>
      <c r="K1686" s="9" t="s">
        <v>2228</v>
      </c>
      <c r="M1686" s="13">
        <v>2099</v>
      </c>
      <c r="N1686" t="s">
        <v>2715</v>
      </c>
      <c r="O1686">
        <v>850</v>
      </c>
      <c r="P1686">
        <v>170</v>
      </c>
      <c r="Q1686" s="13">
        <f t="shared" si="32"/>
        <v>1079</v>
      </c>
    </row>
    <row r="1687" spans="1:17" ht="21">
      <c r="A1687" s="59">
        <v>1679</v>
      </c>
      <c r="B1687">
        <v>77029925324</v>
      </c>
      <c r="C1687" s="55"/>
      <c r="D1687" s="1" t="s">
        <v>3012</v>
      </c>
      <c r="E1687" t="s">
        <v>1651</v>
      </c>
      <c r="F1687" t="s">
        <v>1119</v>
      </c>
      <c r="G1687" s="162">
        <v>45390</v>
      </c>
      <c r="H1687" s="156" t="s">
        <v>94</v>
      </c>
      <c r="I1687" s="163">
        <v>45394</v>
      </c>
      <c r="J1687" s="164"/>
      <c r="K1687" s="9" t="s">
        <v>985</v>
      </c>
      <c r="L1687" t="s">
        <v>562</v>
      </c>
      <c r="M1687" s="13">
        <v>1399</v>
      </c>
      <c r="N1687" t="s">
        <v>2922</v>
      </c>
      <c r="O1687">
        <v>570</v>
      </c>
      <c r="P1687">
        <v>125</v>
      </c>
      <c r="Q1687" s="13">
        <f t="shared" si="32"/>
        <v>704</v>
      </c>
    </row>
    <row r="1688" spans="1:17" ht="21">
      <c r="A1688" s="59">
        <v>1680</v>
      </c>
      <c r="B1688">
        <v>77958715181</v>
      </c>
      <c r="C1688" s="55"/>
      <c r="D1688" s="1" t="s">
        <v>3013</v>
      </c>
      <c r="E1688" t="s">
        <v>3014</v>
      </c>
      <c r="F1688" t="s">
        <v>232</v>
      </c>
      <c r="G1688" s="162">
        <v>45390</v>
      </c>
      <c r="H1688" s="156" t="s">
        <v>94</v>
      </c>
      <c r="I1688" s="163">
        <v>45392</v>
      </c>
      <c r="J1688" s="164"/>
      <c r="K1688" s="9" t="s">
        <v>1368</v>
      </c>
      <c r="M1688" s="13">
        <v>1399</v>
      </c>
      <c r="N1688" t="s">
        <v>1713</v>
      </c>
      <c r="O1688">
        <v>530</v>
      </c>
      <c r="P1688">
        <v>125</v>
      </c>
      <c r="Q1688" s="13">
        <f t="shared" si="32"/>
        <v>744</v>
      </c>
    </row>
    <row r="1689" spans="1:17" ht="21">
      <c r="A1689" s="59">
        <v>1681</v>
      </c>
      <c r="B1689">
        <v>77958715063</v>
      </c>
      <c r="C1689" s="55"/>
      <c r="D1689" s="1" t="s">
        <v>3015</v>
      </c>
      <c r="E1689" t="s">
        <v>1002</v>
      </c>
      <c r="F1689" t="s">
        <v>635</v>
      </c>
      <c r="G1689" s="162">
        <v>45390</v>
      </c>
      <c r="H1689" s="156" t="s">
        <v>94</v>
      </c>
      <c r="I1689" s="163">
        <v>45394</v>
      </c>
      <c r="J1689" s="164"/>
      <c r="K1689" s="9" t="s">
        <v>2104</v>
      </c>
      <c r="M1689" s="13">
        <v>1999</v>
      </c>
      <c r="N1689" t="s">
        <v>2254</v>
      </c>
      <c r="O1689">
        <v>850</v>
      </c>
      <c r="P1689">
        <v>170</v>
      </c>
      <c r="Q1689" s="13">
        <f t="shared" si="32"/>
        <v>979</v>
      </c>
    </row>
    <row r="1690" spans="1:17" ht="21">
      <c r="A1690" s="59">
        <v>1682</v>
      </c>
      <c r="B1690">
        <v>77958714886</v>
      </c>
      <c r="C1690" s="55"/>
      <c r="D1690" s="1" t="s">
        <v>3016</v>
      </c>
      <c r="E1690" t="s">
        <v>1527</v>
      </c>
      <c r="F1690" t="s">
        <v>343</v>
      </c>
      <c r="G1690" s="162">
        <v>45390</v>
      </c>
      <c r="H1690" s="156" t="s">
        <v>94</v>
      </c>
      <c r="I1690" s="163">
        <v>45394</v>
      </c>
      <c r="J1690" s="164"/>
      <c r="K1690" s="9" t="s">
        <v>1234</v>
      </c>
      <c r="M1690" s="13">
        <v>1499</v>
      </c>
      <c r="N1690" t="s">
        <v>3017</v>
      </c>
      <c r="O1690">
        <v>450</v>
      </c>
      <c r="P1690">
        <v>125</v>
      </c>
      <c r="Q1690" s="13">
        <f t="shared" si="32"/>
        <v>924</v>
      </c>
    </row>
    <row r="1691" spans="1:17" ht="21">
      <c r="A1691" s="59">
        <v>1683</v>
      </c>
      <c r="B1691">
        <v>77958714761</v>
      </c>
      <c r="C1691" s="55"/>
      <c r="D1691" s="1" t="s">
        <v>3018</v>
      </c>
      <c r="E1691" t="s">
        <v>1153</v>
      </c>
      <c r="F1691" t="s">
        <v>2</v>
      </c>
      <c r="G1691" s="162">
        <v>45390</v>
      </c>
      <c r="H1691" s="156" t="s">
        <v>94</v>
      </c>
      <c r="I1691" s="163">
        <v>45392</v>
      </c>
      <c r="J1691" s="164"/>
      <c r="K1691" s="9" t="s">
        <v>2104</v>
      </c>
      <c r="M1691" s="13">
        <v>1999</v>
      </c>
      <c r="N1691" t="s">
        <v>2254</v>
      </c>
      <c r="O1691">
        <v>850</v>
      </c>
      <c r="P1691">
        <v>170</v>
      </c>
      <c r="Q1691" s="13">
        <f t="shared" si="32"/>
        <v>979</v>
      </c>
    </row>
    <row r="1692" spans="1:17" ht="21">
      <c r="A1692" s="59">
        <v>1684</v>
      </c>
      <c r="B1692">
        <v>77958714551</v>
      </c>
      <c r="C1692" s="55"/>
      <c r="D1692" s="1" t="s">
        <v>3019</v>
      </c>
      <c r="E1692" t="s">
        <v>3020</v>
      </c>
      <c r="F1692" t="s">
        <v>452</v>
      </c>
      <c r="G1692" s="162">
        <v>45390</v>
      </c>
      <c r="H1692" s="156" t="s">
        <v>94</v>
      </c>
      <c r="I1692" s="163">
        <v>45400</v>
      </c>
      <c r="J1692" s="164"/>
      <c r="K1692" s="9" t="s">
        <v>2104</v>
      </c>
      <c r="M1692" s="13">
        <v>1999</v>
      </c>
      <c r="N1692" t="s">
        <v>2254</v>
      </c>
      <c r="O1692">
        <v>850</v>
      </c>
      <c r="P1692">
        <v>170</v>
      </c>
      <c r="Q1692" s="13">
        <f t="shared" si="32"/>
        <v>979</v>
      </c>
    </row>
    <row r="1693" spans="1:17" ht="21">
      <c r="A1693" s="59">
        <v>1685</v>
      </c>
      <c r="B1693">
        <v>77958714422</v>
      </c>
      <c r="C1693" s="55"/>
      <c r="D1693" s="1" t="s">
        <v>3021</v>
      </c>
      <c r="E1693" t="s">
        <v>1009</v>
      </c>
      <c r="F1693" t="s">
        <v>714</v>
      </c>
      <c r="G1693" s="162">
        <v>45390</v>
      </c>
      <c r="H1693" s="156" t="s">
        <v>94</v>
      </c>
      <c r="I1693" s="163">
        <v>45394</v>
      </c>
      <c r="J1693" s="164"/>
      <c r="K1693" s="9" t="s">
        <v>1368</v>
      </c>
      <c r="M1693" s="13">
        <v>1399</v>
      </c>
      <c r="N1693" t="s">
        <v>1713</v>
      </c>
      <c r="O1693">
        <v>530</v>
      </c>
      <c r="P1693">
        <v>125</v>
      </c>
      <c r="Q1693" s="13">
        <f t="shared" si="32"/>
        <v>744</v>
      </c>
    </row>
    <row r="1694" spans="1:17" ht="21">
      <c r="A1694" s="59">
        <v>1686</v>
      </c>
      <c r="B1694">
        <v>77958714175</v>
      </c>
      <c r="C1694" s="55"/>
      <c r="D1694" s="1" t="s">
        <v>3022</v>
      </c>
      <c r="E1694" t="s">
        <v>528</v>
      </c>
      <c r="F1694" t="s">
        <v>452</v>
      </c>
      <c r="G1694" s="162">
        <v>45390</v>
      </c>
      <c r="H1694" s="156" t="s">
        <v>94</v>
      </c>
      <c r="I1694" s="163">
        <v>45393</v>
      </c>
      <c r="J1694" s="164"/>
      <c r="K1694" s="9" t="s">
        <v>2104</v>
      </c>
      <c r="M1694" s="13">
        <v>1999</v>
      </c>
      <c r="N1694" t="s">
        <v>2254</v>
      </c>
      <c r="O1694">
        <v>850</v>
      </c>
      <c r="P1694">
        <v>170</v>
      </c>
      <c r="Q1694" s="13">
        <f t="shared" si="32"/>
        <v>979</v>
      </c>
    </row>
    <row r="1695" spans="1:17" ht="21">
      <c r="A1695" s="59">
        <v>1687</v>
      </c>
      <c r="B1695">
        <v>77958718541</v>
      </c>
      <c r="C1695" s="55"/>
      <c r="D1695" s="1" t="s">
        <v>2997</v>
      </c>
      <c r="E1695" t="s">
        <v>1027</v>
      </c>
      <c r="F1695" t="s">
        <v>492</v>
      </c>
      <c r="G1695" s="162">
        <v>45390</v>
      </c>
      <c r="H1695" s="156" t="s">
        <v>94</v>
      </c>
      <c r="I1695" s="163">
        <v>45392</v>
      </c>
      <c r="J1695" s="164"/>
      <c r="K1695" s="9" t="s">
        <v>2228</v>
      </c>
      <c r="M1695" s="13">
        <v>2099</v>
      </c>
      <c r="N1695" t="s">
        <v>2715</v>
      </c>
      <c r="O1695">
        <v>850</v>
      </c>
      <c r="P1695">
        <v>170</v>
      </c>
      <c r="Q1695" s="13">
        <f t="shared" si="32"/>
        <v>1079</v>
      </c>
    </row>
    <row r="1696" spans="1:17" ht="21">
      <c r="A1696" s="59">
        <v>1688</v>
      </c>
      <c r="B1696">
        <v>77958718600</v>
      </c>
      <c r="C1696" s="55"/>
      <c r="D1696" s="1" t="s">
        <v>2998</v>
      </c>
      <c r="E1696" t="s">
        <v>425</v>
      </c>
      <c r="F1696" t="s">
        <v>210</v>
      </c>
      <c r="G1696" s="162">
        <v>45390</v>
      </c>
      <c r="H1696" s="156" t="s">
        <v>94</v>
      </c>
      <c r="I1696" s="163">
        <v>45393</v>
      </c>
      <c r="J1696" s="164"/>
      <c r="K1696" s="9" t="s">
        <v>2228</v>
      </c>
      <c r="M1696" s="13">
        <v>2099</v>
      </c>
      <c r="N1696" t="s">
        <v>2715</v>
      </c>
      <c r="O1696">
        <v>850</v>
      </c>
      <c r="P1696">
        <v>170</v>
      </c>
      <c r="Q1696" s="13">
        <f t="shared" si="32"/>
        <v>1079</v>
      </c>
    </row>
    <row r="1697" spans="1:17" ht="21">
      <c r="A1697" s="59">
        <v>1689</v>
      </c>
      <c r="B1697">
        <v>77029926293</v>
      </c>
      <c r="C1697" s="55"/>
      <c r="D1697" s="1" t="s">
        <v>3001</v>
      </c>
      <c r="E1697" t="s">
        <v>4</v>
      </c>
      <c r="F1697" t="s">
        <v>4</v>
      </c>
      <c r="G1697" s="162">
        <v>45390</v>
      </c>
      <c r="H1697" s="156" t="s">
        <v>94</v>
      </c>
      <c r="I1697" s="163">
        <v>45391</v>
      </c>
      <c r="J1697" s="164"/>
      <c r="K1697" s="9" t="s">
        <v>2351</v>
      </c>
      <c r="L1697" t="s">
        <v>562</v>
      </c>
      <c r="M1697" s="13">
        <v>1999</v>
      </c>
      <c r="N1697" t="s">
        <v>2254</v>
      </c>
      <c r="O1697">
        <v>850</v>
      </c>
      <c r="P1697">
        <v>170</v>
      </c>
      <c r="Q1697" s="13">
        <f t="shared" si="32"/>
        <v>979</v>
      </c>
    </row>
    <row r="1698" spans="1:17" ht="21">
      <c r="A1698" s="59">
        <v>1690</v>
      </c>
      <c r="B1698">
        <v>77958714035</v>
      </c>
      <c r="C1698" s="55"/>
      <c r="D1698" s="1" t="s">
        <v>3023</v>
      </c>
      <c r="E1698" t="s">
        <v>1037</v>
      </c>
      <c r="F1698" t="s">
        <v>343</v>
      </c>
      <c r="G1698" s="162">
        <v>45390</v>
      </c>
      <c r="H1698" s="156" t="s">
        <v>94</v>
      </c>
      <c r="I1698" s="163">
        <v>45394</v>
      </c>
      <c r="J1698" s="164"/>
      <c r="K1698" s="9" t="s">
        <v>1234</v>
      </c>
      <c r="M1698" s="13">
        <v>1499</v>
      </c>
      <c r="N1698" t="s">
        <v>1520</v>
      </c>
      <c r="O1698">
        <v>450</v>
      </c>
      <c r="P1698">
        <v>125</v>
      </c>
      <c r="Q1698" s="13">
        <f t="shared" si="32"/>
        <v>924</v>
      </c>
    </row>
    <row r="1699" spans="1:17" ht="21">
      <c r="A1699" s="59">
        <v>1691</v>
      </c>
      <c r="B1699">
        <v>77029924134</v>
      </c>
      <c r="C1699" s="55"/>
      <c r="D1699" s="1" t="s">
        <v>3024</v>
      </c>
      <c r="E1699" t="s">
        <v>2994</v>
      </c>
      <c r="F1699" t="s">
        <v>452</v>
      </c>
      <c r="G1699" s="162">
        <v>45390</v>
      </c>
      <c r="H1699" s="156" t="s">
        <v>94</v>
      </c>
      <c r="I1699" s="163">
        <v>45393</v>
      </c>
      <c r="J1699" s="164"/>
      <c r="K1699" s="9" t="s">
        <v>985</v>
      </c>
      <c r="L1699" t="s">
        <v>562</v>
      </c>
      <c r="M1699" s="13">
        <v>1399</v>
      </c>
      <c r="N1699" t="s">
        <v>2922</v>
      </c>
      <c r="O1699">
        <v>570</v>
      </c>
      <c r="P1699">
        <v>125</v>
      </c>
      <c r="Q1699" s="13">
        <f t="shared" si="32"/>
        <v>704</v>
      </c>
    </row>
    <row r="1700" spans="1:17" ht="21">
      <c r="A1700" s="59">
        <v>1692</v>
      </c>
      <c r="B1700">
        <v>77958713571</v>
      </c>
      <c r="C1700" s="55"/>
      <c r="D1700" s="1" t="s">
        <v>3025</v>
      </c>
      <c r="E1700" t="s">
        <v>936</v>
      </c>
      <c r="F1700" t="s">
        <v>343</v>
      </c>
      <c r="G1700" s="162">
        <v>45390</v>
      </c>
      <c r="H1700" s="156" t="s">
        <v>94</v>
      </c>
      <c r="I1700" s="163">
        <v>45401</v>
      </c>
      <c r="J1700" s="164"/>
      <c r="K1700" s="9" t="s">
        <v>1415</v>
      </c>
      <c r="M1700" s="13">
        <v>1548</v>
      </c>
      <c r="N1700" t="s">
        <v>1554</v>
      </c>
      <c r="O1700">
        <v>570</v>
      </c>
      <c r="P1700">
        <v>125</v>
      </c>
      <c r="Q1700" s="13">
        <f t="shared" si="32"/>
        <v>853</v>
      </c>
    </row>
    <row r="1701" spans="1:17" ht="21">
      <c r="A1701" s="59">
        <v>1693</v>
      </c>
      <c r="B1701">
        <v>77958713486</v>
      </c>
      <c r="C1701" s="55"/>
      <c r="D1701" s="1" t="s">
        <v>3026</v>
      </c>
      <c r="E1701" t="s">
        <v>21</v>
      </c>
      <c r="F1701" t="s">
        <v>22</v>
      </c>
      <c r="G1701" s="162">
        <v>45390</v>
      </c>
      <c r="H1701" s="156" t="s">
        <v>94</v>
      </c>
      <c r="I1701" s="163">
        <v>45391</v>
      </c>
      <c r="J1701" s="164"/>
      <c r="K1701" s="9" t="s">
        <v>1368</v>
      </c>
      <c r="M1701" s="13">
        <v>1399</v>
      </c>
      <c r="N1701" t="s">
        <v>1713</v>
      </c>
      <c r="O1701">
        <v>530</v>
      </c>
      <c r="P1701">
        <v>125</v>
      </c>
      <c r="Q1701" s="13">
        <f t="shared" si="32"/>
        <v>744</v>
      </c>
    </row>
    <row r="1702" spans="1:17" ht="21">
      <c r="A1702" s="59">
        <v>1694</v>
      </c>
      <c r="B1702">
        <v>77958713103</v>
      </c>
      <c r="C1702" s="55"/>
      <c r="D1702" s="1" t="s">
        <v>3027</v>
      </c>
      <c r="E1702" t="s">
        <v>533</v>
      </c>
      <c r="F1702" t="s">
        <v>232</v>
      </c>
      <c r="G1702" s="162">
        <v>45390</v>
      </c>
      <c r="H1702" s="156" t="s">
        <v>94</v>
      </c>
      <c r="I1702" s="163">
        <v>45392</v>
      </c>
      <c r="J1702" s="164"/>
      <c r="K1702" s="9" t="s">
        <v>1368</v>
      </c>
      <c r="M1702" s="13">
        <v>1399</v>
      </c>
      <c r="N1702" t="s">
        <v>1713</v>
      </c>
      <c r="O1702">
        <v>530</v>
      </c>
      <c r="P1702">
        <v>125</v>
      </c>
      <c r="Q1702" s="13">
        <f t="shared" si="32"/>
        <v>744</v>
      </c>
    </row>
    <row r="1703" spans="1:17" ht="21">
      <c r="A1703" s="59">
        <v>1695</v>
      </c>
      <c r="B1703">
        <v>77959070501</v>
      </c>
      <c r="C1703" s="55"/>
      <c r="D1703" s="1" t="s">
        <v>2951</v>
      </c>
      <c r="E1703" t="s">
        <v>231</v>
      </c>
      <c r="F1703" t="s">
        <v>232</v>
      </c>
      <c r="G1703" s="162">
        <v>45390</v>
      </c>
      <c r="H1703" s="156" t="s">
        <v>94</v>
      </c>
      <c r="I1703" s="163">
        <v>45392</v>
      </c>
      <c r="J1703" s="164"/>
      <c r="K1703" s="9" t="s">
        <v>2634</v>
      </c>
      <c r="M1703" s="13">
        <v>3398</v>
      </c>
      <c r="N1703" t="s">
        <v>2952</v>
      </c>
      <c r="O1703">
        <f>(850+530)</f>
        <v>1380</v>
      </c>
      <c r="P1703">
        <v>250</v>
      </c>
      <c r="Q1703" s="13">
        <f t="shared" si="32"/>
        <v>1768</v>
      </c>
    </row>
    <row r="1704" spans="1:17" ht="21">
      <c r="A1704" s="59">
        <v>1696</v>
      </c>
      <c r="B1704">
        <v>77959098954</v>
      </c>
      <c r="C1704" s="55"/>
      <c r="D1704" s="1" t="s">
        <v>3028</v>
      </c>
      <c r="E1704" t="s">
        <v>269</v>
      </c>
      <c r="F1704" t="s">
        <v>22</v>
      </c>
      <c r="G1704" s="162">
        <v>45390</v>
      </c>
      <c r="H1704" s="156" t="s">
        <v>94</v>
      </c>
      <c r="I1704" s="163">
        <v>45391</v>
      </c>
      <c r="J1704" s="164"/>
      <c r="K1704" s="9" t="s">
        <v>2104</v>
      </c>
      <c r="M1704" s="13">
        <v>1999</v>
      </c>
      <c r="N1704" t="s">
        <v>2254</v>
      </c>
      <c r="O1704">
        <v>850</v>
      </c>
      <c r="P1704">
        <v>170</v>
      </c>
      <c r="Q1704" s="13">
        <f t="shared" si="32"/>
        <v>979</v>
      </c>
    </row>
    <row r="1705" spans="1:17" ht="21">
      <c r="A1705" s="59">
        <v>1697</v>
      </c>
      <c r="B1705">
        <v>77959098501</v>
      </c>
      <c r="C1705" s="55"/>
      <c r="D1705" s="1" t="s">
        <v>2131</v>
      </c>
      <c r="E1705" t="s">
        <v>329</v>
      </c>
      <c r="F1705" t="s">
        <v>452</v>
      </c>
      <c r="G1705" s="162">
        <v>45390</v>
      </c>
      <c r="H1705" s="156" t="s">
        <v>94</v>
      </c>
      <c r="I1705" s="163">
        <v>45393</v>
      </c>
      <c r="J1705" s="164"/>
      <c r="K1705" s="9" t="s">
        <v>2104</v>
      </c>
      <c r="M1705" s="13">
        <v>1999</v>
      </c>
      <c r="N1705" t="s">
        <v>2254</v>
      </c>
      <c r="O1705">
        <v>850</v>
      </c>
      <c r="P1705">
        <v>170</v>
      </c>
      <c r="Q1705" s="13">
        <f t="shared" si="32"/>
        <v>979</v>
      </c>
    </row>
    <row r="1706" spans="1:17" ht="21">
      <c r="A1706" s="59">
        <v>1698</v>
      </c>
      <c r="B1706">
        <v>77960035646</v>
      </c>
      <c r="C1706" s="55"/>
      <c r="D1706" s="1" t="s">
        <v>3029</v>
      </c>
      <c r="E1706" t="s">
        <v>34</v>
      </c>
      <c r="F1706" t="s">
        <v>11</v>
      </c>
      <c r="G1706" s="162">
        <v>45391</v>
      </c>
      <c r="H1706" s="156" t="s">
        <v>94</v>
      </c>
      <c r="I1706" s="163">
        <v>45401</v>
      </c>
      <c r="J1706" s="164"/>
      <c r="K1706" s="9" t="s">
        <v>1415</v>
      </c>
      <c r="M1706" s="13">
        <v>1548</v>
      </c>
      <c r="N1706" t="s">
        <v>1554</v>
      </c>
      <c r="O1706">
        <v>570</v>
      </c>
      <c r="P1706">
        <v>125</v>
      </c>
      <c r="Q1706" s="13">
        <f t="shared" si="32"/>
        <v>853</v>
      </c>
    </row>
    <row r="1707" spans="1:17" ht="21">
      <c r="A1707" s="59">
        <v>1699</v>
      </c>
      <c r="B1707">
        <v>77031290722</v>
      </c>
      <c r="C1707" s="55"/>
      <c r="D1707" s="1" t="s">
        <v>1133</v>
      </c>
      <c r="E1707" t="s">
        <v>21</v>
      </c>
      <c r="F1707" t="s">
        <v>22</v>
      </c>
      <c r="G1707" s="162">
        <v>45391</v>
      </c>
      <c r="H1707" s="156" t="s">
        <v>94</v>
      </c>
      <c r="I1707" s="163">
        <v>45392</v>
      </c>
      <c r="J1707" s="164"/>
      <c r="K1707" s="9" t="s">
        <v>985</v>
      </c>
      <c r="L1707" t="s">
        <v>562</v>
      </c>
      <c r="M1707" s="13">
        <v>1399</v>
      </c>
      <c r="N1707" t="s">
        <v>2922</v>
      </c>
      <c r="O1707">
        <v>570</v>
      </c>
      <c r="P1707">
        <v>125</v>
      </c>
      <c r="Q1707" s="13">
        <f t="shared" si="32"/>
        <v>704</v>
      </c>
    </row>
    <row r="1708" spans="1:17" ht="21">
      <c r="A1708" s="59">
        <v>1700</v>
      </c>
      <c r="B1708">
        <v>19041559130853</v>
      </c>
      <c r="C1708" s="55"/>
      <c r="D1708" s="1" t="s">
        <v>3030</v>
      </c>
      <c r="E1708" t="s">
        <v>3031</v>
      </c>
      <c r="F1708" t="s">
        <v>11</v>
      </c>
      <c r="G1708" s="162">
        <v>45391</v>
      </c>
      <c r="H1708" s="157" t="s">
        <v>115</v>
      </c>
      <c r="I1708" s="164"/>
      <c r="J1708" s="165">
        <v>45407</v>
      </c>
      <c r="K1708" s="9" t="s">
        <v>1368</v>
      </c>
      <c r="M1708" s="13"/>
      <c r="N1708" t="s">
        <v>1713</v>
      </c>
      <c r="O1708">
        <v>530</v>
      </c>
      <c r="P1708">
        <v>125</v>
      </c>
      <c r="Q1708" s="13">
        <f t="shared" si="32"/>
        <v>0</v>
      </c>
    </row>
    <row r="1709" spans="1:17" ht="21">
      <c r="A1709" s="59">
        <v>1701</v>
      </c>
      <c r="B1709">
        <v>19041559130621</v>
      </c>
      <c r="C1709" s="55"/>
      <c r="D1709" s="1" t="s">
        <v>3032</v>
      </c>
      <c r="E1709" t="s">
        <v>3033</v>
      </c>
      <c r="F1709" t="s">
        <v>22</v>
      </c>
      <c r="G1709" s="162">
        <v>45391</v>
      </c>
      <c r="H1709" s="156" t="s">
        <v>94</v>
      </c>
      <c r="I1709" s="163">
        <v>45394</v>
      </c>
      <c r="J1709" s="164"/>
      <c r="K1709" s="9" t="s">
        <v>1368</v>
      </c>
      <c r="M1709" s="13">
        <v>1399</v>
      </c>
      <c r="N1709" t="s">
        <v>1713</v>
      </c>
      <c r="O1709">
        <v>530</v>
      </c>
      <c r="P1709">
        <v>125</v>
      </c>
      <c r="Q1709" s="13">
        <f t="shared" si="32"/>
        <v>744</v>
      </c>
    </row>
    <row r="1710" spans="1:17" ht="21">
      <c r="A1710" s="59">
        <v>1702</v>
      </c>
      <c r="B1710">
        <v>77960035193</v>
      </c>
      <c r="C1710" s="55"/>
      <c r="D1710" s="1" t="s">
        <v>3034</v>
      </c>
      <c r="E1710" t="s">
        <v>2437</v>
      </c>
      <c r="F1710" t="s">
        <v>452</v>
      </c>
      <c r="G1710" s="162">
        <v>45391</v>
      </c>
      <c r="H1710" s="156" t="s">
        <v>94</v>
      </c>
      <c r="I1710" s="163">
        <v>45395</v>
      </c>
      <c r="J1710" s="164"/>
      <c r="K1710" s="9" t="s">
        <v>1368</v>
      </c>
      <c r="M1710" s="13">
        <v>1399</v>
      </c>
      <c r="N1710" t="s">
        <v>1713</v>
      </c>
      <c r="O1710">
        <v>530</v>
      </c>
      <c r="P1710">
        <v>125</v>
      </c>
      <c r="Q1710" s="13">
        <f t="shared" si="32"/>
        <v>744</v>
      </c>
    </row>
    <row r="1711" spans="1:17" ht="21">
      <c r="A1711" s="59">
        <v>1703</v>
      </c>
      <c r="B1711">
        <v>77960035145</v>
      </c>
      <c r="C1711" s="55"/>
      <c r="D1711" s="1" t="s">
        <v>3035</v>
      </c>
      <c r="E1711" t="s">
        <v>829</v>
      </c>
      <c r="F1711" t="s">
        <v>303</v>
      </c>
      <c r="G1711" s="162">
        <v>45391</v>
      </c>
      <c r="H1711" s="156" t="s">
        <v>94</v>
      </c>
      <c r="I1711" s="163">
        <v>45394</v>
      </c>
      <c r="J1711" s="164"/>
      <c r="K1711" s="9" t="s">
        <v>3036</v>
      </c>
      <c r="M1711" s="13">
        <v>2648</v>
      </c>
      <c r="N1711" t="s">
        <v>3037</v>
      </c>
      <c r="O1711">
        <f>(530+540)</f>
        <v>1070</v>
      </c>
      <c r="P1711">
        <v>125</v>
      </c>
      <c r="Q1711" s="13">
        <f t="shared" si="32"/>
        <v>1453</v>
      </c>
    </row>
    <row r="1712" spans="1:17" ht="21">
      <c r="A1712" s="59">
        <v>1704</v>
      </c>
      <c r="B1712">
        <v>77960035075</v>
      </c>
      <c r="C1712" s="55"/>
      <c r="D1712" s="1" t="s">
        <v>3038</v>
      </c>
      <c r="E1712" t="s">
        <v>589</v>
      </c>
      <c r="F1712" t="s">
        <v>232</v>
      </c>
      <c r="G1712" s="162">
        <v>45391</v>
      </c>
      <c r="H1712" s="156" t="s">
        <v>94</v>
      </c>
      <c r="I1712" s="163">
        <v>45393</v>
      </c>
      <c r="J1712" s="164"/>
      <c r="K1712" s="9" t="s">
        <v>2228</v>
      </c>
      <c r="M1712" s="13">
        <v>2099</v>
      </c>
      <c r="N1712" t="s">
        <v>2254</v>
      </c>
      <c r="O1712">
        <v>850</v>
      </c>
      <c r="P1712">
        <v>170</v>
      </c>
      <c r="Q1712" s="13">
        <f t="shared" si="32"/>
        <v>1079</v>
      </c>
    </row>
    <row r="1713" spans="1:17" ht="21">
      <c r="A1713" s="59">
        <v>1705</v>
      </c>
      <c r="B1713">
        <v>77960034961</v>
      </c>
      <c r="C1713" s="55"/>
      <c r="D1713" s="1" t="s">
        <v>3039</v>
      </c>
      <c r="E1713" t="s">
        <v>21</v>
      </c>
      <c r="F1713" t="s">
        <v>22</v>
      </c>
      <c r="G1713" s="162">
        <v>45391</v>
      </c>
      <c r="H1713" s="156" t="s">
        <v>94</v>
      </c>
      <c r="I1713" s="163">
        <v>45392</v>
      </c>
      <c r="J1713" s="164"/>
      <c r="K1713" s="9" t="s">
        <v>1368</v>
      </c>
      <c r="M1713" s="13">
        <v>1399</v>
      </c>
      <c r="N1713" t="s">
        <v>1713</v>
      </c>
      <c r="O1713">
        <v>530</v>
      </c>
      <c r="P1713">
        <v>125</v>
      </c>
      <c r="Q1713" s="13">
        <f t="shared" si="32"/>
        <v>744</v>
      </c>
    </row>
    <row r="1714" spans="1:17" ht="21">
      <c r="A1714" s="59">
        <v>1706</v>
      </c>
      <c r="B1714">
        <v>77960096605</v>
      </c>
      <c r="C1714" s="55"/>
      <c r="D1714" s="1" t="s">
        <v>2225</v>
      </c>
      <c r="E1714" t="s">
        <v>2226</v>
      </c>
      <c r="F1714" t="s">
        <v>232</v>
      </c>
      <c r="G1714" s="162">
        <v>45391</v>
      </c>
      <c r="H1714" s="156" t="s">
        <v>94</v>
      </c>
      <c r="I1714" s="163">
        <v>45394</v>
      </c>
      <c r="J1714" s="164"/>
      <c r="K1714" s="9" t="s">
        <v>3141</v>
      </c>
      <c r="M1714" s="13">
        <v>3547</v>
      </c>
      <c r="N1714" t="s">
        <v>3040</v>
      </c>
      <c r="O1714">
        <f>(530+750+40)</f>
        <v>1320</v>
      </c>
      <c r="P1714">
        <v>150</v>
      </c>
      <c r="Q1714" s="13">
        <f t="shared" si="32"/>
        <v>2077</v>
      </c>
    </row>
    <row r="1715" spans="1:17" ht="21">
      <c r="A1715" s="59">
        <v>1707</v>
      </c>
      <c r="B1715">
        <v>77960095183</v>
      </c>
      <c r="C1715" s="55"/>
      <c r="D1715" s="1" t="s">
        <v>3041</v>
      </c>
      <c r="E1715" t="s">
        <v>3042</v>
      </c>
      <c r="F1715" t="s">
        <v>380</v>
      </c>
      <c r="G1715" s="162">
        <v>45391</v>
      </c>
      <c r="H1715" s="156" t="s">
        <v>94</v>
      </c>
      <c r="I1715" s="163">
        <v>45398</v>
      </c>
      <c r="J1715" s="164"/>
      <c r="K1715" s="9" t="s">
        <v>2104</v>
      </c>
      <c r="M1715" s="13">
        <v>1999</v>
      </c>
      <c r="N1715" t="s">
        <v>2254</v>
      </c>
      <c r="O1715">
        <v>850</v>
      </c>
      <c r="P1715">
        <v>270</v>
      </c>
      <c r="Q1715" s="13">
        <f t="shared" si="32"/>
        <v>879</v>
      </c>
    </row>
    <row r="1716" spans="1:17" ht="21">
      <c r="A1716" s="59">
        <v>1708</v>
      </c>
      <c r="B1716">
        <v>19041559162482</v>
      </c>
      <c r="C1716" s="55"/>
      <c r="D1716" s="1" t="s">
        <v>3043</v>
      </c>
      <c r="E1716" t="s">
        <v>4</v>
      </c>
      <c r="F1716" t="s">
        <v>4</v>
      </c>
      <c r="G1716" s="162">
        <v>45391</v>
      </c>
      <c r="H1716" s="156" t="s">
        <v>94</v>
      </c>
      <c r="I1716" s="163">
        <v>45396</v>
      </c>
      <c r="J1716" s="164"/>
      <c r="K1716" s="9" t="s">
        <v>2104</v>
      </c>
      <c r="M1716" s="13">
        <v>1999</v>
      </c>
      <c r="N1716" t="s">
        <v>2254</v>
      </c>
      <c r="O1716">
        <v>850</v>
      </c>
      <c r="P1716">
        <v>198</v>
      </c>
      <c r="Q1716" s="13">
        <f>(IF((M1716)-(O1716+P1716)&lt;0,0,(M1716)-(O1716+P1716)))</f>
        <v>951</v>
      </c>
    </row>
    <row r="1717" spans="1:17" ht="21">
      <c r="A1717" s="59">
        <v>1709</v>
      </c>
      <c r="B1717">
        <v>77960093794</v>
      </c>
      <c r="C1717" s="55"/>
      <c r="D1717" s="1" t="s">
        <v>3044</v>
      </c>
      <c r="E1717" t="s">
        <v>829</v>
      </c>
      <c r="F1717" t="s">
        <v>303</v>
      </c>
      <c r="G1717" s="162">
        <v>45391</v>
      </c>
      <c r="H1717" s="156" t="s">
        <v>94</v>
      </c>
      <c r="I1717" s="163">
        <v>45394</v>
      </c>
      <c r="J1717" s="164"/>
      <c r="K1717" s="9" t="s">
        <v>1368</v>
      </c>
      <c r="M1717" s="13">
        <v>1399</v>
      </c>
      <c r="N1717" t="s">
        <v>1713</v>
      </c>
      <c r="O1717">
        <v>530</v>
      </c>
      <c r="P1717">
        <v>125</v>
      </c>
      <c r="Q1717" s="13">
        <f>(IF((M1717)-(O1717+P1717)&lt;0,0,(M1717)-(O1717+P1717)))</f>
        <v>744</v>
      </c>
    </row>
    <row r="1718" spans="1:17" ht="21">
      <c r="A1718" s="59">
        <v>1710</v>
      </c>
      <c r="B1718">
        <v>77960091370</v>
      </c>
      <c r="C1718" s="55"/>
      <c r="D1718" s="1" t="s">
        <v>3045</v>
      </c>
      <c r="E1718" t="s">
        <v>846</v>
      </c>
      <c r="F1718" t="s">
        <v>22</v>
      </c>
      <c r="G1718" s="162">
        <v>45391</v>
      </c>
      <c r="H1718" s="156" t="s">
        <v>94</v>
      </c>
      <c r="I1718" s="163">
        <v>45393</v>
      </c>
      <c r="J1718" s="164"/>
      <c r="K1718" s="9" t="s">
        <v>1234</v>
      </c>
      <c r="M1718" s="13">
        <v>1499</v>
      </c>
      <c r="N1718" t="s">
        <v>1520</v>
      </c>
      <c r="O1718">
        <v>450</v>
      </c>
      <c r="P1718">
        <v>125</v>
      </c>
      <c r="Q1718" s="13">
        <f>(IF((M1718)-(O1718+P1718)&lt;0,0,(M1718)-(O1718+P1718)))</f>
        <v>924</v>
      </c>
    </row>
    <row r="1719" spans="1:17" ht="21">
      <c r="A1719" s="59">
        <v>1711</v>
      </c>
      <c r="B1719">
        <v>77031339910</v>
      </c>
      <c r="C1719" s="55"/>
      <c r="D1719" s="1" t="s">
        <v>3046</v>
      </c>
      <c r="E1719" t="s">
        <v>3047</v>
      </c>
      <c r="F1719" t="s">
        <v>210</v>
      </c>
      <c r="G1719" s="162">
        <v>45391</v>
      </c>
      <c r="H1719" s="156" t="s">
        <v>94</v>
      </c>
      <c r="I1719" s="163">
        <v>45394</v>
      </c>
      <c r="J1719" s="164"/>
      <c r="K1719" s="9" t="s">
        <v>985</v>
      </c>
      <c r="M1719" s="13">
        <v>1399</v>
      </c>
      <c r="N1719" t="s">
        <v>2922</v>
      </c>
      <c r="O1719">
        <v>570</v>
      </c>
      <c r="P1719">
        <v>125</v>
      </c>
      <c r="Q1719" s="13">
        <f>(IF((M1719)-(O1719+P1719)&lt;0,0,(M1719)-(O1719+P1719)))</f>
        <v>704</v>
      </c>
    </row>
    <row r="1720" spans="1:17" ht="21">
      <c r="A1720" s="59">
        <v>1712</v>
      </c>
      <c r="B1720">
        <v>77960870470</v>
      </c>
      <c r="C1720" s="55"/>
      <c r="D1720" s="1" t="s">
        <v>3048</v>
      </c>
      <c r="E1720" t="s">
        <v>105</v>
      </c>
      <c r="F1720" t="s">
        <v>2</v>
      </c>
      <c r="G1720" s="162">
        <v>45392</v>
      </c>
      <c r="H1720" s="156" t="s">
        <v>94</v>
      </c>
      <c r="I1720" s="163">
        <v>45393</v>
      </c>
      <c r="J1720" s="164"/>
      <c r="K1720" s="9" t="s">
        <v>1368</v>
      </c>
      <c r="M1720" s="13">
        <v>1399</v>
      </c>
      <c r="N1720" t="s">
        <v>1713</v>
      </c>
      <c r="O1720">
        <v>530</v>
      </c>
      <c r="P1720">
        <v>125</v>
      </c>
      <c r="Q1720" s="13">
        <f t="shared" ref="Q1720:Q1763" si="33">(IF((M1720)-(O1720+P1720)&lt;0,0,(M1720)-(O1720+P1720)))</f>
        <v>744</v>
      </c>
    </row>
    <row r="1721" spans="1:17" ht="21">
      <c r="A1721" s="59">
        <v>1713</v>
      </c>
      <c r="B1721">
        <v>77032137000</v>
      </c>
      <c r="C1721" s="55"/>
      <c r="D1721" s="1" t="s">
        <v>3050</v>
      </c>
      <c r="E1721" t="s">
        <v>833</v>
      </c>
      <c r="F1721" t="s">
        <v>199</v>
      </c>
      <c r="G1721" s="162">
        <v>45392</v>
      </c>
      <c r="H1721" s="156" t="s">
        <v>94</v>
      </c>
      <c r="I1721" s="163">
        <v>45395</v>
      </c>
      <c r="J1721" s="164"/>
      <c r="K1721" s="9" t="s">
        <v>985</v>
      </c>
      <c r="L1721" t="s">
        <v>562</v>
      </c>
      <c r="M1721" s="13">
        <v>1399</v>
      </c>
      <c r="N1721" t="s">
        <v>1713</v>
      </c>
      <c r="O1721">
        <v>530</v>
      </c>
      <c r="P1721">
        <v>125</v>
      </c>
      <c r="Q1721" s="13">
        <f t="shared" si="33"/>
        <v>744</v>
      </c>
    </row>
    <row r="1722" spans="1:17" ht="21">
      <c r="A1722" s="59">
        <v>1714</v>
      </c>
      <c r="B1722">
        <v>77960869976</v>
      </c>
      <c r="C1722" s="55"/>
      <c r="D1722" s="1" t="s">
        <v>3051</v>
      </c>
      <c r="E1722" t="s">
        <v>1202</v>
      </c>
      <c r="F1722" t="s">
        <v>11</v>
      </c>
      <c r="G1722" s="162">
        <v>45392</v>
      </c>
      <c r="H1722" s="156" t="s">
        <v>94</v>
      </c>
      <c r="I1722" s="163">
        <v>45394</v>
      </c>
      <c r="J1722" s="164"/>
      <c r="K1722" s="9" t="s">
        <v>1368</v>
      </c>
      <c r="M1722" s="13">
        <v>1399</v>
      </c>
      <c r="N1722" t="s">
        <v>1713</v>
      </c>
      <c r="O1722">
        <v>530</v>
      </c>
      <c r="P1722">
        <v>125</v>
      </c>
      <c r="Q1722" s="13">
        <f t="shared" si="33"/>
        <v>744</v>
      </c>
    </row>
    <row r="1723" spans="1:17" ht="21">
      <c r="A1723" s="59">
        <v>1715</v>
      </c>
      <c r="B1723">
        <v>77960869895</v>
      </c>
      <c r="C1723" s="55"/>
      <c r="D1723" s="1" t="s">
        <v>3052</v>
      </c>
      <c r="E1723" t="s">
        <v>205</v>
      </c>
      <c r="F1723" t="s">
        <v>11</v>
      </c>
      <c r="G1723" s="162">
        <v>45392</v>
      </c>
      <c r="H1723" s="156" t="s">
        <v>94</v>
      </c>
      <c r="I1723" s="163">
        <v>45395</v>
      </c>
      <c r="J1723" s="164"/>
      <c r="K1723" s="9" t="s">
        <v>1368</v>
      </c>
      <c r="M1723" s="13">
        <v>1399</v>
      </c>
      <c r="N1723" t="s">
        <v>1713</v>
      </c>
      <c r="O1723">
        <v>530</v>
      </c>
      <c r="P1723">
        <v>125</v>
      </c>
      <c r="Q1723" s="13">
        <f t="shared" si="33"/>
        <v>744</v>
      </c>
    </row>
    <row r="1724" spans="1:17" ht="21">
      <c r="A1724" s="59">
        <v>1716</v>
      </c>
      <c r="B1724">
        <v>19041559535055</v>
      </c>
      <c r="D1724" s="1" t="s">
        <v>3053</v>
      </c>
      <c r="E1724" t="s">
        <v>2445</v>
      </c>
      <c r="F1724" t="s">
        <v>1119</v>
      </c>
      <c r="G1724" s="162">
        <v>45392</v>
      </c>
      <c r="H1724" s="156" t="s">
        <v>94</v>
      </c>
      <c r="I1724" s="163">
        <v>45397</v>
      </c>
      <c r="J1724" s="164"/>
      <c r="K1724" s="9" t="s">
        <v>1368</v>
      </c>
      <c r="M1724" s="13">
        <v>1399</v>
      </c>
      <c r="N1724" t="s">
        <v>1713</v>
      </c>
      <c r="O1724">
        <v>530</v>
      </c>
      <c r="P1724">
        <v>125</v>
      </c>
      <c r="Q1724" s="13">
        <f t="shared" si="33"/>
        <v>744</v>
      </c>
    </row>
    <row r="1725" spans="1:17" ht="21">
      <c r="A1725" s="59">
        <v>1717</v>
      </c>
      <c r="B1725">
        <v>80472826302</v>
      </c>
      <c r="D1725" s="1" t="s">
        <v>3054</v>
      </c>
      <c r="E1725" t="s">
        <v>2193</v>
      </c>
      <c r="F1725" t="s">
        <v>1117</v>
      </c>
      <c r="G1725" s="162">
        <v>45392</v>
      </c>
      <c r="H1725" s="157" t="s">
        <v>115</v>
      </c>
      <c r="I1725" s="164"/>
      <c r="J1725" s="165">
        <v>45410</v>
      </c>
      <c r="K1725" s="9" t="s">
        <v>2104</v>
      </c>
      <c r="M1725" s="13"/>
      <c r="N1725" t="s">
        <v>2254</v>
      </c>
      <c r="O1725">
        <v>0</v>
      </c>
      <c r="P1725">
        <v>200</v>
      </c>
      <c r="Q1725" s="13">
        <f t="shared" si="33"/>
        <v>0</v>
      </c>
    </row>
    <row r="1726" spans="1:17" ht="21">
      <c r="A1726" s="59">
        <v>1718</v>
      </c>
      <c r="B1726">
        <v>77960868845</v>
      </c>
      <c r="D1726" s="1" t="s">
        <v>3055</v>
      </c>
      <c r="E1726" t="s">
        <v>65</v>
      </c>
      <c r="F1726" t="s">
        <v>2</v>
      </c>
      <c r="G1726" s="162">
        <v>45392</v>
      </c>
      <c r="H1726" s="156" t="s">
        <v>94</v>
      </c>
      <c r="I1726" s="163">
        <v>45393</v>
      </c>
      <c r="J1726" s="164"/>
      <c r="K1726" s="9" t="s">
        <v>2104</v>
      </c>
      <c r="M1726" s="13">
        <v>1999</v>
      </c>
      <c r="N1726" t="s">
        <v>2254</v>
      </c>
      <c r="O1726">
        <v>850</v>
      </c>
      <c r="P1726">
        <v>200</v>
      </c>
      <c r="Q1726" s="13">
        <f t="shared" si="33"/>
        <v>949</v>
      </c>
    </row>
    <row r="1727" spans="1:17" ht="21">
      <c r="A1727" s="59">
        <v>1719</v>
      </c>
      <c r="B1727">
        <v>77960868790</v>
      </c>
      <c r="D1727" s="1" t="s">
        <v>3056</v>
      </c>
      <c r="E1727" t="s">
        <v>1002</v>
      </c>
      <c r="F1727" t="s">
        <v>635</v>
      </c>
      <c r="G1727" s="162">
        <v>45392</v>
      </c>
      <c r="H1727" s="156" t="s">
        <v>94</v>
      </c>
      <c r="I1727" s="163">
        <v>45397</v>
      </c>
      <c r="J1727" s="164"/>
      <c r="K1727" s="9" t="s">
        <v>1415</v>
      </c>
      <c r="M1727" s="13">
        <v>1548</v>
      </c>
      <c r="N1727" t="s">
        <v>1717</v>
      </c>
      <c r="O1727">
        <v>570</v>
      </c>
      <c r="P1727">
        <v>125</v>
      </c>
      <c r="Q1727" s="13">
        <f t="shared" si="33"/>
        <v>853</v>
      </c>
    </row>
    <row r="1728" spans="1:17" ht="21">
      <c r="A1728" s="59">
        <v>1720</v>
      </c>
      <c r="B1728">
        <v>77960868705</v>
      </c>
      <c r="D1728" s="1" t="s">
        <v>3057</v>
      </c>
      <c r="E1728" t="s">
        <v>963</v>
      </c>
      <c r="F1728" t="s">
        <v>380</v>
      </c>
      <c r="G1728" s="162">
        <v>45392</v>
      </c>
      <c r="H1728" s="157" t="s">
        <v>115</v>
      </c>
      <c r="I1728" s="164"/>
      <c r="J1728" s="165">
        <v>45407</v>
      </c>
      <c r="K1728" s="9" t="s">
        <v>1234</v>
      </c>
      <c r="M1728" s="13"/>
      <c r="N1728" t="s">
        <v>1520</v>
      </c>
      <c r="O1728">
        <v>0</v>
      </c>
      <c r="P1728">
        <v>125</v>
      </c>
      <c r="Q1728" s="13">
        <f t="shared" si="33"/>
        <v>0</v>
      </c>
    </row>
    <row r="1729" spans="1:17" ht="21">
      <c r="A1729" s="59">
        <v>1721</v>
      </c>
      <c r="B1729">
        <v>77960868635</v>
      </c>
      <c r="D1729" s="1" t="s">
        <v>3058</v>
      </c>
      <c r="E1729" t="s">
        <v>329</v>
      </c>
      <c r="F1729" t="s">
        <v>452</v>
      </c>
      <c r="G1729" s="162">
        <v>45392</v>
      </c>
      <c r="H1729" s="156" t="s">
        <v>94</v>
      </c>
      <c r="I1729" s="163">
        <v>45395</v>
      </c>
      <c r="J1729" s="164"/>
      <c r="K1729" s="9" t="s">
        <v>1368</v>
      </c>
      <c r="M1729" s="13">
        <v>1399</v>
      </c>
      <c r="N1729" t="s">
        <v>1713</v>
      </c>
      <c r="O1729">
        <v>530</v>
      </c>
      <c r="P1729">
        <v>125</v>
      </c>
      <c r="Q1729" s="13">
        <f t="shared" si="33"/>
        <v>744</v>
      </c>
    </row>
    <row r="1730" spans="1:17" ht="21">
      <c r="A1730" s="59">
        <v>1722</v>
      </c>
      <c r="B1730">
        <v>141123413751731</v>
      </c>
      <c r="D1730" s="1" t="s">
        <v>3059</v>
      </c>
      <c r="E1730" t="s">
        <v>3060</v>
      </c>
      <c r="F1730" t="s">
        <v>210</v>
      </c>
      <c r="G1730" s="162">
        <v>45392</v>
      </c>
      <c r="H1730" s="156" t="s">
        <v>94</v>
      </c>
      <c r="I1730" s="163">
        <v>45396</v>
      </c>
      <c r="J1730" s="164"/>
      <c r="K1730" s="9" t="s">
        <v>1368</v>
      </c>
      <c r="M1730" s="13">
        <v>1399</v>
      </c>
      <c r="N1730" t="s">
        <v>1713</v>
      </c>
      <c r="O1730">
        <v>530</v>
      </c>
      <c r="P1730">
        <v>125</v>
      </c>
      <c r="Q1730" s="13">
        <f t="shared" si="33"/>
        <v>744</v>
      </c>
    </row>
    <row r="1731" spans="1:17" ht="21">
      <c r="A1731" s="59">
        <v>1723</v>
      </c>
      <c r="B1731">
        <v>77960942721</v>
      </c>
      <c r="D1731" s="1" t="s">
        <v>3061</v>
      </c>
      <c r="E1731" t="s">
        <v>231</v>
      </c>
      <c r="F1731" t="s">
        <v>232</v>
      </c>
      <c r="G1731" s="162">
        <v>45392</v>
      </c>
      <c r="H1731" s="156" t="s">
        <v>94</v>
      </c>
      <c r="I1731" s="163">
        <v>45394</v>
      </c>
      <c r="J1731" s="164"/>
      <c r="K1731" s="9" t="s">
        <v>2104</v>
      </c>
      <c r="M1731" s="13">
        <v>1999</v>
      </c>
      <c r="N1731" t="s">
        <v>2626</v>
      </c>
      <c r="O1731">
        <v>850</v>
      </c>
      <c r="P1731">
        <v>200</v>
      </c>
      <c r="Q1731" s="13">
        <f t="shared" si="33"/>
        <v>949</v>
      </c>
    </row>
    <row r="1732" spans="1:17" ht="21">
      <c r="A1732" s="59">
        <v>1724</v>
      </c>
      <c r="B1732">
        <v>77960942205</v>
      </c>
      <c r="D1732" s="1" t="s">
        <v>2964</v>
      </c>
      <c r="E1732" t="s">
        <v>1651</v>
      </c>
      <c r="F1732" t="s">
        <v>1119</v>
      </c>
      <c r="G1732" s="162">
        <v>45392</v>
      </c>
      <c r="H1732" s="156" t="s">
        <v>94</v>
      </c>
      <c r="I1732" s="163">
        <v>45398</v>
      </c>
      <c r="J1732" s="164"/>
      <c r="K1732" s="9" t="s">
        <v>1368</v>
      </c>
      <c r="M1732" s="13">
        <v>1399</v>
      </c>
      <c r="N1732" t="s">
        <v>1713</v>
      </c>
      <c r="O1732">
        <v>530</v>
      </c>
      <c r="P1732">
        <v>125</v>
      </c>
      <c r="Q1732" s="13">
        <f t="shared" si="33"/>
        <v>744</v>
      </c>
    </row>
    <row r="1733" spans="1:17" ht="21">
      <c r="A1733" s="59">
        <v>1725</v>
      </c>
      <c r="B1733">
        <v>77961845360</v>
      </c>
      <c r="D1733" s="1" t="s">
        <v>3011</v>
      </c>
      <c r="E1733" t="s">
        <v>447</v>
      </c>
      <c r="F1733" t="s">
        <v>448</v>
      </c>
      <c r="G1733" s="162">
        <v>45393</v>
      </c>
      <c r="H1733" s="156" t="s">
        <v>94</v>
      </c>
      <c r="I1733" s="163">
        <v>45397</v>
      </c>
      <c r="J1733" s="164"/>
      <c r="K1733" s="9" t="s">
        <v>2104</v>
      </c>
      <c r="M1733" s="13">
        <v>1999</v>
      </c>
      <c r="N1733" t="s">
        <v>2254</v>
      </c>
      <c r="O1733">
        <v>850</v>
      </c>
      <c r="P1733">
        <v>200</v>
      </c>
      <c r="Q1733" s="13">
        <f t="shared" si="33"/>
        <v>949</v>
      </c>
    </row>
    <row r="1734" spans="1:17" ht="21">
      <c r="A1734" s="59">
        <v>1726</v>
      </c>
      <c r="B1734">
        <v>77033110420</v>
      </c>
      <c r="D1734" s="1" t="s">
        <v>3062</v>
      </c>
      <c r="E1734" t="s">
        <v>3063</v>
      </c>
      <c r="F1734" t="s">
        <v>6</v>
      </c>
      <c r="G1734" s="162">
        <v>45393</v>
      </c>
      <c r="H1734" s="156" t="s">
        <v>94</v>
      </c>
      <c r="I1734" s="163">
        <v>45398</v>
      </c>
      <c r="J1734" s="164"/>
      <c r="K1734" s="9" t="s">
        <v>1693</v>
      </c>
      <c r="L1734" t="s">
        <v>562</v>
      </c>
      <c r="M1734" s="13">
        <v>1648</v>
      </c>
      <c r="N1734" t="s">
        <v>2707</v>
      </c>
      <c r="O1734">
        <v>490</v>
      </c>
      <c r="P1734">
        <v>125</v>
      </c>
      <c r="Q1734" s="13">
        <f t="shared" si="33"/>
        <v>1033</v>
      </c>
    </row>
    <row r="1735" spans="1:17" ht="21">
      <c r="A1735" s="59">
        <v>1727</v>
      </c>
      <c r="B1735">
        <v>77961845146</v>
      </c>
      <c r="D1735" s="1" t="s">
        <v>3064</v>
      </c>
      <c r="E1735" t="s">
        <v>829</v>
      </c>
      <c r="F1735" t="s">
        <v>303</v>
      </c>
      <c r="G1735" s="162">
        <v>45393</v>
      </c>
      <c r="H1735" s="156" t="s">
        <v>94</v>
      </c>
      <c r="I1735" s="163">
        <v>45396</v>
      </c>
      <c r="J1735" s="164"/>
      <c r="K1735" s="9" t="s">
        <v>1368</v>
      </c>
      <c r="M1735" s="13">
        <v>1399</v>
      </c>
      <c r="N1735" t="s">
        <v>1713</v>
      </c>
      <c r="O1735">
        <v>530</v>
      </c>
      <c r="P1735">
        <v>125</v>
      </c>
      <c r="Q1735" s="13">
        <f t="shared" si="33"/>
        <v>744</v>
      </c>
    </row>
    <row r="1736" spans="1:17" ht="21">
      <c r="A1736" s="59">
        <v>1728</v>
      </c>
      <c r="B1736">
        <v>77961845076</v>
      </c>
      <c r="D1736" s="1" t="s">
        <v>3065</v>
      </c>
      <c r="E1736" t="s">
        <v>846</v>
      </c>
      <c r="F1736" t="s">
        <v>22</v>
      </c>
      <c r="G1736" s="162">
        <v>45393</v>
      </c>
      <c r="H1736" s="156" t="s">
        <v>94</v>
      </c>
      <c r="I1736" s="163">
        <v>45395</v>
      </c>
      <c r="J1736" s="164"/>
      <c r="K1736" s="9" t="s">
        <v>1368</v>
      </c>
      <c r="M1736" s="13">
        <v>1399</v>
      </c>
      <c r="N1736" t="s">
        <v>1713</v>
      </c>
      <c r="O1736">
        <v>530</v>
      </c>
      <c r="P1736">
        <v>125</v>
      </c>
      <c r="Q1736" s="13">
        <f t="shared" si="33"/>
        <v>744</v>
      </c>
    </row>
    <row r="1737" spans="1:17" ht="21">
      <c r="A1737" s="59">
        <v>1729</v>
      </c>
      <c r="B1737">
        <v>77033109856</v>
      </c>
      <c r="D1737" s="1" t="s">
        <v>3066</v>
      </c>
      <c r="E1737" t="s">
        <v>447</v>
      </c>
      <c r="F1737" t="s">
        <v>448</v>
      </c>
      <c r="G1737" s="162">
        <v>45393</v>
      </c>
      <c r="H1737" s="156" t="s">
        <v>94</v>
      </c>
      <c r="I1737" s="163">
        <v>45397</v>
      </c>
      <c r="J1737" s="164"/>
      <c r="K1737" s="9" t="s">
        <v>2351</v>
      </c>
      <c r="M1737" s="13">
        <v>1999</v>
      </c>
      <c r="N1737" t="s">
        <v>2254</v>
      </c>
      <c r="O1737">
        <v>850</v>
      </c>
      <c r="P1737">
        <v>200</v>
      </c>
      <c r="Q1737" s="13">
        <f t="shared" si="33"/>
        <v>949</v>
      </c>
    </row>
    <row r="1738" spans="1:17" ht="21">
      <c r="A1738" s="59">
        <v>1730</v>
      </c>
      <c r="B1738">
        <v>77961844774</v>
      </c>
      <c r="D1738" s="1" t="s">
        <v>3049</v>
      </c>
      <c r="E1738" t="s">
        <v>873</v>
      </c>
      <c r="F1738" t="s">
        <v>232</v>
      </c>
      <c r="G1738" s="162">
        <v>45393</v>
      </c>
      <c r="H1738" s="156" t="s">
        <v>94</v>
      </c>
      <c r="I1738" s="163">
        <v>45395</v>
      </c>
      <c r="J1738" s="164"/>
      <c r="K1738" s="9" t="s">
        <v>1368</v>
      </c>
      <c r="M1738" s="13">
        <v>1399</v>
      </c>
      <c r="N1738" t="s">
        <v>1713</v>
      </c>
      <c r="O1738">
        <v>530</v>
      </c>
      <c r="P1738">
        <v>125</v>
      </c>
      <c r="Q1738" s="13">
        <f t="shared" si="33"/>
        <v>744</v>
      </c>
    </row>
    <row r="1739" spans="1:17" ht="21">
      <c r="A1739" s="59">
        <v>1731</v>
      </c>
      <c r="B1739">
        <v>77961843820</v>
      </c>
      <c r="D1739" s="1" t="s">
        <v>3070</v>
      </c>
      <c r="E1739" t="s">
        <v>4</v>
      </c>
      <c r="F1739" t="s">
        <v>4</v>
      </c>
      <c r="G1739" s="162">
        <v>45393</v>
      </c>
      <c r="H1739" s="156" t="s">
        <v>94</v>
      </c>
      <c r="I1739" s="163">
        <v>45394</v>
      </c>
      <c r="J1739" s="164"/>
      <c r="K1739" s="9" t="s">
        <v>1368</v>
      </c>
      <c r="M1739" s="13">
        <v>1399</v>
      </c>
      <c r="N1739" t="s">
        <v>1713</v>
      </c>
      <c r="O1739">
        <v>530</v>
      </c>
      <c r="P1739">
        <v>125</v>
      </c>
      <c r="Q1739" s="13">
        <f t="shared" si="33"/>
        <v>744</v>
      </c>
    </row>
    <row r="1740" spans="1:17" ht="21">
      <c r="A1740" s="59">
        <v>1732</v>
      </c>
      <c r="B1740">
        <v>77033146632</v>
      </c>
      <c r="D1740" s="1" t="s">
        <v>2512</v>
      </c>
      <c r="E1740" t="s">
        <v>533</v>
      </c>
      <c r="F1740" t="s">
        <v>232</v>
      </c>
      <c r="G1740" s="162">
        <v>45393</v>
      </c>
      <c r="H1740" s="156" t="s">
        <v>94</v>
      </c>
      <c r="I1740" s="163">
        <v>45397</v>
      </c>
      <c r="J1740" s="164"/>
      <c r="K1740" s="9" t="s">
        <v>985</v>
      </c>
      <c r="L1740" t="s">
        <v>562</v>
      </c>
      <c r="M1740" s="13">
        <v>1399</v>
      </c>
      <c r="N1740" t="s">
        <v>2922</v>
      </c>
      <c r="O1740">
        <v>570</v>
      </c>
      <c r="P1740">
        <v>125</v>
      </c>
      <c r="Q1740" s="13">
        <f t="shared" si="33"/>
        <v>704</v>
      </c>
    </row>
    <row r="1741" spans="1:17" ht="21">
      <c r="A1741" s="59">
        <v>1733</v>
      </c>
      <c r="B1741">
        <v>77962094943</v>
      </c>
      <c r="D1741" s="1" t="s">
        <v>3074</v>
      </c>
      <c r="E1741" t="s">
        <v>528</v>
      </c>
      <c r="F1741" t="s">
        <v>452</v>
      </c>
      <c r="G1741" s="162">
        <v>45393</v>
      </c>
      <c r="H1741" s="156" t="s">
        <v>94</v>
      </c>
      <c r="I1741" s="163">
        <v>45397</v>
      </c>
      <c r="J1741" s="164"/>
      <c r="K1741" s="9" t="s">
        <v>1368</v>
      </c>
      <c r="M1741" s="13">
        <v>1399</v>
      </c>
      <c r="N1741" t="s">
        <v>1713</v>
      </c>
      <c r="O1741">
        <v>530</v>
      </c>
      <c r="P1741">
        <v>125</v>
      </c>
      <c r="Q1741" s="13">
        <f t="shared" si="33"/>
        <v>744</v>
      </c>
    </row>
    <row r="1742" spans="1:17" ht="21">
      <c r="A1742" s="59">
        <v>1734</v>
      </c>
      <c r="B1742">
        <v>77962092762</v>
      </c>
      <c r="D1742" s="1" t="s">
        <v>3075</v>
      </c>
      <c r="E1742" t="s">
        <v>974</v>
      </c>
      <c r="F1742" t="s">
        <v>365</v>
      </c>
      <c r="G1742" s="162">
        <v>45393</v>
      </c>
      <c r="H1742" s="156" t="s">
        <v>94</v>
      </c>
      <c r="I1742" s="163">
        <v>45396</v>
      </c>
      <c r="J1742" s="164"/>
      <c r="K1742" s="9" t="s">
        <v>2228</v>
      </c>
      <c r="M1742" s="13">
        <v>2099</v>
      </c>
      <c r="N1742" t="s">
        <v>2254</v>
      </c>
      <c r="O1742">
        <v>850</v>
      </c>
      <c r="P1742">
        <v>200</v>
      </c>
      <c r="Q1742" s="13">
        <f t="shared" si="33"/>
        <v>1049</v>
      </c>
    </row>
    <row r="1743" spans="1:17" ht="21">
      <c r="A1743" s="59">
        <v>1735</v>
      </c>
      <c r="B1743">
        <v>77962105631</v>
      </c>
      <c r="D1743" s="1" t="s">
        <v>2908</v>
      </c>
      <c r="E1743" t="s">
        <v>2909</v>
      </c>
      <c r="F1743" t="s">
        <v>631</v>
      </c>
      <c r="G1743" s="162">
        <v>45393</v>
      </c>
      <c r="H1743" s="156" t="s">
        <v>94</v>
      </c>
      <c r="I1743" s="163">
        <v>45396</v>
      </c>
      <c r="J1743" s="164"/>
      <c r="K1743" s="9" t="s">
        <v>2104</v>
      </c>
      <c r="M1743" s="13">
        <v>1999</v>
      </c>
      <c r="N1743" t="s">
        <v>2822</v>
      </c>
      <c r="O1743">
        <v>850</v>
      </c>
      <c r="P1743">
        <v>200</v>
      </c>
      <c r="Q1743" s="13">
        <f t="shared" si="33"/>
        <v>949</v>
      </c>
    </row>
    <row r="1744" spans="1:17" ht="21">
      <c r="A1744" s="59">
        <v>1736</v>
      </c>
      <c r="B1744">
        <v>77962106434</v>
      </c>
      <c r="D1744" s="1" t="s">
        <v>2941</v>
      </c>
      <c r="E1744" t="s">
        <v>2942</v>
      </c>
      <c r="F1744" t="s">
        <v>840</v>
      </c>
      <c r="G1744" s="162">
        <v>45393</v>
      </c>
      <c r="H1744" s="156" t="s">
        <v>94</v>
      </c>
      <c r="I1744" s="163">
        <v>45397</v>
      </c>
      <c r="J1744" s="164"/>
      <c r="K1744" s="9" t="s">
        <v>2104</v>
      </c>
      <c r="M1744" s="13">
        <v>1999</v>
      </c>
      <c r="N1744" t="s">
        <v>2822</v>
      </c>
      <c r="O1744">
        <v>850</v>
      </c>
      <c r="P1744">
        <v>200</v>
      </c>
      <c r="Q1744" s="13">
        <f t="shared" si="33"/>
        <v>949</v>
      </c>
    </row>
    <row r="1745" spans="1:17" ht="21">
      <c r="A1745" s="59">
        <v>1737</v>
      </c>
      <c r="B1745">
        <v>77962204585</v>
      </c>
      <c r="D1745" s="1" t="s">
        <v>3077</v>
      </c>
      <c r="E1745" t="s">
        <v>936</v>
      </c>
      <c r="F1745" t="s">
        <v>343</v>
      </c>
      <c r="G1745" s="162">
        <v>45393</v>
      </c>
      <c r="H1745" s="156" t="s">
        <v>94</v>
      </c>
      <c r="I1745" s="163">
        <v>45397</v>
      </c>
      <c r="J1745" s="164"/>
      <c r="K1745" s="9" t="s">
        <v>1368</v>
      </c>
      <c r="M1745" s="13">
        <v>1399</v>
      </c>
      <c r="N1745" t="s">
        <v>1713</v>
      </c>
      <c r="O1745">
        <v>530</v>
      </c>
      <c r="P1745">
        <v>125</v>
      </c>
      <c r="Q1745" s="13">
        <f t="shared" si="33"/>
        <v>744</v>
      </c>
    </row>
    <row r="1746" spans="1:17" ht="21">
      <c r="A1746" s="59">
        <v>1738</v>
      </c>
      <c r="B1746">
        <v>77962202754</v>
      </c>
      <c r="D1746" s="1" t="s">
        <v>3078</v>
      </c>
      <c r="E1746" t="s">
        <v>3079</v>
      </c>
      <c r="F1746" t="s">
        <v>2</v>
      </c>
      <c r="G1746" s="162">
        <v>45393</v>
      </c>
      <c r="H1746" s="156" t="s">
        <v>94</v>
      </c>
      <c r="I1746" s="163">
        <v>45395</v>
      </c>
      <c r="J1746" s="164"/>
      <c r="K1746" s="9" t="s">
        <v>2104</v>
      </c>
      <c r="M1746" s="13">
        <v>1999</v>
      </c>
      <c r="N1746" t="s">
        <v>2254</v>
      </c>
      <c r="O1746">
        <v>850</v>
      </c>
      <c r="P1746">
        <v>200</v>
      </c>
      <c r="Q1746" s="13">
        <f t="shared" si="33"/>
        <v>949</v>
      </c>
    </row>
    <row r="1747" spans="1:17" ht="21">
      <c r="A1747" s="59">
        <v>1739</v>
      </c>
      <c r="B1747">
        <v>77962202065</v>
      </c>
      <c r="D1747" s="1" t="s">
        <v>3080</v>
      </c>
      <c r="E1747" t="s">
        <v>419</v>
      </c>
      <c r="F1747" t="s">
        <v>714</v>
      </c>
      <c r="G1747" s="162">
        <v>45393</v>
      </c>
      <c r="H1747" s="156" t="s">
        <v>94</v>
      </c>
      <c r="I1747" s="163">
        <v>45396</v>
      </c>
      <c r="J1747" s="164"/>
      <c r="K1747" s="9" t="s">
        <v>1368</v>
      </c>
      <c r="M1747" s="13">
        <v>1399</v>
      </c>
      <c r="N1747" t="s">
        <v>1713</v>
      </c>
      <c r="O1747">
        <v>530</v>
      </c>
      <c r="P1747">
        <v>125</v>
      </c>
      <c r="Q1747" s="13">
        <f t="shared" si="33"/>
        <v>744</v>
      </c>
    </row>
    <row r="1748" spans="1:17" ht="21">
      <c r="A1748" s="59">
        <v>1740</v>
      </c>
      <c r="B1748">
        <v>77962200901</v>
      </c>
      <c r="D1748" s="1" t="s">
        <v>3081</v>
      </c>
      <c r="E1748" t="s">
        <v>3082</v>
      </c>
      <c r="F1748" t="s">
        <v>714</v>
      </c>
      <c r="G1748" s="162">
        <v>45393</v>
      </c>
      <c r="H1748" s="156" t="s">
        <v>94</v>
      </c>
      <c r="I1748" s="163">
        <v>45397</v>
      </c>
      <c r="J1748" s="164"/>
      <c r="K1748" s="9" t="s">
        <v>2104</v>
      </c>
      <c r="M1748" s="13">
        <v>1999</v>
      </c>
      <c r="N1748" t="s">
        <v>2810</v>
      </c>
      <c r="O1748">
        <v>750</v>
      </c>
      <c r="P1748">
        <v>125</v>
      </c>
      <c r="Q1748" s="13">
        <f t="shared" si="33"/>
        <v>1124</v>
      </c>
    </row>
    <row r="1749" spans="1:17" ht="21">
      <c r="A1749" s="59">
        <v>1741</v>
      </c>
      <c r="B1749">
        <v>77033539015</v>
      </c>
      <c r="D1749" s="1" t="s">
        <v>3083</v>
      </c>
      <c r="E1749" t="s">
        <v>1684</v>
      </c>
      <c r="F1749" t="s">
        <v>343</v>
      </c>
      <c r="G1749" s="162">
        <v>45393</v>
      </c>
      <c r="H1749" s="156" t="s">
        <v>94</v>
      </c>
      <c r="I1749" s="163">
        <v>45397</v>
      </c>
      <c r="J1749" s="164"/>
      <c r="K1749" s="9" t="s">
        <v>2351</v>
      </c>
      <c r="L1749" t="s">
        <v>562</v>
      </c>
      <c r="M1749" s="13">
        <v>1999</v>
      </c>
      <c r="N1749" t="s">
        <v>2810</v>
      </c>
      <c r="O1749">
        <v>750</v>
      </c>
      <c r="P1749">
        <v>125</v>
      </c>
      <c r="Q1749" s="13">
        <f t="shared" si="33"/>
        <v>1124</v>
      </c>
    </row>
    <row r="1750" spans="1:17" ht="21">
      <c r="A1750" s="59">
        <v>1742</v>
      </c>
      <c r="B1750">
        <v>77962324580</v>
      </c>
      <c r="D1750" s="1" t="s">
        <v>3084</v>
      </c>
      <c r="E1750" t="s">
        <v>65</v>
      </c>
      <c r="F1750" t="s">
        <v>2</v>
      </c>
      <c r="G1750" s="162">
        <v>45393</v>
      </c>
      <c r="H1750" s="156" t="s">
        <v>94</v>
      </c>
      <c r="I1750" s="163">
        <v>45394</v>
      </c>
      <c r="J1750" s="164"/>
      <c r="K1750" s="9" t="s">
        <v>1234</v>
      </c>
      <c r="M1750" s="13">
        <v>1499</v>
      </c>
      <c r="N1750" t="s">
        <v>1520</v>
      </c>
      <c r="O1750">
        <v>450</v>
      </c>
      <c r="P1750">
        <v>125</v>
      </c>
      <c r="Q1750" s="13">
        <f t="shared" si="33"/>
        <v>924</v>
      </c>
    </row>
    <row r="1751" spans="1:17" ht="21">
      <c r="A1751" s="59">
        <v>1743</v>
      </c>
      <c r="B1751">
        <v>19041560474304</v>
      </c>
      <c r="D1751" s="1" t="s">
        <v>3085</v>
      </c>
      <c r="E1751" t="s">
        <v>3086</v>
      </c>
      <c r="F1751" t="s">
        <v>93</v>
      </c>
      <c r="G1751" s="162">
        <v>45394</v>
      </c>
      <c r="H1751" s="156" t="s">
        <v>94</v>
      </c>
      <c r="I1751" s="163">
        <v>45397</v>
      </c>
      <c r="J1751" s="164"/>
      <c r="K1751" s="9" t="s">
        <v>2104</v>
      </c>
      <c r="M1751" s="13">
        <v>1999</v>
      </c>
      <c r="N1751" t="s">
        <v>2254</v>
      </c>
      <c r="O1751">
        <v>850</v>
      </c>
      <c r="P1751">
        <v>200</v>
      </c>
      <c r="Q1751" s="13">
        <f t="shared" si="33"/>
        <v>949</v>
      </c>
    </row>
    <row r="1752" spans="1:17" ht="21">
      <c r="A1752" s="59">
        <v>1744</v>
      </c>
      <c r="B1752">
        <v>77962627422</v>
      </c>
      <c r="D1752" s="1" t="s">
        <v>3087</v>
      </c>
      <c r="E1752" t="s">
        <v>873</v>
      </c>
      <c r="F1752" t="s">
        <v>232</v>
      </c>
      <c r="G1752" s="162">
        <v>45394</v>
      </c>
      <c r="H1752" s="156" t="s">
        <v>94</v>
      </c>
      <c r="I1752" s="163">
        <v>45397</v>
      </c>
      <c r="J1752" s="164"/>
      <c r="K1752" s="9" t="s">
        <v>1368</v>
      </c>
      <c r="M1752" s="13">
        <v>1399</v>
      </c>
      <c r="N1752" t="s">
        <v>1713</v>
      </c>
      <c r="O1752">
        <v>530</v>
      </c>
      <c r="P1752">
        <v>125</v>
      </c>
      <c r="Q1752" s="13">
        <f t="shared" si="33"/>
        <v>744</v>
      </c>
    </row>
    <row r="1753" spans="1:17" ht="21">
      <c r="A1753" s="59">
        <v>1745</v>
      </c>
      <c r="B1753">
        <v>77962627046</v>
      </c>
      <c r="D1753" s="1" t="s">
        <v>3088</v>
      </c>
      <c r="E1753" t="s">
        <v>1037</v>
      </c>
      <c r="F1753" t="s">
        <v>343</v>
      </c>
      <c r="G1753" s="162">
        <v>45394</v>
      </c>
      <c r="H1753" s="156" t="s">
        <v>94</v>
      </c>
      <c r="I1753" s="163">
        <v>45398</v>
      </c>
      <c r="J1753" s="164"/>
      <c r="K1753" s="9" t="s">
        <v>1368</v>
      </c>
      <c r="M1753" s="13">
        <v>1399</v>
      </c>
      <c r="N1753" t="s">
        <v>1713</v>
      </c>
      <c r="O1753">
        <v>530</v>
      </c>
      <c r="P1753">
        <v>125</v>
      </c>
      <c r="Q1753" s="13">
        <f t="shared" si="33"/>
        <v>744</v>
      </c>
    </row>
    <row r="1754" spans="1:17" ht="21">
      <c r="A1754" s="59">
        <v>1746</v>
      </c>
      <c r="B1754">
        <v>77033933465</v>
      </c>
      <c r="D1754" s="1" t="s">
        <v>3089</v>
      </c>
      <c r="E1754" t="s">
        <v>3090</v>
      </c>
      <c r="F1754" t="s">
        <v>343</v>
      </c>
      <c r="G1754" s="162">
        <v>45394</v>
      </c>
      <c r="H1754" s="156" t="s">
        <v>94</v>
      </c>
      <c r="I1754" s="163">
        <v>45398</v>
      </c>
      <c r="J1754" s="164"/>
      <c r="K1754" s="9" t="s">
        <v>2351</v>
      </c>
      <c r="L1754" t="s">
        <v>562</v>
      </c>
      <c r="M1754" s="13">
        <v>1999</v>
      </c>
      <c r="N1754" t="s">
        <v>2254</v>
      </c>
      <c r="O1754">
        <v>850</v>
      </c>
      <c r="P1754">
        <v>200</v>
      </c>
      <c r="Q1754" s="13">
        <f t="shared" si="33"/>
        <v>949</v>
      </c>
    </row>
    <row r="1755" spans="1:17" ht="21">
      <c r="A1755" s="59">
        <v>1747</v>
      </c>
      <c r="B1755">
        <v>1091297103235</v>
      </c>
      <c r="D1755" s="1" t="s">
        <v>3067</v>
      </c>
      <c r="E1755" t="s">
        <v>1009</v>
      </c>
      <c r="F1755" t="s">
        <v>714</v>
      </c>
      <c r="G1755" s="162">
        <v>45394</v>
      </c>
      <c r="H1755" s="156" t="s">
        <v>94</v>
      </c>
      <c r="I1755" s="163">
        <v>45396</v>
      </c>
      <c r="J1755" s="164"/>
      <c r="K1755" s="9" t="s">
        <v>1234</v>
      </c>
      <c r="M1755" s="13">
        <v>1499</v>
      </c>
      <c r="N1755" t="s">
        <v>1520</v>
      </c>
      <c r="O1755">
        <v>450</v>
      </c>
      <c r="P1755">
        <v>125</v>
      </c>
      <c r="Q1755" s="13">
        <f t="shared" si="33"/>
        <v>924</v>
      </c>
    </row>
    <row r="1756" spans="1:17" ht="21">
      <c r="A1756" s="59">
        <v>1748</v>
      </c>
      <c r="B1756">
        <v>77962625580</v>
      </c>
      <c r="D1756" s="1" t="s">
        <v>3091</v>
      </c>
      <c r="E1756" t="s">
        <v>936</v>
      </c>
      <c r="F1756" t="s">
        <v>343</v>
      </c>
      <c r="G1756" s="162">
        <v>45394</v>
      </c>
      <c r="H1756" s="157" t="s">
        <v>115</v>
      </c>
      <c r="I1756" s="164"/>
      <c r="J1756" s="165">
        <v>45406</v>
      </c>
      <c r="K1756" s="9" t="s">
        <v>976</v>
      </c>
      <c r="M1756" s="13"/>
      <c r="N1756" t="s">
        <v>3092</v>
      </c>
      <c r="P1756">
        <v>125</v>
      </c>
      <c r="Q1756" s="13">
        <f t="shared" si="33"/>
        <v>0</v>
      </c>
    </row>
    <row r="1757" spans="1:17" ht="21">
      <c r="A1757" s="59">
        <v>1749</v>
      </c>
      <c r="B1757">
        <v>77962625554</v>
      </c>
      <c r="D1757" s="1" t="s">
        <v>3093</v>
      </c>
      <c r="E1757" t="s">
        <v>591</v>
      </c>
      <c r="F1757" t="s">
        <v>2</v>
      </c>
      <c r="G1757" s="162">
        <v>45394</v>
      </c>
      <c r="H1757" s="156" t="s">
        <v>94</v>
      </c>
      <c r="I1757" s="163">
        <v>45395</v>
      </c>
      <c r="J1757" s="164"/>
      <c r="K1757" s="9" t="s">
        <v>1368</v>
      </c>
      <c r="M1757" s="13">
        <v>1399</v>
      </c>
      <c r="N1757" t="s">
        <v>1713</v>
      </c>
      <c r="O1757">
        <v>530</v>
      </c>
      <c r="P1757">
        <v>125</v>
      </c>
      <c r="Q1757" s="13">
        <f t="shared" si="33"/>
        <v>744</v>
      </c>
    </row>
    <row r="1758" spans="1:17" ht="21">
      <c r="A1758" s="59">
        <v>1750</v>
      </c>
      <c r="B1758">
        <v>77033931391</v>
      </c>
      <c r="D1758" s="1" t="s">
        <v>3094</v>
      </c>
      <c r="E1758" t="s">
        <v>34</v>
      </c>
      <c r="F1758" t="s">
        <v>11</v>
      </c>
      <c r="G1758" s="162">
        <v>45394</v>
      </c>
      <c r="H1758" s="156" t="s">
        <v>94</v>
      </c>
      <c r="I1758" s="163">
        <v>45395</v>
      </c>
      <c r="J1758" s="164"/>
      <c r="K1758" s="9" t="s">
        <v>985</v>
      </c>
      <c r="L1758" t="s">
        <v>562</v>
      </c>
      <c r="M1758" s="13">
        <v>1399</v>
      </c>
      <c r="N1758" t="s">
        <v>2922</v>
      </c>
      <c r="O1758">
        <v>570</v>
      </c>
      <c r="P1758">
        <v>125</v>
      </c>
      <c r="Q1758" s="13">
        <f t="shared" si="33"/>
        <v>704</v>
      </c>
    </row>
    <row r="1759" spans="1:17" ht="21">
      <c r="A1759" s="59">
        <v>1751</v>
      </c>
      <c r="B1759">
        <v>77033930945</v>
      </c>
      <c r="D1759" s="1" t="s">
        <v>3095</v>
      </c>
      <c r="E1759" t="s">
        <v>3096</v>
      </c>
      <c r="F1759" t="s">
        <v>852</v>
      </c>
      <c r="G1759" s="162">
        <v>45394</v>
      </c>
      <c r="H1759" s="156" t="s">
        <v>94</v>
      </c>
      <c r="I1759" s="163">
        <v>45397</v>
      </c>
      <c r="J1759" s="164"/>
      <c r="K1759" s="9" t="s">
        <v>985</v>
      </c>
      <c r="L1759" t="s">
        <v>562</v>
      </c>
      <c r="M1759" s="13">
        <v>1399</v>
      </c>
      <c r="N1759" t="s">
        <v>2922</v>
      </c>
      <c r="O1759">
        <v>570</v>
      </c>
      <c r="P1759">
        <v>125</v>
      </c>
      <c r="Q1759" s="13">
        <f t="shared" si="33"/>
        <v>704</v>
      </c>
    </row>
    <row r="1760" spans="1:17" ht="21">
      <c r="A1760" s="59">
        <v>1752</v>
      </c>
      <c r="B1760" s="95">
        <v>19041560471810</v>
      </c>
      <c r="D1760" s="1" t="s">
        <v>3097</v>
      </c>
      <c r="E1760" t="s">
        <v>1837</v>
      </c>
      <c r="F1760" t="s">
        <v>452</v>
      </c>
      <c r="G1760" s="162">
        <v>45394</v>
      </c>
      <c r="H1760" s="157" t="s">
        <v>115</v>
      </c>
      <c r="I1760" s="164"/>
      <c r="J1760" s="165">
        <v>45407</v>
      </c>
      <c r="K1760" s="9" t="s">
        <v>1368</v>
      </c>
      <c r="M1760" s="13"/>
      <c r="N1760" t="s">
        <v>1713</v>
      </c>
      <c r="O1760">
        <v>530</v>
      </c>
      <c r="P1760">
        <v>125</v>
      </c>
      <c r="Q1760" s="13">
        <f t="shared" si="33"/>
        <v>0</v>
      </c>
    </row>
    <row r="1761" spans="1:17" ht="21">
      <c r="A1761" s="59">
        <v>1753</v>
      </c>
      <c r="B1761">
        <v>77962625241</v>
      </c>
      <c r="D1761" s="1" t="s">
        <v>3099</v>
      </c>
      <c r="E1761" t="s">
        <v>839</v>
      </c>
      <c r="F1761" t="s">
        <v>840</v>
      </c>
      <c r="G1761" s="162">
        <v>45394</v>
      </c>
      <c r="H1761" s="157" t="s">
        <v>115</v>
      </c>
      <c r="I1761" s="164"/>
      <c r="J1761" s="165">
        <v>45406</v>
      </c>
      <c r="K1761" s="9" t="s">
        <v>2104</v>
      </c>
      <c r="M1761" s="13"/>
      <c r="N1761" t="s">
        <v>2254</v>
      </c>
      <c r="P1761">
        <v>200</v>
      </c>
      <c r="Q1761" s="13">
        <f t="shared" si="33"/>
        <v>0</v>
      </c>
    </row>
    <row r="1762" spans="1:17" ht="21">
      <c r="A1762" s="59">
        <v>1754</v>
      </c>
      <c r="B1762">
        <v>77962712914</v>
      </c>
      <c r="D1762" s="1" t="s">
        <v>3103</v>
      </c>
      <c r="E1762" t="s">
        <v>4</v>
      </c>
      <c r="F1762" t="s">
        <v>4</v>
      </c>
      <c r="G1762" s="162">
        <v>45394</v>
      </c>
      <c r="H1762" s="156" t="s">
        <v>94</v>
      </c>
      <c r="I1762" s="163">
        <v>45395</v>
      </c>
      <c r="J1762" s="164"/>
      <c r="K1762" s="9" t="s">
        <v>1415</v>
      </c>
      <c r="M1762" s="13">
        <v>1548</v>
      </c>
      <c r="N1762" t="s">
        <v>1554</v>
      </c>
      <c r="O1762">
        <v>570</v>
      </c>
      <c r="P1762">
        <v>125</v>
      </c>
      <c r="Q1762" s="13">
        <f t="shared" si="33"/>
        <v>853</v>
      </c>
    </row>
    <row r="1763" spans="1:17" ht="21">
      <c r="A1763" s="59">
        <v>1755</v>
      </c>
      <c r="B1763">
        <v>77962712870</v>
      </c>
      <c r="D1763" s="1" t="s">
        <v>3104</v>
      </c>
      <c r="E1763" t="s">
        <v>846</v>
      </c>
      <c r="F1763" t="s">
        <v>22</v>
      </c>
      <c r="G1763" s="162">
        <v>45394</v>
      </c>
      <c r="H1763" s="156" t="s">
        <v>94</v>
      </c>
      <c r="I1763" s="163">
        <v>45395</v>
      </c>
      <c r="J1763" s="164"/>
      <c r="K1763" s="9" t="s">
        <v>1368</v>
      </c>
      <c r="M1763" s="13">
        <v>1399</v>
      </c>
      <c r="N1763" t="s">
        <v>1713</v>
      </c>
      <c r="O1763">
        <v>530</v>
      </c>
      <c r="P1763">
        <v>125</v>
      </c>
      <c r="Q1763" s="13">
        <f t="shared" si="33"/>
        <v>744</v>
      </c>
    </row>
    <row r="1764" spans="1:17" ht="21">
      <c r="A1764" s="59">
        <v>1756</v>
      </c>
      <c r="B1764">
        <v>77963548600</v>
      </c>
      <c r="D1764" s="1" t="s">
        <v>3105</v>
      </c>
      <c r="E1764" t="s">
        <v>231</v>
      </c>
      <c r="F1764" t="s">
        <v>232</v>
      </c>
      <c r="G1764" s="162">
        <v>45395</v>
      </c>
      <c r="H1764" s="156" t="s">
        <v>94</v>
      </c>
      <c r="I1764" s="163">
        <v>45397</v>
      </c>
      <c r="J1764" s="164"/>
      <c r="K1764" s="9" t="s">
        <v>1415</v>
      </c>
      <c r="M1764" s="13">
        <v>1548</v>
      </c>
      <c r="N1764" t="s">
        <v>1554</v>
      </c>
      <c r="O1764">
        <v>570</v>
      </c>
      <c r="P1764">
        <v>125</v>
      </c>
      <c r="Q1764" s="13">
        <f t="shared" ref="Q1764:Q1827" si="34">(IF((M1764)-(O1764+P1764)&lt;0,0,(M1764)-(O1764+P1764)))</f>
        <v>853</v>
      </c>
    </row>
    <row r="1765" spans="1:17" ht="18">
      <c r="A1765" s="59">
        <v>1757</v>
      </c>
      <c r="B1765" s="9">
        <v>77963548316</v>
      </c>
      <c r="C1765" s="9"/>
      <c r="D1765" s="9" t="s">
        <v>3106</v>
      </c>
      <c r="E1765" s="9" t="s">
        <v>893</v>
      </c>
      <c r="F1765" t="s">
        <v>199</v>
      </c>
      <c r="G1765" s="162">
        <v>45395</v>
      </c>
      <c r="H1765" s="156" t="s">
        <v>94</v>
      </c>
      <c r="I1765" s="163">
        <v>45397</v>
      </c>
      <c r="J1765" s="164"/>
      <c r="K1765" s="9" t="s">
        <v>2104</v>
      </c>
      <c r="M1765" s="13">
        <v>1999</v>
      </c>
      <c r="N1765" t="s">
        <v>2254</v>
      </c>
      <c r="O1765">
        <v>850</v>
      </c>
      <c r="P1765">
        <v>200</v>
      </c>
      <c r="Q1765" s="13">
        <f t="shared" si="34"/>
        <v>949</v>
      </c>
    </row>
    <row r="1766" spans="1:17" ht="18">
      <c r="A1766" s="59">
        <v>1758</v>
      </c>
      <c r="B1766" s="9">
        <v>19041560941344</v>
      </c>
      <c r="C1766" s="9"/>
      <c r="D1766" s="9" t="s">
        <v>3100</v>
      </c>
      <c r="E1766" s="9" t="s">
        <v>1332</v>
      </c>
      <c r="F1766" t="s">
        <v>380</v>
      </c>
      <c r="G1766" s="162">
        <v>45395</v>
      </c>
      <c r="H1766" s="156" t="s">
        <v>94</v>
      </c>
      <c r="I1766" s="163">
        <v>45402</v>
      </c>
      <c r="J1766" s="164"/>
      <c r="K1766" s="9" t="s">
        <v>1368</v>
      </c>
      <c r="M1766" s="13">
        <v>1399</v>
      </c>
      <c r="N1766" t="s">
        <v>1713</v>
      </c>
      <c r="O1766">
        <v>530</v>
      </c>
      <c r="P1766">
        <v>125</v>
      </c>
      <c r="Q1766" s="13">
        <f t="shared" si="34"/>
        <v>744</v>
      </c>
    </row>
    <row r="1767" spans="1:17" ht="18">
      <c r="A1767" s="59">
        <v>1759</v>
      </c>
      <c r="B1767" s="9">
        <v>77963548202</v>
      </c>
      <c r="C1767" s="9"/>
      <c r="D1767" s="9" t="s">
        <v>3107</v>
      </c>
      <c r="E1767" s="9" t="s">
        <v>1108</v>
      </c>
      <c r="F1767" t="s">
        <v>303</v>
      </c>
      <c r="G1767" s="162">
        <v>45395</v>
      </c>
      <c r="H1767" s="156" t="s">
        <v>94</v>
      </c>
      <c r="I1767" s="163">
        <v>45398</v>
      </c>
      <c r="J1767" s="164"/>
      <c r="K1767" s="9" t="s">
        <v>2104</v>
      </c>
      <c r="M1767" s="13">
        <v>1999</v>
      </c>
      <c r="N1767" t="s">
        <v>2254</v>
      </c>
      <c r="O1767">
        <v>850</v>
      </c>
      <c r="P1767">
        <v>200</v>
      </c>
      <c r="Q1767" s="13">
        <f t="shared" si="34"/>
        <v>949</v>
      </c>
    </row>
    <row r="1768" spans="1:17" ht="18">
      <c r="A1768" s="59">
        <v>1760</v>
      </c>
      <c r="B1768" s="9">
        <v>77963548176</v>
      </c>
      <c r="C1768" s="9"/>
      <c r="D1768" s="9" t="s">
        <v>3108</v>
      </c>
      <c r="E1768" s="9" t="s">
        <v>4</v>
      </c>
      <c r="F1768" t="s">
        <v>4</v>
      </c>
      <c r="G1768" s="162">
        <v>45395</v>
      </c>
      <c r="H1768" s="156" t="s">
        <v>94</v>
      </c>
      <c r="I1768" s="163">
        <v>45396</v>
      </c>
      <c r="J1768" s="164"/>
      <c r="K1768" s="9" t="s">
        <v>1368</v>
      </c>
      <c r="M1768" s="13">
        <v>1399</v>
      </c>
      <c r="N1768" t="s">
        <v>1713</v>
      </c>
      <c r="O1768">
        <v>530</v>
      </c>
      <c r="P1768">
        <v>125</v>
      </c>
      <c r="Q1768" s="13">
        <f t="shared" si="34"/>
        <v>744</v>
      </c>
    </row>
    <row r="1769" spans="1:17" ht="18">
      <c r="A1769" s="59">
        <v>1761</v>
      </c>
      <c r="B1769" s="9">
        <v>77963548154</v>
      </c>
      <c r="C1769" s="9"/>
      <c r="D1769" s="9" t="s">
        <v>3109</v>
      </c>
      <c r="E1769" s="9" t="s">
        <v>533</v>
      </c>
      <c r="F1769" t="s">
        <v>232</v>
      </c>
      <c r="G1769" s="162">
        <v>45395</v>
      </c>
      <c r="H1769" s="156" t="s">
        <v>94</v>
      </c>
      <c r="I1769" s="163">
        <v>45397</v>
      </c>
      <c r="J1769" s="164"/>
      <c r="K1769" s="9" t="s">
        <v>2104</v>
      </c>
      <c r="M1769" s="13">
        <v>1999</v>
      </c>
      <c r="N1769" t="s">
        <v>2254</v>
      </c>
      <c r="O1769">
        <v>850</v>
      </c>
      <c r="P1769">
        <v>200</v>
      </c>
      <c r="Q1769" s="13">
        <f t="shared" si="34"/>
        <v>949</v>
      </c>
    </row>
    <row r="1770" spans="1:17" ht="18">
      <c r="A1770" s="59">
        <v>1762</v>
      </c>
      <c r="B1770" s="9">
        <v>77963548121</v>
      </c>
      <c r="C1770" s="9"/>
      <c r="D1770" s="9" t="s">
        <v>3110</v>
      </c>
      <c r="E1770" s="9" t="s">
        <v>1655</v>
      </c>
      <c r="F1770" t="s">
        <v>468</v>
      </c>
      <c r="G1770" s="162">
        <v>45395</v>
      </c>
      <c r="H1770" s="156" t="s">
        <v>94</v>
      </c>
      <c r="I1770" s="163">
        <v>45397</v>
      </c>
      <c r="J1770" s="164"/>
      <c r="K1770" s="9" t="s">
        <v>2104</v>
      </c>
      <c r="M1770" s="13">
        <v>1999</v>
      </c>
      <c r="N1770" t="s">
        <v>2254</v>
      </c>
      <c r="O1770">
        <v>850</v>
      </c>
      <c r="P1770">
        <v>200</v>
      </c>
      <c r="Q1770" s="13">
        <f t="shared" si="34"/>
        <v>949</v>
      </c>
    </row>
    <row r="1771" spans="1:17" ht="18">
      <c r="A1771" s="59">
        <v>1763</v>
      </c>
      <c r="B1771" s="9">
        <v>77034889993</v>
      </c>
      <c r="C1771" s="9"/>
      <c r="D1771" s="9" t="s">
        <v>3111</v>
      </c>
      <c r="E1771" s="9" t="s">
        <v>329</v>
      </c>
      <c r="F1771" t="s">
        <v>452</v>
      </c>
      <c r="G1771" s="162">
        <v>45395</v>
      </c>
      <c r="H1771" s="156" t="s">
        <v>94</v>
      </c>
      <c r="I1771" s="163">
        <v>45398</v>
      </c>
      <c r="J1771" s="164"/>
      <c r="K1771" s="9" t="s">
        <v>1376</v>
      </c>
      <c r="L1771" t="s">
        <v>562</v>
      </c>
      <c r="M1771" s="13">
        <v>1499</v>
      </c>
      <c r="N1771" t="s">
        <v>1520</v>
      </c>
      <c r="O1771">
        <v>450</v>
      </c>
      <c r="P1771">
        <v>125</v>
      </c>
      <c r="Q1771" s="13">
        <f t="shared" si="34"/>
        <v>924</v>
      </c>
    </row>
    <row r="1772" spans="1:17" ht="18">
      <c r="A1772" s="59">
        <v>1764</v>
      </c>
      <c r="B1772" s="9">
        <v>19041560941005</v>
      </c>
      <c r="C1772" s="9"/>
      <c r="D1772" s="9" t="s">
        <v>3112</v>
      </c>
      <c r="E1772" s="9" t="s">
        <v>3113</v>
      </c>
      <c r="F1772" t="s">
        <v>71</v>
      </c>
      <c r="G1772" s="162">
        <v>45395</v>
      </c>
      <c r="H1772" s="156" t="s">
        <v>94</v>
      </c>
      <c r="I1772" s="163">
        <v>45401</v>
      </c>
      <c r="J1772" s="164"/>
      <c r="K1772" s="9" t="s">
        <v>1368</v>
      </c>
      <c r="M1772" s="13">
        <v>1399</v>
      </c>
      <c r="N1772" t="s">
        <v>1713</v>
      </c>
      <c r="O1772">
        <v>530</v>
      </c>
      <c r="P1772">
        <v>125</v>
      </c>
      <c r="Q1772" s="13">
        <f t="shared" si="34"/>
        <v>744</v>
      </c>
    </row>
    <row r="1773" spans="1:17" ht="18">
      <c r="A1773" s="59">
        <v>1765</v>
      </c>
      <c r="B1773" s="9">
        <v>77963547896</v>
      </c>
      <c r="C1773" s="9"/>
      <c r="D1773" s="9" t="s">
        <v>3114</v>
      </c>
      <c r="E1773" s="9" t="s">
        <v>891</v>
      </c>
      <c r="F1773" t="s">
        <v>492</v>
      </c>
      <c r="G1773" s="162">
        <v>45395</v>
      </c>
      <c r="H1773" s="156" t="s">
        <v>94</v>
      </c>
      <c r="I1773" s="163">
        <v>45398</v>
      </c>
      <c r="J1773" s="164"/>
      <c r="K1773" s="9" t="s">
        <v>1368</v>
      </c>
      <c r="M1773" s="13">
        <v>1399</v>
      </c>
      <c r="N1773" t="s">
        <v>1713</v>
      </c>
      <c r="O1773">
        <v>530</v>
      </c>
      <c r="P1773">
        <v>125</v>
      </c>
      <c r="Q1773" s="13">
        <f t="shared" si="34"/>
        <v>744</v>
      </c>
    </row>
    <row r="1774" spans="1:17" ht="18">
      <c r="A1774" s="59">
        <v>1766</v>
      </c>
      <c r="B1774" s="9">
        <v>77963547830</v>
      </c>
      <c r="C1774" s="9"/>
      <c r="D1774" s="9" t="s">
        <v>3115</v>
      </c>
      <c r="E1774" s="9" t="s">
        <v>1651</v>
      </c>
      <c r="F1774" t="s">
        <v>1119</v>
      </c>
      <c r="G1774" s="162">
        <v>45395</v>
      </c>
      <c r="H1774" s="156" t="s">
        <v>94</v>
      </c>
      <c r="I1774" s="163">
        <v>45399</v>
      </c>
      <c r="J1774" s="164"/>
      <c r="K1774" s="9" t="s">
        <v>2104</v>
      </c>
      <c r="M1774" s="13">
        <v>1999</v>
      </c>
      <c r="N1774" t="s">
        <v>2254</v>
      </c>
      <c r="O1774">
        <v>850</v>
      </c>
      <c r="P1774">
        <v>200</v>
      </c>
      <c r="Q1774" s="13">
        <f t="shared" si="34"/>
        <v>949</v>
      </c>
    </row>
    <row r="1775" spans="1:17" ht="18">
      <c r="A1775" s="59">
        <v>1767</v>
      </c>
      <c r="B1775" s="9">
        <v>77034889175</v>
      </c>
      <c r="C1775" s="9"/>
      <c r="D1775" s="9" t="s">
        <v>3116</v>
      </c>
      <c r="E1775" s="9" t="s">
        <v>981</v>
      </c>
      <c r="F1775" t="s">
        <v>714</v>
      </c>
      <c r="G1775" s="162">
        <v>45395</v>
      </c>
      <c r="H1775" s="156" t="s">
        <v>94</v>
      </c>
      <c r="I1775" s="163">
        <v>45399</v>
      </c>
      <c r="J1775" s="164"/>
      <c r="K1775" s="9" t="s">
        <v>985</v>
      </c>
      <c r="L1775" t="s">
        <v>562</v>
      </c>
      <c r="M1775" s="13">
        <v>1399</v>
      </c>
      <c r="N1775" t="s">
        <v>2922</v>
      </c>
      <c r="O1775">
        <v>530</v>
      </c>
      <c r="P1775">
        <v>125</v>
      </c>
      <c r="Q1775" s="13">
        <f t="shared" si="34"/>
        <v>744</v>
      </c>
    </row>
    <row r="1776" spans="1:17" ht="18">
      <c r="A1776" s="59">
        <v>1768</v>
      </c>
      <c r="B1776" s="9">
        <v>77034889094</v>
      </c>
      <c r="C1776" s="9"/>
      <c r="D1776" s="9" t="s">
        <v>3117</v>
      </c>
      <c r="E1776" s="9" t="s">
        <v>696</v>
      </c>
      <c r="F1776" t="s">
        <v>11</v>
      </c>
      <c r="G1776" s="162">
        <v>45395</v>
      </c>
      <c r="H1776" s="156" t="s">
        <v>94</v>
      </c>
      <c r="I1776" s="163">
        <v>45398</v>
      </c>
      <c r="J1776" s="164"/>
      <c r="K1776" s="9" t="s">
        <v>1376</v>
      </c>
      <c r="L1776" t="s">
        <v>562</v>
      </c>
      <c r="M1776" s="13">
        <v>1499</v>
      </c>
      <c r="N1776" t="s">
        <v>1520</v>
      </c>
      <c r="O1776">
        <v>450</v>
      </c>
      <c r="P1776">
        <v>125</v>
      </c>
      <c r="Q1776" s="13">
        <f t="shared" si="34"/>
        <v>924</v>
      </c>
    </row>
    <row r="1777" spans="1:17" ht="18">
      <c r="A1777" s="59">
        <v>1769</v>
      </c>
      <c r="B1777" s="9">
        <v>77963547760</v>
      </c>
      <c r="C1777" s="9"/>
      <c r="D1777" s="9" t="s">
        <v>3118</v>
      </c>
      <c r="E1777" s="9" t="s">
        <v>329</v>
      </c>
      <c r="F1777" t="s">
        <v>452</v>
      </c>
      <c r="G1777" s="162">
        <v>45395</v>
      </c>
      <c r="H1777" s="156" t="s">
        <v>94</v>
      </c>
      <c r="I1777" s="163">
        <v>45398</v>
      </c>
      <c r="J1777" s="164"/>
      <c r="K1777" s="9" t="s">
        <v>1368</v>
      </c>
      <c r="M1777" s="13">
        <v>1399</v>
      </c>
      <c r="N1777" t="s">
        <v>1713</v>
      </c>
      <c r="O1777">
        <v>530</v>
      </c>
      <c r="P1777">
        <v>125</v>
      </c>
      <c r="Q1777" s="13">
        <f t="shared" si="34"/>
        <v>744</v>
      </c>
    </row>
    <row r="1778" spans="1:17" ht="18">
      <c r="A1778" s="59">
        <v>1770</v>
      </c>
      <c r="B1778" s="9">
        <v>77963547723</v>
      </c>
      <c r="C1778" s="9"/>
      <c r="D1778" s="9" t="s">
        <v>3119</v>
      </c>
      <c r="E1778" s="9" t="s">
        <v>529</v>
      </c>
      <c r="F1778" t="s">
        <v>2</v>
      </c>
      <c r="G1778" s="162">
        <v>45395</v>
      </c>
      <c r="H1778" s="156" t="s">
        <v>94</v>
      </c>
      <c r="I1778" s="163">
        <v>45396</v>
      </c>
      <c r="J1778" s="164"/>
      <c r="K1778" s="9" t="s">
        <v>2104</v>
      </c>
      <c r="M1778" s="13">
        <v>1999</v>
      </c>
      <c r="N1778" t="s">
        <v>2254</v>
      </c>
      <c r="O1778">
        <v>850</v>
      </c>
      <c r="P1778">
        <v>200</v>
      </c>
      <c r="Q1778" s="13">
        <f t="shared" si="34"/>
        <v>949</v>
      </c>
    </row>
    <row r="1779" spans="1:17" ht="18">
      <c r="A1779" s="59">
        <v>1771</v>
      </c>
      <c r="B1779" s="9">
        <v>77963547701</v>
      </c>
      <c r="C1779" s="9"/>
      <c r="D1779" s="9" t="s">
        <v>3120</v>
      </c>
      <c r="E1779" s="9" t="s">
        <v>836</v>
      </c>
      <c r="F1779" t="s">
        <v>2</v>
      </c>
      <c r="G1779" s="162">
        <v>45395</v>
      </c>
      <c r="H1779" s="156" t="s">
        <v>94</v>
      </c>
      <c r="I1779" s="163">
        <v>45396</v>
      </c>
      <c r="J1779" s="164"/>
      <c r="K1779" s="9" t="s">
        <v>1415</v>
      </c>
      <c r="M1779" s="13">
        <v>1548</v>
      </c>
      <c r="N1779" t="s">
        <v>1554</v>
      </c>
      <c r="O1779">
        <v>570</v>
      </c>
      <c r="P1779">
        <v>125</v>
      </c>
      <c r="Q1779" s="13">
        <f t="shared" si="34"/>
        <v>853</v>
      </c>
    </row>
    <row r="1780" spans="1:17" ht="18">
      <c r="A1780" s="59">
        <v>1772</v>
      </c>
      <c r="B1780" s="9">
        <v>77963547642</v>
      </c>
      <c r="C1780" s="9"/>
      <c r="D1780" s="9" t="s">
        <v>3121</v>
      </c>
      <c r="E1780" s="9" t="s">
        <v>3122</v>
      </c>
      <c r="F1780" t="s">
        <v>380</v>
      </c>
      <c r="G1780" s="162">
        <v>45395</v>
      </c>
      <c r="H1780" s="157" t="s">
        <v>115</v>
      </c>
      <c r="I1780" s="164"/>
      <c r="J1780" s="165">
        <v>45406</v>
      </c>
      <c r="K1780" s="9" t="s">
        <v>1368</v>
      </c>
      <c r="M1780" s="13"/>
      <c r="N1780" t="s">
        <v>1713</v>
      </c>
      <c r="P1780">
        <v>125</v>
      </c>
      <c r="Q1780" s="13">
        <f t="shared" si="34"/>
        <v>0</v>
      </c>
    </row>
    <row r="1781" spans="1:17" ht="18">
      <c r="A1781" s="59">
        <v>1773</v>
      </c>
      <c r="B1781" s="9">
        <v>77963547550</v>
      </c>
      <c r="C1781" s="9"/>
      <c r="D1781" s="9" t="s">
        <v>3123</v>
      </c>
      <c r="E1781" s="9" t="s">
        <v>3124</v>
      </c>
      <c r="F1781" t="s">
        <v>199</v>
      </c>
      <c r="G1781" s="162">
        <v>45395</v>
      </c>
      <c r="H1781" s="156" t="s">
        <v>94</v>
      </c>
      <c r="I1781" s="163">
        <v>45398</v>
      </c>
      <c r="J1781" s="164"/>
      <c r="K1781" s="9" t="s">
        <v>1368</v>
      </c>
      <c r="M1781" s="13">
        <v>1399</v>
      </c>
      <c r="N1781" t="s">
        <v>1713</v>
      </c>
      <c r="O1781">
        <v>530</v>
      </c>
      <c r="P1781">
        <v>125</v>
      </c>
      <c r="Q1781" s="13">
        <f t="shared" si="34"/>
        <v>744</v>
      </c>
    </row>
    <row r="1782" spans="1:17" ht="18">
      <c r="A1782" s="59">
        <v>1774</v>
      </c>
      <c r="B1782" s="9">
        <v>77963547524</v>
      </c>
      <c r="C1782" s="9"/>
      <c r="D1782" s="9" t="s">
        <v>3125</v>
      </c>
      <c r="E1782" s="9" t="s">
        <v>3126</v>
      </c>
      <c r="F1782" t="s">
        <v>365</v>
      </c>
      <c r="G1782" s="162">
        <v>45395</v>
      </c>
      <c r="H1782" s="156" t="s">
        <v>94</v>
      </c>
      <c r="I1782" s="163">
        <v>45397</v>
      </c>
      <c r="J1782" s="164"/>
      <c r="K1782" s="9" t="s">
        <v>1368</v>
      </c>
      <c r="M1782" s="13">
        <v>1399</v>
      </c>
      <c r="N1782" t="s">
        <v>1713</v>
      </c>
      <c r="O1782">
        <v>530</v>
      </c>
      <c r="P1782">
        <v>125</v>
      </c>
      <c r="Q1782" s="13">
        <f t="shared" si="34"/>
        <v>744</v>
      </c>
    </row>
    <row r="1783" spans="1:17" ht="18">
      <c r="A1783" s="59">
        <v>1775</v>
      </c>
      <c r="B1783" s="9">
        <v>77963547491</v>
      </c>
      <c r="C1783" s="9"/>
      <c r="D1783" s="9" t="s">
        <v>3127</v>
      </c>
      <c r="E1783" s="9" t="s">
        <v>1913</v>
      </c>
      <c r="F1783" t="s">
        <v>6</v>
      </c>
      <c r="G1783" s="162">
        <v>45395</v>
      </c>
      <c r="H1783" s="156" t="s">
        <v>94</v>
      </c>
      <c r="I1783" s="163">
        <v>45400</v>
      </c>
      <c r="J1783" s="164"/>
      <c r="K1783" s="9" t="s">
        <v>1234</v>
      </c>
      <c r="M1783" s="13">
        <v>1499</v>
      </c>
      <c r="N1783" t="s">
        <v>2882</v>
      </c>
      <c r="O1783">
        <v>530</v>
      </c>
      <c r="P1783">
        <v>125</v>
      </c>
      <c r="Q1783" s="13">
        <f t="shared" si="34"/>
        <v>844</v>
      </c>
    </row>
    <row r="1784" spans="1:17" ht="18">
      <c r="A1784" s="59">
        <v>1776</v>
      </c>
      <c r="B1784" s="9">
        <v>77963547410</v>
      </c>
      <c r="C1784" s="9"/>
      <c r="D1784" s="9" t="s">
        <v>3128</v>
      </c>
      <c r="E1784" s="9" t="s">
        <v>3129</v>
      </c>
      <c r="F1784" t="s">
        <v>232</v>
      </c>
      <c r="G1784" s="162">
        <v>45395</v>
      </c>
      <c r="H1784" s="156" t="s">
        <v>94</v>
      </c>
      <c r="I1784" s="163">
        <v>45397</v>
      </c>
      <c r="J1784" s="164"/>
      <c r="K1784" s="9" t="s">
        <v>2104</v>
      </c>
      <c r="M1784" s="13">
        <v>1999</v>
      </c>
      <c r="N1784" t="s">
        <v>2254</v>
      </c>
      <c r="O1784">
        <v>850</v>
      </c>
      <c r="P1784">
        <v>200</v>
      </c>
      <c r="Q1784" s="13">
        <f t="shared" si="34"/>
        <v>949</v>
      </c>
    </row>
    <row r="1785" spans="1:17" ht="18">
      <c r="A1785" s="59">
        <v>1777</v>
      </c>
      <c r="B1785" s="9">
        <v>77963547395</v>
      </c>
      <c r="C1785" s="9"/>
      <c r="D1785" s="9" t="s">
        <v>2148</v>
      </c>
      <c r="E1785" s="9" t="s">
        <v>2664</v>
      </c>
      <c r="F1785" t="s">
        <v>199</v>
      </c>
      <c r="G1785" s="162">
        <v>45395</v>
      </c>
      <c r="H1785" s="156" t="s">
        <v>94</v>
      </c>
      <c r="I1785" s="163">
        <v>45402</v>
      </c>
      <c r="J1785" s="164"/>
      <c r="K1785" s="9" t="s">
        <v>1368</v>
      </c>
      <c r="M1785" s="13">
        <v>1399</v>
      </c>
      <c r="N1785" t="s">
        <v>1713</v>
      </c>
      <c r="O1785">
        <v>530</v>
      </c>
      <c r="P1785">
        <v>125</v>
      </c>
      <c r="Q1785" s="13">
        <f t="shared" si="34"/>
        <v>744</v>
      </c>
    </row>
    <row r="1786" spans="1:17" ht="18">
      <c r="A1786" s="59">
        <v>1778</v>
      </c>
      <c r="B1786" s="9">
        <v>77963547362</v>
      </c>
      <c r="C1786" s="9"/>
      <c r="D1786" s="9" t="s">
        <v>3130</v>
      </c>
      <c r="E1786" s="9" t="s">
        <v>533</v>
      </c>
      <c r="F1786" t="s">
        <v>232</v>
      </c>
      <c r="G1786" s="162">
        <v>45395</v>
      </c>
      <c r="H1786" s="156" t="s">
        <v>94</v>
      </c>
      <c r="I1786" s="163">
        <v>45398</v>
      </c>
      <c r="J1786" s="164"/>
      <c r="K1786" s="9" t="s">
        <v>2104</v>
      </c>
      <c r="M1786" s="13">
        <v>1999</v>
      </c>
      <c r="N1786" t="s">
        <v>2254</v>
      </c>
      <c r="O1786">
        <v>850</v>
      </c>
      <c r="P1786">
        <v>200</v>
      </c>
      <c r="Q1786" s="13">
        <f t="shared" si="34"/>
        <v>949</v>
      </c>
    </row>
    <row r="1787" spans="1:17" ht="18">
      <c r="A1787" s="59">
        <v>1779</v>
      </c>
      <c r="B1787" s="9">
        <v>77963601892</v>
      </c>
      <c r="C1787" s="9"/>
      <c r="D1787" s="9" t="s">
        <v>3131</v>
      </c>
      <c r="E1787" s="9" t="s">
        <v>3132</v>
      </c>
      <c r="F1787" t="s">
        <v>232</v>
      </c>
      <c r="G1787" s="162">
        <v>45395</v>
      </c>
      <c r="H1787" s="156" t="s">
        <v>94</v>
      </c>
      <c r="I1787" s="163">
        <v>45401</v>
      </c>
      <c r="J1787" s="164"/>
      <c r="K1787" s="9" t="s">
        <v>3133</v>
      </c>
      <c r="M1787" s="13">
        <v>1748</v>
      </c>
      <c r="N1787" t="s">
        <v>3134</v>
      </c>
      <c r="O1787">
        <v>530</v>
      </c>
      <c r="P1787">
        <v>125</v>
      </c>
      <c r="Q1787" s="13">
        <f t="shared" si="34"/>
        <v>1093</v>
      </c>
    </row>
    <row r="1788" spans="1:17" ht="18">
      <c r="A1788" s="59">
        <v>1780</v>
      </c>
      <c r="B1788" s="9">
        <v>80475208811</v>
      </c>
      <c r="C1788" s="9"/>
      <c r="D1788" s="9" t="s">
        <v>3135</v>
      </c>
      <c r="E1788" s="9" t="s">
        <v>857</v>
      </c>
      <c r="F1788" t="s">
        <v>468</v>
      </c>
      <c r="G1788" s="162">
        <v>45395</v>
      </c>
      <c r="H1788" s="156" t="s">
        <v>94</v>
      </c>
      <c r="I1788" s="163">
        <v>45398</v>
      </c>
      <c r="J1788" s="164"/>
      <c r="K1788" s="9" t="s">
        <v>1234</v>
      </c>
      <c r="M1788" s="13">
        <v>1499</v>
      </c>
      <c r="N1788" t="s">
        <v>1520</v>
      </c>
      <c r="O1788">
        <v>450</v>
      </c>
      <c r="P1788">
        <v>125</v>
      </c>
      <c r="Q1788" s="13">
        <f t="shared" si="34"/>
        <v>924</v>
      </c>
    </row>
    <row r="1789" spans="1:17" ht="18">
      <c r="A1789" s="59">
        <v>1781</v>
      </c>
      <c r="B1789" s="9">
        <v>77963601225</v>
      </c>
      <c r="C1789" s="9"/>
      <c r="D1789" s="9" t="s">
        <v>3136</v>
      </c>
      <c r="E1789" s="9" t="s">
        <v>839</v>
      </c>
      <c r="F1789" t="s">
        <v>840</v>
      </c>
      <c r="G1789" s="162">
        <v>45395</v>
      </c>
      <c r="H1789" s="156" t="s">
        <v>94</v>
      </c>
      <c r="I1789" s="163">
        <v>45399</v>
      </c>
      <c r="J1789" s="164"/>
      <c r="K1789" s="9" t="s">
        <v>1234</v>
      </c>
      <c r="M1789" s="13">
        <v>1499</v>
      </c>
      <c r="N1789" t="s">
        <v>1520</v>
      </c>
      <c r="O1789">
        <v>450</v>
      </c>
      <c r="P1789">
        <v>125</v>
      </c>
      <c r="Q1789" s="13">
        <f t="shared" si="34"/>
        <v>924</v>
      </c>
    </row>
    <row r="1790" spans="1:17" ht="18">
      <c r="A1790" s="59">
        <v>1782</v>
      </c>
      <c r="B1790" s="9">
        <v>77963601181</v>
      </c>
      <c r="C1790" s="9"/>
      <c r="D1790" s="9" t="s">
        <v>3137</v>
      </c>
      <c r="E1790" s="9" t="s">
        <v>654</v>
      </c>
      <c r="F1790" t="s">
        <v>93</v>
      </c>
      <c r="G1790" s="162">
        <v>45395</v>
      </c>
      <c r="H1790" s="156" t="s">
        <v>94</v>
      </c>
      <c r="I1790" s="163">
        <v>45397</v>
      </c>
      <c r="J1790" s="164"/>
      <c r="K1790" s="9" t="s">
        <v>1368</v>
      </c>
      <c r="M1790" s="13">
        <v>1399</v>
      </c>
      <c r="N1790" t="s">
        <v>1713</v>
      </c>
      <c r="O1790">
        <v>530</v>
      </c>
      <c r="P1790">
        <v>125</v>
      </c>
      <c r="Q1790" s="13">
        <f t="shared" si="34"/>
        <v>744</v>
      </c>
    </row>
    <row r="1791" spans="1:17" ht="18">
      <c r="A1791" s="59">
        <v>1783</v>
      </c>
      <c r="B1791" s="9">
        <v>77963601133</v>
      </c>
      <c r="C1791" s="9"/>
      <c r="D1791" s="9" t="s">
        <v>3140</v>
      </c>
      <c r="E1791" s="9" t="s">
        <v>996</v>
      </c>
      <c r="F1791" t="s">
        <v>714</v>
      </c>
      <c r="G1791" s="162">
        <v>45395</v>
      </c>
      <c r="H1791" s="156" t="s">
        <v>94</v>
      </c>
      <c r="I1791" s="163">
        <v>45398</v>
      </c>
      <c r="J1791" s="164"/>
      <c r="K1791" s="9" t="s">
        <v>1368</v>
      </c>
      <c r="M1791" s="13">
        <v>1399</v>
      </c>
      <c r="N1791" t="s">
        <v>1713</v>
      </c>
      <c r="O1791">
        <v>530</v>
      </c>
      <c r="P1791">
        <v>125</v>
      </c>
      <c r="Q1791" s="13">
        <f t="shared" si="34"/>
        <v>744</v>
      </c>
    </row>
    <row r="1792" spans="1:17" ht="18">
      <c r="A1792" s="59">
        <v>1784</v>
      </c>
      <c r="B1792" s="9">
        <v>19041561361926</v>
      </c>
      <c r="C1792" s="9"/>
      <c r="D1792" s="9" t="s">
        <v>3142</v>
      </c>
      <c r="E1792" s="9" t="s">
        <v>1064</v>
      </c>
      <c r="F1792" t="s">
        <v>11</v>
      </c>
      <c r="G1792" s="162">
        <v>45397</v>
      </c>
      <c r="H1792" s="156" t="s">
        <v>94</v>
      </c>
      <c r="I1792" s="163">
        <v>45400</v>
      </c>
      <c r="J1792" s="164"/>
      <c r="K1792" s="9" t="s">
        <v>1376</v>
      </c>
      <c r="L1792" t="s">
        <v>562</v>
      </c>
      <c r="M1792" s="13">
        <v>1499</v>
      </c>
      <c r="N1792" t="s">
        <v>1520</v>
      </c>
      <c r="O1792">
        <v>450</v>
      </c>
      <c r="P1792">
        <v>125</v>
      </c>
      <c r="Q1792" s="13">
        <f t="shared" si="34"/>
        <v>924</v>
      </c>
    </row>
    <row r="1793" spans="1:17" ht="18">
      <c r="A1793" s="59">
        <v>1785</v>
      </c>
      <c r="B1793" s="9">
        <v>19041561361090</v>
      </c>
      <c r="C1793" s="9"/>
      <c r="D1793" s="9" t="s">
        <v>2377</v>
      </c>
      <c r="E1793" s="9" t="s">
        <v>2378</v>
      </c>
      <c r="F1793" t="s">
        <v>210</v>
      </c>
      <c r="G1793" s="162">
        <v>45397</v>
      </c>
      <c r="H1793" s="156" t="s">
        <v>94</v>
      </c>
      <c r="I1793" s="163">
        <v>45400</v>
      </c>
      <c r="J1793" s="164"/>
      <c r="K1793" s="9" t="s">
        <v>1376</v>
      </c>
      <c r="L1793" t="s">
        <v>562</v>
      </c>
      <c r="M1793" s="13">
        <v>1499</v>
      </c>
      <c r="N1793" t="s">
        <v>2966</v>
      </c>
      <c r="O1793">
        <v>530</v>
      </c>
      <c r="P1793">
        <v>125</v>
      </c>
      <c r="Q1793" s="13">
        <f t="shared" si="34"/>
        <v>844</v>
      </c>
    </row>
    <row r="1794" spans="1:17" ht="18">
      <c r="A1794" s="59">
        <v>1786</v>
      </c>
      <c r="B1794" s="9">
        <v>77964386032</v>
      </c>
      <c r="C1794" s="9"/>
      <c r="D1794" s="9" t="s">
        <v>3143</v>
      </c>
      <c r="E1794" s="9" t="s">
        <v>839</v>
      </c>
      <c r="F1794" t="s">
        <v>840</v>
      </c>
      <c r="G1794" s="162">
        <v>45397</v>
      </c>
      <c r="H1794" s="156" t="s">
        <v>94</v>
      </c>
      <c r="I1794" s="163">
        <v>45399</v>
      </c>
      <c r="J1794" s="164"/>
      <c r="K1794" s="9" t="s">
        <v>1234</v>
      </c>
      <c r="M1794" s="13">
        <v>1499</v>
      </c>
      <c r="N1794" t="s">
        <v>1520</v>
      </c>
      <c r="O1794">
        <v>450</v>
      </c>
      <c r="P1794">
        <v>125</v>
      </c>
      <c r="Q1794" s="13">
        <f t="shared" si="34"/>
        <v>924</v>
      </c>
    </row>
    <row r="1795" spans="1:17" ht="18">
      <c r="A1795" s="59">
        <v>1787</v>
      </c>
      <c r="B1795" s="9">
        <v>77035727311</v>
      </c>
      <c r="C1795" s="9"/>
      <c r="D1795" s="9" t="s">
        <v>3144</v>
      </c>
      <c r="E1795" s="9" t="s">
        <v>4</v>
      </c>
      <c r="F1795" t="s">
        <v>4</v>
      </c>
      <c r="G1795" s="162">
        <v>45397</v>
      </c>
      <c r="H1795" s="156" t="s">
        <v>94</v>
      </c>
      <c r="I1795" s="163">
        <v>45398</v>
      </c>
      <c r="J1795" s="164"/>
      <c r="K1795" s="9" t="s">
        <v>2351</v>
      </c>
      <c r="L1795" t="s">
        <v>562</v>
      </c>
      <c r="M1795" s="13">
        <v>1999</v>
      </c>
      <c r="N1795" t="s">
        <v>2822</v>
      </c>
      <c r="O1795">
        <v>850</v>
      </c>
      <c r="P1795">
        <v>200</v>
      </c>
      <c r="Q1795" s="13">
        <f t="shared" si="34"/>
        <v>949</v>
      </c>
    </row>
    <row r="1796" spans="1:17" ht="18">
      <c r="A1796" s="59">
        <v>1788</v>
      </c>
      <c r="B1796" s="9">
        <v>77964384035</v>
      </c>
      <c r="C1796" s="9"/>
      <c r="D1796" s="9" t="s">
        <v>3145</v>
      </c>
      <c r="E1796" s="9" t="s">
        <v>589</v>
      </c>
      <c r="F1796" t="s">
        <v>232</v>
      </c>
      <c r="G1796" s="162">
        <v>45397</v>
      </c>
      <c r="H1796" s="156" t="s">
        <v>94</v>
      </c>
      <c r="I1796" s="163">
        <v>45399</v>
      </c>
      <c r="J1796" s="164"/>
      <c r="K1796" s="9" t="s">
        <v>2104</v>
      </c>
      <c r="M1796" s="13">
        <v>1999</v>
      </c>
      <c r="N1796" t="s">
        <v>2254</v>
      </c>
      <c r="O1796">
        <v>850</v>
      </c>
      <c r="P1796">
        <v>200</v>
      </c>
      <c r="Q1796" s="13">
        <f t="shared" si="34"/>
        <v>949</v>
      </c>
    </row>
    <row r="1797" spans="1:17" ht="18">
      <c r="A1797" s="59">
        <v>1789</v>
      </c>
      <c r="B1797" s="9">
        <v>77964383696</v>
      </c>
      <c r="C1797" s="9"/>
      <c r="D1797" s="9" t="s">
        <v>3146</v>
      </c>
      <c r="E1797" s="9" t="s">
        <v>1108</v>
      </c>
      <c r="F1797" t="s">
        <v>303</v>
      </c>
      <c r="G1797" s="162">
        <v>45397</v>
      </c>
      <c r="H1797" s="156" t="s">
        <v>94</v>
      </c>
      <c r="I1797" s="163">
        <v>45400</v>
      </c>
      <c r="J1797" s="164"/>
      <c r="K1797" s="9" t="s">
        <v>2104</v>
      </c>
      <c r="M1797" s="13">
        <v>1999</v>
      </c>
      <c r="N1797" t="s">
        <v>2254</v>
      </c>
      <c r="O1797">
        <v>850</v>
      </c>
      <c r="P1797">
        <v>200</v>
      </c>
      <c r="Q1797" s="13">
        <f t="shared" si="34"/>
        <v>949</v>
      </c>
    </row>
    <row r="1798" spans="1:17" ht="18">
      <c r="A1798" s="59">
        <v>1790</v>
      </c>
      <c r="B1798" s="9">
        <v>77964383523</v>
      </c>
      <c r="C1798" s="9"/>
      <c r="D1798" s="9" t="s">
        <v>3147</v>
      </c>
      <c r="E1798" s="9" t="s">
        <v>329</v>
      </c>
      <c r="F1798" t="s">
        <v>452</v>
      </c>
      <c r="G1798" s="162">
        <v>45397</v>
      </c>
      <c r="H1798" s="156" t="s">
        <v>94</v>
      </c>
      <c r="I1798" s="163">
        <v>45402</v>
      </c>
      <c r="J1798" s="164"/>
      <c r="K1798" s="9" t="s">
        <v>2104</v>
      </c>
      <c r="M1798" s="13">
        <v>1999</v>
      </c>
      <c r="N1798" t="s">
        <v>2254</v>
      </c>
      <c r="O1798">
        <v>850</v>
      </c>
      <c r="P1798">
        <v>200</v>
      </c>
      <c r="Q1798" s="13">
        <f t="shared" si="34"/>
        <v>949</v>
      </c>
    </row>
    <row r="1799" spans="1:17" ht="18">
      <c r="A1799" s="59">
        <v>1791</v>
      </c>
      <c r="B1799" s="9">
        <v>77035726084</v>
      </c>
      <c r="C1799" s="9"/>
      <c r="D1799" s="9" t="s">
        <v>3148</v>
      </c>
      <c r="E1799" s="9" t="s">
        <v>836</v>
      </c>
      <c r="F1799" t="s">
        <v>2</v>
      </c>
      <c r="G1799" s="162">
        <v>45397</v>
      </c>
      <c r="H1799" s="156" t="s">
        <v>94</v>
      </c>
      <c r="I1799" s="163">
        <v>45398</v>
      </c>
      <c r="J1799" s="164"/>
      <c r="K1799" s="9" t="s">
        <v>985</v>
      </c>
      <c r="L1799" t="s">
        <v>562</v>
      </c>
      <c r="M1799" s="13">
        <v>1399</v>
      </c>
      <c r="N1799" t="s">
        <v>2922</v>
      </c>
      <c r="O1799">
        <v>570</v>
      </c>
      <c r="P1799">
        <v>125</v>
      </c>
      <c r="Q1799" s="13">
        <f t="shared" si="34"/>
        <v>704</v>
      </c>
    </row>
    <row r="1800" spans="1:17" ht="18">
      <c r="A1800" s="59">
        <v>1792</v>
      </c>
      <c r="B1800" s="9">
        <v>77964383092</v>
      </c>
      <c r="C1800" s="9"/>
      <c r="D1800" s="9" t="s">
        <v>3149</v>
      </c>
      <c r="E1800" s="9" t="s">
        <v>3150</v>
      </c>
      <c r="F1800" t="s">
        <v>452</v>
      </c>
      <c r="G1800" s="162">
        <v>45397</v>
      </c>
      <c r="H1800" s="156" t="s">
        <v>94</v>
      </c>
      <c r="I1800" s="163">
        <v>45401</v>
      </c>
      <c r="J1800" s="164"/>
      <c r="K1800" s="9" t="s">
        <v>1234</v>
      </c>
      <c r="M1800" s="13">
        <v>1499</v>
      </c>
      <c r="N1800" t="s">
        <v>1520</v>
      </c>
      <c r="O1800">
        <v>450</v>
      </c>
      <c r="P1800">
        <v>125</v>
      </c>
      <c r="Q1800" s="13">
        <f t="shared" si="34"/>
        <v>924</v>
      </c>
    </row>
    <row r="1801" spans="1:17" ht="18">
      <c r="A1801" s="59">
        <v>1793</v>
      </c>
      <c r="B1801" s="9">
        <v>77964486736</v>
      </c>
      <c r="C1801" s="9"/>
      <c r="D1801" s="9" t="s">
        <v>3151</v>
      </c>
      <c r="E1801" s="9" t="s">
        <v>1009</v>
      </c>
      <c r="F1801" t="s">
        <v>714</v>
      </c>
      <c r="G1801" s="162">
        <v>45397</v>
      </c>
      <c r="H1801" s="156" t="s">
        <v>94</v>
      </c>
      <c r="I1801" s="163">
        <v>45404</v>
      </c>
      <c r="J1801" s="164"/>
      <c r="K1801" s="9" t="s">
        <v>2104</v>
      </c>
      <c r="M1801" s="13">
        <v>1999</v>
      </c>
      <c r="N1801" t="s">
        <v>2254</v>
      </c>
      <c r="O1801">
        <v>850</v>
      </c>
      <c r="P1801">
        <v>200</v>
      </c>
      <c r="Q1801" s="13">
        <f t="shared" si="34"/>
        <v>949</v>
      </c>
    </row>
    <row r="1802" spans="1:17" ht="18">
      <c r="A1802" s="59">
        <v>1794</v>
      </c>
      <c r="B1802" s="9">
        <v>77964486681</v>
      </c>
      <c r="C1802" s="9"/>
      <c r="D1802" s="9" t="s">
        <v>3152</v>
      </c>
      <c r="E1802" s="9" t="s">
        <v>34</v>
      </c>
      <c r="F1802" t="s">
        <v>11</v>
      </c>
      <c r="G1802" s="162">
        <v>45397</v>
      </c>
      <c r="H1802" s="156" t="s">
        <v>94</v>
      </c>
      <c r="I1802" s="163">
        <v>45398</v>
      </c>
      <c r="J1802" s="164"/>
      <c r="K1802" s="9" t="s">
        <v>1368</v>
      </c>
      <c r="M1802" s="13">
        <v>1399</v>
      </c>
      <c r="N1802" t="s">
        <v>1713</v>
      </c>
      <c r="O1802">
        <v>530</v>
      </c>
      <c r="P1802">
        <v>125</v>
      </c>
      <c r="Q1802" s="13">
        <f t="shared" si="34"/>
        <v>744</v>
      </c>
    </row>
    <row r="1803" spans="1:17" ht="18">
      <c r="A1803" s="59">
        <v>1795</v>
      </c>
      <c r="B1803" s="55">
        <v>19041561422303</v>
      </c>
      <c r="C1803" s="9"/>
      <c r="D1803" s="9" t="s">
        <v>3153</v>
      </c>
      <c r="E1803" s="9" t="s">
        <v>2600</v>
      </c>
      <c r="F1803" t="s">
        <v>249</v>
      </c>
      <c r="G1803" s="162">
        <v>45397</v>
      </c>
      <c r="H1803" s="156" t="s">
        <v>94</v>
      </c>
      <c r="I1803" s="163">
        <v>45403</v>
      </c>
      <c r="J1803" s="164"/>
      <c r="K1803" s="9" t="s">
        <v>1427</v>
      </c>
      <c r="M1803" s="13">
        <v>1648</v>
      </c>
      <c r="N1803" t="s">
        <v>2850</v>
      </c>
      <c r="O1803">
        <v>570</v>
      </c>
      <c r="P1803">
        <v>125</v>
      </c>
      <c r="Q1803" s="13">
        <f t="shared" si="34"/>
        <v>953</v>
      </c>
    </row>
    <row r="1804" spans="1:17" ht="18">
      <c r="A1804" s="59">
        <v>1796</v>
      </c>
      <c r="B1804" s="9">
        <v>77964486574</v>
      </c>
      <c r="C1804" s="9"/>
      <c r="D1804" s="9" t="s">
        <v>3154</v>
      </c>
      <c r="E1804" s="9" t="s">
        <v>1108</v>
      </c>
      <c r="F1804" t="s">
        <v>303</v>
      </c>
      <c r="G1804" s="162">
        <v>45397</v>
      </c>
      <c r="H1804" s="156" t="s">
        <v>94</v>
      </c>
      <c r="I1804" s="163">
        <v>45401</v>
      </c>
      <c r="J1804" s="164"/>
      <c r="K1804" s="9" t="s">
        <v>1427</v>
      </c>
      <c r="M1804" s="13">
        <v>1648</v>
      </c>
      <c r="N1804" t="s">
        <v>2850</v>
      </c>
      <c r="O1804">
        <v>570</v>
      </c>
      <c r="P1804">
        <v>125</v>
      </c>
      <c r="Q1804" s="13">
        <f t="shared" si="34"/>
        <v>953</v>
      </c>
    </row>
    <row r="1805" spans="1:17" ht="18">
      <c r="A1805" s="59">
        <v>1797</v>
      </c>
      <c r="B1805" s="55">
        <v>19041561422292</v>
      </c>
      <c r="C1805" s="9"/>
      <c r="D1805" s="9" t="s">
        <v>3155</v>
      </c>
      <c r="E1805" s="9" t="s">
        <v>253</v>
      </c>
      <c r="F1805" t="s">
        <v>635</v>
      </c>
      <c r="G1805" s="162">
        <v>45397</v>
      </c>
      <c r="H1805" s="156" t="s">
        <v>94</v>
      </c>
      <c r="I1805" s="163">
        <v>45401</v>
      </c>
      <c r="J1805" s="164"/>
      <c r="K1805" s="9" t="s">
        <v>2104</v>
      </c>
      <c r="M1805" s="13">
        <v>1999</v>
      </c>
      <c r="N1805" t="s">
        <v>2254</v>
      </c>
      <c r="O1805">
        <v>850</v>
      </c>
      <c r="P1805">
        <v>200</v>
      </c>
      <c r="Q1805" s="13">
        <f t="shared" si="34"/>
        <v>949</v>
      </c>
    </row>
    <row r="1806" spans="1:17" ht="18">
      <c r="A1806" s="59">
        <v>1798</v>
      </c>
      <c r="B1806" s="55">
        <v>77964486563</v>
      </c>
      <c r="C1806" s="9"/>
      <c r="D1806" s="9" t="s">
        <v>3156</v>
      </c>
      <c r="E1806" s="9" t="s">
        <v>773</v>
      </c>
      <c r="F1806" t="s">
        <v>232</v>
      </c>
      <c r="G1806" s="162">
        <v>45397</v>
      </c>
      <c r="H1806" s="156" t="s">
        <v>94</v>
      </c>
      <c r="I1806" s="163">
        <v>45400</v>
      </c>
      <c r="J1806" s="164"/>
      <c r="K1806" s="9" t="s">
        <v>2104</v>
      </c>
      <c r="M1806" s="13">
        <v>1999</v>
      </c>
      <c r="N1806" t="s">
        <v>2254</v>
      </c>
      <c r="O1806">
        <v>850</v>
      </c>
      <c r="P1806">
        <v>200</v>
      </c>
      <c r="Q1806" s="13">
        <f t="shared" si="34"/>
        <v>949</v>
      </c>
    </row>
    <row r="1807" spans="1:17" ht="18">
      <c r="A1807" s="59">
        <v>1799</v>
      </c>
      <c r="B1807" s="55">
        <v>77964486504</v>
      </c>
      <c r="C1807" s="9"/>
      <c r="D1807" s="9" t="s">
        <v>3158</v>
      </c>
      <c r="E1807" s="9" t="s">
        <v>1485</v>
      </c>
      <c r="F1807" t="s">
        <v>232</v>
      </c>
      <c r="G1807" s="162">
        <v>45397</v>
      </c>
      <c r="H1807" s="156" t="s">
        <v>94</v>
      </c>
      <c r="I1807" s="163">
        <v>45400</v>
      </c>
      <c r="J1807" s="164"/>
      <c r="K1807" s="9" t="s">
        <v>1514</v>
      </c>
      <c r="M1807" s="13">
        <v>1599</v>
      </c>
      <c r="N1807" t="s">
        <v>2948</v>
      </c>
      <c r="O1807">
        <v>450</v>
      </c>
      <c r="P1807">
        <v>125</v>
      </c>
      <c r="Q1807" s="13">
        <f t="shared" si="34"/>
        <v>1024</v>
      </c>
    </row>
    <row r="1808" spans="1:17" ht="18">
      <c r="A1808" s="59">
        <v>1800</v>
      </c>
      <c r="B1808" s="55">
        <v>77964484990</v>
      </c>
      <c r="C1808" s="9"/>
      <c r="D1808" s="9" t="s">
        <v>2898</v>
      </c>
      <c r="E1808" s="9" t="s">
        <v>1274</v>
      </c>
      <c r="F1808" t="s">
        <v>492</v>
      </c>
      <c r="G1808" s="162">
        <v>45397</v>
      </c>
      <c r="H1808" s="156" t="s">
        <v>94</v>
      </c>
      <c r="I1808" s="163">
        <v>45400</v>
      </c>
      <c r="J1808" s="164"/>
      <c r="K1808" s="9" t="s">
        <v>2104</v>
      </c>
      <c r="M1808" s="13">
        <v>1999</v>
      </c>
      <c r="N1808" t="s">
        <v>2254</v>
      </c>
      <c r="O1808">
        <v>850</v>
      </c>
      <c r="P1808">
        <v>200</v>
      </c>
      <c r="Q1808" s="13">
        <f t="shared" si="34"/>
        <v>949</v>
      </c>
    </row>
    <row r="1809" spans="1:17" ht="18">
      <c r="A1809" s="59">
        <v>1801</v>
      </c>
      <c r="B1809" s="55">
        <v>77964484091</v>
      </c>
      <c r="C1809" s="9"/>
      <c r="D1809" s="9" t="s">
        <v>3159</v>
      </c>
      <c r="E1809" s="9" t="s">
        <v>3160</v>
      </c>
      <c r="F1809" t="s">
        <v>827</v>
      </c>
      <c r="G1809" s="162">
        <v>45397</v>
      </c>
      <c r="H1809" s="157" t="s">
        <v>115</v>
      </c>
      <c r="I1809" s="164"/>
      <c r="J1809" s="165">
        <v>45406</v>
      </c>
      <c r="K1809" s="9" t="s">
        <v>1368</v>
      </c>
      <c r="M1809" s="13"/>
      <c r="N1809" t="s">
        <v>1713</v>
      </c>
      <c r="P1809">
        <v>125</v>
      </c>
      <c r="Q1809" s="13">
        <f t="shared" si="34"/>
        <v>0</v>
      </c>
    </row>
    <row r="1810" spans="1:17" ht="18">
      <c r="A1810" s="59">
        <v>1802</v>
      </c>
      <c r="B1810" s="55">
        <v>77036183862</v>
      </c>
      <c r="C1810" s="9"/>
      <c r="D1810" s="9" t="s">
        <v>3161</v>
      </c>
      <c r="E1810" s="9" t="s">
        <v>873</v>
      </c>
      <c r="F1810" t="s">
        <v>232</v>
      </c>
      <c r="G1810" s="162">
        <v>45397</v>
      </c>
      <c r="H1810" s="156" t="s">
        <v>94</v>
      </c>
      <c r="I1810" s="163">
        <v>45399</v>
      </c>
      <c r="J1810" s="127"/>
      <c r="K1810" s="9" t="s">
        <v>985</v>
      </c>
      <c r="L1810" t="s">
        <v>562</v>
      </c>
      <c r="M1810" s="13">
        <v>1399</v>
      </c>
      <c r="N1810" t="s">
        <v>2922</v>
      </c>
      <c r="O1810">
        <v>570</v>
      </c>
      <c r="P1810">
        <v>125</v>
      </c>
      <c r="Q1810" s="13">
        <f t="shared" si="34"/>
        <v>704</v>
      </c>
    </row>
    <row r="1811" spans="1:17" ht="18">
      <c r="A1811" s="59">
        <v>1803</v>
      </c>
      <c r="B1811" s="55">
        <v>19041561588122</v>
      </c>
      <c r="C1811" s="9"/>
      <c r="D1811" s="9" t="s">
        <v>3162</v>
      </c>
      <c r="E1811" s="9" t="s">
        <v>1148</v>
      </c>
      <c r="F1811" t="s">
        <v>635</v>
      </c>
      <c r="G1811" s="162">
        <v>45397</v>
      </c>
      <c r="H1811" s="156" t="s">
        <v>94</v>
      </c>
      <c r="I1811" s="163">
        <v>45402</v>
      </c>
      <c r="J1811" s="127"/>
      <c r="K1811" s="9" t="s">
        <v>985</v>
      </c>
      <c r="L1811" t="s">
        <v>562</v>
      </c>
      <c r="M1811" s="13">
        <v>1399</v>
      </c>
      <c r="N1811" t="s">
        <v>2922</v>
      </c>
      <c r="O1811">
        <v>570</v>
      </c>
      <c r="P1811">
        <v>125</v>
      </c>
      <c r="Q1811" s="13">
        <f t="shared" si="34"/>
        <v>704</v>
      </c>
    </row>
    <row r="1812" spans="1:17" ht="18">
      <c r="A1812" s="59">
        <v>1804</v>
      </c>
      <c r="B1812" s="55">
        <v>77964810571</v>
      </c>
      <c r="C1812" s="9"/>
      <c r="D1812" s="9" t="s">
        <v>3163</v>
      </c>
      <c r="E1812" s="9" t="s">
        <v>654</v>
      </c>
      <c r="F1812" t="s">
        <v>93</v>
      </c>
      <c r="G1812" s="162">
        <v>45397</v>
      </c>
      <c r="H1812" s="156" t="s">
        <v>94</v>
      </c>
      <c r="I1812" s="163">
        <v>45400</v>
      </c>
      <c r="J1812" s="127"/>
      <c r="K1812" s="9" t="s">
        <v>1368</v>
      </c>
      <c r="M1812" s="13">
        <v>1399</v>
      </c>
      <c r="N1812" t="s">
        <v>1713</v>
      </c>
      <c r="O1812">
        <v>530</v>
      </c>
      <c r="P1812">
        <v>125</v>
      </c>
      <c r="Q1812" s="13">
        <f t="shared" si="34"/>
        <v>744</v>
      </c>
    </row>
    <row r="1813" spans="1:17" ht="18">
      <c r="A1813" s="59">
        <v>1805</v>
      </c>
      <c r="B1813" s="55">
        <v>77964810486</v>
      </c>
      <c r="C1813" s="9"/>
      <c r="D1813" s="9" t="s">
        <v>3164</v>
      </c>
      <c r="E1813" s="9" t="s">
        <v>2962</v>
      </c>
      <c r="F1813" t="s">
        <v>2</v>
      </c>
      <c r="G1813" s="162">
        <v>45397</v>
      </c>
      <c r="H1813" s="156" t="s">
        <v>94</v>
      </c>
      <c r="I1813" s="163">
        <v>45398</v>
      </c>
      <c r="J1813" s="127"/>
      <c r="K1813" s="9" t="s">
        <v>2104</v>
      </c>
      <c r="M1813" s="13">
        <v>1999</v>
      </c>
      <c r="N1813" t="s">
        <v>2254</v>
      </c>
      <c r="O1813">
        <v>850</v>
      </c>
      <c r="P1813">
        <v>200</v>
      </c>
      <c r="Q1813" s="13">
        <f t="shared" si="34"/>
        <v>949</v>
      </c>
    </row>
    <row r="1814" spans="1:17" ht="18">
      <c r="A1814" s="59">
        <v>1806</v>
      </c>
      <c r="B1814" s="55">
        <v>77964810416</v>
      </c>
      <c r="C1814" s="9"/>
      <c r="D1814" s="9" t="s">
        <v>3165</v>
      </c>
      <c r="E1814" s="9" t="s">
        <v>21</v>
      </c>
      <c r="F1814" t="s">
        <v>22</v>
      </c>
      <c r="G1814" s="162">
        <v>45397</v>
      </c>
      <c r="H1814" s="156" t="s">
        <v>94</v>
      </c>
      <c r="I1814" s="163">
        <v>45398</v>
      </c>
      <c r="J1814" s="127"/>
      <c r="K1814" s="9" t="s">
        <v>3133</v>
      </c>
      <c r="M1814" s="13">
        <v>1748</v>
      </c>
      <c r="N1814" t="s">
        <v>3166</v>
      </c>
      <c r="O1814">
        <v>450</v>
      </c>
      <c r="P1814">
        <v>125</v>
      </c>
      <c r="Q1814" s="13">
        <f t="shared" si="34"/>
        <v>1173</v>
      </c>
    </row>
    <row r="1815" spans="1:17" ht="18">
      <c r="A1815" s="59">
        <v>1807</v>
      </c>
      <c r="B1815" s="55">
        <v>19041561587400</v>
      </c>
      <c r="C1815" s="9"/>
      <c r="D1815" s="9" t="s">
        <v>3167</v>
      </c>
      <c r="E1815" s="9" t="s">
        <v>1766</v>
      </c>
      <c r="F1815" t="s">
        <v>635</v>
      </c>
      <c r="G1815" s="162">
        <v>45397</v>
      </c>
      <c r="H1815" s="156" t="s">
        <v>94</v>
      </c>
      <c r="I1815" s="163">
        <v>45401</v>
      </c>
      <c r="J1815" s="127"/>
      <c r="K1815" s="9" t="s">
        <v>985</v>
      </c>
      <c r="L1815" t="s">
        <v>562</v>
      </c>
      <c r="M1815" s="13">
        <v>1399</v>
      </c>
      <c r="N1815" t="s">
        <v>2922</v>
      </c>
      <c r="O1815">
        <v>570</v>
      </c>
      <c r="P1815">
        <v>125</v>
      </c>
      <c r="Q1815" s="13">
        <f t="shared" si="34"/>
        <v>704</v>
      </c>
    </row>
    <row r="1816" spans="1:17" ht="18">
      <c r="A1816" s="59">
        <v>1808</v>
      </c>
      <c r="B1816" s="55">
        <v>77036182016</v>
      </c>
      <c r="C1816" s="9"/>
      <c r="D1816" s="9" t="s">
        <v>3168</v>
      </c>
      <c r="E1816" s="9" t="s">
        <v>2767</v>
      </c>
      <c r="F1816" t="s">
        <v>2</v>
      </c>
      <c r="G1816" s="162">
        <v>45397</v>
      </c>
      <c r="H1816" s="156" t="s">
        <v>94</v>
      </c>
      <c r="I1816" s="163">
        <v>45399</v>
      </c>
      <c r="J1816" s="127"/>
      <c r="K1816" s="9" t="s">
        <v>1376</v>
      </c>
      <c r="L1816" t="s">
        <v>562</v>
      </c>
      <c r="M1816" s="13">
        <v>1499</v>
      </c>
      <c r="N1816" t="s">
        <v>2966</v>
      </c>
      <c r="O1816">
        <v>570</v>
      </c>
      <c r="P1816">
        <v>125</v>
      </c>
      <c r="Q1816" s="13">
        <f t="shared" si="34"/>
        <v>804</v>
      </c>
    </row>
    <row r="1817" spans="1:17" ht="18">
      <c r="A1817" s="59">
        <v>1809</v>
      </c>
      <c r="B1817" s="55">
        <v>77964968270</v>
      </c>
      <c r="C1817" s="9"/>
      <c r="D1817" s="9" t="s">
        <v>3138</v>
      </c>
      <c r="E1817" s="9" t="s">
        <v>329</v>
      </c>
      <c r="F1817" t="s">
        <v>452</v>
      </c>
      <c r="G1817" s="162">
        <v>45397</v>
      </c>
      <c r="H1817" s="156" t="s">
        <v>94</v>
      </c>
      <c r="I1817" s="163">
        <v>45401</v>
      </c>
      <c r="J1817" s="127"/>
      <c r="K1817" s="9" t="s">
        <v>2104</v>
      </c>
      <c r="M1817" s="13">
        <v>1999</v>
      </c>
      <c r="N1817" t="s">
        <v>3139</v>
      </c>
      <c r="O1817">
        <v>750</v>
      </c>
      <c r="P1817">
        <v>125</v>
      </c>
      <c r="Q1817" s="13">
        <f t="shared" si="34"/>
        <v>1124</v>
      </c>
    </row>
    <row r="1818" spans="1:17" ht="18">
      <c r="A1818" s="59">
        <v>1810</v>
      </c>
      <c r="B1818" s="55">
        <v>77965030614</v>
      </c>
      <c r="C1818" s="9"/>
      <c r="D1818" s="9" t="s">
        <v>3169</v>
      </c>
      <c r="E1818" s="9" t="s">
        <v>1744</v>
      </c>
      <c r="F1818" t="s">
        <v>452</v>
      </c>
      <c r="G1818" s="162">
        <v>45397</v>
      </c>
      <c r="H1818" s="156" t="s">
        <v>94</v>
      </c>
      <c r="I1818" s="163">
        <v>45402</v>
      </c>
      <c r="J1818" s="127"/>
      <c r="K1818" s="9" t="s">
        <v>1368</v>
      </c>
      <c r="M1818" s="13">
        <v>1399</v>
      </c>
      <c r="N1818" t="s">
        <v>1713</v>
      </c>
      <c r="O1818">
        <v>530</v>
      </c>
      <c r="P1818">
        <v>125</v>
      </c>
      <c r="Q1818" s="13">
        <f t="shared" si="34"/>
        <v>744</v>
      </c>
    </row>
    <row r="1819" spans="1:17" ht="18">
      <c r="A1819" s="59">
        <v>1811</v>
      </c>
      <c r="B1819" s="55">
        <v>77965029030</v>
      </c>
      <c r="C1819" s="9"/>
      <c r="D1819" s="9" t="s">
        <v>3170</v>
      </c>
      <c r="E1819" s="9" t="s">
        <v>589</v>
      </c>
      <c r="F1819" t="s">
        <v>232</v>
      </c>
      <c r="G1819" s="162">
        <v>45397</v>
      </c>
      <c r="H1819" s="156" t="s">
        <v>94</v>
      </c>
      <c r="I1819" s="163">
        <v>45399</v>
      </c>
      <c r="J1819" s="127"/>
      <c r="K1819" s="9" t="s">
        <v>3171</v>
      </c>
      <c r="M1819" s="13">
        <v>2598</v>
      </c>
      <c r="N1819" t="s">
        <v>3172</v>
      </c>
      <c r="O1819">
        <f>(450+530)</f>
        <v>980</v>
      </c>
      <c r="P1819">
        <v>125</v>
      </c>
      <c r="Q1819" s="13">
        <f t="shared" si="34"/>
        <v>1493</v>
      </c>
    </row>
    <row r="1820" spans="1:17" ht="18">
      <c r="A1820" s="59">
        <v>1812</v>
      </c>
      <c r="B1820" s="55">
        <v>77965028105</v>
      </c>
      <c r="C1820" s="9"/>
      <c r="D1820" s="9" t="s">
        <v>3173</v>
      </c>
      <c r="E1820" s="9" t="s">
        <v>589</v>
      </c>
      <c r="F1820" t="s">
        <v>232</v>
      </c>
      <c r="G1820" s="162">
        <v>45397</v>
      </c>
      <c r="H1820" s="156" t="s">
        <v>94</v>
      </c>
      <c r="I1820" s="163">
        <v>45399</v>
      </c>
      <c r="J1820" s="127"/>
      <c r="K1820" s="9" t="s">
        <v>2104</v>
      </c>
      <c r="M1820" s="13">
        <v>1999</v>
      </c>
      <c r="N1820" t="s">
        <v>3176</v>
      </c>
      <c r="O1820">
        <v>850</v>
      </c>
      <c r="P1820">
        <v>200</v>
      </c>
      <c r="Q1820" s="13">
        <f t="shared" si="34"/>
        <v>949</v>
      </c>
    </row>
    <row r="1821" spans="1:17" ht="18">
      <c r="A1821" s="59">
        <v>1813</v>
      </c>
      <c r="B1821" s="55">
        <v>19041561700763</v>
      </c>
      <c r="C1821" s="9"/>
      <c r="D1821" s="9" t="s">
        <v>3174</v>
      </c>
      <c r="E1821" s="9" t="s">
        <v>3175</v>
      </c>
      <c r="F1821" t="s">
        <v>6</v>
      </c>
      <c r="G1821" s="162">
        <v>45397</v>
      </c>
      <c r="H1821" s="156" t="s">
        <v>94</v>
      </c>
      <c r="I1821" s="163">
        <v>45402</v>
      </c>
      <c r="J1821" s="127"/>
      <c r="K1821" s="9" t="s">
        <v>2104</v>
      </c>
      <c r="M1821" s="13">
        <v>1999</v>
      </c>
      <c r="N1821" t="s">
        <v>2254</v>
      </c>
      <c r="O1821">
        <v>850</v>
      </c>
      <c r="P1821">
        <v>200</v>
      </c>
      <c r="Q1821" s="13">
        <f t="shared" si="34"/>
        <v>949</v>
      </c>
    </row>
    <row r="1822" spans="1:17" ht="18">
      <c r="A1822" s="59">
        <v>1814</v>
      </c>
      <c r="B1822" s="55">
        <v>1091297324424</v>
      </c>
      <c r="C1822" s="9"/>
      <c r="D1822" s="9" t="s">
        <v>3177</v>
      </c>
      <c r="E1822" s="9" t="s">
        <v>2600</v>
      </c>
      <c r="F1822" t="s">
        <v>249</v>
      </c>
      <c r="G1822" s="162">
        <v>45397</v>
      </c>
      <c r="H1822" s="156" t="s">
        <v>94</v>
      </c>
      <c r="I1822" s="163">
        <v>45402</v>
      </c>
      <c r="J1822" s="127"/>
      <c r="K1822" s="9" t="s">
        <v>1368</v>
      </c>
      <c r="M1822" s="13">
        <v>1399</v>
      </c>
      <c r="N1822" t="s">
        <v>1713</v>
      </c>
      <c r="O1822">
        <v>530</v>
      </c>
      <c r="P1822">
        <v>125</v>
      </c>
      <c r="Q1822" s="13">
        <f t="shared" si="34"/>
        <v>744</v>
      </c>
    </row>
    <row r="1823" spans="1:17" ht="18">
      <c r="A1823" s="59">
        <v>1815</v>
      </c>
      <c r="B1823" s="55">
        <v>77965025784</v>
      </c>
      <c r="C1823" s="9"/>
      <c r="D1823" s="9" t="s">
        <v>3178</v>
      </c>
      <c r="E1823" s="9" t="s">
        <v>342</v>
      </c>
      <c r="F1823" t="s">
        <v>343</v>
      </c>
      <c r="G1823" s="162">
        <v>45397</v>
      </c>
      <c r="H1823" s="156" t="s">
        <v>94</v>
      </c>
      <c r="I1823" s="163">
        <v>45402</v>
      </c>
      <c r="J1823" s="127"/>
      <c r="K1823" s="9" t="s">
        <v>1368</v>
      </c>
      <c r="M1823" s="13">
        <v>1399</v>
      </c>
      <c r="N1823" t="s">
        <v>1713</v>
      </c>
      <c r="O1823">
        <v>530</v>
      </c>
      <c r="P1823">
        <v>125</v>
      </c>
      <c r="Q1823" s="13">
        <f t="shared" si="34"/>
        <v>744</v>
      </c>
    </row>
    <row r="1824" spans="1:17" ht="18">
      <c r="A1824" s="59">
        <v>1816</v>
      </c>
      <c r="B1824" s="55">
        <v>77965025600</v>
      </c>
      <c r="C1824" s="9"/>
      <c r="D1824" s="9" t="s">
        <v>3179</v>
      </c>
      <c r="E1824" s="9" t="s">
        <v>829</v>
      </c>
      <c r="F1824" t="s">
        <v>303</v>
      </c>
      <c r="G1824" s="162">
        <v>45397</v>
      </c>
      <c r="H1824" s="156" t="s">
        <v>94</v>
      </c>
      <c r="I1824" s="163">
        <v>45400</v>
      </c>
      <c r="J1824" s="127"/>
      <c r="K1824" s="9" t="s">
        <v>2104</v>
      </c>
      <c r="M1824" s="13">
        <v>1999</v>
      </c>
      <c r="N1824" t="s">
        <v>2254</v>
      </c>
      <c r="O1824">
        <v>850</v>
      </c>
      <c r="P1824">
        <v>200</v>
      </c>
      <c r="Q1824" s="13">
        <f t="shared" si="34"/>
        <v>949</v>
      </c>
    </row>
    <row r="1825" spans="1:17" ht="18">
      <c r="A1825" s="59">
        <v>1817</v>
      </c>
      <c r="B1825" s="55">
        <v>77965025062</v>
      </c>
      <c r="C1825" s="9"/>
      <c r="D1825" s="9" t="s">
        <v>3180</v>
      </c>
      <c r="E1825" s="9" t="s">
        <v>3181</v>
      </c>
      <c r="F1825" t="s">
        <v>6</v>
      </c>
      <c r="G1825" s="162">
        <v>45397</v>
      </c>
      <c r="H1825" s="156" t="s">
        <v>94</v>
      </c>
      <c r="I1825" s="163">
        <v>45404</v>
      </c>
      <c r="J1825" s="127"/>
      <c r="K1825" s="9" t="s">
        <v>1234</v>
      </c>
      <c r="M1825" s="13">
        <v>1499</v>
      </c>
      <c r="N1825" t="s">
        <v>1520</v>
      </c>
      <c r="O1825">
        <v>450</v>
      </c>
      <c r="P1825">
        <v>125</v>
      </c>
      <c r="Q1825" s="13">
        <f t="shared" si="34"/>
        <v>924</v>
      </c>
    </row>
    <row r="1826" spans="1:17" ht="18">
      <c r="A1826" s="59">
        <v>1818</v>
      </c>
      <c r="B1826" s="55">
        <v>77965024712</v>
      </c>
      <c r="C1826" s="9"/>
      <c r="D1826" s="9" t="s">
        <v>3182</v>
      </c>
      <c r="E1826" s="9" t="s">
        <v>1318</v>
      </c>
      <c r="F1826" t="s">
        <v>11</v>
      </c>
      <c r="G1826" s="162">
        <v>45397</v>
      </c>
      <c r="H1826" s="156" t="s">
        <v>94</v>
      </c>
      <c r="I1826" s="163">
        <v>45399</v>
      </c>
      <c r="J1826" s="127"/>
      <c r="K1826" s="9" t="s">
        <v>2104</v>
      </c>
      <c r="M1826" s="13">
        <v>1999</v>
      </c>
      <c r="N1826" t="s">
        <v>2254</v>
      </c>
      <c r="O1826">
        <v>850</v>
      </c>
      <c r="P1826">
        <v>200</v>
      </c>
      <c r="Q1826" s="13">
        <f t="shared" si="34"/>
        <v>949</v>
      </c>
    </row>
    <row r="1827" spans="1:17" ht="18">
      <c r="A1827" s="59">
        <v>1819</v>
      </c>
      <c r="B1827" s="55">
        <v>77965024432</v>
      </c>
      <c r="C1827" s="9"/>
      <c r="D1827" s="9" t="s">
        <v>3183</v>
      </c>
      <c r="E1827" s="9" t="s">
        <v>2235</v>
      </c>
      <c r="F1827" t="s">
        <v>827</v>
      </c>
      <c r="G1827" s="162">
        <v>45397</v>
      </c>
      <c r="H1827" s="156" t="s">
        <v>94</v>
      </c>
      <c r="I1827" s="163">
        <v>45401</v>
      </c>
      <c r="J1827" s="127"/>
      <c r="K1827" s="9" t="s">
        <v>1368</v>
      </c>
      <c r="M1827" s="13">
        <v>1399</v>
      </c>
      <c r="N1827" t="s">
        <v>1713</v>
      </c>
      <c r="O1827">
        <v>530</v>
      </c>
      <c r="P1827">
        <v>125</v>
      </c>
      <c r="Q1827" s="13">
        <f t="shared" si="34"/>
        <v>744</v>
      </c>
    </row>
    <row r="1828" spans="1:17" ht="18">
      <c r="A1828" s="59">
        <v>1820</v>
      </c>
      <c r="B1828" s="55">
        <v>19041561698954</v>
      </c>
      <c r="C1828" s="9"/>
      <c r="D1828" s="9" t="s">
        <v>2574</v>
      </c>
      <c r="E1828" s="9" t="s">
        <v>2575</v>
      </c>
      <c r="F1828" t="s">
        <v>1119</v>
      </c>
      <c r="G1828" s="162">
        <v>45397</v>
      </c>
      <c r="H1828" s="156" t="s">
        <v>94</v>
      </c>
      <c r="I1828" s="163">
        <v>45404</v>
      </c>
      <c r="J1828" s="127"/>
      <c r="K1828" s="9" t="s">
        <v>1368</v>
      </c>
      <c r="M1828" s="13">
        <v>1399</v>
      </c>
      <c r="N1828" t="s">
        <v>1713</v>
      </c>
      <c r="O1828">
        <v>530</v>
      </c>
      <c r="P1828">
        <v>125</v>
      </c>
      <c r="Q1828" s="13">
        <f t="shared" ref="Q1828:Q1891" si="35">(IF((M1828)-(O1828+P1828)&lt;0,0,(M1828)-(O1828+P1828)))</f>
        <v>744</v>
      </c>
    </row>
    <row r="1829" spans="1:17" ht="18">
      <c r="A1829" s="59">
        <v>1821</v>
      </c>
      <c r="B1829" s="55">
        <v>77966114236</v>
      </c>
      <c r="C1829" s="9"/>
      <c r="D1829" s="9" t="s">
        <v>3184</v>
      </c>
      <c r="E1829" s="9" t="s">
        <v>231</v>
      </c>
      <c r="F1829" t="s">
        <v>232</v>
      </c>
      <c r="G1829" s="162">
        <v>45398</v>
      </c>
      <c r="H1829" s="156" t="s">
        <v>94</v>
      </c>
      <c r="I1829" s="163">
        <v>45400</v>
      </c>
      <c r="J1829" s="127"/>
      <c r="K1829" s="9" t="s">
        <v>2104</v>
      </c>
      <c r="M1829" s="13">
        <v>1999</v>
      </c>
      <c r="N1829" t="s">
        <v>2254</v>
      </c>
      <c r="O1829">
        <v>850</v>
      </c>
      <c r="P1829">
        <v>200</v>
      </c>
      <c r="Q1829" s="13">
        <f t="shared" si="35"/>
        <v>949</v>
      </c>
    </row>
    <row r="1830" spans="1:17" ht="18">
      <c r="A1830" s="59">
        <v>1822</v>
      </c>
      <c r="B1830" s="55">
        <v>141123414419326</v>
      </c>
      <c r="C1830" s="9"/>
      <c r="D1830" s="9" t="s">
        <v>2787</v>
      </c>
      <c r="E1830" s="9" t="s">
        <v>1870</v>
      </c>
      <c r="F1830" t="s">
        <v>631</v>
      </c>
      <c r="G1830" s="162">
        <v>45398</v>
      </c>
      <c r="H1830" s="156" t="s">
        <v>94</v>
      </c>
      <c r="I1830" s="163">
        <v>45401</v>
      </c>
      <c r="J1830" s="127"/>
      <c r="K1830" s="9" t="s">
        <v>985</v>
      </c>
      <c r="L1830" t="s">
        <v>562</v>
      </c>
      <c r="M1830" s="13">
        <v>1399</v>
      </c>
      <c r="N1830" t="s">
        <v>1713</v>
      </c>
      <c r="O1830">
        <v>530</v>
      </c>
      <c r="P1830">
        <v>125</v>
      </c>
      <c r="Q1830" s="13">
        <f t="shared" si="35"/>
        <v>744</v>
      </c>
    </row>
    <row r="1831" spans="1:17" ht="18">
      <c r="A1831" s="59">
        <v>1823</v>
      </c>
      <c r="B1831" s="55">
        <v>77966113816</v>
      </c>
      <c r="C1831" s="9"/>
      <c r="D1831" s="9" t="s">
        <v>3185</v>
      </c>
      <c r="E1831" s="9" t="s">
        <v>3186</v>
      </c>
      <c r="F1831" t="s">
        <v>232</v>
      </c>
      <c r="G1831" s="162">
        <v>45398</v>
      </c>
      <c r="H1831" s="156" t="s">
        <v>94</v>
      </c>
      <c r="I1831" s="163">
        <v>45400</v>
      </c>
      <c r="J1831" s="127"/>
      <c r="K1831" s="9" t="s">
        <v>1234</v>
      </c>
      <c r="M1831" s="13">
        <v>1499</v>
      </c>
      <c r="N1831" t="s">
        <v>1520</v>
      </c>
      <c r="O1831">
        <v>450</v>
      </c>
      <c r="P1831">
        <v>125</v>
      </c>
      <c r="Q1831" s="13">
        <f t="shared" si="35"/>
        <v>924</v>
      </c>
    </row>
    <row r="1832" spans="1:17" ht="18">
      <c r="A1832" s="59">
        <v>1824</v>
      </c>
      <c r="B1832" s="55">
        <v>77966113400</v>
      </c>
      <c r="C1832" s="9"/>
      <c r="D1832" s="9" t="s">
        <v>3187</v>
      </c>
      <c r="E1832" s="9" t="s">
        <v>589</v>
      </c>
      <c r="F1832" t="s">
        <v>232</v>
      </c>
      <c r="G1832" s="162">
        <v>45398</v>
      </c>
      <c r="H1832" s="156" t="s">
        <v>94</v>
      </c>
      <c r="I1832" s="163">
        <v>45402</v>
      </c>
      <c r="J1832" s="127"/>
      <c r="K1832" s="9" t="s">
        <v>1368</v>
      </c>
      <c r="M1832" s="13">
        <v>1399</v>
      </c>
      <c r="N1832" t="s">
        <v>1713</v>
      </c>
      <c r="O1832">
        <v>530</v>
      </c>
      <c r="P1832">
        <v>125</v>
      </c>
      <c r="Q1832" s="13">
        <f t="shared" si="35"/>
        <v>744</v>
      </c>
    </row>
    <row r="1833" spans="1:17" ht="18">
      <c r="A1833" s="59">
        <v>1825</v>
      </c>
      <c r="B1833" s="55">
        <v>77966113223</v>
      </c>
      <c r="C1833" s="9"/>
      <c r="D1833" s="9" t="s">
        <v>3188</v>
      </c>
      <c r="E1833" s="9" t="s">
        <v>1659</v>
      </c>
      <c r="F1833" t="s">
        <v>452</v>
      </c>
      <c r="G1833" s="162">
        <v>45398</v>
      </c>
      <c r="H1833" s="156" t="s">
        <v>94</v>
      </c>
      <c r="I1833" s="163">
        <v>45402</v>
      </c>
      <c r="J1833" s="127"/>
      <c r="K1833" s="9" t="s">
        <v>1368</v>
      </c>
      <c r="M1833" s="13">
        <v>1399</v>
      </c>
      <c r="N1833" t="s">
        <v>1713</v>
      </c>
      <c r="O1833">
        <v>530</v>
      </c>
      <c r="P1833">
        <v>125</v>
      </c>
      <c r="Q1833" s="13">
        <f t="shared" si="35"/>
        <v>744</v>
      </c>
    </row>
    <row r="1834" spans="1:17" ht="18">
      <c r="A1834" s="59">
        <v>1826</v>
      </c>
      <c r="B1834" s="55">
        <v>141123413798611</v>
      </c>
      <c r="C1834" s="9"/>
      <c r="D1834" s="9" t="s">
        <v>3189</v>
      </c>
      <c r="E1834" s="9" t="s">
        <v>2548</v>
      </c>
      <c r="F1834" t="s">
        <v>468</v>
      </c>
      <c r="G1834" s="162">
        <v>45398</v>
      </c>
      <c r="H1834" s="156" t="s">
        <v>94</v>
      </c>
      <c r="I1834" s="163">
        <v>45401</v>
      </c>
      <c r="J1834" s="127"/>
      <c r="K1834" s="9" t="s">
        <v>2228</v>
      </c>
      <c r="M1834" s="13">
        <v>2099</v>
      </c>
      <c r="N1834" t="s">
        <v>2254</v>
      </c>
      <c r="O1834">
        <v>850</v>
      </c>
      <c r="P1834">
        <v>200</v>
      </c>
      <c r="Q1834" s="13">
        <f t="shared" si="35"/>
        <v>1049</v>
      </c>
    </row>
    <row r="1835" spans="1:17" ht="18">
      <c r="A1835" s="59">
        <v>1827</v>
      </c>
      <c r="B1835" s="55">
        <v>77966112722</v>
      </c>
      <c r="C1835" s="9">
        <v>8073425659</v>
      </c>
      <c r="D1835" s="9" t="s">
        <v>3190</v>
      </c>
      <c r="E1835" s="9" t="s">
        <v>329</v>
      </c>
      <c r="F1835" t="s">
        <v>452</v>
      </c>
      <c r="G1835" s="162">
        <v>45398</v>
      </c>
      <c r="H1835" s="157" t="s">
        <v>115</v>
      </c>
      <c r="I1835" s="164"/>
      <c r="J1835" s="165">
        <v>45417</v>
      </c>
      <c r="K1835" s="9" t="s">
        <v>2104</v>
      </c>
      <c r="M1835" s="13"/>
      <c r="N1835" t="s">
        <v>2254</v>
      </c>
      <c r="P1835">
        <v>200</v>
      </c>
      <c r="Q1835" s="13">
        <f t="shared" si="35"/>
        <v>0</v>
      </c>
    </row>
    <row r="1836" spans="1:17" ht="18">
      <c r="A1836" s="59">
        <v>1828</v>
      </c>
      <c r="B1836" s="55">
        <v>77966112486</v>
      </c>
      <c r="C1836" s="9"/>
      <c r="D1836" s="9" t="s">
        <v>3191</v>
      </c>
      <c r="E1836" s="9" t="s">
        <v>829</v>
      </c>
      <c r="F1836" t="s">
        <v>303</v>
      </c>
      <c r="G1836" s="162">
        <v>45398</v>
      </c>
      <c r="H1836" s="156" t="s">
        <v>94</v>
      </c>
      <c r="I1836" s="163">
        <v>45401</v>
      </c>
      <c r="J1836" s="127"/>
      <c r="K1836" s="9" t="s">
        <v>1368</v>
      </c>
      <c r="M1836" s="13">
        <v>1399</v>
      </c>
      <c r="N1836" t="s">
        <v>1713</v>
      </c>
      <c r="O1836">
        <v>530</v>
      </c>
      <c r="P1836">
        <v>125</v>
      </c>
      <c r="Q1836" s="13">
        <f t="shared" si="35"/>
        <v>744</v>
      </c>
    </row>
    <row r="1837" spans="1:17" ht="18">
      <c r="A1837" s="59">
        <v>1829</v>
      </c>
      <c r="B1837" s="55">
        <v>77966112416</v>
      </c>
      <c r="C1837" s="9"/>
      <c r="D1837" s="9" t="s">
        <v>3192</v>
      </c>
      <c r="E1837" s="9" t="s">
        <v>773</v>
      </c>
      <c r="F1837" t="s">
        <v>232</v>
      </c>
      <c r="G1837" s="162">
        <v>45398</v>
      </c>
      <c r="H1837" s="156" t="s">
        <v>94</v>
      </c>
      <c r="I1837" s="163">
        <v>45400</v>
      </c>
      <c r="J1837" s="127"/>
      <c r="K1837" s="9" t="s">
        <v>1514</v>
      </c>
      <c r="M1837" s="13">
        <v>1599</v>
      </c>
      <c r="N1837" t="s">
        <v>1520</v>
      </c>
      <c r="O1837">
        <v>450</v>
      </c>
      <c r="P1837">
        <v>125</v>
      </c>
      <c r="Q1837" s="13">
        <f t="shared" si="35"/>
        <v>1024</v>
      </c>
    </row>
    <row r="1838" spans="1:17" ht="18">
      <c r="A1838" s="59">
        <v>1830</v>
      </c>
      <c r="B1838" s="55">
        <v>77966112346</v>
      </c>
      <c r="C1838" s="9"/>
      <c r="D1838" s="9" t="s">
        <v>3193</v>
      </c>
      <c r="E1838" s="9" t="s">
        <v>4</v>
      </c>
      <c r="F1838" t="s">
        <v>4</v>
      </c>
      <c r="G1838" s="162">
        <v>45398</v>
      </c>
      <c r="H1838" s="156" t="s">
        <v>94</v>
      </c>
      <c r="I1838" s="163">
        <v>45399</v>
      </c>
      <c r="J1838" s="127"/>
      <c r="K1838" s="9" t="s">
        <v>2104</v>
      </c>
      <c r="M1838" s="13">
        <v>1999</v>
      </c>
      <c r="N1838" t="s">
        <v>2254</v>
      </c>
      <c r="O1838">
        <v>850</v>
      </c>
      <c r="P1838">
        <v>200</v>
      </c>
      <c r="Q1838" s="13">
        <f t="shared" si="35"/>
        <v>949</v>
      </c>
    </row>
    <row r="1839" spans="1:17" ht="18">
      <c r="A1839" s="59">
        <v>1831</v>
      </c>
      <c r="B1839" s="55">
        <v>77966112114</v>
      </c>
      <c r="C1839" s="9"/>
      <c r="D1839" s="9" t="s">
        <v>3194</v>
      </c>
      <c r="E1839" s="9" t="s">
        <v>1678</v>
      </c>
      <c r="F1839" t="s">
        <v>343</v>
      </c>
      <c r="G1839" s="162">
        <v>45398</v>
      </c>
      <c r="H1839" s="156" t="s">
        <v>94</v>
      </c>
      <c r="I1839" s="163">
        <v>45402</v>
      </c>
      <c r="J1839" s="127"/>
      <c r="K1839" s="9" t="s">
        <v>1234</v>
      </c>
      <c r="M1839" s="13">
        <v>1499</v>
      </c>
      <c r="N1839" t="s">
        <v>2882</v>
      </c>
      <c r="O1839">
        <v>530</v>
      </c>
      <c r="P1839">
        <v>125</v>
      </c>
      <c r="Q1839" s="13">
        <f t="shared" si="35"/>
        <v>844</v>
      </c>
    </row>
    <row r="1840" spans="1:17" ht="18">
      <c r="A1840" s="59">
        <v>1832</v>
      </c>
      <c r="B1840" s="55">
        <v>19041562212032</v>
      </c>
      <c r="C1840" s="9"/>
      <c r="D1840" s="9" t="s">
        <v>3195</v>
      </c>
      <c r="E1840" s="9" t="s">
        <v>1110</v>
      </c>
      <c r="F1840" t="s">
        <v>365</v>
      </c>
      <c r="G1840" s="162">
        <v>45398</v>
      </c>
      <c r="H1840" s="156" t="s">
        <v>94</v>
      </c>
      <c r="I1840" s="163">
        <v>45403</v>
      </c>
      <c r="J1840" s="127"/>
      <c r="K1840" s="9" t="s">
        <v>1376</v>
      </c>
      <c r="L1840" t="s">
        <v>562</v>
      </c>
      <c r="M1840" s="13">
        <v>1499</v>
      </c>
      <c r="N1840" t="s">
        <v>3196</v>
      </c>
      <c r="O1840">
        <v>570</v>
      </c>
      <c r="P1840">
        <v>125</v>
      </c>
      <c r="Q1840" s="13">
        <f t="shared" si="35"/>
        <v>804</v>
      </c>
    </row>
    <row r="1841" spans="1:17" ht="18">
      <c r="A1841" s="59">
        <v>1833</v>
      </c>
      <c r="B1841" s="55">
        <v>77966114763</v>
      </c>
      <c r="C1841" s="9"/>
      <c r="D1841" s="9" t="s">
        <v>3197</v>
      </c>
      <c r="E1841" s="9" t="s">
        <v>533</v>
      </c>
      <c r="F1841" t="s">
        <v>232</v>
      </c>
      <c r="G1841" s="162">
        <v>45398</v>
      </c>
      <c r="H1841" s="156" t="s">
        <v>94</v>
      </c>
      <c r="I1841" s="163">
        <v>45400</v>
      </c>
      <c r="J1841" s="127"/>
      <c r="K1841" s="9" t="s">
        <v>1234</v>
      </c>
      <c r="M1841" s="13">
        <v>1499</v>
      </c>
      <c r="N1841" t="s">
        <v>1520</v>
      </c>
      <c r="O1841">
        <v>450</v>
      </c>
      <c r="P1841">
        <v>125</v>
      </c>
      <c r="Q1841" s="13">
        <f t="shared" si="35"/>
        <v>924</v>
      </c>
    </row>
    <row r="1842" spans="1:17" ht="18">
      <c r="A1842" s="59">
        <v>1834</v>
      </c>
      <c r="B1842" s="55">
        <v>77966205273</v>
      </c>
      <c r="C1842" s="9"/>
      <c r="D1842" s="9" t="s">
        <v>3198</v>
      </c>
      <c r="E1842" s="9" t="s">
        <v>2874</v>
      </c>
      <c r="F1842" t="s">
        <v>6</v>
      </c>
      <c r="G1842" s="162">
        <v>45398</v>
      </c>
      <c r="H1842" s="156" t="s">
        <v>94</v>
      </c>
      <c r="I1842" s="163">
        <v>45402</v>
      </c>
      <c r="J1842" s="127"/>
      <c r="K1842" s="9" t="s">
        <v>1368</v>
      </c>
      <c r="M1842" s="13">
        <v>1399</v>
      </c>
      <c r="N1842" t="s">
        <v>1713</v>
      </c>
      <c r="O1842">
        <v>530</v>
      </c>
      <c r="P1842">
        <v>125</v>
      </c>
      <c r="Q1842" s="13">
        <f t="shared" si="35"/>
        <v>744</v>
      </c>
    </row>
    <row r="1843" spans="1:17" ht="18">
      <c r="A1843" s="59">
        <v>1835</v>
      </c>
      <c r="B1843" s="55">
        <v>77966205192</v>
      </c>
      <c r="C1843" s="9"/>
      <c r="D1843" s="9" t="s">
        <v>3199</v>
      </c>
      <c r="E1843" s="9" t="s">
        <v>90</v>
      </c>
      <c r="F1843" t="s">
        <v>93</v>
      </c>
      <c r="G1843" s="162">
        <v>45398</v>
      </c>
      <c r="H1843" s="156" t="s">
        <v>94</v>
      </c>
      <c r="I1843" s="163">
        <v>45400</v>
      </c>
      <c r="J1843" s="127"/>
      <c r="K1843" s="9" t="s">
        <v>1368</v>
      </c>
      <c r="M1843" s="13">
        <v>1399</v>
      </c>
      <c r="N1843" t="s">
        <v>1713</v>
      </c>
      <c r="O1843">
        <v>530</v>
      </c>
      <c r="P1843">
        <v>125</v>
      </c>
      <c r="Q1843" s="13">
        <f t="shared" si="35"/>
        <v>744</v>
      </c>
    </row>
    <row r="1844" spans="1:17" ht="18">
      <c r="A1844" s="59">
        <v>1836</v>
      </c>
      <c r="B1844" s="55">
        <v>77966205122</v>
      </c>
      <c r="C1844" s="9"/>
      <c r="D1844" s="9" t="s">
        <v>3200</v>
      </c>
      <c r="E1844" s="9" t="s">
        <v>1093</v>
      </c>
      <c r="F1844" t="s">
        <v>2</v>
      </c>
      <c r="G1844" s="162">
        <v>45398</v>
      </c>
      <c r="H1844" s="156" t="s">
        <v>94</v>
      </c>
      <c r="I1844" s="163">
        <v>45399</v>
      </c>
      <c r="J1844" s="127"/>
      <c r="K1844" s="9" t="s">
        <v>2228</v>
      </c>
      <c r="M1844" s="13">
        <v>2099</v>
      </c>
      <c r="N1844" t="s">
        <v>2715</v>
      </c>
      <c r="O1844">
        <v>850</v>
      </c>
      <c r="P1844">
        <v>200</v>
      </c>
      <c r="Q1844" s="13">
        <f t="shared" si="35"/>
        <v>1049</v>
      </c>
    </row>
    <row r="1845" spans="1:17" ht="18">
      <c r="A1845" s="59">
        <v>1837</v>
      </c>
      <c r="B1845" s="55">
        <v>77966204702</v>
      </c>
      <c r="C1845" s="9"/>
      <c r="D1845" s="9" t="s">
        <v>3201</v>
      </c>
      <c r="E1845" s="9" t="s">
        <v>1134</v>
      </c>
      <c r="F1845" t="s">
        <v>22</v>
      </c>
      <c r="G1845" s="162">
        <v>45398</v>
      </c>
      <c r="H1845" s="156" t="s">
        <v>94</v>
      </c>
      <c r="I1845" s="163">
        <v>45400</v>
      </c>
      <c r="J1845" s="127"/>
      <c r="K1845" s="9" t="s">
        <v>2104</v>
      </c>
      <c r="M1845" s="13">
        <v>1999</v>
      </c>
      <c r="N1845" t="s">
        <v>2254</v>
      </c>
      <c r="O1845">
        <v>850</v>
      </c>
      <c r="P1845">
        <v>200</v>
      </c>
      <c r="Q1845" s="13">
        <f t="shared" si="35"/>
        <v>949</v>
      </c>
    </row>
    <row r="1846" spans="1:17" ht="18">
      <c r="A1846" s="59">
        <v>1838</v>
      </c>
      <c r="B1846" s="55">
        <v>77966204131</v>
      </c>
      <c r="C1846" s="9"/>
      <c r="D1846" s="9" t="s">
        <v>3202</v>
      </c>
      <c r="E1846" s="9" t="s">
        <v>4</v>
      </c>
      <c r="F1846" t="s">
        <v>4</v>
      </c>
      <c r="G1846" s="162">
        <v>45398</v>
      </c>
      <c r="H1846" s="156" t="s">
        <v>94</v>
      </c>
      <c r="I1846" s="163">
        <v>45399</v>
      </c>
      <c r="J1846" s="127"/>
      <c r="K1846" s="9" t="s">
        <v>1368</v>
      </c>
      <c r="M1846" s="13">
        <v>1399</v>
      </c>
      <c r="N1846" t="s">
        <v>1713</v>
      </c>
      <c r="O1846">
        <v>530</v>
      </c>
      <c r="P1846">
        <v>125</v>
      </c>
      <c r="Q1846" s="13">
        <f t="shared" si="35"/>
        <v>744</v>
      </c>
    </row>
    <row r="1847" spans="1:17" ht="18">
      <c r="A1847" s="59">
        <v>1839</v>
      </c>
      <c r="B1847" s="55">
        <v>77966204105</v>
      </c>
      <c r="C1847" s="9"/>
      <c r="D1847" s="9" t="s">
        <v>3204</v>
      </c>
      <c r="E1847" s="9" t="s">
        <v>3205</v>
      </c>
      <c r="F1847" t="s">
        <v>232</v>
      </c>
      <c r="G1847" s="162">
        <v>45398</v>
      </c>
      <c r="H1847" s="156" t="s">
        <v>94</v>
      </c>
      <c r="I1847" s="163">
        <v>45401</v>
      </c>
      <c r="J1847" s="127"/>
      <c r="K1847" s="9" t="s">
        <v>1368</v>
      </c>
      <c r="M1847" s="13">
        <v>1399</v>
      </c>
      <c r="N1847" t="s">
        <v>1713</v>
      </c>
      <c r="O1847">
        <v>530</v>
      </c>
      <c r="P1847">
        <v>125</v>
      </c>
      <c r="Q1847" s="13">
        <f t="shared" si="35"/>
        <v>744</v>
      </c>
    </row>
    <row r="1848" spans="1:17" ht="18">
      <c r="A1848" s="59">
        <v>1840</v>
      </c>
      <c r="B1848" s="55">
        <v>141123413797156</v>
      </c>
      <c r="C1848" s="9"/>
      <c r="D1848" s="9" t="s">
        <v>3206</v>
      </c>
      <c r="E1848" s="9" t="s">
        <v>3207</v>
      </c>
      <c r="F1848" t="s">
        <v>6</v>
      </c>
      <c r="G1848" s="162">
        <v>45398</v>
      </c>
      <c r="H1848" s="156" t="s">
        <v>94</v>
      </c>
      <c r="I1848" s="163">
        <v>45419</v>
      </c>
      <c r="J1848" s="127"/>
      <c r="K1848" s="9" t="s">
        <v>1368</v>
      </c>
      <c r="M1848" s="13">
        <v>1399</v>
      </c>
      <c r="N1848" t="s">
        <v>1713</v>
      </c>
      <c r="O1848">
        <v>530</v>
      </c>
      <c r="P1848">
        <v>125</v>
      </c>
      <c r="Q1848" s="13">
        <f t="shared" si="35"/>
        <v>744</v>
      </c>
    </row>
    <row r="1849" spans="1:17" ht="18">
      <c r="A1849" s="59">
        <v>1841</v>
      </c>
      <c r="B1849" s="55">
        <v>77967041471</v>
      </c>
      <c r="C1849" s="9"/>
      <c r="D1849" s="9" t="s">
        <v>3208</v>
      </c>
      <c r="E1849" s="9" t="s">
        <v>1274</v>
      </c>
      <c r="F1849" t="s">
        <v>492</v>
      </c>
      <c r="G1849" s="162">
        <v>45399</v>
      </c>
      <c r="H1849" s="156" t="s">
        <v>94</v>
      </c>
      <c r="I1849" s="163">
        <v>45401</v>
      </c>
      <c r="J1849" s="127"/>
      <c r="K1849" s="9" t="s">
        <v>3209</v>
      </c>
      <c r="M1849" s="13">
        <v>1499</v>
      </c>
      <c r="N1849" t="s">
        <v>3210</v>
      </c>
      <c r="O1849">
        <v>530</v>
      </c>
      <c r="P1849">
        <v>125</v>
      </c>
      <c r="Q1849" s="13">
        <f t="shared" si="35"/>
        <v>844</v>
      </c>
    </row>
    <row r="1850" spans="1:17" ht="18">
      <c r="A1850" s="59">
        <v>1842</v>
      </c>
      <c r="B1850" s="55">
        <v>77967041353</v>
      </c>
      <c r="C1850" s="9"/>
      <c r="D1850" s="9" t="s">
        <v>3211</v>
      </c>
      <c r="E1850" s="9" t="s">
        <v>974</v>
      </c>
      <c r="F1850" t="s">
        <v>365</v>
      </c>
      <c r="G1850" s="162">
        <v>45399</v>
      </c>
      <c r="H1850" s="156" t="s">
        <v>94</v>
      </c>
      <c r="I1850" s="163">
        <v>45401</v>
      </c>
      <c r="J1850" s="127"/>
      <c r="K1850" s="9" t="s">
        <v>2104</v>
      </c>
      <c r="M1850" s="13">
        <v>1999</v>
      </c>
      <c r="N1850" t="s">
        <v>2254</v>
      </c>
      <c r="O1850">
        <v>850</v>
      </c>
      <c r="P1850">
        <v>200</v>
      </c>
      <c r="Q1850" s="13">
        <f t="shared" si="35"/>
        <v>949</v>
      </c>
    </row>
    <row r="1851" spans="1:17" ht="18">
      <c r="A1851" s="59">
        <v>1843</v>
      </c>
      <c r="B1851" s="55">
        <v>77967041305</v>
      </c>
      <c r="C1851" s="9"/>
      <c r="D1851" s="9" t="s">
        <v>3212</v>
      </c>
      <c r="E1851" s="9" t="s">
        <v>34</v>
      </c>
      <c r="F1851" t="s">
        <v>11</v>
      </c>
      <c r="G1851" s="162">
        <v>45399</v>
      </c>
      <c r="H1851" s="156" t="s">
        <v>94</v>
      </c>
      <c r="I1851" s="163">
        <v>45401</v>
      </c>
      <c r="J1851" s="127"/>
      <c r="K1851" s="9" t="s">
        <v>1234</v>
      </c>
      <c r="M1851" s="13">
        <v>1499</v>
      </c>
      <c r="N1851" t="s">
        <v>1520</v>
      </c>
      <c r="O1851">
        <v>450</v>
      </c>
      <c r="P1851">
        <v>125</v>
      </c>
      <c r="Q1851" s="13">
        <f t="shared" si="35"/>
        <v>924</v>
      </c>
    </row>
    <row r="1852" spans="1:17" ht="18">
      <c r="A1852" s="59">
        <v>1844</v>
      </c>
      <c r="B1852" s="55">
        <v>80478141645</v>
      </c>
      <c r="C1852" s="9"/>
      <c r="D1852" s="9" t="s">
        <v>3213</v>
      </c>
      <c r="E1852" s="9" t="s">
        <v>2600</v>
      </c>
      <c r="F1852" t="s">
        <v>249</v>
      </c>
      <c r="G1852" s="162">
        <v>45399</v>
      </c>
      <c r="H1852" s="156" t="s">
        <v>94</v>
      </c>
      <c r="I1852" s="163">
        <v>45405</v>
      </c>
      <c r="J1852" s="127"/>
      <c r="K1852" s="9" t="s">
        <v>1415</v>
      </c>
      <c r="M1852" s="13">
        <v>1548</v>
      </c>
      <c r="N1852" t="s">
        <v>1717</v>
      </c>
      <c r="O1852">
        <v>570</v>
      </c>
      <c r="P1852">
        <v>125</v>
      </c>
      <c r="Q1852" s="13">
        <f t="shared" si="35"/>
        <v>853</v>
      </c>
    </row>
    <row r="1853" spans="1:17" ht="18">
      <c r="A1853" s="59">
        <v>1845</v>
      </c>
      <c r="B1853" s="55">
        <v>19041562687645</v>
      </c>
      <c r="C1853" s="9"/>
      <c r="D1853" s="9" t="s">
        <v>3214</v>
      </c>
      <c r="E1853" s="9" t="s">
        <v>1338</v>
      </c>
      <c r="F1853" t="s">
        <v>380</v>
      </c>
      <c r="G1853" s="162">
        <v>45399</v>
      </c>
      <c r="H1853" s="156" t="s">
        <v>94</v>
      </c>
      <c r="I1853" s="163">
        <v>45403</v>
      </c>
      <c r="J1853" s="127"/>
      <c r="K1853" s="9" t="s">
        <v>2104</v>
      </c>
      <c r="M1853" s="13">
        <v>1999</v>
      </c>
      <c r="N1853" t="s">
        <v>2254</v>
      </c>
      <c r="O1853">
        <v>850</v>
      </c>
      <c r="P1853">
        <v>200</v>
      </c>
      <c r="Q1853" s="13">
        <f t="shared" si="35"/>
        <v>949</v>
      </c>
    </row>
    <row r="1854" spans="1:17" ht="18">
      <c r="A1854" s="59">
        <v>1846</v>
      </c>
      <c r="B1854" s="55">
        <v>77967040826</v>
      </c>
      <c r="C1854" s="9"/>
      <c r="D1854" s="9" t="s">
        <v>3215</v>
      </c>
      <c r="E1854" s="9" t="s">
        <v>963</v>
      </c>
      <c r="F1854" t="s">
        <v>380</v>
      </c>
      <c r="G1854" s="162">
        <v>45399</v>
      </c>
      <c r="H1854" s="156" t="s">
        <v>94</v>
      </c>
      <c r="I1854" s="163">
        <v>45405</v>
      </c>
      <c r="J1854" s="127"/>
      <c r="K1854" s="9" t="s">
        <v>2104</v>
      </c>
      <c r="M1854" s="13">
        <v>1999</v>
      </c>
      <c r="N1854" t="s">
        <v>2254</v>
      </c>
      <c r="O1854">
        <v>850</v>
      </c>
      <c r="P1854">
        <v>200</v>
      </c>
      <c r="Q1854" s="13">
        <f t="shared" si="35"/>
        <v>949</v>
      </c>
    </row>
    <row r="1855" spans="1:17" ht="18">
      <c r="A1855" s="59">
        <v>1847</v>
      </c>
      <c r="B1855" s="55">
        <v>77967039986</v>
      </c>
      <c r="C1855" s="9"/>
      <c r="D1855" s="9" t="s">
        <v>3217</v>
      </c>
      <c r="E1855" s="9" t="s">
        <v>836</v>
      </c>
      <c r="F1855" t="s">
        <v>2</v>
      </c>
      <c r="G1855" s="162">
        <v>45399</v>
      </c>
      <c r="H1855" s="156" t="s">
        <v>94</v>
      </c>
      <c r="I1855" s="163">
        <v>45400</v>
      </c>
      <c r="J1855" s="127"/>
      <c r="K1855" s="9" t="s">
        <v>1234</v>
      </c>
      <c r="M1855" s="13">
        <v>1499</v>
      </c>
      <c r="N1855" t="s">
        <v>2882</v>
      </c>
      <c r="O1855">
        <v>530</v>
      </c>
      <c r="P1855">
        <v>125</v>
      </c>
      <c r="Q1855" s="13">
        <f t="shared" si="35"/>
        <v>844</v>
      </c>
    </row>
    <row r="1856" spans="1:17" ht="18">
      <c r="A1856" s="59">
        <v>1848</v>
      </c>
      <c r="B1856" s="55">
        <v>77038500814</v>
      </c>
      <c r="C1856" s="9"/>
      <c r="D1856" s="9" t="s">
        <v>3218</v>
      </c>
      <c r="E1856" s="9" t="s">
        <v>3219</v>
      </c>
      <c r="F1856" t="s">
        <v>22</v>
      </c>
      <c r="G1856" s="162">
        <v>45399</v>
      </c>
      <c r="H1856" s="156" t="s">
        <v>94</v>
      </c>
      <c r="I1856" s="163">
        <v>45400</v>
      </c>
      <c r="J1856" s="127"/>
      <c r="K1856" s="9" t="s">
        <v>1376</v>
      </c>
      <c r="L1856" t="s">
        <v>562</v>
      </c>
      <c r="M1856" s="13">
        <v>1499</v>
      </c>
      <c r="N1856" t="s">
        <v>2922</v>
      </c>
      <c r="O1856">
        <v>570</v>
      </c>
      <c r="P1856">
        <v>125</v>
      </c>
      <c r="Q1856" s="13">
        <f t="shared" si="35"/>
        <v>804</v>
      </c>
    </row>
    <row r="1857" spans="1:17" ht="18">
      <c r="A1857" s="59">
        <v>1849</v>
      </c>
      <c r="B1857" s="55">
        <v>19041562678755</v>
      </c>
      <c r="C1857" s="9"/>
      <c r="D1857" s="9" t="s">
        <v>3220</v>
      </c>
      <c r="E1857" s="9" t="s">
        <v>253</v>
      </c>
      <c r="F1857" t="s">
        <v>635</v>
      </c>
      <c r="G1857" s="162">
        <v>45399</v>
      </c>
      <c r="H1857" s="156" t="s">
        <v>94</v>
      </c>
      <c r="I1857" s="163">
        <v>45404</v>
      </c>
      <c r="J1857" s="127"/>
      <c r="K1857" s="9" t="s">
        <v>2104</v>
      </c>
      <c r="M1857" s="13">
        <v>1999</v>
      </c>
      <c r="N1857" t="s">
        <v>2254</v>
      </c>
      <c r="O1857">
        <v>850</v>
      </c>
      <c r="P1857">
        <v>200</v>
      </c>
      <c r="Q1857" s="13">
        <f t="shared" si="35"/>
        <v>949</v>
      </c>
    </row>
    <row r="1858" spans="1:17" ht="18">
      <c r="A1858" s="59">
        <v>1850</v>
      </c>
      <c r="B1858" s="55">
        <v>77967127210</v>
      </c>
      <c r="C1858" s="9"/>
      <c r="D1858" s="9" t="s">
        <v>3221</v>
      </c>
      <c r="E1858" s="9" t="s">
        <v>963</v>
      </c>
      <c r="F1858" t="s">
        <v>380</v>
      </c>
      <c r="G1858" s="162">
        <v>45399</v>
      </c>
      <c r="H1858" s="156" t="s">
        <v>94</v>
      </c>
      <c r="I1858" s="163">
        <v>45402</v>
      </c>
      <c r="J1858" s="127"/>
      <c r="K1858" s="9" t="s">
        <v>1234</v>
      </c>
      <c r="M1858" s="13">
        <v>1499</v>
      </c>
      <c r="N1858" t="s">
        <v>1520</v>
      </c>
      <c r="O1858">
        <v>530</v>
      </c>
      <c r="P1858">
        <v>125</v>
      </c>
      <c r="Q1858" s="13">
        <f t="shared" si="35"/>
        <v>844</v>
      </c>
    </row>
    <row r="1859" spans="1:17" ht="18">
      <c r="A1859" s="59">
        <v>1851</v>
      </c>
      <c r="B1859" s="55">
        <v>77967127151</v>
      </c>
      <c r="C1859" s="9"/>
      <c r="D1859" s="9" t="s">
        <v>3222</v>
      </c>
      <c r="E1859" s="9" t="s">
        <v>2118</v>
      </c>
      <c r="F1859" t="s">
        <v>827</v>
      </c>
      <c r="G1859" s="162">
        <v>45399</v>
      </c>
      <c r="H1859" s="156" t="s">
        <v>94</v>
      </c>
      <c r="I1859" s="163">
        <v>45403</v>
      </c>
      <c r="J1859" s="127"/>
      <c r="K1859" s="9" t="s">
        <v>1427</v>
      </c>
      <c r="M1859" s="13">
        <v>1648</v>
      </c>
      <c r="N1859" t="s">
        <v>3166</v>
      </c>
      <c r="O1859">
        <v>570</v>
      </c>
      <c r="P1859">
        <v>125</v>
      </c>
      <c r="Q1859" s="13">
        <f t="shared" si="35"/>
        <v>953</v>
      </c>
    </row>
    <row r="1860" spans="1:17" ht="18">
      <c r="A1860" s="59">
        <v>1852</v>
      </c>
      <c r="B1860" s="55">
        <v>77967127070</v>
      </c>
      <c r="C1860" s="9"/>
      <c r="D1860" s="9" t="s">
        <v>3224</v>
      </c>
      <c r="E1860" s="9" t="s">
        <v>299</v>
      </c>
      <c r="F1860" t="s">
        <v>22</v>
      </c>
      <c r="G1860" s="162">
        <v>45399</v>
      </c>
      <c r="H1860" s="156" t="s">
        <v>94</v>
      </c>
      <c r="I1860" s="163">
        <v>45402</v>
      </c>
      <c r="J1860" s="127"/>
      <c r="K1860" s="9" t="s">
        <v>1234</v>
      </c>
      <c r="M1860" s="13">
        <v>1499</v>
      </c>
      <c r="N1860" t="s">
        <v>2882</v>
      </c>
      <c r="O1860">
        <v>530</v>
      </c>
      <c r="P1860">
        <v>125</v>
      </c>
      <c r="Q1860" s="13">
        <f t="shared" si="35"/>
        <v>844</v>
      </c>
    </row>
    <row r="1861" spans="1:17" ht="18">
      <c r="A1861" s="59">
        <v>1853</v>
      </c>
      <c r="B1861" s="55">
        <v>77967127011</v>
      </c>
      <c r="C1861" s="9"/>
      <c r="D1861" s="9" t="s">
        <v>3225</v>
      </c>
      <c r="E1861" s="9" t="s">
        <v>3226</v>
      </c>
      <c r="F1861" t="s">
        <v>22</v>
      </c>
      <c r="G1861" s="162">
        <v>45399</v>
      </c>
      <c r="H1861" s="156" t="s">
        <v>94</v>
      </c>
      <c r="I1861" s="163">
        <v>45400</v>
      </c>
      <c r="J1861" s="127"/>
      <c r="K1861" s="9" t="s">
        <v>1368</v>
      </c>
      <c r="M1861" s="13">
        <v>1399</v>
      </c>
      <c r="N1861" t="s">
        <v>1713</v>
      </c>
      <c r="O1861">
        <v>530</v>
      </c>
      <c r="P1861">
        <v>125</v>
      </c>
      <c r="Q1861" s="13">
        <f t="shared" si="35"/>
        <v>744</v>
      </c>
    </row>
    <row r="1862" spans="1:17" ht="18">
      <c r="A1862" s="59">
        <v>1854</v>
      </c>
      <c r="B1862" s="55">
        <v>77967266624</v>
      </c>
      <c r="C1862" s="9"/>
      <c r="D1862" s="9" t="s">
        <v>3227</v>
      </c>
      <c r="E1862" s="9" t="s">
        <v>846</v>
      </c>
      <c r="F1862" t="s">
        <v>22</v>
      </c>
      <c r="G1862" s="162">
        <v>45399</v>
      </c>
      <c r="H1862" s="156" t="s">
        <v>94</v>
      </c>
      <c r="I1862" s="163">
        <v>45401</v>
      </c>
      <c r="J1862" s="127"/>
      <c r="K1862" s="9" t="s">
        <v>1514</v>
      </c>
      <c r="M1862" s="13">
        <v>1599</v>
      </c>
      <c r="N1862" t="s">
        <v>2948</v>
      </c>
      <c r="O1862">
        <v>530</v>
      </c>
      <c r="P1862">
        <v>125</v>
      </c>
      <c r="Q1862" s="13">
        <f t="shared" si="35"/>
        <v>944</v>
      </c>
    </row>
    <row r="1863" spans="1:17" ht="18">
      <c r="A1863" s="59">
        <v>1855</v>
      </c>
      <c r="B1863" s="55">
        <v>141123413907278</v>
      </c>
      <c r="C1863" s="9"/>
      <c r="D1863" s="9" t="s">
        <v>3228</v>
      </c>
      <c r="E1863" s="9" t="s">
        <v>1148</v>
      </c>
      <c r="F1863" t="s">
        <v>635</v>
      </c>
      <c r="G1863" s="162">
        <v>45399</v>
      </c>
      <c r="H1863" s="156" t="s">
        <v>94</v>
      </c>
      <c r="I1863" s="163">
        <v>45403</v>
      </c>
      <c r="J1863" s="127"/>
      <c r="K1863" s="9" t="s">
        <v>1368</v>
      </c>
      <c r="M1863" s="13">
        <v>1399</v>
      </c>
      <c r="N1863" t="s">
        <v>1713</v>
      </c>
      <c r="O1863">
        <v>530</v>
      </c>
      <c r="P1863">
        <v>125</v>
      </c>
      <c r="Q1863" s="13">
        <f t="shared" si="35"/>
        <v>744</v>
      </c>
    </row>
    <row r="1864" spans="1:17" ht="18">
      <c r="A1864" s="59">
        <v>1856</v>
      </c>
      <c r="B1864" s="55">
        <v>77967927575</v>
      </c>
      <c r="C1864" s="9"/>
      <c r="D1864" s="9" t="s">
        <v>3216</v>
      </c>
      <c r="E1864" s="9" t="s">
        <v>1274</v>
      </c>
      <c r="F1864" t="s">
        <v>492</v>
      </c>
      <c r="G1864" s="162">
        <v>45400</v>
      </c>
      <c r="H1864" s="156" t="s">
        <v>94</v>
      </c>
      <c r="I1864" s="163">
        <v>45402</v>
      </c>
      <c r="J1864" s="127"/>
      <c r="K1864" s="9" t="s">
        <v>2104</v>
      </c>
      <c r="M1864" s="13">
        <v>1999</v>
      </c>
      <c r="N1864" t="s">
        <v>2810</v>
      </c>
      <c r="O1864">
        <v>750</v>
      </c>
      <c r="P1864">
        <v>125</v>
      </c>
      <c r="Q1864" s="13">
        <f t="shared" si="35"/>
        <v>1124</v>
      </c>
    </row>
    <row r="1865" spans="1:17" ht="18">
      <c r="A1865" s="59">
        <v>1857</v>
      </c>
      <c r="B1865" s="55">
        <v>77967927494</v>
      </c>
      <c r="C1865" s="9"/>
      <c r="D1865" s="9" t="s">
        <v>3223</v>
      </c>
      <c r="E1865" s="9" t="s">
        <v>893</v>
      </c>
      <c r="F1865" t="s">
        <v>199</v>
      </c>
      <c r="G1865" s="162">
        <v>45400</v>
      </c>
      <c r="H1865" s="156" t="s">
        <v>94</v>
      </c>
      <c r="I1865" s="163">
        <v>45402</v>
      </c>
      <c r="J1865" s="127"/>
      <c r="K1865" s="9" t="s">
        <v>2104</v>
      </c>
      <c r="M1865" s="13">
        <v>1999</v>
      </c>
      <c r="N1865" t="s">
        <v>2254</v>
      </c>
      <c r="O1865">
        <v>850</v>
      </c>
      <c r="P1865">
        <v>200</v>
      </c>
      <c r="Q1865" s="13">
        <f t="shared" si="35"/>
        <v>949</v>
      </c>
    </row>
    <row r="1866" spans="1:17" ht="18">
      <c r="A1866" s="59">
        <v>1858</v>
      </c>
      <c r="B1866" s="55">
        <v>77967927354</v>
      </c>
      <c r="C1866" s="9"/>
      <c r="D1866" s="9" t="s">
        <v>3229</v>
      </c>
      <c r="E1866" s="9" t="s">
        <v>940</v>
      </c>
      <c r="F1866" t="s">
        <v>22</v>
      </c>
      <c r="G1866" s="162">
        <v>45400</v>
      </c>
      <c r="H1866" s="156" t="s">
        <v>94</v>
      </c>
      <c r="I1866" s="163">
        <v>45401</v>
      </c>
      <c r="J1866" s="127"/>
      <c r="K1866" s="9" t="s">
        <v>2104</v>
      </c>
      <c r="M1866" s="13">
        <v>1999</v>
      </c>
      <c r="N1866" t="s">
        <v>2254</v>
      </c>
      <c r="O1866">
        <v>850</v>
      </c>
      <c r="P1866">
        <v>200</v>
      </c>
      <c r="Q1866" s="13">
        <f t="shared" si="35"/>
        <v>949</v>
      </c>
    </row>
    <row r="1867" spans="1:17" ht="18">
      <c r="A1867" s="59">
        <v>1859</v>
      </c>
      <c r="B1867" s="55">
        <v>77967927214</v>
      </c>
      <c r="C1867" s="9"/>
      <c r="D1867" s="9" t="s">
        <v>3230</v>
      </c>
      <c r="E1867" s="9" t="s">
        <v>1377</v>
      </c>
      <c r="F1867" t="s">
        <v>232</v>
      </c>
      <c r="G1867" s="162">
        <v>45400</v>
      </c>
      <c r="H1867" s="156" t="s">
        <v>94</v>
      </c>
      <c r="I1867" s="163">
        <v>45402</v>
      </c>
      <c r="J1867" s="127"/>
      <c r="K1867" s="9" t="s">
        <v>2104</v>
      </c>
      <c r="M1867" s="13">
        <v>1999</v>
      </c>
      <c r="N1867" t="s">
        <v>2254</v>
      </c>
      <c r="O1867">
        <v>850</v>
      </c>
      <c r="P1867">
        <v>200</v>
      </c>
      <c r="Q1867" s="13">
        <f t="shared" si="35"/>
        <v>949</v>
      </c>
    </row>
    <row r="1868" spans="1:17" ht="18">
      <c r="A1868" s="59">
        <v>1860</v>
      </c>
      <c r="B1868" s="55">
        <v>77967927133</v>
      </c>
      <c r="C1868" s="9"/>
      <c r="D1868" s="9" t="s">
        <v>3231</v>
      </c>
      <c r="E1868" s="9" t="s">
        <v>1377</v>
      </c>
      <c r="F1868" t="s">
        <v>232</v>
      </c>
      <c r="G1868" s="162">
        <v>45400</v>
      </c>
      <c r="H1868" s="156" t="s">
        <v>94</v>
      </c>
      <c r="I1868" s="163">
        <v>45404</v>
      </c>
      <c r="J1868" s="127"/>
      <c r="K1868" s="9" t="s">
        <v>2104</v>
      </c>
      <c r="M1868" s="13">
        <v>1999</v>
      </c>
      <c r="N1868" t="s">
        <v>2254</v>
      </c>
      <c r="O1868">
        <v>850</v>
      </c>
      <c r="P1868">
        <v>200</v>
      </c>
      <c r="Q1868" s="13">
        <f t="shared" si="35"/>
        <v>949</v>
      </c>
    </row>
    <row r="1869" spans="1:17" ht="18">
      <c r="A1869" s="59">
        <v>1861</v>
      </c>
      <c r="B1869" s="55">
        <v>77967927030</v>
      </c>
      <c r="C1869" s="9"/>
      <c r="D1869" s="9" t="s">
        <v>3232</v>
      </c>
      <c r="E1869" s="9" t="s">
        <v>329</v>
      </c>
      <c r="F1869" t="s">
        <v>452</v>
      </c>
      <c r="G1869" s="162">
        <v>45400</v>
      </c>
      <c r="H1869" s="156" t="s">
        <v>94</v>
      </c>
      <c r="I1869" s="163">
        <v>45404</v>
      </c>
      <c r="J1869" s="127"/>
      <c r="K1869" s="9" t="s">
        <v>2104</v>
      </c>
      <c r="M1869" s="13">
        <v>1999</v>
      </c>
      <c r="N1869" t="s">
        <v>2254</v>
      </c>
      <c r="O1869">
        <v>850</v>
      </c>
      <c r="P1869">
        <v>200</v>
      </c>
      <c r="Q1869" s="13">
        <f t="shared" si="35"/>
        <v>949</v>
      </c>
    </row>
    <row r="1870" spans="1:17" ht="18">
      <c r="A1870" s="59">
        <v>1862</v>
      </c>
      <c r="B1870" s="55">
        <v>77967926956</v>
      </c>
      <c r="C1870" s="9"/>
      <c r="D1870" s="9" t="s">
        <v>3233</v>
      </c>
      <c r="E1870" s="9" t="s">
        <v>1377</v>
      </c>
      <c r="F1870" t="s">
        <v>232</v>
      </c>
      <c r="G1870" s="162">
        <v>45400</v>
      </c>
      <c r="H1870" s="156" t="s">
        <v>94</v>
      </c>
      <c r="I1870" s="163">
        <v>45402</v>
      </c>
      <c r="J1870" s="127"/>
      <c r="K1870" s="9" t="s">
        <v>2104</v>
      </c>
      <c r="M1870" s="13">
        <v>1999</v>
      </c>
      <c r="N1870" t="s">
        <v>2724</v>
      </c>
      <c r="O1870">
        <v>750</v>
      </c>
      <c r="P1870">
        <v>125</v>
      </c>
      <c r="Q1870" s="13">
        <f t="shared" si="35"/>
        <v>1124</v>
      </c>
    </row>
    <row r="1871" spans="1:17" ht="18">
      <c r="A1871" s="59">
        <v>1863</v>
      </c>
      <c r="B1871" s="55">
        <v>77967925221</v>
      </c>
      <c r="C1871" s="9"/>
      <c r="D1871" s="9" t="s">
        <v>2605</v>
      </c>
      <c r="E1871" s="9" t="s">
        <v>2183</v>
      </c>
      <c r="F1871" t="s">
        <v>22</v>
      </c>
      <c r="G1871" s="162">
        <v>45400</v>
      </c>
      <c r="H1871" s="156" t="s">
        <v>94</v>
      </c>
      <c r="I1871" s="163">
        <v>45402</v>
      </c>
      <c r="J1871" s="127"/>
      <c r="K1871" s="9" t="s">
        <v>2104</v>
      </c>
      <c r="M1871" s="13">
        <v>1999</v>
      </c>
      <c r="N1871" t="s">
        <v>2254</v>
      </c>
      <c r="O1871">
        <v>850</v>
      </c>
      <c r="P1871">
        <v>200</v>
      </c>
      <c r="Q1871" s="13">
        <f t="shared" si="35"/>
        <v>949</v>
      </c>
    </row>
    <row r="1872" spans="1:17" ht="18">
      <c r="A1872" s="59">
        <v>1864</v>
      </c>
      <c r="B1872" s="55">
        <v>19041563122732</v>
      </c>
      <c r="C1872" s="9"/>
      <c r="D1872" s="9" t="s">
        <v>1386</v>
      </c>
      <c r="E1872" s="9" t="s">
        <v>3234</v>
      </c>
      <c r="F1872" t="s">
        <v>22</v>
      </c>
      <c r="G1872" s="162">
        <v>45400</v>
      </c>
      <c r="H1872" s="156" t="s">
        <v>94</v>
      </c>
      <c r="I1872" s="163">
        <v>45402</v>
      </c>
      <c r="J1872" s="127"/>
      <c r="K1872" s="9" t="s">
        <v>2104</v>
      </c>
      <c r="M1872" s="13">
        <v>1999</v>
      </c>
      <c r="N1872" t="s">
        <v>2254</v>
      </c>
      <c r="O1872">
        <v>850</v>
      </c>
      <c r="P1872">
        <v>200</v>
      </c>
      <c r="Q1872" s="13">
        <f t="shared" si="35"/>
        <v>949</v>
      </c>
    </row>
    <row r="1873" spans="1:17" ht="18">
      <c r="A1873" s="59">
        <v>1865</v>
      </c>
      <c r="B1873" s="55">
        <v>77967924801</v>
      </c>
      <c r="C1873" s="9"/>
      <c r="D1873" s="9" t="s">
        <v>3235</v>
      </c>
      <c r="E1873" s="9" t="s">
        <v>873</v>
      </c>
      <c r="F1873" t="s">
        <v>232</v>
      </c>
      <c r="G1873" s="162">
        <v>45400</v>
      </c>
      <c r="H1873" s="156" t="s">
        <v>94</v>
      </c>
      <c r="I1873" s="163">
        <v>45404</v>
      </c>
      <c r="J1873" s="127"/>
      <c r="K1873" s="9" t="s">
        <v>1368</v>
      </c>
      <c r="M1873" s="13">
        <v>1399</v>
      </c>
      <c r="N1873" t="s">
        <v>1713</v>
      </c>
      <c r="O1873">
        <v>530</v>
      </c>
      <c r="P1873">
        <v>125</v>
      </c>
      <c r="Q1873" s="13">
        <f t="shared" si="35"/>
        <v>744</v>
      </c>
    </row>
    <row r="1874" spans="1:17" ht="18">
      <c r="A1874" s="59">
        <v>1866</v>
      </c>
      <c r="B1874" s="55">
        <v>77967924580</v>
      </c>
      <c r="C1874" s="9"/>
      <c r="D1874" s="9" t="s">
        <v>3236</v>
      </c>
      <c r="E1874" s="9" t="s">
        <v>1148</v>
      </c>
      <c r="F1874" t="s">
        <v>635</v>
      </c>
      <c r="G1874" s="162">
        <v>45400</v>
      </c>
      <c r="H1874" s="156" t="s">
        <v>94</v>
      </c>
      <c r="I1874" s="163">
        <v>45404</v>
      </c>
      <c r="J1874" s="127"/>
      <c r="K1874" s="9" t="s">
        <v>1234</v>
      </c>
      <c r="M1874" s="13">
        <v>1499</v>
      </c>
      <c r="N1874" t="s">
        <v>1520</v>
      </c>
      <c r="O1874">
        <v>530</v>
      </c>
      <c r="P1874">
        <v>125</v>
      </c>
      <c r="Q1874" s="13">
        <f t="shared" si="35"/>
        <v>844</v>
      </c>
    </row>
    <row r="1875" spans="1:17" ht="18">
      <c r="A1875" s="59">
        <v>1867</v>
      </c>
      <c r="B1875" s="55">
        <v>77967924403</v>
      </c>
      <c r="C1875" s="9"/>
      <c r="D1875" s="9" t="s">
        <v>3237</v>
      </c>
      <c r="E1875" s="9" t="s">
        <v>4</v>
      </c>
      <c r="F1875" t="s">
        <v>4</v>
      </c>
      <c r="G1875" s="162">
        <v>45400</v>
      </c>
      <c r="H1875" s="157" t="s">
        <v>115</v>
      </c>
      <c r="I1875" s="164"/>
      <c r="J1875" s="165">
        <v>45407</v>
      </c>
      <c r="K1875" s="9" t="s">
        <v>2104</v>
      </c>
      <c r="M1875" s="13"/>
      <c r="N1875" t="s">
        <v>2254</v>
      </c>
      <c r="O1875">
        <v>850</v>
      </c>
      <c r="P1875">
        <v>200</v>
      </c>
      <c r="Q1875" s="13">
        <f t="shared" si="35"/>
        <v>0</v>
      </c>
    </row>
    <row r="1876" spans="1:17" ht="18">
      <c r="A1876" s="59">
        <v>1868</v>
      </c>
      <c r="B1876" s="55">
        <v>19041563194353</v>
      </c>
      <c r="C1876" s="9"/>
      <c r="D1876" s="9" t="s">
        <v>3238</v>
      </c>
      <c r="E1876" s="9" t="s">
        <v>1646</v>
      </c>
      <c r="F1876" t="s">
        <v>210</v>
      </c>
      <c r="G1876" s="162">
        <v>45400</v>
      </c>
      <c r="H1876" s="156" t="s">
        <v>94</v>
      </c>
      <c r="I1876" s="163">
        <v>45404</v>
      </c>
      <c r="J1876" s="127"/>
      <c r="K1876" s="9" t="s">
        <v>2104</v>
      </c>
      <c r="M1876" s="13">
        <v>1999</v>
      </c>
      <c r="N1876" t="s">
        <v>2724</v>
      </c>
      <c r="O1876">
        <v>750</v>
      </c>
      <c r="P1876">
        <v>125</v>
      </c>
      <c r="Q1876" s="13">
        <f t="shared" si="35"/>
        <v>1124</v>
      </c>
    </row>
    <row r="1877" spans="1:17" ht="18">
      <c r="A1877" s="59">
        <v>1869</v>
      </c>
      <c r="B1877" s="55">
        <v>77968048675</v>
      </c>
      <c r="C1877" s="9"/>
      <c r="D1877" s="9" t="s">
        <v>3239</v>
      </c>
      <c r="E1877" s="9" t="s">
        <v>3240</v>
      </c>
      <c r="F1877" t="s">
        <v>2</v>
      </c>
      <c r="G1877" s="162">
        <v>45400</v>
      </c>
      <c r="H1877" s="156" t="s">
        <v>94</v>
      </c>
      <c r="I1877" s="163">
        <v>45401</v>
      </c>
      <c r="J1877" s="127"/>
      <c r="K1877" s="9" t="s">
        <v>2104</v>
      </c>
      <c r="M1877" s="13">
        <v>1999</v>
      </c>
      <c r="N1877" t="s">
        <v>2254</v>
      </c>
      <c r="O1877">
        <v>850</v>
      </c>
      <c r="P1877">
        <v>200</v>
      </c>
      <c r="Q1877" s="13">
        <f t="shared" si="35"/>
        <v>949</v>
      </c>
    </row>
    <row r="1878" spans="1:17" ht="18">
      <c r="A1878" s="59">
        <v>1870</v>
      </c>
      <c r="B1878" s="55">
        <v>77968048561</v>
      </c>
      <c r="C1878" s="9"/>
      <c r="D1878" s="9" t="s">
        <v>3241</v>
      </c>
      <c r="E1878" s="9" t="s">
        <v>533</v>
      </c>
      <c r="F1878" t="s">
        <v>232</v>
      </c>
      <c r="G1878" s="162">
        <v>45400</v>
      </c>
      <c r="H1878" s="156" t="s">
        <v>94</v>
      </c>
      <c r="I1878" s="163">
        <v>45402</v>
      </c>
      <c r="J1878" s="127"/>
      <c r="K1878" s="9" t="s">
        <v>2104</v>
      </c>
      <c r="M1878" s="13">
        <v>1999</v>
      </c>
      <c r="N1878" t="s">
        <v>2254</v>
      </c>
      <c r="O1878">
        <v>850</v>
      </c>
      <c r="P1878">
        <v>200</v>
      </c>
      <c r="Q1878" s="13">
        <f t="shared" si="35"/>
        <v>949</v>
      </c>
    </row>
    <row r="1879" spans="1:17" ht="18">
      <c r="A1879" s="59">
        <v>1871</v>
      </c>
      <c r="B1879" s="55">
        <v>77968048454</v>
      </c>
      <c r="C1879" s="9"/>
      <c r="D1879" s="9" t="s">
        <v>3242</v>
      </c>
      <c r="E1879" s="9" t="s">
        <v>939</v>
      </c>
      <c r="F1879" t="s">
        <v>343</v>
      </c>
      <c r="G1879" s="162">
        <v>45400</v>
      </c>
      <c r="H1879" s="156" t="s">
        <v>94</v>
      </c>
      <c r="I1879" s="163">
        <v>45405</v>
      </c>
      <c r="J1879" s="127"/>
      <c r="K1879" s="9" t="s">
        <v>1427</v>
      </c>
      <c r="M1879" s="13">
        <v>1648</v>
      </c>
      <c r="N1879" t="s">
        <v>2707</v>
      </c>
      <c r="O1879">
        <v>570</v>
      </c>
      <c r="P1879">
        <v>125</v>
      </c>
      <c r="Q1879" s="13">
        <f t="shared" si="35"/>
        <v>953</v>
      </c>
    </row>
    <row r="1880" spans="1:17" ht="18">
      <c r="A1880" s="59">
        <v>1872</v>
      </c>
      <c r="B1880" s="55">
        <v>77968048023</v>
      </c>
      <c r="C1880" s="9"/>
      <c r="D1880" s="9" t="s">
        <v>3243</v>
      </c>
      <c r="E1880" s="9" t="s">
        <v>4</v>
      </c>
      <c r="F1880" t="s">
        <v>4</v>
      </c>
      <c r="G1880" s="162">
        <v>45400</v>
      </c>
      <c r="H1880" s="156" t="s">
        <v>94</v>
      </c>
      <c r="I1880" s="163">
        <v>45401</v>
      </c>
      <c r="J1880" s="127"/>
      <c r="K1880" s="9" t="s">
        <v>2104</v>
      </c>
      <c r="M1880" s="13">
        <v>1999</v>
      </c>
      <c r="N1880" t="s">
        <v>2254</v>
      </c>
      <c r="O1880">
        <v>850</v>
      </c>
      <c r="P1880">
        <v>200</v>
      </c>
      <c r="Q1880" s="13">
        <f t="shared" si="35"/>
        <v>949</v>
      </c>
    </row>
    <row r="1881" spans="1:17" ht="18">
      <c r="A1881" s="59">
        <v>1873</v>
      </c>
      <c r="B1881" s="55">
        <v>77968047953</v>
      </c>
      <c r="C1881" s="9"/>
      <c r="D1881" s="9" t="s">
        <v>3244</v>
      </c>
      <c r="E1881" s="9" t="s">
        <v>2118</v>
      </c>
      <c r="F1881" t="s">
        <v>827</v>
      </c>
      <c r="G1881" s="162">
        <v>45400</v>
      </c>
      <c r="H1881" s="156" t="s">
        <v>94</v>
      </c>
      <c r="I1881" s="163">
        <v>45404</v>
      </c>
      <c r="J1881" s="127"/>
      <c r="K1881" s="9" t="s">
        <v>1415</v>
      </c>
      <c r="M1881" s="13">
        <v>1548</v>
      </c>
      <c r="N1881" t="s">
        <v>1717</v>
      </c>
      <c r="O1881">
        <v>570</v>
      </c>
      <c r="P1881">
        <v>125</v>
      </c>
      <c r="Q1881" s="13">
        <f t="shared" si="35"/>
        <v>853</v>
      </c>
    </row>
    <row r="1882" spans="1:17" ht="18">
      <c r="A1882" s="59">
        <v>1874</v>
      </c>
      <c r="B1882" s="55">
        <v>77039435362</v>
      </c>
      <c r="C1882" s="9"/>
      <c r="D1882" s="9" t="s">
        <v>3245</v>
      </c>
      <c r="E1882" s="9" t="s">
        <v>589</v>
      </c>
      <c r="F1882" t="s">
        <v>232</v>
      </c>
      <c r="G1882" s="162">
        <v>45400</v>
      </c>
      <c r="H1882" s="156" t="s">
        <v>94</v>
      </c>
      <c r="I1882" s="163">
        <v>45402</v>
      </c>
      <c r="J1882" s="127"/>
      <c r="K1882" s="9" t="s">
        <v>985</v>
      </c>
      <c r="L1882" t="s">
        <v>562</v>
      </c>
      <c r="M1882" s="13">
        <v>1399</v>
      </c>
      <c r="N1882" t="s">
        <v>2922</v>
      </c>
      <c r="O1882">
        <v>570</v>
      </c>
      <c r="P1882">
        <v>125</v>
      </c>
      <c r="Q1882" s="13">
        <f t="shared" si="35"/>
        <v>704</v>
      </c>
    </row>
    <row r="1883" spans="1:17" ht="18">
      <c r="A1883" s="59">
        <v>1875</v>
      </c>
      <c r="B1883" s="55">
        <v>77968047850</v>
      </c>
      <c r="C1883" s="9"/>
      <c r="D1883" s="9" t="s">
        <v>3246</v>
      </c>
      <c r="E1883" s="9" t="s">
        <v>589</v>
      </c>
      <c r="F1883" t="s">
        <v>232</v>
      </c>
      <c r="G1883" s="162">
        <v>45400</v>
      </c>
      <c r="H1883" s="156" t="s">
        <v>94</v>
      </c>
      <c r="I1883" s="163">
        <v>45402</v>
      </c>
      <c r="J1883" s="127"/>
      <c r="K1883" s="9" t="s">
        <v>1368</v>
      </c>
      <c r="M1883" s="13">
        <v>1399</v>
      </c>
      <c r="N1883" t="s">
        <v>1713</v>
      </c>
      <c r="O1883">
        <v>530</v>
      </c>
      <c r="P1883">
        <v>125</v>
      </c>
      <c r="Q1883" s="13">
        <f t="shared" si="35"/>
        <v>744</v>
      </c>
    </row>
    <row r="1884" spans="1:17" ht="18">
      <c r="A1884" s="59">
        <v>1876</v>
      </c>
      <c r="B1884" s="55">
        <v>77039582395</v>
      </c>
      <c r="C1884" s="9"/>
      <c r="D1884" s="9" t="s">
        <v>3161</v>
      </c>
      <c r="E1884" s="9" t="s">
        <v>873</v>
      </c>
      <c r="F1884" t="s">
        <v>232</v>
      </c>
      <c r="G1884" s="162">
        <v>45400</v>
      </c>
      <c r="H1884" s="156" t="s">
        <v>94</v>
      </c>
      <c r="I1884" s="163">
        <v>45402</v>
      </c>
      <c r="J1884" s="127"/>
      <c r="K1884" s="9" t="s">
        <v>985</v>
      </c>
      <c r="L1884" t="s">
        <v>562</v>
      </c>
      <c r="M1884" s="13">
        <v>1399</v>
      </c>
      <c r="N1884" t="s">
        <v>2922</v>
      </c>
      <c r="O1884">
        <v>570</v>
      </c>
      <c r="P1884">
        <v>125</v>
      </c>
      <c r="Q1884" s="13">
        <f t="shared" si="35"/>
        <v>704</v>
      </c>
    </row>
    <row r="1885" spans="1:17" ht="18">
      <c r="A1885" s="59">
        <v>1877</v>
      </c>
      <c r="B1885" s="55">
        <v>77968954405</v>
      </c>
      <c r="C1885" s="9"/>
      <c r="D1885" s="9" t="s">
        <v>3247</v>
      </c>
      <c r="E1885" s="9" t="s">
        <v>1760</v>
      </c>
      <c r="F1885" t="s">
        <v>380</v>
      </c>
      <c r="G1885" s="162">
        <v>45401</v>
      </c>
      <c r="H1885" s="156" t="s">
        <v>94</v>
      </c>
      <c r="I1885" s="163">
        <v>45405</v>
      </c>
      <c r="J1885" s="127"/>
      <c r="K1885" s="9" t="s">
        <v>1368</v>
      </c>
      <c r="M1885" s="13">
        <v>1399</v>
      </c>
      <c r="N1885" t="s">
        <v>1713</v>
      </c>
      <c r="O1885">
        <v>530</v>
      </c>
      <c r="P1885">
        <v>125</v>
      </c>
      <c r="Q1885" s="13">
        <f t="shared" si="35"/>
        <v>744</v>
      </c>
    </row>
    <row r="1886" spans="1:17" ht="18">
      <c r="A1886" s="59">
        <v>1878</v>
      </c>
      <c r="B1886" s="55">
        <v>77968954626</v>
      </c>
      <c r="C1886" s="9"/>
      <c r="D1886" s="9" t="s">
        <v>3248</v>
      </c>
      <c r="E1886" s="9" t="s">
        <v>939</v>
      </c>
      <c r="F1886" t="s">
        <v>343</v>
      </c>
      <c r="G1886" s="162">
        <v>45401</v>
      </c>
      <c r="H1886" s="156" t="s">
        <v>94</v>
      </c>
      <c r="I1886" s="163">
        <v>45405</v>
      </c>
      <c r="J1886" s="127"/>
      <c r="K1886" s="9" t="s">
        <v>1368</v>
      </c>
      <c r="M1886" s="13">
        <v>1399</v>
      </c>
      <c r="N1886" t="s">
        <v>1713</v>
      </c>
      <c r="O1886">
        <v>530</v>
      </c>
      <c r="P1886">
        <v>125</v>
      </c>
      <c r="Q1886" s="13">
        <f t="shared" si="35"/>
        <v>744</v>
      </c>
    </row>
    <row r="1887" spans="1:17" ht="18">
      <c r="A1887" s="59">
        <v>1879</v>
      </c>
      <c r="B1887" s="55">
        <v>19041563619150</v>
      </c>
      <c r="C1887" s="9">
        <v>9205055080</v>
      </c>
      <c r="D1887" s="9" t="s">
        <v>3249</v>
      </c>
      <c r="E1887" s="9" t="s">
        <v>3251</v>
      </c>
      <c r="F1887" t="s">
        <v>1117</v>
      </c>
      <c r="G1887" s="162">
        <v>45401</v>
      </c>
      <c r="H1887" s="156" t="s">
        <v>94</v>
      </c>
      <c r="I1887" s="163">
        <v>45408</v>
      </c>
      <c r="J1887" s="127"/>
      <c r="K1887" s="9" t="s">
        <v>1368</v>
      </c>
      <c r="M1887" s="13">
        <v>1399</v>
      </c>
      <c r="N1887" t="s">
        <v>1713</v>
      </c>
      <c r="O1887">
        <v>530</v>
      </c>
      <c r="P1887">
        <v>125</v>
      </c>
      <c r="Q1887" s="13">
        <f t="shared" si="35"/>
        <v>744</v>
      </c>
    </row>
    <row r="1888" spans="1:17" ht="18">
      <c r="A1888" s="59">
        <v>1880</v>
      </c>
      <c r="B1888" s="55">
        <v>77968954512</v>
      </c>
      <c r="C1888" s="9"/>
      <c r="D1888" s="9" t="s">
        <v>3250</v>
      </c>
      <c r="E1888" s="9" t="s">
        <v>2985</v>
      </c>
      <c r="F1888" t="s">
        <v>232</v>
      </c>
      <c r="G1888" s="162">
        <v>45401</v>
      </c>
      <c r="H1888" s="156" t="s">
        <v>94</v>
      </c>
      <c r="I1888" s="163">
        <v>45403</v>
      </c>
      <c r="J1888" s="127"/>
      <c r="K1888" s="9" t="s">
        <v>1368</v>
      </c>
      <c r="M1888" s="13">
        <v>1399</v>
      </c>
      <c r="N1888" t="s">
        <v>1713</v>
      </c>
      <c r="O1888">
        <v>530</v>
      </c>
      <c r="P1888">
        <v>125</v>
      </c>
      <c r="Q1888" s="13">
        <f t="shared" si="35"/>
        <v>744</v>
      </c>
    </row>
    <row r="1889" spans="1:17" ht="18">
      <c r="A1889" s="59">
        <v>1881</v>
      </c>
      <c r="B1889" s="55">
        <v>77968954335</v>
      </c>
      <c r="C1889" s="9"/>
      <c r="D1889" s="9" t="s">
        <v>3252</v>
      </c>
      <c r="E1889" s="9" t="s">
        <v>996</v>
      </c>
      <c r="F1889" t="s">
        <v>714</v>
      </c>
      <c r="G1889" s="162">
        <v>45401</v>
      </c>
      <c r="H1889" s="156" t="s">
        <v>94</v>
      </c>
      <c r="I1889" s="163">
        <v>45404</v>
      </c>
      <c r="J1889" s="127"/>
      <c r="K1889" s="9" t="s">
        <v>1234</v>
      </c>
      <c r="M1889" s="13">
        <v>1499</v>
      </c>
      <c r="N1889" t="s">
        <v>1520</v>
      </c>
      <c r="O1889">
        <v>530</v>
      </c>
      <c r="P1889">
        <v>125</v>
      </c>
      <c r="Q1889" s="13">
        <f t="shared" si="35"/>
        <v>844</v>
      </c>
    </row>
    <row r="1890" spans="1:17" ht="18">
      <c r="A1890" s="59">
        <v>1882</v>
      </c>
      <c r="B1890" s="55">
        <v>77968954313</v>
      </c>
      <c r="C1890" s="9"/>
      <c r="D1890" s="9" t="s">
        <v>3253</v>
      </c>
      <c r="E1890" s="9" t="s">
        <v>2422</v>
      </c>
      <c r="F1890" t="s">
        <v>452</v>
      </c>
      <c r="G1890" s="162">
        <v>45401</v>
      </c>
      <c r="H1890" s="156" t="s">
        <v>94</v>
      </c>
      <c r="I1890" s="163">
        <v>45404</v>
      </c>
      <c r="J1890" s="127"/>
      <c r="K1890" s="9" t="s">
        <v>1368</v>
      </c>
      <c r="M1890" s="13">
        <v>1399</v>
      </c>
      <c r="N1890" t="s">
        <v>1713</v>
      </c>
      <c r="O1890">
        <v>530</v>
      </c>
      <c r="P1890">
        <v>125</v>
      </c>
      <c r="Q1890" s="13">
        <f t="shared" si="35"/>
        <v>744</v>
      </c>
    </row>
    <row r="1891" spans="1:17" ht="18">
      <c r="A1891" s="59">
        <v>1883</v>
      </c>
      <c r="B1891" s="55">
        <v>77968954265</v>
      </c>
      <c r="C1891" s="9"/>
      <c r="D1891" s="9" t="s">
        <v>3254</v>
      </c>
      <c r="E1891" s="9" t="s">
        <v>4</v>
      </c>
      <c r="F1891" t="s">
        <v>4</v>
      </c>
      <c r="G1891" s="162">
        <v>45401</v>
      </c>
      <c r="H1891" s="156" t="s">
        <v>94</v>
      </c>
      <c r="I1891" s="163">
        <v>45402</v>
      </c>
      <c r="J1891" s="127"/>
      <c r="K1891" s="9" t="s">
        <v>1234</v>
      </c>
      <c r="M1891" s="13">
        <v>1499</v>
      </c>
      <c r="N1891" t="s">
        <v>1520</v>
      </c>
      <c r="O1891">
        <v>530</v>
      </c>
      <c r="P1891">
        <v>125</v>
      </c>
      <c r="Q1891" s="13">
        <f t="shared" si="35"/>
        <v>844</v>
      </c>
    </row>
    <row r="1892" spans="1:17" ht="18">
      <c r="A1892" s="59">
        <v>1884</v>
      </c>
      <c r="B1892" s="55">
        <v>77968954162</v>
      </c>
      <c r="C1892" s="9"/>
      <c r="D1892" s="9" t="s">
        <v>3255</v>
      </c>
      <c r="E1892" s="9" t="s">
        <v>21</v>
      </c>
      <c r="F1892" t="s">
        <v>22</v>
      </c>
      <c r="G1892" s="162">
        <v>45401</v>
      </c>
      <c r="H1892" s="156" t="s">
        <v>94</v>
      </c>
      <c r="I1892" s="163">
        <v>45402</v>
      </c>
      <c r="J1892" s="127"/>
      <c r="K1892" s="9" t="s">
        <v>1368</v>
      </c>
      <c r="M1892" s="13">
        <v>1399</v>
      </c>
      <c r="N1892" t="s">
        <v>1713</v>
      </c>
      <c r="O1892">
        <v>530</v>
      </c>
      <c r="P1892">
        <v>125</v>
      </c>
      <c r="Q1892" s="13">
        <f t="shared" ref="Q1892:Q1955" si="36">(IF((M1892)-(O1892+P1892)&lt;0,0,(M1892)-(O1892+P1892)))</f>
        <v>744</v>
      </c>
    </row>
    <row r="1893" spans="1:17" ht="18">
      <c r="A1893" s="59">
        <v>1885</v>
      </c>
      <c r="B1893" s="55">
        <v>77968954092</v>
      </c>
      <c r="C1893" s="9"/>
      <c r="D1893" s="9" t="s">
        <v>3256</v>
      </c>
      <c r="E1893" s="9" t="s">
        <v>65</v>
      </c>
      <c r="F1893" t="s">
        <v>2</v>
      </c>
      <c r="G1893" s="162">
        <v>45401</v>
      </c>
      <c r="H1893" s="156" t="s">
        <v>94</v>
      </c>
      <c r="I1893" s="163">
        <v>45402</v>
      </c>
      <c r="J1893" s="127"/>
      <c r="K1893" s="9" t="s">
        <v>2735</v>
      </c>
      <c r="M1893" s="13">
        <v>2698</v>
      </c>
      <c r="N1893" t="s">
        <v>3037</v>
      </c>
      <c r="O1893">
        <v>1060</v>
      </c>
      <c r="P1893">
        <v>125</v>
      </c>
      <c r="Q1893" s="13">
        <f t="shared" si="36"/>
        <v>1513</v>
      </c>
    </row>
    <row r="1894" spans="1:17" ht="18">
      <c r="A1894" s="59">
        <v>1886</v>
      </c>
      <c r="B1894" s="55">
        <v>77040363050</v>
      </c>
      <c r="C1894" s="9"/>
      <c r="D1894" s="9" t="s">
        <v>3257</v>
      </c>
      <c r="E1894" s="9" t="s">
        <v>533</v>
      </c>
      <c r="F1894" t="s">
        <v>232</v>
      </c>
      <c r="G1894" s="162">
        <v>45401</v>
      </c>
      <c r="H1894" s="156" t="s">
        <v>94</v>
      </c>
      <c r="I1894" s="163">
        <v>45403</v>
      </c>
      <c r="J1894" s="127"/>
      <c r="K1894" s="9" t="s">
        <v>985</v>
      </c>
      <c r="L1894" t="s">
        <v>562</v>
      </c>
      <c r="M1894" s="13">
        <v>1399</v>
      </c>
      <c r="N1894" t="s">
        <v>2922</v>
      </c>
      <c r="O1894">
        <v>570</v>
      </c>
      <c r="P1894">
        <v>125</v>
      </c>
      <c r="Q1894" s="13">
        <f t="shared" si="36"/>
        <v>704</v>
      </c>
    </row>
    <row r="1895" spans="1:17" ht="18">
      <c r="A1895" s="59">
        <v>1887</v>
      </c>
      <c r="B1895" s="55">
        <v>77968953952</v>
      </c>
      <c r="C1895" s="9"/>
      <c r="D1895" s="9" t="s">
        <v>3258</v>
      </c>
      <c r="E1895" s="9" t="s">
        <v>773</v>
      </c>
      <c r="F1895" t="s">
        <v>232</v>
      </c>
      <c r="G1895" s="162">
        <v>45401</v>
      </c>
      <c r="H1895" s="156" t="s">
        <v>94</v>
      </c>
      <c r="I1895" s="163">
        <v>45403</v>
      </c>
      <c r="J1895" s="127"/>
      <c r="K1895" s="9" t="s">
        <v>2104</v>
      </c>
      <c r="M1895" s="13">
        <v>1999</v>
      </c>
      <c r="N1895" t="s">
        <v>2254</v>
      </c>
      <c r="O1895">
        <v>850</v>
      </c>
      <c r="P1895">
        <v>200</v>
      </c>
      <c r="Q1895" s="13">
        <f t="shared" si="36"/>
        <v>949</v>
      </c>
    </row>
    <row r="1896" spans="1:17" ht="18">
      <c r="A1896" s="59">
        <v>1888</v>
      </c>
      <c r="B1896" s="55">
        <v>77968953904</v>
      </c>
      <c r="C1896" s="9"/>
      <c r="D1896" s="9" t="s">
        <v>3259</v>
      </c>
      <c r="E1896" s="9" t="s">
        <v>2226</v>
      </c>
      <c r="F1896" t="s">
        <v>232</v>
      </c>
      <c r="G1896" s="162">
        <v>45401</v>
      </c>
      <c r="H1896" s="156" t="s">
        <v>94</v>
      </c>
      <c r="I1896" s="163">
        <v>45404</v>
      </c>
      <c r="J1896" s="127"/>
      <c r="K1896" s="9" t="s">
        <v>1368</v>
      </c>
      <c r="M1896" s="13">
        <v>1399</v>
      </c>
      <c r="N1896" t="s">
        <v>1713</v>
      </c>
      <c r="O1896">
        <v>530</v>
      </c>
      <c r="P1896">
        <v>125</v>
      </c>
      <c r="Q1896" s="13">
        <f t="shared" si="36"/>
        <v>744</v>
      </c>
    </row>
    <row r="1897" spans="1:17" ht="18">
      <c r="A1897" s="59">
        <v>1889</v>
      </c>
      <c r="B1897" s="55">
        <v>19041563618472</v>
      </c>
      <c r="C1897" s="9">
        <v>9362614820</v>
      </c>
      <c r="D1897" s="9" t="s">
        <v>3260</v>
      </c>
      <c r="E1897" s="9" t="s">
        <v>3261</v>
      </c>
      <c r="F1897" t="s">
        <v>635</v>
      </c>
      <c r="G1897" s="162">
        <v>45401</v>
      </c>
      <c r="H1897" s="156" t="s">
        <v>94</v>
      </c>
      <c r="I1897" s="163">
        <v>45409</v>
      </c>
      <c r="J1897" s="127"/>
      <c r="K1897" s="9" t="s">
        <v>1368</v>
      </c>
      <c r="M1897" s="13">
        <v>1399</v>
      </c>
      <c r="N1897" t="s">
        <v>1713</v>
      </c>
      <c r="O1897">
        <v>530</v>
      </c>
      <c r="P1897">
        <v>125</v>
      </c>
      <c r="Q1897" s="13">
        <f t="shared" si="36"/>
        <v>744</v>
      </c>
    </row>
    <row r="1898" spans="1:17" ht="18">
      <c r="A1898" s="59">
        <v>1890</v>
      </c>
      <c r="B1898" s="55">
        <v>77040362851</v>
      </c>
      <c r="C1898" s="9"/>
      <c r="D1898" s="9" t="s">
        <v>2629</v>
      </c>
      <c r="E1898" s="9" t="s">
        <v>962</v>
      </c>
      <c r="F1898" t="s">
        <v>631</v>
      </c>
      <c r="G1898" s="162">
        <v>45401</v>
      </c>
      <c r="H1898" s="156" t="s">
        <v>94</v>
      </c>
      <c r="I1898" s="163">
        <v>45403</v>
      </c>
      <c r="J1898" s="127"/>
      <c r="K1898" s="9" t="s">
        <v>1376</v>
      </c>
      <c r="L1898" t="s">
        <v>562</v>
      </c>
      <c r="M1898" s="13">
        <v>1499</v>
      </c>
      <c r="N1898" t="s">
        <v>1717</v>
      </c>
      <c r="O1898">
        <v>570</v>
      </c>
      <c r="P1898">
        <v>125</v>
      </c>
      <c r="Q1898" s="13">
        <f t="shared" si="36"/>
        <v>804</v>
      </c>
    </row>
    <row r="1899" spans="1:17" ht="18">
      <c r="A1899" s="59">
        <v>1891</v>
      </c>
      <c r="B1899" s="55">
        <v>77968953731</v>
      </c>
      <c r="C1899" s="9"/>
      <c r="D1899" s="9" t="s">
        <v>3262</v>
      </c>
      <c r="E1899" s="9" t="s">
        <v>589</v>
      </c>
      <c r="F1899" t="s">
        <v>232</v>
      </c>
      <c r="G1899" s="162">
        <v>45401</v>
      </c>
      <c r="H1899" s="156" t="s">
        <v>94</v>
      </c>
      <c r="I1899" s="163">
        <v>45405</v>
      </c>
      <c r="J1899" s="127"/>
      <c r="K1899" s="9" t="s">
        <v>2104</v>
      </c>
      <c r="M1899" s="13">
        <v>1999</v>
      </c>
      <c r="N1899" t="s">
        <v>2254</v>
      </c>
      <c r="O1899">
        <v>850</v>
      </c>
      <c r="P1899">
        <v>200</v>
      </c>
      <c r="Q1899" s="13">
        <f t="shared" si="36"/>
        <v>949</v>
      </c>
    </row>
    <row r="1900" spans="1:17" ht="18">
      <c r="A1900" s="59">
        <v>1892</v>
      </c>
      <c r="B1900" s="55">
        <v>77968953716</v>
      </c>
      <c r="C1900" s="9"/>
      <c r="D1900" s="9" t="s">
        <v>3263</v>
      </c>
      <c r="E1900" s="9" t="s">
        <v>773</v>
      </c>
      <c r="F1900" t="s">
        <v>232</v>
      </c>
      <c r="G1900" s="162">
        <v>45401</v>
      </c>
      <c r="H1900" s="156" t="s">
        <v>94</v>
      </c>
      <c r="I1900" s="163">
        <v>45403</v>
      </c>
      <c r="J1900" s="127"/>
      <c r="K1900" s="9" t="s">
        <v>2104</v>
      </c>
      <c r="M1900" s="13">
        <v>1999</v>
      </c>
      <c r="N1900" t="s">
        <v>2810</v>
      </c>
      <c r="O1900">
        <v>750</v>
      </c>
      <c r="P1900">
        <v>125</v>
      </c>
      <c r="Q1900" s="13">
        <f t="shared" si="36"/>
        <v>1124</v>
      </c>
    </row>
    <row r="1901" spans="1:17" ht="18">
      <c r="A1901" s="59">
        <v>1893</v>
      </c>
      <c r="B1901" s="55">
        <v>77968953650</v>
      </c>
      <c r="C1901" s="9"/>
      <c r="D1901" s="9" t="s">
        <v>3264</v>
      </c>
      <c r="E1901" s="9" t="s">
        <v>836</v>
      </c>
      <c r="F1901" t="s">
        <v>2</v>
      </c>
      <c r="G1901" s="162">
        <v>45401</v>
      </c>
      <c r="H1901" s="156" t="s">
        <v>94</v>
      </c>
      <c r="I1901" s="163">
        <v>45402</v>
      </c>
      <c r="J1901" s="127"/>
      <c r="K1901" s="9" t="s">
        <v>3171</v>
      </c>
      <c r="M1901" s="13">
        <v>2598</v>
      </c>
      <c r="N1901" t="s">
        <v>3172</v>
      </c>
      <c r="O1901">
        <v>1060</v>
      </c>
      <c r="P1901">
        <v>125</v>
      </c>
      <c r="Q1901" s="13">
        <f t="shared" si="36"/>
        <v>1413</v>
      </c>
    </row>
    <row r="1902" spans="1:17" ht="18">
      <c r="A1902" s="59">
        <v>1894</v>
      </c>
      <c r="B1902" s="55">
        <v>77969852785</v>
      </c>
      <c r="C1902" s="9"/>
      <c r="D1902" s="9" t="s">
        <v>3265</v>
      </c>
      <c r="E1902" s="9" t="s">
        <v>626</v>
      </c>
      <c r="F1902" t="s">
        <v>232</v>
      </c>
      <c r="G1902" s="162">
        <v>45402</v>
      </c>
      <c r="H1902" s="156" t="s">
        <v>94</v>
      </c>
      <c r="I1902" s="163">
        <v>45405</v>
      </c>
      <c r="J1902" s="127"/>
      <c r="K1902" s="9" t="s">
        <v>1234</v>
      </c>
      <c r="M1902" s="13">
        <v>1499</v>
      </c>
      <c r="N1902" t="s">
        <v>1520</v>
      </c>
      <c r="O1902">
        <v>530</v>
      </c>
      <c r="P1902">
        <v>125</v>
      </c>
      <c r="Q1902" s="13">
        <f t="shared" si="36"/>
        <v>844</v>
      </c>
    </row>
    <row r="1903" spans="1:17" ht="18">
      <c r="A1903" s="59">
        <v>1895</v>
      </c>
      <c r="B1903" s="55">
        <v>77969852575</v>
      </c>
      <c r="C1903" s="9"/>
      <c r="D1903" s="9" t="s">
        <v>3266</v>
      </c>
      <c r="E1903" s="9" t="s">
        <v>3267</v>
      </c>
      <c r="F1903" t="s">
        <v>365</v>
      </c>
      <c r="G1903" s="162">
        <v>45402</v>
      </c>
      <c r="H1903" s="156" t="s">
        <v>94</v>
      </c>
      <c r="I1903" s="163">
        <v>45405</v>
      </c>
      <c r="J1903" s="127"/>
      <c r="K1903" s="9" t="s">
        <v>1368</v>
      </c>
      <c r="M1903" s="13">
        <v>1399</v>
      </c>
      <c r="N1903" t="s">
        <v>1713</v>
      </c>
      <c r="O1903">
        <v>530</v>
      </c>
      <c r="P1903">
        <v>125</v>
      </c>
      <c r="Q1903" s="13">
        <f t="shared" si="36"/>
        <v>744</v>
      </c>
    </row>
    <row r="1904" spans="1:17" ht="18">
      <c r="A1904" s="59">
        <v>1896</v>
      </c>
      <c r="B1904" s="55">
        <v>77969851853</v>
      </c>
      <c r="C1904" s="9"/>
      <c r="D1904" s="9" t="s">
        <v>3268</v>
      </c>
      <c r="E1904" s="9" t="s">
        <v>3269</v>
      </c>
      <c r="F1904" t="s">
        <v>714</v>
      </c>
      <c r="G1904" s="162">
        <v>45402</v>
      </c>
      <c r="H1904" s="156" t="s">
        <v>94</v>
      </c>
      <c r="I1904" s="163">
        <v>45406</v>
      </c>
      <c r="J1904" s="127"/>
      <c r="K1904" s="9" t="s">
        <v>1234</v>
      </c>
      <c r="M1904" s="13">
        <v>1499</v>
      </c>
      <c r="N1904" t="s">
        <v>1520</v>
      </c>
      <c r="O1904">
        <v>530</v>
      </c>
      <c r="P1904">
        <v>125</v>
      </c>
      <c r="Q1904" s="13">
        <f t="shared" si="36"/>
        <v>844</v>
      </c>
    </row>
    <row r="1905" spans="1:17" ht="18">
      <c r="A1905" s="59">
        <v>1897</v>
      </c>
      <c r="B1905" s="55">
        <v>77969851746</v>
      </c>
      <c r="C1905" s="9"/>
      <c r="D1905" s="9" t="s">
        <v>3274</v>
      </c>
      <c r="E1905" s="9" t="s">
        <v>940</v>
      </c>
      <c r="F1905" t="s">
        <v>22</v>
      </c>
      <c r="G1905" s="162">
        <v>45402</v>
      </c>
      <c r="H1905" s="156" t="s">
        <v>94</v>
      </c>
      <c r="I1905" s="163">
        <v>45403</v>
      </c>
      <c r="J1905" s="127"/>
      <c r="K1905" s="9" t="s">
        <v>1234</v>
      </c>
      <c r="M1905" s="13">
        <v>1499</v>
      </c>
      <c r="N1905" t="s">
        <v>1520</v>
      </c>
      <c r="O1905">
        <v>530</v>
      </c>
      <c r="P1905">
        <v>125</v>
      </c>
      <c r="Q1905" s="13">
        <f t="shared" si="36"/>
        <v>844</v>
      </c>
    </row>
    <row r="1906" spans="1:17" ht="18">
      <c r="A1906" s="59">
        <v>1898</v>
      </c>
      <c r="B1906" s="55">
        <v>77969851326</v>
      </c>
      <c r="C1906" s="9">
        <v>7278861495</v>
      </c>
      <c r="D1906" s="9" t="s">
        <v>3275</v>
      </c>
      <c r="E1906" s="9" t="s">
        <v>419</v>
      </c>
      <c r="F1906" t="s">
        <v>714</v>
      </c>
      <c r="G1906" s="162">
        <v>45402</v>
      </c>
      <c r="H1906" s="157" t="s">
        <v>115</v>
      </c>
      <c r="I1906" s="164"/>
      <c r="J1906" s="165">
        <v>45410</v>
      </c>
      <c r="K1906" s="9" t="s">
        <v>1368</v>
      </c>
      <c r="M1906" s="13"/>
      <c r="N1906" t="s">
        <v>1713</v>
      </c>
      <c r="O1906">
        <v>530</v>
      </c>
      <c r="P1906">
        <v>125</v>
      </c>
      <c r="Q1906" s="13">
        <f t="shared" si="36"/>
        <v>0</v>
      </c>
    </row>
    <row r="1907" spans="1:17" ht="18">
      <c r="A1907" s="59">
        <v>1899</v>
      </c>
      <c r="B1907" s="55">
        <v>19041564050976</v>
      </c>
      <c r="C1907" s="9"/>
      <c r="D1907" s="9" t="s">
        <v>3276</v>
      </c>
      <c r="E1907" s="9" t="s">
        <v>258</v>
      </c>
      <c r="F1907" t="s">
        <v>2</v>
      </c>
      <c r="G1907" s="162">
        <v>45402</v>
      </c>
      <c r="H1907" s="156" t="s">
        <v>94</v>
      </c>
      <c r="I1907" s="163">
        <v>45404</v>
      </c>
      <c r="J1907" s="127"/>
      <c r="K1907" s="9" t="s">
        <v>1368</v>
      </c>
      <c r="M1907" s="13">
        <v>1399</v>
      </c>
      <c r="N1907" t="s">
        <v>1713</v>
      </c>
      <c r="O1907">
        <v>530</v>
      </c>
      <c r="P1907">
        <v>125</v>
      </c>
      <c r="Q1907" s="13">
        <f t="shared" si="36"/>
        <v>744</v>
      </c>
    </row>
    <row r="1908" spans="1:17" ht="18">
      <c r="A1908" s="59">
        <v>1900</v>
      </c>
      <c r="B1908" s="55">
        <v>77969850840</v>
      </c>
      <c r="C1908" s="9"/>
      <c r="D1908" s="9" t="s">
        <v>3277</v>
      </c>
      <c r="E1908" s="9" t="s">
        <v>963</v>
      </c>
      <c r="F1908" t="s">
        <v>380</v>
      </c>
      <c r="G1908" s="162">
        <v>45402</v>
      </c>
      <c r="H1908" s="156" t="s">
        <v>94</v>
      </c>
      <c r="I1908" s="163">
        <v>45405</v>
      </c>
      <c r="J1908" s="127"/>
      <c r="K1908" s="9" t="s">
        <v>1368</v>
      </c>
      <c r="M1908" s="13">
        <v>1399</v>
      </c>
      <c r="N1908" t="s">
        <v>1713</v>
      </c>
      <c r="O1908">
        <v>530</v>
      </c>
      <c r="P1908">
        <v>125</v>
      </c>
      <c r="Q1908" s="13">
        <f t="shared" si="36"/>
        <v>744</v>
      </c>
    </row>
    <row r="1909" spans="1:17" ht="18">
      <c r="A1909" s="59">
        <v>1901</v>
      </c>
      <c r="B1909" s="55">
        <v>77969850685</v>
      </c>
      <c r="C1909" s="9"/>
      <c r="D1909" s="9" t="s">
        <v>3080</v>
      </c>
      <c r="E1909" s="9" t="s">
        <v>419</v>
      </c>
      <c r="F1909" t="s">
        <v>714</v>
      </c>
      <c r="G1909" s="162">
        <v>45402</v>
      </c>
      <c r="H1909" s="156" t="s">
        <v>94</v>
      </c>
      <c r="I1909" s="163">
        <v>45405</v>
      </c>
      <c r="J1909" s="127"/>
      <c r="K1909" s="9" t="s">
        <v>1368</v>
      </c>
      <c r="M1909" s="13">
        <v>1399</v>
      </c>
      <c r="N1909" t="s">
        <v>1713</v>
      </c>
      <c r="O1909">
        <v>530</v>
      </c>
      <c r="P1909">
        <v>125</v>
      </c>
      <c r="Q1909" s="13">
        <f t="shared" si="36"/>
        <v>744</v>
      </c>
    </row>
    <row r="1910" spans="1:17" ht="18">
      <c r="A1910" s="59">
        <v>1902</v>
      </c>
      <c r="B1910" s="55">
        <v>77969850125</v>
      </c>
      <c r="C1910" s="9"/>
      <c r="D1910" s="9" t="s">
        <v>3279</v>
      </c>
      <c r="E1910" s="9" t="s">
        <v>1396</v>
      </c>
      <c r="F1910" t="s">
        <v>199</v>
      </c>
      <c r="G1910" s="162">
        <v>45402</v>
      </c>
      <c r="H1910" s="156" t="s">
        <v>94</v>
      </c>
      <c r="I1910" s="163">
        <v>45405</v>
      </c>
      <c r="J1910" s="127"/>
      <c r="K1910" s="9" t="s">
        <v>1368</v>
      </c>
      <c r="M1910" s="13">
        <v>1399</v>
      </c>
      <c r="N1910" t="s">
        <v>1713</v>
      </c>
      <c r="O1910">
        <v>530</v>
      </c>
      <c r="P1910">
        <v>125</v>
      </c>
      <c r="Q1910" s="13">
        <f t="shared" si="36"/>
        <v>744</v>
      </c>
    </row>
    <row r="1911" spans="1:17" ht="18">
      <c r="A1911" s="59">
        <v>1903</v>
      </c>
      <c r="B1911" s="55">
        <v>77042617853</v>
      </c>
      <c r="C1911" s="9">
        <v>8628813869</v>
      </c>
      <c r="D1911" s="9" t="s">
        <v>2959</v>
      </c>
      <c r="E1911" s="9" t="s">
        <v>857</v>
      </c>
      <c r="F1911" t="s">
        <v>468</v>
      </c>
      <c r="G1911" s="162">
        <v>45404</v>
      </c>
      <c r="H1911" s="156" t="s">
        <v>94</v>
      </c>
      <c r="I1911" s="163">
        <v>45407</v>
      </c>
      <c r="J1911" s="127"/>
      <c r="K1911" s="9" t="s">
        <v>2351</v>
      </c>
      <c r="L1911" t="s">
        <v>562</v>
      </c>
      <c r="M1911" s="13">
        <v>1999</v>
      </c>
      <c r="N1911" t="s">
        <v>2254</v>
      </c>
      <c r="O1911">
        <v>850</v>
      </c>
      <c r="P1911">
        <v>200</v>
      </c>
      <c r="Q1911" s="13">
        <f t="shared" si="36"/>
        <v>949</v>
      </c>
    </row>
    <row r="1912" spans="1:17" ht="18">
      <c r="A1912" s="59">
        <v>1904</v>
      </c>
      <c r="B1912" s="55">
        <v>77971222346</v>
      </c>
      <c r="C1912" s="9">
        <v>8259086080</v>
      </c>
      <c r="D1912" s="9" t="s">
        <v>3272</v>
      </c>
      <c r="E1912" s="9" t="s">
        <v>1060</v>
      </c>
      <c r="F1912" t="s">
        <v>380</v>
      </c>
      <c r="G1912" s="162">
        <v>45404</v>
      </c>
      <c r="H1912" s="157" t="s">
        <v>115</v>
      </c>
      <c r="I1912" s="164"/>
      <c r="J1912" s="165">
        <v>45418</v>
      </c>
      <c r="K1912" s="9" t="s">
        <v>2104</v>
      </c>
      <c r="M1912" s="13"/>
      <c r="N1912" t="s">
        <v>2254</v>
      </c>
      <c r="P1912">
        <v>200</v>
      </c>
      <c r="Q1912" s="13">
        <f t="shared" si="36"/>
        <v>0</v>
      </c>
    </row>
    <row r="1913" spans="1:17" ht="18">
      <c r="A1913" s="59">
        <v>1905</v>
      </c>
      <c r="B1913" s="55">
        <v>77042617816</v>
      </c>
      <c r="C1913" s="9">
        <v>8851874245</v>
      </c>
      <c r="D1913" s="9" t="s">
        <v>3273</v>
      </c>
      <c r="E1913" s="9" t="s">
        <v>835</v>
      </c>
      <c r="F1913" t="s">
        <v>452</v>
      </c>
      <c r="G1913" s="162">
        <v>45404</v>
      </c>
      <c r="H1913" s="156" t="s">
        <v>94</v>
      </c>
      <c r="I1913" s="163">
        <v>45407</v>
      </c>
      <c r="J1913" s="127"/>
      <c r="K1913" s="9" t="s">
        <v>2351</v>
      </c>
      <c r="L1913" t="s">
        <v>562</v>
      </c>
      <c r="M1913" s="13">
        <v>1999</v>
      </c>
      <c r="N1913" t="s">
        <v>2254</v>
      </c>
      <c r="O1913">
        <v>850</v>
      </c>
      <c r="P1913">
        <v>200</v>
      </c>
      <c r="Q1913" s="13">
        <f t="shared" si="36"/>
        <v>949</v>
      </c>
    </row>
    <row r="1914" spans="1:17" ht="18">
      <c r="A1914" s="59">
        <v>1906</v>
      </c>
      <c r="B1914" s="55">
        <v>77970819032</v>
      </c>
      <c r="C1914" s="9">
        <v>7907837315</v>
      </c>
      <c r="D1914" s="9" t="s">
        <v>3280</v>
      </c>
      <c r="E1914" s="9" t="s">
        <v>329</v>
      </c>
      <c r="F1914" t="s">
        <v>452</v>
      </c>
      <c r="G1914" s="162">
        <v>45404</v>
      </c>
      <c r="H1914" s="156" t="s">
        <v>94</v>
      </c>
      <c r="I1914" s="163">
        <v>45407</v>
      </c>
      <c r="J1914" s="127"/>
      <c r="K1914" s="9" t="s">
        <v>1234</v>
      </c>
      <c r="M1914" s="13">
        <v>1499</v>
      </c>
      <c r="N1914" t="s">
        <v>2882</v>
      </c>
      <c r="O1914">
        <v>530</v>
      </c>
      <c r="P1914">
        <v>125</v>
      </c>
      <c r="Q1914" s="13">
        <f t="shared" si="36"/>
        <v>844</v>
      </c>
    </row>
    <row r="1915" spans="1:17" ht="18">
      <c r="A1915" s="59">
        <v>1907</v>
      </c>
      <c r="B1915" s="55">
        <v>77970819065</v>
      </c>
      <c r="C1915" s="9">
        <v>8806515595</v>
      </c>
      <c r="D1915" s="9" t="s">
        <v>3281</v>
      </c>
      <c r="E1915" s="9" t="s">
        <v>231</v>
      </c>
      <c r="F1915" t="s">
        <v>232</v>
      </c>
      <c r="G1915" s="162">
        <v>45404</v>
      </c>
      <c r="H1915" s="156" t="s">
        <v>94</v>
      </c>
      <c r="I1915" s="163">
        <v>45406</v>
      </c>
      <c r="J1915" s="127"/>
      <c r="K1915" s="9" t="s">
        <v>1368</v>
      </c>
      <c r="M1915" s="13">
        <v>1399</v>
      </c>
      <c r="N1915" t="s">
        <v>1713</v>
      </c>
      <c r="O1915">
        <v>530</v>
      </c>
      <c r="P1915">
        <v>125</v>
      </c>
      <c r="Q1915" s="13">
        <f t="shared" si="36"/>
        <v>744</v>
      </c>
    </row>
    <row r="1916" spans="1:17" ht="18">
      <c r="A1916" s="59">
        <v>1908</v>
      </c>
      <c r="B1916" s="55">
        <v>77042239875</v>
      </c>
      <c r="C1916" s="9"/>
      <c r="D1916" s="9" t="s">
        <v>3282</v>
      </c>
      <c r="E1916" s="9" t="s">
        <v>231</v>
      </c>
      <c r="F1916" t="s">
        <v>232</v>
      </c>
      <c r="G1916" s="162">
        <v>45404</v>
      </c>
      <c r="H1916" s="156" t="s">
        <v>94</v>
      </c>
      <c r="I1916" s="163">
        <v>45406</v>
      </c>
      <c r="J1916" s="127"/>
      <c r="K1916" s="9" t="s">
        <v>985</v>
      </c>
      <c r="L1916" t="s">
        <v>562</v>
      </c>
      <c r="M1916" s="13">
        <v>1399</v>
      </c>
      <c r="N1916" t="s">
        <v>2922</v>
      </c>
      <c r="O1916">
        <v>570</v>
      </c>
      <c r="P1916">
        <v>125</v>
      </c>
      <c r="Q1916" s="13">
        <f t="shared" si="36"/>
        <v>704</v>
      </c>
    </row>
    <row r="1917" spans="1:17" ht="18">
      <c r="A1917" s="59">
        <v>1909</v>
      </c>
      <c r="B1917" s="55">
        <v>77970818984</v>
      </c>
      <c r="C1917" s="9"/>
      <c r="D1917" s="9" t="s">
        <v>3283</v>
      </c>
      <c r="E1917" s="9" t="s">
        <v>4</v>
      </c>
      <c r="F1917" t="s">
        <v>4</v>
      </c>
      <c r="G1917" s="162">
        <v>45404</v>
      </c>
      <c r="H1917" s="156" t="s">
        <v>94</v>
      </c>
      <c r="I1917" s="163">
        <v>45405</v>
      </c>
      <c r="J1917" s="127"/>
      <c r="K1917" s="9" t="s">
        <v>1415</v>
      </c>
      <c r="M1917" s="13">
        <v>1548</v>
      </c>
      <c r="N1917" t="s">
        <v>1554</v>
      </c>
      <c r="O1917">
        <v>570</v>
      </c>
      <c r="P1917">
        <v>125</v>
      </c>
      <c r="Q1917" s="13">
        <f t="shared" si="36"/>
        <v>853</v>
      </c>
    </row>
    <row r="1918" spans="1:17" ht="18">
      <c r="A1918" s="59">
        <v>1910</v>
      </c>
      <c r="B1918" s="55">
        <v>77971218441</v>
      </c>
      <c r="C1918" s="9">
        <v>8761013456</v>
      </c>
      <c r="D1918" s="9" t="s">
        <v>3284</v>
      </c>
      <c r="E1918" s="9" t="s">
        <v>2314</v>
      </c>
      <c r="F1918" t="s">
        <v>380</v>
      </c>
      <c r="G1918" s="162">
        <v>45404</v>
      </c>
      <c r="H1918" s="157" t="s">
        <v>115</v>
      </c>
      <c r="I1918" s="164"/>
      <c r="J1918" s="165">
        <v>45412</v>
      </c>
      <c r="K1918" s="9" t="s">
        <v>2104</v>
      </c>
      <c r="M1918" s="13"/>
      <c r="N1918" t="s">
        <v>2254</v>
      </c>
      <c r="P1918">
        <v>200</v>
      </c>
      <c r="Q1918" s="13">
        <f t="shared" si="36"/>
        <v>0</v>
      </c>
    </row>
    <row r="1919" spans="1:17" ht="18">
      <c r="A1919" s="59">
        <v>1911</v>
      </c>
      <c r="B1919" s="55">
        <v>77970818951</v>
      </c>
      <c r="C1919" s="9"/>
      <c r="D1919" s="9" t="s">
        <v>3285</v>
      </c>
      <c r="E1919" s="9" t="s">
        <v>4</v>
      </c>
      <c r="F1919" t="s">
        <v>4</v>
      </c>
      <c r="G1919" s="162">
        <v>45404</v>
      </c>
      <c r="H1919" s="156" t="s">
        <v>94</v>
      </c>
      <c r="I1919" s="163">
        <v>45405</v>
      </c>
      <c r="J1919" s="127"/>
      <c r="K1919" s="9" t="s">
        <v>1368</v>
      </c>
      <c r="M1919" s="13">
        <v>1399</v>
      </c>
      <c r="N1919" t="s">
        <v>1713</v>
      </c>
      <c r="O1919">
        <v>530</v>
      </c>
      <c r="P1919">
        <v>125</v>
      </c>
      <c r="Q1919" s="13">
        <f t="shared" si="36"/>
        <v>744</v>
      </c>
    </row>
    <row r="1920" spans="1:17" ht="18">
      <c r="A1920" s="59">
        <v>1912</v>
      </c>
      <c r="B1920" s="55">
        <v>77970818940</v>
      </c>
      <c r="C1920" s="9">
        <v>8123076055</v>
      </c>
      <c r="D1920" s="9" t="s">
        <v>3286</v>
      </c>
      <c r="E1920" s="9" t="s">
        <v>835</v>
      </c>
      <c r="F1920" t="s">
        <v>452</v>
      </c>
      <c r="G1920" s="162">
        <v>45404</v>
      </c>
      <c r="H1920" s="156" t="s">
        <v>94</v>
      </c>
      <c r="I1920" s="163">
        <v>45409</v>
      </c>
      <c r="J1920" s="127"/>
      <c r="K1920" s="9" t="s">
        <v>2228</v>
      </c>
      <c r="M1920" s="13">
        <v>2099</v>
      </c>
      <c r="N1920" t="s">
        <v>3006</v>
      </c>
      <c r="O1920">
        <v>750</v>
      </c>
      <c r="P1920">
        <v>125</v>
      </c>
      <c r="Q1920" s="13">
        <f t="shared" si="36"/>
        <v>1224</v>
      </c>
    </row>
    <row r="1921" spans="1:17" ht="18">
      <c r="A1921" s="59">
        <v>1913</v>
      </c>
      <c r="B1921" s="55">
        <v>77971216083</v>
      </c>
      <c r="C1921" s="9"/>
      <c r="D1921" s="9" t="s">
        <v>3287</v>
      </c>
      <c r="E1921" s="9" t="s">
        <v>21</v>
      </c>
      <c r="F1921" t="s">
        <v>22</v>
      </c>
      <c r="G1921" s="162">
        <v>45404</v>
      </c>
      <c r="H1921" s="156" t="s">
        <v>94</v>
      </c>
      <c r="I1921" s="163">
        <v>45405</v>
      </c>
      <c r="J1921" s="127"/>
      <c r="K1921" s="9" t="s">
        <v>2634</v>
      </c>
      <c r="M1921" s="13">
        <v>3398</v>
      </c>
      <c r="N1921" t="s">
        <v>3288</v>
      </c>
      <c r="O1921">
        <f>(850+530)</f>
        <v>1380</v>
      </c>
      <c r="P1921">
        <v>250</v>
      </c>
      <c r="Q1921" s="13">
        <f t="shared" si="36"/>
        <v>1768</v>
      </c>
    </row>
    <row r="1922" spans="1:17" ht="18">
      <c r="A1922" s="59">
        <v>1914</v>
      </c>
      <c r="B1922" s="55">
        <v>77971216363</v>
      </c>
      <c r="C1922" s="9"/>
      <c r="D1922" s="9" t="s">
        <v>3270</v>
      </c>
      <c r="E1922" s="9" t="s">
        <v>231</v>
      </c>
      <c r="F1922" t="s">
        <v>232</v>
      </c>
      <c r="G1922" s="162">
        <v>45404</v>
      </c>
      <c r="H1922" s="156" t="s">
        <v>94</v>
      </c>
      <c r="I1922" s="163">
        <v>45406</v>
      </c>
      <c r="J1922" s="127"/>
      <c r="K1922" s="9" t="s">
        <v>2634</v>
      </c>
      <c r="M1922" s="13">
        <v>3398</v>
      </c>
      <c r="N1922" t="s">
        <v>3271</v>
      </c>
      <c r="O1922">
        <f>(850+530)</f>
        <v>1380</v>
      </c>
      <c r="P1922">
        <v>250</v>
      </c>
      <c r="Q1922" s="13">
        <f t="shared" si="36"/>
        <v>1768</v>
      </c>
    </row>
    <row r="1923" spans="1:17" ht="18">
      <c r="A1923" s="59">
        <v>1915</v>
      </c>
      <c r="B1923" s="55">
        <v>77971214790</v>
      </c>
      <c r="C1923" s="9"/>
      <c r="D1923" s="9" t="s">
        <v>3292</v>
      </c>
      <c r="E1923" s="9" t="s">
        <v>3293</v>
      </c>
      <c r="F1923" t="s">
        <v>232</v>
      </c>
      <c r="G1923" s="162">
        <v>45404</v>
      </c>
      <c r="H1923" s="156" t="s">
        <v>94</v>
      </c>
      <c r="I1923" s="163">
        <v>45406</v>
      </c>
      <c r="J1923" s="127"/>
      <c r="K1923" s="9" t="s">
        <v>1415</v>
      </c>
      <c r="M1923" s="13">
        <v>1548</v>
      </c>
      <c r="N1923" t="s">
        <v>1554</v>
      </c>
      <c r="O1923">
        <v>570</v>
      </c>
      <c r="P1923">
        <v>125</v>
      </c>
      <c r="Q1923" s="13">
        <f t="shared" si="36"/>
        <v>853</v>
      </c>
    </row>
    <row r="1924" spans="1:17" ht="18">
      <c r="A1924" s="59">
        <v>1916</v>
      </c>
      <c r="B1924" s="55">
        <v>77971214646</v>
      </c>
      <c r="C1924" s="9">
        <v>9622294513</v>
      </c>
      <c r="D1924" s="9" t="s">
        <v>3294</v>
      </c>
      <c r="E1924" s="9" t="s">
        <v>4</v>
      </c>
      <c r="F1924" t="s">
        <v>4</v>
      </c>
      <c r="G1924" s="162">
        <v>45404</v>
      </c>
      <c r="H1924" s="156" t="s">
        <v>94</v>
      </c>
      <c r="I1924" s="163">
        <v>45407</v>
      </c>
      <c r="J1924" s="127"/>
      <c r="K1924" s="9" t="s">
        <v>1368</v>
      </c>
      <c r="M1924" s="13">
        <v>1399</v>
      </c>
      <c r="N1924" t="s">
        <v>1713</v>
      </c>
      <c r="O1924">
        <v>530</v>
      </c>
      <c r="P1924">
        <v>125</v>
      </c>
      <c r="Q1924" s="13">
        <f t="shared" si="36"/>
        <v>744</v>
      </c>
    </row>
    <row r="1925" spans="1:17" ht="18">
      <c r="A1925" s="59">
        <v>1917</v>
      </c>
      <c r="B1925" s="55">
        <v>77971214160</v>
      </c>
      <c r="C1925" s="9"/>
      <c r="D1925" s="9" t="s">
        <v>3295</v>
      </c>
      <c r="E1925" s="9" t="s">
        <v>1464</v>
      </c>
      <c r="F1925" t="s">
        <v>232</v>
      </c>
      <c r="G1925" s="162">
        <v>45404</v>
      </c>
      <c r="H1925" s="156" t="s">
        <v>94</v>
      </c>
      <c r="I1925" s="163">
        <v>45407</v>
      </c>
      <c r="J1925" s="127"/>
      <c r="K1925" s="9" t="s">
        <v>2104</v>
      </c>
      <c r="M1925" s="13">
        <v>1999</v>
      </c>
      <c r="N1925" t="s">
        <v>2254</v>
      </c>
      <c r="O1925">
        <v>850</v>
      </c>
      <c r="P1925">
        <v>200</v>
      </c>
      <c r="Q1925" s="13">
        <f t="shared" si="36"/>
        <v>949</v>
      </c>
    </row>
    <row r="1926" spans="1:17" ht="18">
      <c r="A1926" s="59">
        <v>1918</v>
      </c>
      <c r="B1926" s="55">
        <v>77971213316</v>
      </c>
      <c r="C1926" s="9"/>
      <c r="D1926" s="9" t="s">
        <v>3296</v>
      </c>
      <c r="E1926" s="9" t="s">
        <v>3186</v>
      </c>
      <c r="F1926" t="s">
        <v>232</v>
      </c>
      <c r="G1926" s="162">
        <v>45404</v>
      </c>
      <c r="H1926" s="156" t="s">
        <v>94</v>
      </c>
      <c r="I1926" s="163">
        <v>45406</v>
      </c>
      <c r="J1926" s="127"/>
      <c r="K1926" s="9" t="s">
        <v>1368</v>
      </c>
      <c r="M1926" s="13">
        <v>1399</v>
      </c>
      <c r="N1926" t="s">
        <v>1713</v>
      </c>
      <c r="O1926">
        <v>530</v>
      </c>
      <c r="P1926">
        <v>125</v>
      </c>
      <c r="Q1926" s="13">
        <f t="shared" si="36"/>
        <v>744</v>
      </c>
    </row>
    <row r="1927" spans="1:17" ht="18">
      <c r="A1927" s="59">
        <v>1919</v>
      </c>
      <c r="B1927" s="55">
        <v>77971213191</v>
      </c>
      <c r="C1927" s="9">
        <v>7005416413</v>
      </c>
      <c r="D1927" s="9" t="s">
        <v>3297</v>
      </c>
      <c r="E1927" s="9" t="s">
        <v>1474</v>
      </c>
      <c r="F1927" t="s">
        <v>1475</v>
      </c>
      <c r="G1927" s="162">
        <v>45404</v>
      </c>
      <c r="H1927" s="156" t="s">
        <v>94</v>
      </c>
      <c r="I1927" s="163">
        <v>45411</v>
      </c>
      <c r="J1927" s="127"/>
      <c r="K1927" s="9" t="s">
        <v>2104</v>
      </c>
      <c r="M1927" s="13">
        <v>1999</v>
      </c>
      <c r="N1927" t="s">
        <v>2254</v>
      </c>
      <c r="O1927">
        <v>850</v>
      </c>
      <c r="P1927">
        <v>200</v>
      </c>
      <c r="Q1927" s="13">
        <f t="shared" si="36"/>
        <v>949</v>
      </c>
    </row>
    <row r="1928" spans="1:17" ht="18">
      <c r="A1928" s="59">
        <v>1920</v>
      </c>
      <c r="B1928" s="55">
        <v>77042613384</v>
      </c>
      <c r="C1928" s="9"/>
      <c r="D1928" s="9" t="s">
        <v>3298</v>
      </c>
      <c r="E1928" s="9" t="s">
        <v>1583</v>
      </c>
      <c r="F1928" t="s">
        <v>22</v>
      </c>
      <c r="G1928" s="162">
        <v>45404</v>
      </c>
      <c r="H1928" s="156" t="s">
        <v>94</v>
      </c>
      <c r="I1928" s="163">
        <v>45405</v>
      </c>
      <c r="J1928" s="127"/>
      <c r="K1928" s="9" t="s">
        <v>3299</v>
      </c>
      <c r="L1928" t="s">
        <v>562</v>
      </c>
      <c r="M1928" s="13">
        <v>2099</v>
      </c>
      <c r="N1928" t="s">
        <v>2254</v>
      </c>
      <c r="O1928">
        <v>850</v>
      </c>
      <c r="P1928">
        <v>200</v>
      </c>
      <c r="Q1928" s="13">
        <f t="shared" si="36"/>
        <v>1049</v>
      </c>
    </row>
    <row r="1929" spans="1:17" ht="18">
      <c r="A1929" s="59">
        <v>1921</v>
      </c>
      <c r="B1929" s="55">
        <v>141123413938936</v>
      </c>
      <c r="C1929" s="9">
        <v>9511990911</v>
      </c>
      <c r="D1929" s="9" t="s">
        <v>3300</v>
      </c>
      <c r="E1929" s="9" t="s">
        <v>589</v>
      </c>
      <c r="F1929" t="s">
        <v>232</v>
      </c>
      <c r="G1929" s="162">
        <v>45404</v>
      </c>
      <c r="H1929" s="156" t="s">
        <v>94</v>
      </c>
      <c r="I1929" s="163">
        <v>45409</v>
      </c>
      <c r="J1929" s="127"/>
      <c r="K1929" s="9" t="s">
        <v>2104</v>
      </c>
      <c r="M1929" s="13">
        <v>1999</v>
      </c>
      <c r="N1929" t="s">
        <v>2254</v>
      </c>
      <c r="O1929">
        <v>850</v>
      </c>
      <c r="P1929">
        <v>200</v>
      </c>
      <c r="Q1929" s="13">
        <f t="shared" si="36"/>
        <v>949</v>
      </c>
    </row>
    <row r="1930" spans="1:17" ht="18">
      <c r="A1930" s="59">
        <v>1922</v>
      </c>
      <c r="B1930" s="55">
        <v>1319440018600</v>
      </c>
      <c r="C1930" s="9">
        <v>9641500748</v>
      </c>
      <c r="D1930" s="9" t="s">
        <v>3301</v>
      </c>
      <c r="E1930" s="9" t="s">
        <v>2600</v>
      </c>
      <c r="F1930" t="s">
        <v>249</v>
      </c>
      <c r="G1930" s="162">
        <v>45404</v>
      </c>
      <c r="H1930" s="156" t="s">
        <v>94</v>
      </c>
      <c r="I1930" s="163">
        <v>45408</v>
      </c>
      <c r="J1930" s="127"/>
      <c r="K1930" s="9" t="s">
        <v>2393</v>
      </c>
      <c r="M1930" s="13">
        <v>2498</v>
      </c>
      <c r="N1930" t="s">
        <v>2871</v>
      </c>
      <c r="O1930">
        <v>1060</v>
      </c>
      <c r="P1930">
        <v>125</v>
      </c>
      <c r="Q1930" s="13">
        <f t="shared" si="36"/>
        <v>1313</v>
      </c>
    </row>
    <row r="1931" spans="1:17" ht="18">
      <c r="A1931" s="59">
        <v>1923</v>
      </c>
      <c r="B1931" s="55">
        <v>77971198734</v>
      </c>
      <c r="C1931" s="9">
        <v>8017490096</v>
      </c>
      <c r="D1931" s="9" t="s">
        <v>3304</v>
      </c>
      <c r="E1931" s="9" t="s">
        <v>2654</v>
      </c>
      <c r="F1931" t="s">
        <v>714</v>
      </c>
      <c r="G1931" s="162">
        <v>45404</v>
      </c>
      <c r="H1931" s="156" t="s">
        <v>94</v>
      </c>
      <c r="I1931" s="163">
        <v>45408</v>
      </c>
      <c r="J1931" s="127"/>
      <c r="K1931" s="9" t="s">
        <v>2104</v>
      </c>
      <c r="M1931" s="13">
        <v>1999</v>
      </c>
      <c r="N1931" t="s">
        <v>2254</v>
      </c>
      <c r="O1931">
        <v>850</v>
      </c>
      <c r="P1931">
        <v>200</v>
      </c>
      <c r="Q1931" s="13">
        <f t="shared" si="36"/>
        <v>949</v>
      </c>
    </row>
    <row r="1932" spans="1:17" ht="18">
      <c r="A1932" s="59">
        <v>1924</v>
      </c>
      <c r="B1932" s="55">
        <v>77042620270</v>
      </c>
      <c r="C1932" s="9"/>
      <c r="D1932" s="9" t="s">
        <v>3307</v>
      </c>
      <c r="E1932" s="9" t="s">
        <v>836</v>
      </c>
      <c r="F1932" t="s">
        <v>2</v>
      </c>
      <c r="G1932" s="162">
        <v>45404</v>
      </c>
      <c r="H1932" s="156" t="s">
        <v>94</v>
      </c>
      <c r="I1932" s="163">
        <v>45405</v>
      </c>
      <c r="J1932" s="127"/>
      <c r="K1932" s="9" t="s">
        <v>1376</v>
      </c>
      <c r="L1932" t="s">
        <v>562</v>
      </c>
      <c r="M1932" s="13">
        <v>1499</v>
      </c>
      <c r="N1932" t="s">
        <v>1520</v>
      </c>
      <c r="O1932">
        <v>530</v>
      </c>
      <c r="P1932">
        <v>125</v>
      </c>
      <c r="Q1932" s="13">
        <f t="shared" si="36"/>
        <v>844</v>
      </c>
    </row>
    <row r="1933" spans="1:17" ht="18">
      <c r="A1933" s="59">
        <v>1925</v>
      </c>
      <c r="B1933" s="55">
        <v>77971222766</v>
      </c>
      <c r="C1933" s="9">
        <v>9767813482</v>
      </c>
      <c r="D1933" s="9" t="s">
        <v>3308</v>
      </c>
      <c r="E1933" s="9" t="s">
        <v>1058</v>
      </c>
      <c r="F1933" t="s">
        <v>852</v>
      </c>
      <c r="G1933" s="162">
        <v>45404</v>
      </c>
      <c r="H1933" s="156" t="s">
        <v>94</v>
      </c>
      <c r="I1933" s="163">
        <v>45408</v>
      </c>
      <c r="J1933" s="127"/>
      <c r="K1933" s="9" t="s">
        <v>2104</v>
      </c>
      <c r="M1933" s="13">
        <v>1999</v>
      </c>
      <c r="N1933" t="s">
        <v>2254</v>
      </c>
      <c r="O1933">
        <v>850</v>
      </c>
      <c r="P1933">
        <v>200</v>
      </c>
      <c r="Q1933" s="13">
        <f t="shared" si="36"/>
        <v>949</v>
      </c>
    </row>
    <row r="1934" spans="1:17" ht="18">
      <c r="A1934" s="59">
        <v>1926</v>
      </c>
      <c r="B1934" s="55">
        <v>77971789372</v>
      </c>
      <c r="C1934" s="9">
        <v>8794622132</v>
      </c>
      <c r="D1934" s="9" t="s">
        <v>3003</v>
      </c>
      <c r="E1934" s="9" t="s">
        <v>1562</v>
      </c>
      <c r="F1934" t="s">
        <v>714</v>
      </c>
      <c r="G1934" s="162">
        <v>45404</v>
      </c>
      <c r="H1934" s="156" t="s">
        <v>94</v>
      </c>
      <c r="I1934" s="163">
        <v>45407</v>
      </c>
      <c r="J1934" s="127"/>
      <c r="K1934" s="9" t="s">
        <v>2104</v>
      </c>
      <c r="M1934" s="13">
        <v>1999</v>
      </c>
      <c r="N1934" t="s">
        <v>2822</v>
      </c>
      <c r="O1934">
        <v>850</v>
      </c>
      <c r="P1934">
        <v>200</v>
      </c>
      <c r="Q1934" s="13">
        <f t="shared" si="36"/>
        <v>949</v>
      </c>
    </row>
    <row r="1935" spans="1:17" ht="18">
      <c r="A1935" s="59">
        <v>1927</v>
      </c>
      <c r="B1935" s="55">
        <v>77972576872</v>
      </c>
      <c r="C1935" s="9">
        <v>7738901600</v>
      </c>
      <c r="D1935" s="9" t="s">
        <v>2984</v>
      </c>
      <c r="E1935" s="9" t="s">
        <v>2985</v>
      </c>
      <c r="F1935" t="s">
        <v>232</v>
      </c>
      <c r="G1935" s="162">
        <v>45405</v>
      </c>
      <c r="H1935" s="156" t="s">
        <v>94</v>
      </c>
      <c r="I1935" s="163">
        <v>45408</v>
      </c>
      <c r="J1935" s="127"/>
      <c r="K1935" s="9" t="s">
        <v>2104</v>
      </c>
      <c r="M1935" s="13">
        <v>1999</v>
      </c>
      <c r="N1935" t="s">
        <v>2822</v>
      </c>
      <c r="O1935">
        <v>850</v>
      </c>
      <c r="P1935">
        <v>200</v>
      </c>
      <c r="Q1935" s="13">
        <f t="shared" si="36"/>
        <v>949</v>
      </c>
    </row>
    <row r="1936" spans="1:17" ht="18">
      <c r="A1936" s="59">
        <v>1928</v>
      </c>
      <c r="B1936" s="55">
        <v>80482699393</v>
      </c>
      <c r="C1936" s="9">
        <v>9474257644</v>
      </c>
      <c r="D1936" s="9" t="s">
        <v>3068</v>
      </c>
      <c r="E1936" s="9" t="s">
        <v>3069</v>
      </c>
      <c r="F1936" t="s">
        <v>2427</v>
      </c>
      <c r="G1936" s="162">
        <v>45405</v>
      </c>
      <c r="H1936" s="156" t="s">
        <v>94</v>
      </c>
      <c r="I1936" s="163">
        <v>45408</v>
      </c>
      <c r="J1936" s="127"/>
      <c r="K1936" s="9" t="s">
        <v>2104</v>
      </c>
      <c r="M1936" s="13">
        <v>1999</v>
      </c>
      <c r="N1936" t="s">
        <v>2822</v>
      </c>
      <c r="O1936">
        <v>850</v>
      </c>
      <c r="P1936">
        <v>200</v>
      </c>
      <c r="Q1936" s="13">
        <f t="shared" si="36"/>
        <v>949</v>
      </c>
    </row>
    <row r="1937" spans="1:17" ht="18">
      <c r="A1937" s="59">
        <v>1929</v>
      </c>
      <c r="B1937" s="55">
        <v>77972576426</v>
      </c>
      <c r="C1937" s="9">
        <v>7003134669</v>
      </c>
      <c r="D1937" s="9" t="s">
        <v>3098</v>
      </c>
      <c r="E1937" s="9" t="s">
        <v>996</v>
      </c>
      <c r="F1937" t="s">
        <v>714</v>
      </c>
      <c r="G1937" s="162">
        <v>45405</v>
      </c>
      <c r="H1937" s="157" t="s">
        <v>115</v>
      </c>
      <c r="I1937" s="164"/>
      <c r="J1937" s="165">
        <v>45415</v>
      </c>
      <c r="K1937" s="9" t="s">
        <v>3101</v>
      </c>
      <c r="L1937" t="s">
        <v>3102</v>
      </c>
      <c r="M1937" s="13"/>
      <c r="N1937" t="s">
        <v>2822</v>
      </c>
      <c r="P1937">
        <v>200</v>
      </c>
      <c r="Q1937" s="13">
        <f t="shared" si="36"/>
        <v>0</v>
      </c>
    </row>
    <row r="1938" spans="1:17" ht="18">
      <c r="A1938" s="59">
        <v>1930</v>
      </c>
      <c r="B1938" s="55">
        <v>77972576533</v>
      </c>
      <c r="C1938" s="9">
        <v>9579855031</v>
      </c>
      <c r="D1938" s="9" t="s">
        <v>3157</v>
      </c>
      <c r="E1938" s="9" t="s">
        <v>773</v>
      </c>
      <c r="F1938" t="s">
        <v>232</v>
      </c>
      <c r="G1938" s="162">
        <v>45405</v>
      </c>
      <c r="H1938" s="156" t="s">
        <v>94</v>
      </c>
      <c r="I1938" s="163">
        <v>45407</v>
      </c>
      <c r="J1938" s="127"/>
      <c r="K1938" s="9" t="s">
        <v>2104</v>
      </c>
      <c r="M1938" s="13">
        <v>1999</v>
      </c>
      <c r="N1938" t="s">
        <v>2822</v>
      </c>
      <c r="O1938">
        <v>570</v>
      </c>
      <c r="P1938">
        <v>125</v>
      </c>
      <c r="Q1938" s="13">
        <f t="shared" si="36"/>
        <v>1304</v>
      </c>
    </row>
    <row r="1939" spans="1:17" ht="18">
      <c r="A1939" s="59">
        <v>1931</v>
      </c>
      <c r="B1939" s="55">
        <v>77043914673</v>
      </c>
      <c r="C1939" s="9">
        <v>8919661148</v>
      </c>
      <c r="D1939" s="9" t="s">
        <v>3309</v>
      </c>
      <c r="E1939" s="9" t="s">
        <v>829</v>
      </c>
      <c r="F1939" t="s">
        <v>303</v>
      </c>
      <c r="G1939" s="162">
        <v>45405</v>
      </c>
      <c r="H1939" s="156" t="s">
        <v>94</v>
      </c>
      <c r="I1939" s="163">
        <v>45408</v>
      </c>
      <c r="J1939" s="127"/>
      <c r="K1939" s="9" t="s">
        <v>985</v>
      </c>
      <c r="L1939" t="s">
        <v>562</v>
      </c>
      <c r="M1939" s="13">
        <v>1399</v>
      </c>
      <c r="N1939" t="s">
        <v>2922</v>
      </c>
      <c r="O1939">
        <v>530</v>
      </c>
      <c r="P1939">
        <v>125</v>
      </c>
      <c r="Q1939" s="13">
        <f t="shared" si="36"/>
        <v>744</v>
      </c>
    </row>
    <row r="1940" spans="1:17" ht="18">
      <c r="A1940" s="59">
        <v>1932</v>
      </c>
      <c r="B1940" s="55">
        <v>77972576220</v>
      </c>
      <c r="C1940" s="9">
        <v>9136177432</v>
      </c>
      <c r="D1940" s="9" t="s">
        <v>3310</v>
      </c>
      <c r="E1940" s="9" t="s">
        <v>231</v>
      </c>
      <c r="F1940" t="s">
        <v>232</v>
      </c>
      <c r="G1940" s="162">
        <v>45405</v>
      </c>
      <c r="H1940" s="156" t="s">
        <v>94</v>
      </c>
      <c r="I1940" s="163">
        <v>45407</v>
      </c>
      <c r="J1940" s="127"/>
      <c r="K1940" s="9" t="s">
        <v>1514</v>
      </c>
      <c r="M1940" s="13">
        <v>1599</v>
      </c>
      <c r="N1940" t="s">
        <v>2948</v>
      </c>
      <c r="O1940">
        <v>570</v>
      </c>
      <c r="P1940">
        <v>125</v>
      </c>
      <c r="Q1940" s="13">
        <f t="shared" si="36"/>
        <v>904</v>
      </c>
    </row>
    <row r="1941" spans="1:17" ht="18">
      <c r="A1941" s="59">
        <v>1933</v>
      </c>
      <c r="B1941" s="55">
        <v>77043914345</v>
      </c>
      <c r="C1941" s="9">
        <v>9810700655</v>
      </c>
      <c r="D1941" s="9" t="s">
        <v>3312</v>
      </c>
      <c r="E1941" s="9" t="s">
        <v>21</v>
      </c>
      <c r="F1941" t="s">
        <v>22</v>
      </c>
      <c r="G1941" s="162">
        <v>45405</v>
      </c>
      <c r="H1941" s="156" t="s">
        <v>94</v>
      </c>
      <c r="I1941" s="163">
        <v>45407</v>
      </c>
      <c r="J1941" s="127"/>
      <c r="K1941" s="9" t="s">
        <v>1376</v>
      </c>
      <c r="L1941" t="s">
        <v>562</v>
      </c>
      <c r="M1941" s="13">
        <v>1499</v>
      </c>
      <c r="N1941" t="s">
        <v>2966</v>
      </c>
      <c r="O1941">
        <v>570</v>
      </c>
      <c r="P1941">
        <v>125</v>
      </c>
      <c r="Q1941" s="13">
        <f t="shared" si="36"/>
        <v>804</v>
      </c>
    </row>
    <row r="1942" spans="1:17" ht="18">
      <c r="A1942" s="59">
        <v>1934</v>
      </c>
      <c r="B1942" s="55">
        <v>77972576076</v>
      </c>
      <c r="C1942" s="9">
        <v>7977606245</v>
      </c>
      <c r="D1942" s="9" t="s">
        <v>924</v>
      </c>
      <c r="E1942" s="9" t="s">
        <v>533</v>
      </c>
      <c r="F1942" t="s">
        <v>232</v>
      </c>
      <c r="G1942" s="162">
        <v>45405</v>
      </c>
      <c r="H1942" s="156" t="s">
        <v>94</v>
      </c>
      <c r="I1942" s="163">
        <v>45407</v>
      </c>
      <c r="J1942" s="127"/>
      <c r="K1942" s="9" t="s">
        <v>2735</v>
      </c>
      <c r="M1942" s="13">
        <v>2698</v>
      </c>
      <c r="N1942" t="s">
        <v>3313</v>
      </c>
      <c r="O1942">
        <v>1060</v>
      </c>
      <c r="P1942">
        <v>125</v>
      </c>
      <c r="Q1942" s="13">
        <f t="shared" si="36"/>
        <v>1513</v>
      </c>
    </row>
    <row r="1943" spans="1:17" ht="18">
      <c r="A1943" s="59">
        <v>1935</v>
      </c>
      <c r="B1943" s="55">
        <v>77972575914</v>
      </c>
      <c r="C1943" s="9">
        <v>6372731308</v>
      </c>
      <c r="D1943" s="9" t="s">
        <v>3314</v>
      </c>
      <c r="E1943" s="9" t="s">
        <v>2022</v>
      </c>
      <c r="F1943" t="s">
        <v>827</v>
      </c>
      <c r="G1943" s="162">
        <v>45405</v>
      </c>
      <c r="H1943" s="156" t="s">
        <v>94</v>
      </c>
      <c r="I1943" s="163">
        <v>45408</v>
      </c>
      <c r="J1943" s="127"/>
      <c r="K1943" s="9" t="s">
        <v>2104</v>
      </c>
      <c r="M1943" s="13">
        <v>1999</v>
      </c>
      <c r="N1943" t="s">
        <v>1554</v>
      </c>
      <c r="O1943">
        <v>570</v>
      </c>
      <c r="P1943">
        <v>125</v>
      </c>
      <c r="Q1943" s="13">
        <f t="shared" si="36"/>
        <v>1304</v>
      </c>
    </row>
    <row r="1944" spans="1:17" ht="18">
      <c r="A1944" s="59">
        <v>1936</v>
      </c>
      <c r="B1944" s="55">
        <v>77972575800</v>
      </c>
      <c r="C1944" s="9">
        <v>8309235077</v>
      </c>
      <c r="D1944" s="9" t="s">
        <v>3315</v>
      </c>
      <c r="E1944" s="9" t="s">
        <v>302</v>
      </c>
      <c r="F1944" t="s">
        <v>303</v>
      </c>
      <c r="G1944" s="162">
        <v>45405</v>
      </c>
      <c r="H1944" s="156" t="s">
        <v>94</v>
      </c>
      <c r="I1944" s="163">
        <v>45409</v>
      </c>
      <c r="J1944" s="127"/>
      <c r="K1944" s="9" t="s">
        <v>1415</v>
      </c>
      <c r="M1944" s="13">
        <v>1548</v>
      </c>
      <c r="N1944" t="s">
        <v>2702</v>
      </c>
      <c r="O1944">
        <v>570</v>
      </c>
      <c r="P1944">
        <v>125</v>
      </c>
      <c r="Q1944" s="13">
        <f t="shared" si="36"/>
        <v>853</v>
      </c>
    </row>
    <row r="1945" spans="1:17" ht="18">
      <c r="A1945" s="59">
        <v>1937</v>
      </c>
      <c r="B1945" s="55">
        <v>77972575645</v>
      </c>
      <c r="C1945" s="9">
        <v>9352612120</v>
      </c>
      <c r="D1945" s="9" t="s">
        <v>3318</v>
      </c>
      <c r="E1945" s="9" t="s">
        <v>34</v>
      </c>
      <c r="F1945" t="s">
        <v>11</v>
      </c>
      <c r="G1945" s="162">
        <v>45405</v>
      </c>
      <c r="H1945" s="156" t="s">
        <v>94</v>
      </c>
      <c r="I1945" s="163">
        <v>45406</v>
      </c>
      <c r="J1945" s="127"/>
      <c r="K1945" s="9" t="s">
        <v>1427</v>
      </c>
      <c r="M1945" s="13">
        <v>1648</v>
      </c>
      <c r="N1945" t="s">
        <v>1713</v>
      </c>
      <c r="O1945">
        <v>530</v>
      </c>
      <c r="P1945">
        <v>125</v>
      </c>
      <c r="Q1945" s="13">
        <f t="shared" si="36"/>
        <v>993</v>
      </c>
    </row>
    <row r="1946" spans="1:17" ht="18">
      <c r="A1946" s="59">
        <v>1938</v>
      </c>
      <c r="B1946" s="55">
        <v>77972575520</v>
      </c>
      <c r="C1946" s="9">
        <v>9359329244</v>
      </c>
      <c r="D1946" s="9" t="s">
        <v>3319</v>
      </c>
      <c r="E1946" s="9" t="s">
        <v>873</v>
      </c>
      <c r="F1946" t="s">
        <v>232</v>
      </c>
      <c r="G1946" s="162">
        <v>45405</v>
      </c>
      <c r="H1946" s="156" t="s">
        <v>94</v>
      </c>
      <c r="I1946" s="163">
        <v>45409</v>
      </c>
      <c r="J1946" s="127"/>
      <c r="K1946" s="9" t="s">
        <v>1368</v>
      </c>
      <c r="M1946" s="13">
        <v>1399</v>
      </c>
      <c r="N1946" t="s">
        <v>1713</v>
      </c>
      <c r="O1946">
        <v>530</v>
      </c>
      <c r="P1946">
        <v>125</v>
      </c>
      <c r="Q1946" s="13">
        <f t="shared" si="36"/>
        <v>744</v>
      </c>
    </row>
    <row r="1947" spans="1:17" ht="18">
      <c r="A1947" s="59">
        <v>1939</v>
      </c>
      <c r="B1947" s="55">
        <v>77972575380</v>
      </c>
      <c r="C1947" s="9">
        <v>9560787983</v>
      </c>
      <c r="D1947" s="9" t="s">
        <v>3320</v>
      </c>
      <c r="E1947" s="9" t="s">
        <v>2977</v>
      </c>
      <c r="F1947" t="s">
        <v>210</v>
      </c>
      <c r="G1947" s="162">
        <v>45405</v>
      </c>
      <c r="H1947" s="156" t="s">
        <v>94</v>
      </c>
      <c r="I1947" s="163">
        <v>45408</v>
      </c>
      <c r="J1947" s="127"/>
      <c r="K1947" s="9" t="s">
        <v>1234</v>
      </c>
      <c r="M1947" s="13">
        <v>1499</v>
      </c>
      <c r="N1947" t="s">
        <v>1520</v>
      </c>
      <c r="O1947">
        <v>570</v>
      </c>
      <c r="P1947">
        <v>125</v>
      </c>
      <c r="Q1947" s="13">
        <f t="shared" si="36"/>
        <v>804</v>
      </c>
    </row>
    <row r="1948" spans="1:17" ht="18">
      <c r="A1948" s="59">
        <v>1940</v>
      </c>
      <c r="B1948" s="55">
        <v>77043912610</v>
      </c>
      <c r="C1948" s="9">
        <v>9177964054</v>
      </c>
      <c r="D1948" s="9" t="s">
        <v>3321</v>
      </c>
      <c r="E1948" s="9" t="s">
        <v>841</v>
      </c>
      <c r="F1948" t="s">
        <v>303</v>
      </c>
      <c r="G1948" s="162">
        <v>45405</v>
      </c>
      <c r="H1948" s="156" t="s">
        <v>94</v>
      </c>
      <c r="I1948" s="163">
        <v>45408</v>
      </c>
      <c r="J1948" s="127"/>
      <c r="K1948" s="9" t="s">
        <v>985</v>
      </c>
      <c r="L1948" t="s">
        <v>562</v>
      </c>
      <c r="M1948" s="13">
        <v>1399</v>
      </c>
      <c r="N1948" t="s">
        <v>2254</v>
      </c>
      <c r="O1948">
        <v>850</v>
      </c>
      <c r="P1948">
        <v>200</v>
      </c>
      <c r="Q1948" s="13">
        <f t="shared" si="36"/>
        <v>349</v>
      </c>
    </row>
    <row r="1949" spans="1:17" ht="18">
      <c r="A1949" s="59">
        <v>1941</v>
      </c>
      <c r="B1949" s="55">
        <v>77972574680</v>
      </c>
      <c r="C1949" s="9">
        <v>9398422171</v>
      </c>
      <c r="D1949" s="9" t="s">
        <v>3322</v>
      </c>
      <c r="E1949" s="9" t="s">
        <v>1274</v>
      </c>
      <c r="F1949" t="s">
        <v>492</v>
      </c>
      <c r="G1949" s="162">
        <v>45405</v>
      </c>
      <c r="H1949" s="156" t="s">
        <v>94</v>
      </c>
      <c r="I1949" s="163">
        <v>45407</v>
      </c>
      <c r="J1949" s="127"/>
      <c r="K1949" s="9" t="s">
        <v>2104</v>
      </c>
      <c r="M1949" s="13">
        <v>1999</v>
      </c>
      <c r="N1949" t="s">
        <v>1713</v>
      </c>
      <c r="O1949">
        <v>530</v>
      </c>
      <c r="P1949">
        <v>125</v>
      </c>
      <c r="Q1949" s="13">
        <f t="shared" si="36"/>
        <v>1344</v>
      </c>
    </row>
    <row r="1950" spans="1:17" ht="18">
      <c r="A1950" s="59">
        <v>1942</v>
      </c>
      <c r="B1950" s="55">
        <v>77972662961</v>
      </c>
      <c r="C1950" s="9">
        <v>8552911042</v>
      </c>
      <c r="D1950" s="9" t="s">
        <v>3324</v>
      </c>
      <c r="E1950" s="9" t="s">
        <v>951</v>
      </c>
      <c r="F1950" t="s">
        <v>852</v>
      </c>
      <c r="G1950" s="162">
        <v>45405</v>
      </c>
      <c r="H1950" s="156" t="s">
        <v>94</v>
      </c>
      <c r="I1950" s="163">
        <v>45409</v>
      </c>
      <c r="J1950" s="127"/>
      <c r="K1950" s="9" t="s">
        <v>1368</v>
      </c>
      <c r="M1950" s="13">
        <v>1399</v>
      </c>
      <c r="N1950" t="s">
        <v>1713</v>
      </c>
      <c r="O1950">
        <v>530</v>
      </c>
      <c r="P1950">
        <v>125</v>
      </c>
      <c r="Q1950" s="13">
        <f t="shared" si="36"/>
        <v>744</v>
      </c>
    </row>
    <row r="1951" spans="1:17" ht="18">
      <c r="A1951" s="59">
        <v>1943</v>
      </c>
      <c r="B1951" s="55">
        <v>19041565370476</v>
      </c>
      <c r="C1951" s="9">
        <v>9306675620</v>
      </c>
      <c r="D1951" s="9" t="s">
        <v>3325</v>
      </c>
      <c r="E1951" s="9" t="s">
        <v>1374</v>
      </c>
      <c r="F1951" t="s">
        <v>2</v>
      </c>
      <c r="G1951" s="162">
        <v>45405</v>
      </c>
      <c r="H1951" s="156" t="s">
        <v>94</v>
      </c>
      <c r="I1951" s="163">
        <v>45408</v>
      </c>
      <c r="J1951" s="127"/>
      <c r="K1951" s="9" t="s">
        <v>1368</v>
      </c>
      <c r="M1951" s="13">
        <v>1399</v>
      </c>
      <c r="N1951" t="s">
        <v>1713</v>
      </c>
      <c r="O1951">
        <v>530</v>
      </c>
      <c r="P1951">
        <v>125</v>
      </c>
      <c r="Q1951" s="13">
        <f t="shared" si="36"/>
        <v>744</v>
      </c>
    </row>
    <row r="1952" spans="1:17" ht="18">
      <c r="A1952" s="59">
        <v>1944</v>
      </c>
      <c r="B1952" s="55">
        <v>19041565370550</v>
      </c>
      <c r="C1952" s="9">
        <v>9128867050</v>
      </c>
      <c r="D1952" s="9" t="s">
        <v>3326</v>
      </c>
      <c r="E1952" s="9" t="s">
        <v>2564</v>
      </c>
      <c r="F1952" t="s">
        <v>210</v>
      </c>
      <c r="G1952" s="162">
        <v>45405</v>
      </c>
      <c r="H1952" s="157" t="s">
        <v>115</v>
      </c>
      <c r="I1952" s="164"/>
      <c r="J1952" s="165">
        <v>45418</v>
      </c>
      <c r="K1952" s="9" t="s">
        <v>1368</v>
      </c>
      <c r="M1952" s="13"/>
      <c r="N1952" t="s">
        <v>1520</v>
      </c>
      <c r="O1952">
        <v>530</v>
      </c>
      <c r="P1952">
        <v>125</v>
      </c>
      <c r="Q1952" s="13">
        <f t="shared" si="36"/>
        <v>0</v>
      </c>
    </row>
    <row r="1953" spans="1:17" ht="18">
      <c r="A1953" s="59">
        <v>1945</v>
      </c>
      <c r="B1953" s="55">
        <v>19041565491451</v>
      </c>
      <c r="C1953" s="9">
        <v>9340127974</v>
      </c>
      <c r="D1953" s="9" t="s">
        <v>3327</v>
      </c>
      <c r="E1953" s="9" t="s">
        <v>3328</v>
      </c>
      <c r="F1953" t="s">
        <v>71</v>
      </c>
      <c r="G1953" s="162">
        <v>45405</v>
      </c>
      <c r="H1953" s="156" t="s">
        <v>94</v>
      </c>
      <c r="I1953" s="163">
        <v>45413</v>
      </c>
      <c r="J1953" s="127"/>
      <c r="K1953" s="9" t="s">
        <v>1234</v>
      </c>
      <c r="M1953" s="13">
        <v>1499</v>
      </c>
      <c r="N1953" t="s">
        <v>2743</v>
      </c>
      <c r="O1953">
        <v>570</v>
      </c>
      <c r="P1953">
        <v>125</v>
      </c>
      <c r="Q1953" s="13">
        <f t="shared" si="36"/>
        <v>804</v>
      </c>
    </row>
    <row r="1954" spans="1:17" ht="18">
      <c r="A1954" s="59">
        <v>1946</v>
      </c>
      <c r="B1954" s="55">
        <v>77044190484</v>
      </c>
      <c r="C1954" s="9">
        <v>8281200214</v>
      </c>
      <c r="D1954" s="9" t="s">
        <v>3329</v>
      </c>
      <c r="E1954" s="9" t="s">
        <v>2884</v>
      </c>
      <c r="F1954" t="s">
        <v>6</v>
      </c>
      <c r="G1954" s="162">
        <v>45405</v>
      </c>
      <c r="H1954" s="156" t="s">
        <v>94</v>
      </c>
      <c r="I1954" s="163">
        <v>45409</v>
      </c>
      <c r="J1954" s="127"/>
      <c r="K1954" s="9" t="s">
        <v>1693</v>
      </c>
      <c r="L1954" t="s">
        <v>562</v>
      </c>
      <c r="M1954" s="13">
        <v>1748</v>
      </c>
      <c r="N1954" t="s">
        <v>2702</v>
      </c>
      <c r="O1954">
        <v>850</v>
      </c>
      <c r="P1954">
        <v>200</v>
      </c>
      <c r="Q1954" s="13">
        <f t="shared" si="36"/>
        <v>698</v>
      </c>
    </row>
    <row r="1955" spans="1:17" ht="18">
      <c r="A1955" s="59">
        <v>1947</v>
      </c>
      <c r="B1955" s="55">
        <v>77972960741</v>
      </c>
      <c r="C1955" s="9">
        <v>9424576001</v>
      </c>
      <c r="D1955" s="9" t="s">
        <v>3330</v>
      </c>
      <c r="E1955" s="9" t="s">
        <v>673</v>
      </c>
      <c r="F1955" t="s">
        <v>199</v>
      </c>
      <c r="G1955" s="162">
        <v>45405</v>
      </c>
      <c r="H1955" s="156" t="s">
        <v>94</v>
      </c>
      <c r="I1955" s="163">
        <v>45408</v>
      </c>
      <c r="J1955" s="127"/>
      <c r="K1955" s="9" t="s">
        <v>2104</v>
      </c>
      <c r="M1955" s="13">
        <v>1999</v>
      </c>
      <c r="N1955" t="s">
        <v>2254</v>
      </c>
      <c r="O1955">
        <v>850</v>
      </c>
      <c r="P1955">
        <v>200</v>
      </c>
      <c r="Q1955" s="13">
        <f t="shared" si="36"/>
        <v>949</v>
      </c>
    </row>
    <row r="1956" spans="1:17" ht="18">
      <c r="A1956" s="59">
        <v>1948</v>
      </c>
      <c r="B1956" s="55">
        <v>77972987805</v>
      </c>
      <c r="C1956" s="9">
        <v>8248827239</v>
      </c>
      <c r="D1956" s="9" t="s">
        <v>3335</v>
      </c>
      <c r="E1956" s="9" t="s">
        <v>3336</v>
      </c>
      <c r="F1956" t="s">
        <v>343</v>
      </c>
      <c r="G1956" s="162">
        <v>45405</v>
      </c>
      <c r="H1956" s="156" t="s">
        <v>94</v>
      </c>
      <c r="I1956" s="163">
        <v>45409</v>
      </c>
      <c r="J1956" s="127"/>
      <c r="K1956" s="9" t="s">
        <v>1368</v>
      </c>
      <c r="M1956" s="13">
        <v>1399</v>
      </c>
      <c r="N1956" t="s">
        <v>1713</v>
      </c>
      <c r="O1956">
        <v>530</v>
      </c>
      <c r="P1956">
        <v>125</v>
      </c>
      <c r="Q1956" s="13">
        <f t="shared" ref="Q1956:Q2019" si="37">(IF((M1956)-(O1956+P1956)&lt;0,0,(M1956)-(O1956+P1956)))</f>
        <v>744</v>
      </c>
    </row>
    <row r="1957" spans="1:17" ht="18">
      <c r="A1957" s="59">
        <v>1949</v>
      </c>
      <c r="B1957" s="55">
        <v>77973087776</v>
      </c>
      <c r="C1957" s="9">
        <v>9325932807</v>
      </c>
      <c r="D1957" s="9" t="s">
        <v>3291</v>
      </c>
      <c r="E1957" s="9" t="s">
        <v>528</v>
      </c>
      <c r="F1957" t="s">
        <v>452</v>
      </c>
      <c r="G1957" s="162">
        <v>45405</v>
      </c>
      <c r="H1957" s="156" t="s">
        <v>94</v>
      </c>
      <c r="I1957" s="163">
        <v>45408</v>
      </c>
      <c r="J1957" s="127"/>
      <c r="K1957" s="9" t="s">
        <v>2104</v>
      </c>
      <c r="M1957" s="13">
        <v>1999</v>
      </c>
      <c r="N1957" t="s">
        <v>2822</v>
      </c>
      <c r="O1957">
        <v>850</v>
      </c>
      <c r="P1957">
        <v>125</v>
      </c>
      <c r="Q1957" s="13">
        <f t="shared" si="37"/>
        <v>1024</v>
      </c>
    </row>
    <row r="1958" spans="1:17" ht="18">
      <c r="A1958" s="59">
        <v>1950</v>
      </c>
      <c r="B1958" s="55">
        <v>77044354450</v>
      </c>
      <c r="C1958" s="9">
        <v>7982009774</v>
      </c>
      <c r="D1958" s="9" t="s">
        <v>2251</v>
      </c>
      <c r="E1958" s="9" t="s">
        <v>4</v>
      </c>
      <c r="F1958" t="s">
        <v>4</v>
      </c>
      <c r="G1958" s="162">
        <v>45405</v>
      </c>
      <c r="H1958" s="156" t="s">
        <v>94</v>
      </c>
      <c r="I1958" s="163">
        <v>45406</v>
      </c>
      <c r="J1958" s="127"/>
      <c r="K1958" s="9" t="s">
        <v>1376</v>
      </c>
      <c r="L1958" t="s">
        <v>562</v>
      </c>
      <c r="M1958" s="13">
        <v>1499</v>
      </c>
      <c r="N1958" t="s">
        <v>3340</v>
      </c>
      <c r="O1958">
        <v>570</v>
      </c>
      <c r="P1958">
        <v>125</v>
      </c>
      <c r="Q1958" s="13">
        <f t="shared" si="37"/>
        <v>804</v>
      </c>
    </row>
    <row r="1959" spans="1:17" ht="18">
      <c r="A1959" s="59">
        <v>1951</v>
      </c>
      <c r="B1959" s="55">
        <v>77973107660</v>
      </c>
      <c r="C1959" s="9">
        <v>6261707228</v>
      </c>
      <c r="D1959" s="9" t="s">
        <v>3342</v>
      </c>
      <c r="E1959" s="9" t="s">
        <v>994</v>
      </c>
      <c r="F1959" t="s">
        <v>71</v>
      </c>
      <c r="G1959" s="162">
        <v>45405</v>
      </c>
      <c r="H1959" s="156" t="s">
        <v>94</v>
      </c>
      <c r="I1959" s="163">
        <v>45409</v>
      </c>
      <c r="J1959" s="127"/>
      <c r="K1959" s="9" t="s">
        <v>2104</v>
      </c>
      <c r="M1959" s="13">
        <v>1999</v>
      </c>
      <c r="N1959" t="s">
        <v>2810</v>
      </c>
      <c r="O1959">
        <v>750</v>
      </c>
      <c r="P1959">
        <v>125</v>
      </c>
      <c r="Q1959" s="13">
        <f t="shared" si="37"/>
        <v>1124</v>
      </c>
    </row>
    <row r="1960" spans="1:17" ht="18">
      <c r="A1960" s="59">
        <v>1952</v>
      </c>
      <c r="B1960" s="55">
        <v>77044371482</v>
      </c>
      <c r="C1960" s="9">
        <v>9755698626</v>
      </c>
      <c r="D1960" s="9" t="s">
        <v>3343</v>
      </c>
      <c r="E1960" s="9" t="s">
        <v>21</v>
      </c>
      <c r="F1960" t="s">
        <v>22</v>
      </c>
      <c r="G1960" s="162">
        <v>45405</v>
      </c>
      <c r="H1960" s="156" t="s">
        <v>94</v>
      </c>
      <c r="I1960" s="163">
        <v>45406</v>
      </c>
      <c r="J1960" s="127"/>
      <c r="K1960" s="9" t="s">
        <v>985</v>
      </c>
      <c r="L1960" t="s">
        <v>562</v>
      </c>
      <c r="M1960" s="13">
        <v>1399</v>
      </c>
      <c r="N1960" t="s">
        <v>1713</v>
      </c>
      <c r="O1960">
        <v>530</v>
      </c>
      <c r="P1960">
        <v>125</v>
      </c>
      <c r="Q1960" s="13">
        <f t="shared" si="37"/>
        <v>744</v>
      </c>
    </row>
    <row r="1961" spans="1:17" ht="18">
      <c r="A1961" s="59">
        <v>1953</v>
      </c>
      <c r="B1961" s="55">
        <v>77044948326</v>
      </c>
      <c r="C1961" s="9">
        <v>6294175089</v>
      </c>
      <c r="D1961" s="9" t="s">
        <v>3116</v>
      </c>
      <c r="E1961" s="9" t="s">
        <v>981</v>
      </c>
      <c r="F1961" t="s">
        <v>714</v>
      </c>
      <c r="G1961" s="162">
        <v>45406</v>
      </c>
      <c r="H1961" s="156" t="s">
        <v>94</v>
      </c>
      <c r="I1961" s="163">
        <v>45411</v>
      </c>
      <c r="J1961" s="127"/>
      <c r="K1961" s="9" t="s">
        <v>985</v>
      </c>
      <c r="L1961" s="13" t="s">
        <v>3492</v>
      </c>
      <c r="M1961" s="13">
        <v>0</v>
      </c>
      <c r="N1961" t="s">
        <v>1713</v>
      </c>
      <c r="O1961">
        <v>530</v>
      </c>
      <c r="P1961">
        <v>125</v>
      </c>
      <c r="Q1961" s="13">
        <f t="shared" si="37"/>
        <v>0</v>
      </c>
    </row>
    <row r="1962" spans="1:17" ht="18">
      <c r="A1962" s="59">
        <v>1954</v>
      </c>
      <c r="B1962" s="55">
        <v>77973560932</v>
      </c>
      <c r="C1962" s="9">
        <v>8140112394</v>
      </c>
      <c r="D1962" s="9" t="s">
        <v>3344</v>
      </c>
      <c r="E1962" s="9" t="s">
        <v>891</v>
      </c>
      <c r="F1962" t="s">
        <v>492</v>
      </c>
      <c r="G1962" s="162">
        <v>45406</v>
      </c>
      <c r="H1962" s="156" t="s">
        <v>94</v>
      </c>
      <c r="I1962" s="163">
        <v>45409</v>
      </c>
      <c r="J1962" s="127"/>
      <c r="K1962" s="9" t="s">
        <v>2104</v>
      </c>
      <c r="M1962" s="13">
        <v>1999</v>
      </c>
      <c r="N1962" t="s">
        <v>2254</v>
      </c>
      <c r="O1962">
        <v>850</v>
      </c>
      <c r="P1962">
        <v>200</v>
      </c>
      <c r="Q1962" s="13">
        <f t="shared" si="37"/>
        <v>949</v>
      </c>
    </row>
    <row r="1963" spans="1:17" ht="18">
      <c r="A1963" s="59">
        <v>1955</v>
      </c>
      <c r="B1963" s="55">
        <v>77044947954</v>
      </c>
      <c r="C1963" s="9">
        <v>8281166933</v>
      </c>
      <c r="D1963" s="9" t="s">
        <v>3345</v>
      </c>
      <c r="E1963" s="9" t="s">
        <v>3346</v>
      </c>
      <c r="F1963" t="s">
        <v>6</v>
      </c>
      <c r="G1963" s="162">
        <v>45406</v>
      </c>
      <c r="H1963" s="156" t="s">
        <v>94</v>
      </c>
      <c r="I1963" s="163">
        <v>45411</v>
      </c>
      <c r="J1963" s="127"/>
      <c r="K1963" s="9" t="s">
        <v>985</v>
      </c>
      <c r="L1963" t="s">
        <v>562</v>
      </c>
      <c r="M1963" s="13">
        <v>1399</v>
      </c>
      <c r="N1963" t="s">
        <v>1713</v>
      </c>
      <c r="O1963">
        <v>530</v>
      </c>
      <c r="P1963">
        <v>125</v>
      </c>
      <c r="Q1963" s="13">
        <f t="shared" si="37"/>
        <v>744</v>
      </c>
    </row>
    <row r="1964" spans="1:17" ht="18">
      <c r="A1964" s="59">
        <v>1956</v>
      </c>
      <c r="B1964" s="55">
        <v>77973555586</v>
      </c>
      <c r="C1964" s="9">
        <v>7208670366</v>
      </c>
      <c r="D1964" s="9" t="s">
        <v>3347</v>
      </c>
      <c r="E1964" s="9" t="s">
        <v>533</v>
      </c>
      <c r="F1964" t="s">
        <v>232</v>
      </c>
      <c r="G1964" s="162">
        <v>45406</v>
      </c>
      <c r="H1964" s="156" t="s">
        <v>94</v>
      </c>
      <c r="I1964" s="163">
        <v>45408</v>
      </c>
      <c r="J1964" s="127"/>
      <c r="K1964" s="9" t="s">
        <v>1368</v>
      </c>
      <c r="M1964" s="13">
        <v>1399</v>
      </c>
      <c r="N1964" t="s">
        <v>1713</v>
      </c>
      <c r="O1964">
        <v>530</v>
      </c>
      <c r="P1964">
        <v>125</v>
      </c>
      <c r="Q1964" s="13">
        <f t="shared" si="37"/>
        <v>744</v>
      </c>
    </row>
    <row r="1965" spans="1:17" ht="18">
      <c r="A1965" s="59">
        <v>1957</v>
      </c>
      <c r="B1965" s="55">
        <v>77973555520</v>
      </c>
      <c r="C1965" s="9">
        <v>8319448814</v>
      </c>
      <c r="D1965" s="9" t="s">
        <v>3348</v>
      </c>
      <c r="E1965" s="9" t="s">
        <v>836</v>
      </c>
      <c r="F1965" t="s">
        <v>2</v>
      </c>
      <c r="G1965" s="162">
        <v>45406</v>
      </c>
      <c r="H1965" s="156" t="s">
        <v>94</v>
      </c>
      <c r="I1965" s="163">
        <v>45407</v>
      </c>
      <c r="J1965" s="127"/>
      <c r="K1965" s="9" t="s">
        <v>1368</v>
      </c>
      <c r="M1965" s="13">
        <v>1399</v>
      </c>
      <c r="N1965" t="s">
        <v>1713</v>
      </c>
      <c r="O1965">
        <v>530</v>
      </c>
      <c r="P1965">
        <v>125</v>
      </c>
      <c r="Q1965" s="13">
        <f t="shared" si="37"/>
        <v>744</v>
      </c>
    </row>
    <row r="1966" spans="1:17" ht="18">
      <c r="A1966" s="59">
        <v>1958</v>
      </c>
      <c r="B1966" s="55">
        <v>77044942520</v>
      </c>
      <c r="C1966" s="9">
        <v>8699673962</v>
      </c>
      <c r="D1966" s="9" t="s">
        <v>3349</v>
      </c>
      <c r="E1966" s="9" t="s">
        <v>2826</v>
      </c>
      <c r="F1966" t="s">
        <v>452</v>
      </c>
      <c r="G1966" s="162">
        <v>45406</v>
      </c>
      <c r="H1966" s="156" t="s">
        <v>94</v>
      </c>
      <c r="I1966" s="163">
        <v>45409</v>
      </c>
      <c r="J1966" s="127"/>
      <c r="K1966" s="9" t="s">
        <v>1376</v>
      </c>
      <c r="L1966" t="s">
        <v>562</v>
      </c>
      <c r="M1966" s="13">
        <v>1499</v>
      </c>
      <c r="N1966" t="s">
        <v>3340</v>
      </c>
      <c r="O1966">
        <v>570</v>
      </c>
      <c r="P1966">
        <v>125</v>
      </c>
      <c r="Q1966" s="13">
        <f t="shared" si="37"/>
        <v>804</v>
      </c>
    </row>
    <row r="1967" spans="1:17" ht="18">
      <c r="A1967" s="59">
        <v>1959</v>
      </c>
      <c r="B1967" s="55">
        <v>19041565795752</v>
      </c>
      <c r="C1967" s="9">
        <v>7479417777</v>
      </c>
      <c r="D1967" s="9" t="s">
        <v>3350</v>
      </c>
      <c r="E1967" s="9" t="s">
        <v>2564</v>
      </c>
      <c r="F1967" t="s">
        <v>210</v>
      </c>
      <c r="G1967" s="162">
        <v>45406</v>
      </c>
      <c r="H1967" s="156" t="s">
        <v>94</v>
      </c>
      <c r="I1967" s="163">
        <v>45410</v>
      </c>
      <c r="J1967" s="127"/>
      <c r="K1967" s="9" t="s">
        <v>3351</v>
      </c>
      <c r="L1967" t="s">
        <v>562</v>
      </c>
      <c r="M1967" s="13">
        <v>999</v>
      </c>
      <c r="N1967" t="s">
        <v>3352</v>
      </c>
      <c r="O1967">
        <v>350</v>
      </c>
      <c r="P1967">
        <v>125</v>
      </c>
      <c r="Q1967" s="13">
        <f t="shared" si="37"/>
        <v>524</v>
      </c>
    </row>
    <row r="1968" spans="1:17" ht="18">
      <c r="A1968" s="59">
        <v>1960</v>
      </c>
      <c r="B1968" s="55">
        <v>77973553630</v>
      </c>
      <c r="C1968" s="9">
        <v>7822853025</v>
      </c>
      <c r="D1968" s="9" t="s">
        <v>3353</v>
      </c>
      <c r="E1968" s="9" t="s">
        <v>589</v>
      </c>
      <c r="F1968" t="s">
        <v>232</v>
      </c>
      <c r="G1968" s="162">
        <v>45406</v>
      </c>
      <c r="H1968" s="156" t="s">
        <v>94</v>
      </c>
      <c r="I1968" s="163">
        <v>45415</v>
      </c>
      <c r="J1968" s="127"/>
      <c r="K1968" s="9" t="s">
        <v>1415</v>
      </c>
      <c r="M1968" s="13">
        <v>1548</v>
      </c>
      <c r="N1968" t="s">
        <v>3354</v>
      </c>
      <c r="O1968">
        <v>570</v>
      </c>
      <c r="P1968">
        <v>125</v>
      </c>
      <c r="Q1968" s="13">
        <f t="shared" si="37"/>
        <v>853</v>
      </c>
    </row>
    <row r="1969" spans="1:17" ht="18">
      <c r="A1969" s="59">
        <v>1961</v>
      </c>
      <c r="B1969" s="55">
        <v>77973553615</v>
      </c>
      <c r="C1969" s="9">
        <v>8074601051</v>
      </c>
      <c r="D1969" s="9" t="s">
        <v>3355</v>
      </c>
      <c r="E1969" s="9" t="s">
        <v>939</v>
      </c>
      <c r="F1969" t="s">
        <v>343</v>
      </c>
      <c r="G1969" s="162">
        <v>45406</v>
      </c>
      <c r="H1969" s="156" t="s">
        <v>94</v>
      </c>
      <c r="I1969" s="163">
        <v>45411</v>
      </c>
      <c r="J1969" s="127"/>
      <c r="K1969" s="9" t="s">
        <v>2104</v>
      </c>
      <c r="M1969" s="13">
        <v>1999</v>
      </c>
      <c r="N1969" t="s">
        <v>2254</v>
      </c>
      <c r="O1969">
        <v>850</v>
      </c>
      <c r="P1969">
        <v>200</v>
      </c>
      <c r="Q1969" s="13">
        <f t="shared" si="37"/>
        <v>949</v>
      </c>
    </row>
    <row r="1970" spans="1:17" ht="18">
      <c r="A1970" s="59">
        <v>1962</v>
      </c>
      <c r="B1970" s="55">
        <v>77973662001</v>
      </c>
      <c r="C1970" s="9">
        <v>7302805351</v>
      </c>
      <c r="D1970" s="9" t="s">
        <v>3356</v>
      </c>
      <c r="E1970" s="9" t="s">
        <v>3357</v>
      </c>
      <c r="F1970" t="s">
        <v>22</v>
      </c>
      <c r="G1970" s="162">
        <v>45406</v>
      </c>
      <c r="H1970" s="156" t="s">
        <v>94</v>
      </c>
      <c r="I1970" s="163">
        <v>45407</v>
      </c>
      <c r="J1970" s="127"/>
      <c r="K1970" s="9" t="s">
        <v>1234</v>
      </c>
      <c r="M1970" s="13">
        <v>1499</v>
      </c>
      <c r="N1970" t="s">
        <v>1520</v>
      </c>
      <c r="O1970">
        <v>530</v>
      </c>
      <c r="P1970">
        <v>125</v>
      </c>
      <c r="Q1970" s="13">
        <f t="shared" si="37"/>
        <v>844</v>
      </c>
    </row>
    <row r="1971" spans="1:17" ht="18">
      <c r="A1971" s="59">
        <v>1963</v>
      </c>
      <c r="B1971" s="55">
        <v>77973661964</v>
      </c>
      <c r="C1971" s="9">
        <v>9893084255</v>
      </c>
      <c r="D1971" s="9" t="s">
        <v>3358</v>
      </c>
      <c r="E1971" s="9" t="s">
        <v>4</v>
      </c>
      <c r="F1971" t="s">
        <v>4</v>
      </c>
      <c r="G1971" s="162">
        <v>45406</v>
      </c>
      <c r="H1971" s="156" t="s">
        <v>94</v>
      </c>
      <c r="I1971" s="163">
        <v>45407</v>
      </c>
      <c r="J1971" s="166"/>
      <c r="K1971" s="9" t="s">
        <v>1368</v>
      </c>
      <c r="M1971" s="13">
        <v>1399</v>
      </c>
      <c r="N1971" t="s">
        <v>1713</v>
      </c>
      <c r="O1971">
        <v>530</v>
      </c>
      <c r="P1971">
        <v>125</v>
      </c>
      <c r="Q1971" s="13">
        <f t="shared" si="37"/>
        <v>744</v>
      </c>
    </row>
    <row r="1972" spans="1:17" ht="18">
      <c r="A1972" s="59">
        <v>1964</v>
      </c>
      <c r="B1972" s="55" t="s">
        <v>3332</v>
      </c>
      <c r="C1972" s="9">
        <v>9182629091</v>
      </c>
      <c r="D1972" s="9" t="s">
        <v>3331</v>
      </c>
      <c r="E1972" s="9" t="s">
        <v>829</v>
      </c>
      <c r="F1972" t="s">
        <v>303</v>
      </c>
      <c r="G1972" s="162">
        <v>45406</v>
      </c>
      <c r="H1972" s="156" t="s">
        <v>94</v>
      </c>
      <c r="I1972" s="163">
        <v>45411</v>
      </c>
      <c r="J1972" s="127"/>
      <c r="K1972" s="9" t="s">
        <v>2228</v>
      </c>
      <c r="M1972" s="13">
        <v>2099</v>
      </c>
      <c r="N1972" t="s">
        <v>3364</v>
      </c>
      <c r="O1972">
        <v>850</v>
      </c>
      <c r="P1972">
        <v>200</v>
      </c>
      <c r="Q1972" s="13">
        <f t="shared" si="37"/>
        <v>1049</v>
      </c>
    </row>
    <row r="1973" spans="1:17" ht="18">
      <c r="A1973" s="59">
        <v>1965</v>
      </c>
      <c r="B1973" s="55" t="s">
        <v>3306</v>
      </c>
      <c r="C1973" s="9">
        <v>9774735089</v>
      </c>
      <c r="D1973" s="9" t="s">
        <v>3278</v>
      </c>
      <c r="E1973" s="9" t="s">
        <v>2193</v>
      </c>
      <c r="F1973" t="s">
        <v>1117</v>
      </c>
      <c r="G1973" s="162">
        <v>45406</v>
      </c>
      <c r="H1973" s="157" t="s">
        <v>115</v>
      </c>
      <c r="I1973" s="164"/>
      <c r="J1973" s="165">
        <v>45441</v>
      </c>
      <c r="K1973" s="9" t="s">
        <v>2104</v>
      </c>
      <c r="M1973" s="13"/>
      <c r="N1973" t="s">
        <v>2254</v>
      </c>
      <c r="O1973">
        <v>850</v>
      </c>
      <c r="P1973">
        <v>200</v>
      </c>
      <c r="Q1973" s="13">
        <f t="shared" si="37"/>
        <v>0</v>
      </c>
    </row>
    <row r="1974" spans="1:17" ht="18">
      <c r="A1974" s="59">
        <v>1966</v>
      </c>
      <c r="B1974" s="9">
        <v>77974592522</v>
      </c>
      <c r="C1974" s="9">
        <v>9740652266</v>
      </c>
      <c r="D1974" s="9" t="s">
        <v>3363</v>
      </c>
      <c r="E1974" s="9" t="s">
        <v>329</v>
      </c>
      <c r="F1974" t="s">
        <v>452</v>
      </c>
      <c r="G1974" s="162">
        <v>45407</v>
      </c>
      <c r="H1974" s="156" t="s">
        <v>94</v>
      </c>
      <c r="I1974" s="163">
        <v>45410</v>
      </c>
      <c r="J1974" s="127"/>
      <c r="K1974" s="9" t="s">
        <v>1368</v>
      </c>
      <c r="M1974" s="13">
        <v>1399</v>
      </c>
      <c r="N1974" t="s">
        <v>1713</v>
      </c>
      <c r="O1974">
        <v>530</v>
      </c>
      <c r="P1974">
        <v>125</v>
      </c>
      <c r="Q1974" s="13">
        <f t="shared" si="37"/>
        <v>744</v>
      </c>
    </row>
    <row r="1975" spans="1:17" ht="18">
      <c r="A1975" s="59">
        <v>1967</v>
      </c>
      <c r="B1975" s="9">
        <v>77045910830</v>
      </c>
      <c r="C1975" s="9">
        <v>9829038565</v>
      </c>
      <c r="D1975" s="9" t="s">
        <v>3366</v>
      </c>
      <c r="E1975" s="9" t="s">
        <v>1318</v>
      </c>
      <c r="F1975" t="s">
        <v>11</v>
      </c>
      <c r="G1975" s="162">
        <v>45407</v>
      </c>
      <c r="H1975" s="156" t="s">
        <v>94</v>
      </c>
      <c r="I1975" s="163">
        <v>45409</v>
      </c>
      <c r="K1975" s="9" t="s">
        <v>1376</v>
      </c>
      <c r="L1975" t="s">
        <v>562</v>
      </c>
      <c r="M1975" s="13">
        <v>1499</v>
      </c>
      <c r="N1975" t="s">
        <v>3340</v>
      </c>
      <c r="O1975">
        <v>570</v>
      </c>
      <c r="P1975">
        <v>125</v>
      </c>
      <c r="Q1975" s="13">
        <f t="shared" si="37"/>
        <v>804</v>
      </c>
    </row>
    <row r="1976" spans="1:17" ht="18">
      <c r="A1976" s="59">
        <v>1968</v>
      </c>
      <c r="B1976" s="9">
        <v>77974592323</v>
      </c>
      <c r="C1976" s="9">
        <v>9717041594</v>
      </c>
      <c r="D1976" s="9" t="s">
        <v>3367</v>
      </c>
      <c r="E1976" s="9" t="s">
        <v>65</v>
      </c>
      <c r="F1976" t="s">
        <v>2</v>
      </c>
      <c r="G1976" s="162">
        <v>45407</v>
      </c>
      <c r="H1976" s="156" t="s">
        <v>94</v>
      </c>
      <c r="I1976" s="163">
        <v>45408</v>
      </c>
      <c r="J1976" s="127"/>
      <c r="K1976" s="9" t="s">
        <v>1368</v>
      </c>
      <c r="M1976" s="13">
        <v>1399</v>
      </c>
      <c r="N1976" t="s">
        <v>1713</v>
      </c>
      <c r="O1976">
        <v>530</v>
      </c>
      <c r="P1976">
        <v>125</v>
      </c>
      <c r="Q1976" s="13">
        <f t="shared" si="37"/>
        <v>744</v>
      </c>
    </row>
    <row r="1977" spans="1:17" ht="18">
      <c r="A1977" s="59">
        <v>1969</v>
      </c>
      <c r="B1977" s="9">
        <v>77974592275</v>
      </c>
      <c r="C1977" s="9">
        <v>8073119743</v>
      </c>
      <c r="D1977" s="9" t="s">
        <v>3368</v>
      </c>
      <c r="E1977" s="9" t="s">
        <v>329</v>
      </c>
      <c r="F1977" t="s">
        <v>452</v>
      </c>
      <c r="G1977" s="162">
        <v>45407</v>
      </c>
      <c r="H1977" s="156" t="s">
        <v>94</v>
      </c>
      <c r="I1977" s="163">
        <v>45411</v>
      </c>
      <c r="J1977" s="127"/>
      <c r="K1977" s="9" t="s">
        <v>2228</v>
      </c>
      <c r="M1977" s="13">
        <v>2099</v>
      </c>
      <c r="N1977" t="s">
        <v>3364</v>
      </c>
      <c r="O1977">
        <v>850</v>
      </c>
      <c r="P1977">
        <v>200</v>
      </c>
      <c r="Q1977" s="13">
        <f t="shared" si="37"/>
        <v>1049</v>
      </c>
    </row>
    <row r="1978" spans="1:17" ht="18">
      <c r="A1978" s="59">
        <v>1970</v>
      </c>
      <c r="B1978" s="9">
        <v>77974592216</v>
      </c>
      <c r="C1978" s="9">
        <v>9731669156</v>
      </c>
      <c r="D1978" s="9" t="s">
        <v>3369</v>
      </c>
      <c r="E1978" s="9" t="s">
        <v>329</v>
      </c>
      <c r="F1978" t="s">
        <v>452</v>
      </c>
      <c r="G1978" s="162">
        <v>45407</v>
      </c>
      <c r="H1978" s="156" t="s">
        <v>94</v>
      </c>
      <c r="I1978" s="163">
        <v>45411</v>
      </c>
      <c r="J1978" s="127"/>
      <c r="K1978" s="9" t="s">
        <v>1368</v>
      </c>
      <c r="M1978" s="13">
        <v>1399</v>
      </c>
      <c r="N1978" t="s">
        <v>1713</v>
      </c>
      <c r="O1978">
        <v>530</v>
      </c>
      <c r="P1978">
        <v>125</v>
      </c>
      <c r="Q1978" s="13">
        <f t="shared" si="37"/>
        <v>744</v>
      </c>
    </row>
    <row r="1979" spans="1:17" ht="18">
      <c r="A1979" s="59">
        <v>1971</v>
      </c>
      <c r="B1979" s="55">
        <v>141123413958435</v>
      </c>
      <c r="C1979" s="9">
        <v>9474360720</v>
      </c>
      <c r="D1979" s="9" t="s">
        <v>3370</v>
      </c>
      <c r="E1979" s="9" t="s">
        <v>1395</v>
      </c>
      <c r="F1979" t="s">
        <v>249</v>
      </c>
      <c r="G1979" s="162">
        <v>45407</v>
      </c>
      <c r="H1979" s="156" t="s">
        <v>94</v>
      </c>
      <c r="I1979" s="163">
        <v>45411</v>
      </c>
      <c r="J1979" s="127"/>
      <c r="K1979" s="9" t="s">
        <v>1234</v>
      </c>
      <c r="M1979" s="13">
        <v>1499</v>
      </c>
      <c r="N1979" t="s">
        <v>1520</v>
      </c>
      <c r="O1979">
        <v>530</v>
      </c>
      <c r="P1979">
        <v>125</v>
      </c>
      <c r="Q1979" s="13">
        <f t="shared" si="37"/>
        <v>844</v>
      </c>
    </row>
    <row r="1980" spans="1:17" ht="18">
      <c r="A1980" s="59">
        <v>1972</v>
      </c>
      <c r="B1980" s="9">
        <v>77974592102</v>
      </c>
      <c r="C1980" s="9">
        <v>9156486871</v>
      </c>
      <c r="D1980" s="9" t="s">
        <v>3371</v>
      </c>
      <c r="E1980" s="9" t="s">
        <v>533</v>
      </c>
      <c r="F1980" t="s">
        <v>232</v>
      </c>
      <c r="G1980" s="162">
        <v>45407</v>
      </c>
      <c r="H1980" s="156" t="s">
        <v>94</v>
      </c>
      <c r="I1980" s="163">
        <v>45409</v>
      </c>
      <c r="J1980" s="127"/>
      <c r="K1980" s="9" t="s">
        <v>1368</v>
      </c>
      <c r="M1980" s="13">
        <v>1399</v>
      </c>
      <c r="N1980" t="s">
        <v>1713</v>
      </c>
      <c r="O1980">
        <v>530</v>
      </c>
      <c r="P1980">
        <v>125</v>
      </c>
      <c r="Q1980" s="13">
        <f t="shared" si="37"/>
        <v>744</v>
      </c>
    </row>
    <row r="1981" spans="1:17" ht="18">
      <c r="A1981" s="59">
        <v>1973</v>
      </c>
      <c r="B1981" s="9">
        <v>77974592076</v>
      </c>
      <c r="C1981" s="9">
        <v>9315880899</v>
      </c>
      <c r="D1981" s="9" t="s">
        <v>3372</v>
      </c>
      <c r="E1981" s="9" t="s">
        <v>836</v>
      </c>
      <c r="F1981" t="s">
        <v>2</v>
      </c>
      <c r="G1981" s="162">
        <v>45407</v>
      </c>
      <c r="H1981" s="156" t="s">
        <v>94</v>
      </c>
      <c r="I1981" s="163">
        <v>45409</v>
      </c>
      <c r="J1981" s="127"/>
      <c r="K1981" s="9" t="s">
        <v>2104</v>
      </c>
      <c r="M1981" s="13">
        <v>1999</v>
      </c>
      <c r="N1981" t="s">
        <v>2254</v>
      </c>
      <c r="O1981">
        <v>850</v>
      </c>
      <c r="P1981">
        <v>200</v>
      </c>
      <c r="Q1981" s="13">
        <f t="shared" si="37"/>
        <v>949</v>
      </c>
    </row>
    <row r="1982" spans="1:17" ht="18">
      <c r="A1982" s="59">
        <v>1974</v>
      </c>
      <c r="B1982" s="9">
        <v>77974591892</v>
      </c>
      <c r="C1982" s="9">
        <v>9182526974</v>
      </c>
      <c r="D1982" s="9" t="s">
        <v>3373</v>
      </c>
      <c r="E1982" s="9" t="s">
        <v>841</v>
      </c>
      <c r="F1982" t="s">
        <v>303</v>
      </c>
      <c r="G1982" s="162">
        <v>45407</v>
      </c>
      <c r="H1982" s="156" t="s">
        <v>94</v>
      </c>
      <c r="I1982" s="163">
        <v>45411</v>
      </c>
      <c r="J1982" s="127"/>
      <c r="K1982" s="9" t="s">
        <v>1234</v>
      </c>
      <c r="M1982" s="13">
        <v>1499</v>
      </c>
      <c r="N1982" t="s">
        <v>1520</v>
      </c>
      <c r="O1982">
        <v>530</v>
      </c>
      <c r="P1982">
        <v>125</v>
      </c>
      <c r="Q1982" s="13">
        <f t="shared" si="37"/>
        <v>844</v>
      </c>
    </row>
    <row r="1983" spans="1:17" ht="18">
      <c r="A1983" s="59">
        <v>1975</v>
      </c>
      <c r="B1983" s="9">
        <v>77974591811</v>
      </c>
      <c r="C1983" s="9">
        <v>9394938774</v>
      </c>
      <c r="D1983" s="9" t="s">
        <v>3374</v>
      </c>
      <c r="E1983" s="9" t="s">
        <v>963</v>
      </c>
      <c r="F1983" t="s">
        <v>380</v>
      </c>
      <c r="G1983" s="162">
        <v>45407</v>
      </c>
      <c r="H1983" s="156" t="s">
        <v>94</v>
      </c>
      <c r="I1983" s="163">
        <v>45410</v>
      </c>
      <c r="J1983" s="127"/>
      <c r="K1983" s="9" t="s">
        <v>2104</v>
      </c>
      <c r="M1983" s="13">
        <v>1999</v>
      </c>
      <c r="N1983" t="s">
        <v>2254</v>
      </c>
      <c r="O1983">
        <v>850</v>
      </c>
      <c r="P1983">
        <v>200</v>
      </c>
      <c r="Q1983" s="13">
        <f t="shared" si="37"/>
        <v>949</v>
      </c>
    </row>
    <row r="1984" spans="1:17" ht="18">
      <c r="A1984" s="59">
        <v>1976</v>
      </c>
      <c r="B1984" s="9">
        <v>77974591656</v>
      </c>
      <c r="C1984" s="9">
        <v>8463873391</v>
      </c>
      <c r="D1984" s="9" t="s">
        <v>3375</v>
      </c>
      <c r="E1984" s="9" t="s">
        <v>663</v>
      </c>
      <c r="F1984" t="s">
        <v>22</v>
      </c>
      <c r="G1984" s="162">
        <v>45407</v>
      </c>
      <c r="H1984" s="157" t="s">
        <v>115</v>
      </c>
      <c r="I1984" s="164"/>
      <c r="J1984" s="165">
        <v>45415</v>
      </c>
      <c r="K1984" s="9" t="s">
        <v>1368</v>
      </c>
      <c r="M1984" s="13"/>
      <c r="N1984" t="s">
        <v>1713</v>
      </c>
      <c r="P1984">
        <v>125</v>
      </c>
      <c r="Q1984" s="13">
        <f t="shared" si="37"/>
        <v>0</v>
      </c>
    </row>
    <row r="1985" spans="1:17" ht="18">
      <c r="A1985" s="59">
        <v>1977</v>
      </c>
      <c r="B1985" s="9">
        <v>77974694674</v>
      </c>
      <c r="C1985" s="9">
        <v>7046548287</v>
      </c>
      <c r="D1985" s="9" t="s">
        <v>3376</v>
      </c>
      <c r="E1985" s="9" t="s">
        <v>3377</v>
      </c>
      <c r="F1985" t="s">
        <v>492</v>
      </c>
      <c r="G1985" s="162">
        <v>45407</v>
      </c>
      <c r="H1985" s="156" t="s">
        <v>94</v>
      </c>
      <c r="I1985" s="163">
        <v>45411</v>
      </c>
      <c r="J1985" s="127"/>
      <c r="K1985" s="9" t="s">
        <v>3133</v>
      </c>
      <c r="M1985" s="13">
        <v>1748</v>
      </c>
      <c r="N1985" t="s">
        <v>3378</v>
      </c>
      <c r="O1985">
        <v>570</v>
      </c>
      <c r="P1985">
        <v>125</v>
      </c>
      <c r="Q1985" s="13">
        <f t="shared" si="37"/>
        <v>1053</v>
      </c>
    </row>
    <row r="1986" spans="1:17" ht="18">
      <c r="A1986" s="59">
        <v>1978</v>
      </c>
      <c r="B1986" s="9">
        <v>77045978354</v>
      </c>
      <c r="C1986" s="9">
        <v>7317078095</v>
      </c>
      <c r="D1986" s="9" t="s">
        <v>3379</v>
      </c>
      <c r="E1986" s="9" t="s">
        <v>3380</v>
      </c>
      <c r="F1986" t="s">
        <v>22</v>
      </c>
      <c r="G1986" s="162">
        <v>45407</v>
      </c>
      <c r="H1986" s="156" t="s">
        <v>94</v>
      </c>
      <c r="I1986" s="163">
        <v>45409</v>
      </c>
      <c r="J1986" s="127"/>
      <c r="K1986" s="9" t="s">
        <v>985</v>
      </c>
      <c r="L1986" t="s">
        <v>562</v>
      </c>
      <c r="M1986" s="13">
        <v>1399</v>
      </c>
      <c r="N1986" t="s">
        <v>2922</v>
      </c>
      <c r="O1986">
        <v>570</v>
      </c>
      <c r="P1986">
        <v>125</v>
      </c>
      <c r="Q1986" s="13">
        <f t="shared" si="37"/>
        <v>704</v>
      </c>
    </row>
    <row r="1987" spans="1:17" ht="18">
      <c r="A1987" s="59">
        <v>1979</v>
      </c>
      <c r="B1987" s="9">
        <v>77975612680</v>
      </c>
      <c r="C1987" s="9">
        <v>7738999619</v>
      </c>
      <c r="D1987" s="9" t="s">
        <v>3381</v>
      </c>
      <c r="E1987" s="9" t="s">
        <v>602</v>
      </c>
      <c r="F1987" t="s">
        <v>232</v>
      </c>
      <c r="G1987" s="162">
        <v>45409</v>
      </c>
      <c r="H1987" s="156" t="s">
        <v>94</v>
      </c>
      <c r="I1987" s="163">
        <v>45411</v>
      </c>
      <c r="J1987" s="127"/>
      <c r="K1987" s="9" t="s">
        <v>2104</v>
      </c>
      <c r="M1987" s="13">
        <v>1999</v>
      </c>
      <c r="N1987" t="s">
        <v>2254</v>
      </c>
      <c r="O1987">
        <v>850</v>
      </c>
      <c r="P1987">
        <v>200</v>
      </c>
      <c r="Q1987" s="13">
        <f t="shared" si="37"/>
        <v>949</v>
      </c>
    </row>
    <row r="1988" spans="1:17" ht="18">
      <c r="A1988" s="59">
        <v>1980</v>
      </c>
      <c r="B1988" s="9">
        <v>77046884390</v>
      </c>
      <c r="C1988" s="9">
        <v>7020413419</v>
      </c>
      <c r="D1988" s="9" t="s">
        <v>3382</v>
      </c>
      <c r="E1988" s="9" t="s">
        <v>602</v>
      </c>
      <c r="F1988" t="s">
        <v>232</v>
      </c>
      <c r="G1988" s="162">
        <v>45409</v>
      </c>
      <c r="H1988" s="156" t="s">
        <v>94</v>
      </c>
      <c r="I1988" s="163">
        <v>45411</v>
      </c>
      <c r="J1988" s="127"/>
      <c r="K1988" s="9" t="s">
        <v>1376</v>
      </c>
      <c r="L1988" t="s">
        <v>562</v>
      </c>
      <c r="M1988" s="13">
        <v>1499</v>
      </c>
      <c r="N1988" t="s">
        <v>2966</v>
      </c>
      <c r="O1988">
        <v>570</v>
      </c>
      <c r="P1988">
        <v>125</v>
      </c>
      <c r="Q1988" s="13">
        <f t="shared" si="37"/>
        <v>804</v>
      </c>
    </row>
    <row r="1989" spans="1:17" ht="18">
      <c r="A1989" s="59">
        <v>1981</v>
      </c>
      <c r="B1989" s="9">
        <v>77975612606</v>
      </c>
      <c r="C1989" s="9">
        <v>7020413419</v>
      </c>
      <c r="D1989" s="9" t="s">
        <v>3383</v>
      </c>
      <c r="E1989" s="9" t="s">
        <v>1447</v>
      </c>
      <c r="F1989" t="s">
        <v>232</v>
      </c>
      <c r="G1989" s="162">
        <v>45409</v>
      </c>
      <c r="H1989" s="157" t="s">
        <v>115</v>
      </c>
      <c r="I1989" s="164"/>
      <c r="J1989" s="165">
        <v>45422</v>
      </c>
      <c r="K1989" s="9" t="s">
        <v>3384</v>
      </c>
      <c r="M1989" s="13"/>
      <c r="N1989" t="s">
        <v>3385</v>
      </c>
      <c r="P1989">
        <v>200</v>
      </c>
      <c r="Q1989" s="13">
        <f t="shared" si="37"/>
        <v>0</v>
      </c>
    </row>
    <row r="1990" spans="1:17" ht="18">
      <c r="A1990" s="59">
        <v>1982</v>
      </c>
      <c r="B1990" s="9">
        <v>141123413964365</v>
      </c>
      <c r="C1990" s="9">
        <v>8957578883</v>
      </c>
      <c r="D1990" s="9" t="s">
        <v>3386</v>
      </c>
      <c r="E1990" s="9" t="s">
        <v>3387</v>
      </c>
      <c r="F1990" t="s">
        <v>22</v>
      </c>
      <c r="G1990" s="162">
        <v>45409</v>
      </c>
      <c r="H1990" s="156" t="s">
        <v>94</v>
      </c>
      <c r="I1990" s="163">
        <v>45410</v>
      </c>
      <c r="J1990" s="127"/>
      <c r="K1990" s="9" t="s">
        <v>2104</v>
      </c>
      <c r="M1990" s="13">
        <v>1999</v>
      </c>
      <c r="N1990" t="s">
        <v>2254</v>
      </c>
      <c r="O1990">
        <v>850</v>
      </c>
      <c r="P1990">
        <v>200</v>
      </c>
      <c r="Q1990" s="13">
        <f t="shared" si="37"/>
        <v>949</v>
      </c>
    </row>
    <row r="1991" spans="1:17" ht="18">
      <c r="A1991" s="59">
        <v>1983</v>
      </c>
      <c r="B1991" s="9">
        <v>77975612271</v>
      </c>
      <c r="C1991" s="9">
        <v>7877960157</v>
      </c>
      <c r="D1991" s="9" t="s">
        <v>3390</v>
      </c>
      <c r="E1991" s="9" t="s">
        <v>205</v>
      </c>
      <c r="F1991" t="s">
        <v>11</v>
      </c>
      <c r="G1991" s="162">
        <v>45409</v>
      </c>
      <c r="H1991" s="156" t="s">
        <v>94</v>
      </c>
      <c r="I1991" s="163">
        <v>45411</v>
      </c>
      <c r="J1991" s="127"/>
      <c r="K1991" s="9" t="s">
        <v>1368</v>
      </c>
      <c r="M1991" s="13">
        <v>1399</v>
      </c>
      <c r="N1991" t="s">
        <v>1713</v>
      </c>
      <c r="O1991">
        <v>530</v>
      </c>
      <c r="P1991">
        <v>125</v>
      </c>
      <c r="Q1991" s="13">
        <f t="shared" si="37"/>
        <v>744</v>
      </c>
    </row>
    <row r="1992" spans="1:17" ht="18">
      <c r="A1992" s="59">
        <v>1984</v>
      </c>
      <c r="B1992" s="9">
        <v>77975612223</v>
      </c>
      <c r="C1992" s="9">
        <v>6363450638</v>
      </c>
      <c r="D1992" s="9" t="s">
        <v>3393</v>
      </c>
      <c r="E1992" s="9" t="s">
        <v>329</v>
      </c>
      <c r="F1992" t="s">
        <v>452</v>
      </c>
      <c r="G1992" s="162">
        <v>45409</v>
      </c>
      <c r="H1992" s="157" t="s">
        <v>115</v>
      </c>
      <c r="I1992" s="164"/>
      <c r="J1992" s="165">
        <v>45417</v>
      </c>
      <c r="K1992" s="9" t="s">
        <v>1368</v>
      </c>
      <c r="N1992" t="s">
        <v>1713</v>
      </c>
      <c r="O1992">
        <v>530</v>
      </c>
      <c r="P1992">
        <v>125</v>
      </c>
      <c r="Q1992" s="13">
        <f>(IF((M2048)-(O1992+P1992)&lt;0,0,(M2048)-(O1992+P1992)))</f>
        <v>1344</v>
      </c>
    </row>
    <row r="1993" spans="1:17" ht="18">
      <c r="A1993" s="59">
        <v>1985</v>
      </c>
      <c r="B1993" s="9">
        <v>141123414473739</v>
      </c>
      <c r="C1993" s="9">
        <v>8894646232</v>
      </c>
      <c r="D1993" s="9" t="s">
        <v>3394</v>
      </c>
      <c r="E1993" s="9" t="s">
        <v>857</v>
      </c>
      <c r="F1993" t="s">
        <v>468</v>
      </c>
      <c r="G1993" s="162">
        <v>45409</v>
      </c>
      <c r="H1993" s="156" t="s">
        <v>94</v>
      </c>
      <c r="I1993" s="163">
        <v>45410</v>
      </c>
      <c r="J1993" s="127"/>
      <c r="K1993" s="9" t="s">
        <v>985</v>
      </c>
      <c r="L1993" t="s">
        <v>562</v>
      </c>
      <c r="M1993" s="13">
        <v>1399</v>
      </c>
      <c r="N1993" t="s">
        <v>2922</v>
      </c>
      <c r="O1993">
        <v>570</v>
      </c>
      <c r="P1993">
        <v>125</v>
      </c>
      <c r="Q1993" s="13">
        <f t="shared" si="37"/>
        <v>704</v>
      </c>
    </row>
    <row r="1994" spans="1:17" ht="18">
      <c r="A1994" s="59">
        <v>1986</v>
      </c>
      <c r="B1994" s="9">
        <v>77975612083</v>
      </c>
      <c r="C1994" s="9">
        <v>9820524910</v>
      </c>
      <c r="D1994" s="9" t="s">
        <v>3395</v>
      </c>
      <c r="E1994" s="9" t="s">
        <v>533</v>
      </c>
      <c r="F1994" t="s">
        <v>232</v>
      </c>
      <c r="G1994" s="162">
        <v>45409</v>
      </c>
      <c r="H1994" s="156" t="s">
        <v>94</v>
      </c>
      <c r="I1994" s="163">
        <v>45411</v>
      </c>
      <c r="J1994" s="127"/>
      <c r="K1994" s="9" t="s">
        <v>1234</v>
      </c>
      <c r="M1994" s="13">
        <v>1499</v>
      </c>
      <c r="N1994" t="s">
        <v>1520</v>
      </c>
      <c r="O1994">
        <v>530</v>
      </c>
      <c r="P1994">
        <v>125</v>
      </c>
      <c r="Q1994" s="13">
        <f t="shared" si="37"/>
        <v>844</v>
      </c>
    </row>
    <row r="1995" spans="1:17" ht="18">
      <c r="A1995" s="59">
        <v>1987</v>
      </c>
      <c r="B1995" s="9">
        <v>77975612072</v>
      </c>
      <c r="C1995" s="9">
        <v>9599795633</v>
      </c>
      <c r="D1995" s="9" t="s">
        <v>3396</v>
      </c>
      <c r="E1995" s="9" t="s">
        <v>4</v>
      </c>
      <c r="F1995" t="s">
        <v>4</v>
      </c>
      <c r="G1995" s="162">
        <v>45409</v>
      </c>
      <c r="H1995" s="156" t="s">
        <v>94</v>
      </c>
      <c r="I1995" s="163">
        <v>45411</v>
      </c>
      <c r="J1995" s="127"/>
      <c r="K1995" s="9" t="s">
        <v>1368</v>
      </c>
      <c r="M1995" s="13">
        <v>1399</v>
      </c>
      <c r="N1995" t="s">
        <v>1713</v>
      </c>
      <c r="O1995">
        <v>530</v>
      </c>
      <c r="P1995">
        <v>125</v>
      </c>
      <c r="Q1995" s="13">
        <f t="shared" si="37"/>
        <v>744</v>
      </c>
    </row>
    <row r="1996" spans="1:17" ht="18">
      <c r="A1996" s="59">
        <v>1988</v>
      </c>
      <c r="B1996" s="9">
        <v>19041566807215</v>
      </c>
      <c r="C1996" s="9">
        <v>9974620603</v>
      </c>
      <c r="D1996" s="9" t="s">
        <v>3397</v>
      </c>
      <c r="E1996" s="9" t="s">
        <v>891</v>
      </c>
      <c r="F1996" t="s">
        <v>492</v>
      </c>
      <c r="G1996" s="162">
        <v>45409</v>
      </c>
      <c r="H1996" s="156" t="s">
        <v>94</v>
      </c>
      <c r="I1996" s="163">
        <v>45413</v>
      </c>
      <c r="J1996" s="127"/>
      <c r="K1996" s="9" t="s">
        <v>1234</v>
      </c>
      <c r="M1996" s="13">
        <v>1499</v>
      </c>
      <c r="N1996" t="s">
        <v>1520</v>
      </c>
      <c r="O1996">
        <v>530</v>
      </c>
      <c r="P1996">
        <v>125</v>
      </c>
      <c r="Q1996" s="13">
        <f t="shared" si="37"/>
        <v>844</v>
      </c>
    </row>
    <row r="1997" spans="1:17" ht="18">
      <c r="A1997" s="59">
        <v>1989</v>
      </c>
      <c r="B1997" s="9">
        <v>77975611991</v>
      </c>
      <c r="C1997" s="9">
        <v>9837962964</v>
      </c>
      <c r="D1997" s="9" t="s">
        <v>3398</v>
      </c>
      <c r="E1997" s="9" t="s">
        <v>1009</v>
      </c>
      <c r="F1997" t="s">
        <v>714</v>
      </c>
      <c r="G1997" s="162">
        <v>45409</v>
      </c>
      <c r="H1997" s="157" t="s">
        <v>115</v>
      </c>
      <c r="I1997" s="164"/>
      <c r="J1997" s="165">
        <v>45426</v>
      </c>
      <c r="K1997" s="9" t="s">
        <v>2228</v>
      </c>
      <c r="M1997" s="13"/>
      <c r="N1997" t="s">
        <v>3364</v>
      </c>
      <c r="P1997">
        <v>200</v>
      </c>
      <c r="Q1997" s="13">
        <f t="shared" si="37"/>
        <v>0</v>
      </c>
    </row>
    <row r="1998" spans="1:17" ht="18">
      <c r="A1998" s="59">
        <v>1990</v>
      </c>
      <c r="B1998" s="9">
        <v>77975611965</v>
      </c>
      <c r="C1998" s="9">
        <v>9599137485</v>
      </c>
      <c r="D1998" s="9" t="s">
        <v>3399</v>
      </c>
      <c r="E1998" s="9" t="s">
        <v>829</v>
      </c>
      <c r="F1998" t="s">
        <v>303</v>
      </c>
      <c r="G1998" s="162">
        <v>45409</v>
      </c>
      <c r="H1998" s="156" t="s">
        <v>94</v>
      </c>
      <c r="I1998" s="163">
        <v>45412</v>
      </c>
      <c r="J1998" s="127"/>
      <c r="K1998" s="9" t="s">
        <v>1368</v>
      </c>
      <c r="M1998" s="13">
        <v>1399</v>
      </c>
      <c r="N1998" t="s">
        <v>1713</v>
      </c>
      <c r="O1998">
        <v>530</v>
      </c>
      <c r="P1998">
        <v>125</v>
      </c>
      <c r="Q1998" s="13">
        <f t="shared" si="37"/>
        <v>744</v>
      </c>
    </row>
    <row r="1999" spans="1:17" ht="18">
      <c r="A1999" s="59">
        <v>1991</v>
      </c>
      <c r="B1999" s="9">
        <v>77975611921</v>
      </c>
      <c r="C1999" s="9">
        <v>7760543989</v>
      </c>
      <c r="D1999" s="9" t="s">
        <v>3400</v>
      </c>
      <c r="E1999" s="9" t="s">
        <v>329</v>
      </c>
      <c r="F1999" t="s">
        <v>452</v>
      </c>
      <c r="G1999" s="162">
        <v>45409</v>
      </c>
      <c r="H1999" s="157" t="s">
        <v>115</v>
      </c>
      <c r="I1999" s="164"/>
      <c r="J1999" s="165">
        <v>45424</v>
      </c>
      <c r="K1999" s="9" t="s">
        <v>1368</v>
      </c>
      <c r="M1999" s="13"/>
      <c r="N1999" t="s">
        <v>1713</v>
      </c>
      <c r="P1999">
        <v>125</v>
      </c>
      <c r="Q1999" s="13">
        <f t="shared" si="37"/>
        <v>0</v>
      </c>
    </row>
    <row r="2000" spans="1:17" ht="18">
      <c r="A2000" s="59">
        <v>1992</v>
      </c>
      <c r="B2000" s="9">
        <v>77975611895</v>
      </c>
      <c r="C2000" s="9">
        <v>8918002853</v>
      </c>
      <c r="D2000" s="9" t="s">
        <v>3401</v>
      </c>
      <c r="E2000" s="9" t="s">
        <v>981</v>
      </c>
      <c r="F2000" t="s">
        <v>714</v>
      </c>
      <c r="G2000" s="162">
        <v>45409</v>
      </c>
      <c r="H2000" s="156" t="s">
        <v>94</v>
      </c>
      <c r="I2000" s="163">
        <v>45413</v>
      </c>
      <c r="J2000" s="127"/>
      <c r="K2000" s="9" t="s">
        <v>2104</v>
      </c>
      <c r="M2000" s="13">
        <v>1999</v>
      </c>
      <c r="N2000" t="s">
        <v>2810</v>
      </c>
      <c r="O2000">
        <v>750</v>
      </c>
      <c r="P2000">
        <v>125</v>
      </c>
      <c r="Q2000" s="13">
        <f t="shared" si="37"/>
        <v>1124</v>
      </c>
    </row>
    <row r="2001" spans="1:17" ht="18">
      <c r="A2001" s="59">
        <v>1993</v>
      </c>
      <c r="B2001" s="9">
        <v>77975750856</v>
      </c>
      <c r="C2001" s="9">
        <v>9082120376</v>
      </c>
      <c r="D2001" s="9" t="s">
        <v>3402</v>
      </c>
      <c r="E2001" s="9" t="s">
        <v>231</v>
      </c>
      <c r="F2001" t="s">
        <v>232</v>
      </c>
      <c r="G2001" s="162">
        <v>45409</v>
      </c>
      <c r="H2001" s="156" t="s">
        <v>94</v>
      </c>
      <c r="I2001" s="163">
        <v>45411</v>
      </c>
      <c r="J2001" s="127"/>
      <c r="K2001" s="9" t="s">
        <v>1368</v>
      </c>
      <c r="M2001" s="13">
        <v>1399</v>
      </c>
      <c r="N2001" t="s">
        <v>1713</v>
      </c>
      <c r="O2001">
        <v>530</v>
      </c>
      <c r="P2001">
        <v>125</v>
      </c>
      <c r="Q2001" s="13">
        <f t="shared" si="37"/>
        <v>744</v>
      </c>
    </row>
    <row r="2002" spans="1:17" ht="18">
      <c r="A2002" s="59">
        <v>1994</v>
      </c>
      <c r="B2002" s="9">
        <v>77976516623</v>
      </c>
      <c r="C2002" s="9">
        <v>8456085554</v>
      </c>
      <c r="D2002" s="9" t="s">
        <v>3403</v>
      </c>
      <c r="E2002" s="9" t="s">
        <v>2279</v>
      </c>
      <c r="F2002" t="s">
        <v>303</v>
      </c>
      <c r="G2002" s="162">
        <v>45409</v>
      </c>
      <c r="H2002" s="156" t="s">
        <v>94</v>
      </c>
      <c r="I2002" s="163">
        <v>45415</v>
      </c>
      <c r="J2002" s="127"/>
      <c r="K2002" s="9" t="s">
        <v>1234</v>
      </c>
      <c r="M2002" s="13">
        <v>1499</v>
      </c>
      <c r="N2002" t="s">
        <v>1520</v>
      </c>
      <c r="O2002">
        <v>530</v>
      </c>
      <c r="P2002">
        <v>125</v>
      </c>
      <c r="Q2002" s="13">
        <f t="shared" si="37"/>
        <v>844</v>
      </c>
    </row>
    <row r="2003" spans="1:17" ht="18">
      <c r="A2003" s="59">
        <v>1995</v>
      </c>
      <c r="B2003" s="9">
        <v>77975750565</v>
      </c>
      <c r="C2003" s="9">
        <v>9424618670</v>
      </c>
      <c r="D2003" s="9" t="s">
        <v>3404</v>
      </c>
      <c r="E2003" s="9" t="s">
        <v>833</v>
      </c>
      <c r="F2003" t="s">
        <v>199</v>
      </c>
      <c r="G2003" s="162">
        <v>45409</v>
      </c>
      <c r="H2003" s="156" t="s">
        <v>94</v>
      </c>
      <c r="I2003" s="163">
        <v>45411</v>
      </c>
      <c r="J2003" s="127"/>
      <c r="K2003" s="9" t="s">
        <v>1368</v>
      </c>
      <c r="M2003" s="13">
        <v>1399</v>
      </c>
      <c r="N2003" t="s">
        <v>1713</v>
      </c>
      <c r="O2003">
        <v>530</v>
      </c>
      <c r="P2003">
        <v>125</v>
      </c>
      <c r="Q2003" s="13">
        <f t="shared" si="37"/>
        <v>744</v>
      </c>
    </row>
    <row r="2004" spans="1:17" ht="18">
      <c r="A2004" s="59">
        <v>1996</v>
      </c>
      <c r="B2004" s="9">
        <v>80485213782</v>
      </c>
      <c r="C2004" s="9">
        <v>6909548886</v>
      </c>
      <c r="D2004" s="9" t="s">
        <v>3405</v>
      </c>
      <c r="E2004" s="9" t="s">
        <v>3406</v>
      </c>
      <c r="F2004" t="s">
        <v>1118</v>
      </c>
      <c r="G2004" s="162">
        <v>45409</v>
      </c>
      <c r="H2004" s="157" t="s">
        <v>115</v>
      </c>
      <c r="I2004" s="164"/>
      <c r="J2004" s="165">
        <v>45416</v>
      </c>
      <c r="K2004" s="9" t="s">
        <v>2104</v>
      </c>
      <c r="M2004" s="13"/>
      <c r="N2004" t="s">
        <v>2254</v>
      </c>
      <c r="O2004">
        <v>850</v>
      </c>
      <c r="P2004">
        <v>200</v>
      </c>
      <c r="Q2004" s="13">
        <f t="shared" si="37"/>
        <v>0</v>
      </c>
    </row>
    <row r="2005" spans="1:17" ht="18">
      <c r="A2005" s="59">
        <v>1997</v>
      </c>
      <c r="B2005" s="9">
        <v>77975750031</v>
      </c>
      <c r="C2005" s="9">
        <v>8291652089</v>
      </c>
      <c r="D2005" s="9" t="s">
        <v>3407</v>
      </c>
      <c r="E2005" s="9" t="s">
        <v>231</v>
      </c>
      <c r="F2005" t="s">
        <v>232</v>
      </c>
      <c r="G2005" s="162">
        <v>45409</v>
      </c>
      <c r="H2005" s="156" t="s">
        <v>94</v>
      </c>
      <c r="I2005" s="163">
        <v>45412</v>
      </c>
      <c r="J2005" s="127"/>
      <c r="K2005" s="9" t="s">
        <v>1514</v>
      </c>
      <c r="M2005" s="13">
        <v>1599</v>
      </c>
      <c r="N2005" t="s">
        <v>2948</v>
      </c>
      <c r="O2005">
        <v>570</v>
      </c>
      <c r="P2005">
        <v>125</v>
      </c>
      <c r="Q2005" s="13">
        <f t="shared" si="37"/>
        <v>904</v>
      </c>
    </row>
    <row r="2006" spans="1:17" ht="18">
      <c r="A2006" s="59">
        <v>1998</v>
      </c>
      <c r="B2006" s="9">
        <v>77975749902</v>
      </c>
      <c r="C2006" s="9">
        <v>9958084137</v>
      </c>
      <c r="D2006" s="9" t="s">
        <v>3408</v>
      </c>
      <c r="E2006" s="9" t="s">
        <v>4</v>
      </c>
      <c r="F2006" t="s">
        <v>4</v>
      </c>
      <c r="G2006" s="162">
        <v>45409</v>
      </c>
      <c r="H2006" s="156" t="s">
        <v>94</v>
      </c>
      <c r="I2006" s="163">
        <v>45410</v>
      </c>
      <c r="J2006" s="127"/>
      <c r="K2006" s="9" t="s">
        <v>1368</v>
      </c>
      <c r="M2006" s="13">
        <v>1399</v>
      </c>
      <c r="N2006" t="s">
        <v>1713</v>
      </c>
      <c r="O2006">
        <v>530</v>
      </c>
      <c r="P2006">
        <v>125</v>
      </c>
      <c r="Q2006" s="13">
        <f t="shared" si="37"/>
        <v>744</v>
      </c>
    </row>
    <row r="2007" spans="1:17" ht="18">
      <c r="A2007" s="59">
        <v>1999</v>
      </c>
      <c r="B2007" s="9">
        <v>77047815180</v>
      </c>
      <c r="C2007" s="9">
        <v>9106995587</v>
      </c>
      <c r="D2007" s="9" t="s">
        <v>3409</v>
      </c>
      <c r="E2007" s="9" t="s">
        <v>1027</v>
      </c>
      <c r="F2007" t="s">
        <v>492</v>
      </c>
      <c r="G2007" s="162">
        <v>45409</v>
      </c>
      <c r="H2007" s="156" t="s">
        <v>94</v>
      </c>
      <c r="I2007" s="163">
        <v>45411</v>
      </c>
      <c r="J2007" s="127"/>
      <c r="K2007" s="9" t="s">
        <v>985</v>
      </c>
      <c r="L2007" t="s">
        <v>562</v>
      </c>
      <c r="M2007" s="13">
        <v>1399</v>
      </c>
      <c r="N2007" t="s">
        <v>2922</v>
      </c>
      <c r="O2007">
        <v>570</v>
      </c>
      <c r="P2007">
        <v>125</v>
      </c>
      <c r="Q2007" s="13">
        <f t="shared" si="37"/>
        <v>704</v>
      </c>
    </row>
    <row r="2008" spans="1:17" ht="18">
      <c r="A2008" s="59">
        <v>2000</v>
      </c>
      <c r="B2008" s="9">
        <v>77976517205</v>
      </c>
      <c r="C2008" s="9">
        <v>9779387775</v>
      </c>
      <c r="D2008" s="9" t="s">
        <v>3410</v>
      </c>
      <c r="E2008" s="9" t="s">
        <v>90</v>
      </c>
      <c r="F2008" t="s">
        <v>93</v>
      </c>
      <c r="G2008" s="162">
        <v>45409</v>
      </c>
      <c r="H2008" s="156" t="s">
        <v>94</v>
      </c>
      <c r="I2008" s="163">
        <v>45411</v>
      </c>
      <c r="J2008" s="127"/>
      <c r="K2008" s="9" t="s">
        <v>1234</v>
      </c>
      <c r="M2008" s="13">
        <v>1499</v>
      </c>
      <c r="N2008" t="s">
        <v>1520</v>
      </c>
      <c r="O2008">
        <v>530</v>
      </c>
      <c r="P2008">
        <v>125</v>
      </c>
      <c r="Q2008" s="13">
        <f t="shared" si="37"/>
        <v>844</v>
      </c>
    </row>
    <row r="2009" spans="1:17" ht="18">
      <c r="A2009" s="59">
        <v>2001</v>
      </c>
      <c r="B2009" s="9">
        <v>77976517054</v>
      </c>
      <c r="C2009" s="9">
        <v>8309241049</v>
      </c>
      <c r="D2009" s="9" t="s">
        <v>3411</v>
      </c>
      <c r="E2009" s="9" t="s">
        <v>1002</v>
      </c>
      <c r="F2009" t="s">
        <v>635</v>
      </c>
      <c r="G2009" s="162">
        <v>45409</v>
      </c>
      <c r="H2009" s="156" t="s">
        <v>94</v>
      </c>
      <c r="I2009" s="163">
        <v>45413</v>
      </c>
      <c r="J2009" s="127"/>
      <c r="K2009" s="9" t="s">
        <v>1368</v>
      </c>
      <c r="M2009" s="13">
        <v>1399</v>
      </c>
      <c r="N2009" t="s">
        <v>1713</v>
      </c>
      <c r="O2009">
        <v>530</v>
      </c>
      <c r="P2009">
        <v>125</v>
      </c>
      <c r="Q2009" s="13">
        <f t="shared" si="37"/>
        <v>744</v>
      </c>
    </row>
    <row r="2010" spans="1:17" ht="18">
      <c r="A2010" s="59">
        <v>2002</v>
      </c>
      <c r="B2010" s="9">
        <v>77976516925</v>
      </c>
      <c r="C2010" s="9">
        <v>7896433813</v>
      </c>
      <c r="D2010" s="9" t="s">
        <v>3412</v>
      </c>
      <c r="E2010" s="9" t="s">
        <v>329</v>
      </c>
      <c r="F2010" t="s">
        <v>452</v>
      </c>
      <c r="G2010" s="162">
        <v>45409</v>
      </c>
      <c r="H2010" s="156" t="s">
        <v>94</v>
      </c>
      <c r="I2010" s="163">
        <v>45414</v>
      </c>
      <c r="J2010" s="127"/>
      <c r="K2010" s="9" t="s">
        <v>1368</v>
      </c>
      <c r="M2010" s="13">
        <v>1399</v>
      </c>
      <c r="N2010" t="s">
        <v>1713</v>
      </c>
      <c r="O2010">
        <v>530</v>
      </c>
      <c r="P2010">
        <v>125</v>
      </c>
      <c r="Q2010" s="13">
        <f t="shared" si="37"/>
        <v>744</v>
      </c>
    </row>
    <row r="2011" spans="1:17" ht="18">
      <c r="A2011" s="59">
        <v>2003</v>
      </c>
      <c r="B2011" s="9">
        <v>77976516800</v>
      </c>
      <c r="C2011" s="9">
        <v>8446504630</v>
      </c>
      <c r="D2011" s="9" t="s">
        <v>3413</v>
      </c>
      <c r="E2011" s="9" t="s">
        <v>3414</v>
      </c>
      <c r="F2011" t="s">
        <v>232</v>
      </c>
      <c r="G2011" s="162">
        <v>45409</v>
      </c>
      <c r="H2011" s="156" t="s">
        <v>94</v>
      </c>
      <c r="I2011" s="163">
        <v>45412</v>
      </c>
      <c r="J2011" s="127"/>
      <c r="K2011" s="9" t="s">
        <v>1368</v>
      </c>
      <c r="M2011" s="13">
        <v>1399</v>
      </c>
      <c r="N2011" t="s">
        <v>1713</v>
      </c>
      <c r="O2011">
        <v>530</v>
      </c>
      <c r="P2011">
        <v>125</v>
      </c>
      <c r="Q2011" s="13">
        <f t="shared" si="37"/>
        <v>744</v>
      </c>
    </row>
    <row r="2012" spans="1:17" ht="21">
      <c r="A2012" s="59">
        <v>2004</v>
      </c>
      <c r="B2012" s="55">
        <v>1091298342434</v>
      </c>
      <c r="C2012" s="9">
        <v>9933673326</v>
      </c>
      <c r="D2012" s="9" t="s">
        <v>3289</v>
      </c>
      <c r="E2012" s="9" t="s">
        <v>3290</v>
      </c>
      <c r="F2012" s="1" t="s">
        <v>249</v>
      </c>
      <c r="G2012" s="162">
        <v>45409</v>
      </c>
      <c r="H2012" s="156" t="s">
        <v>94</v>
      </c>
      <c r="I2012" s="163">
        <v>45417</v>
      </c>
      <c r="K2012" s="9" t="s">
        <v>2228</v>
      </c>
      <c r="M2012" s="13">
        <v>2099</v>
      </c>
      <c r="N2012" t="s">
        <v>3364</v>
      </c>
      <c r="O2012">
        <v>850</v>
      </c>
      <c r="P2012">
        <v>200</v>
      </c>
      <c r="Q2012" s="13">
        <f t="shared" si="37"/>
        <v>1049</v>
      </c>
    </row>
    <row r="2013" spans="1:17" ht="18">
      <c r="A2013" s="59">
        <v>2005</v>
      </c>
      <c r="B2013" s="9">
        <v>77976656973</v>
      </c>
      <c r="C2013" s="9">
        <v>8147304639</v>
      </c>
      <c r="D2013" s="9" t="s">
        <v>3419</v>
      </c>
      <c r="E2013" s="9" t="s">
        <v>2422</v>
      </c>
      <c r="F2013" t="s">
        <v>452</v>
      </c>
      <c r="G2013" s="162">
        <v>45409</v>
      </c>
      <c r="H2013" s="156" t="s">
        <v>94</v>
      </c>
      <c r="I2013" s="163">
        <v>45412</v>
      </c>
      <c r="J2013" s="127"/>
      <c r="K2013" s="9" t="s">
        <v>1368</v>
      </c>
      <c r="M2013" s="13">
        <v>1399</v>
      </c>
      <c r="N2013" t="s">
        <v>1713</v>
      </c>
      <c r="O2013">
        <v>530</v>
      </c>
      <c r="P2013">
        <v>125</v>
      </c>
      <c r="Q2013" s="13">
        <f t="shared" si="37"/>
        <v>744</v>
      </c>
    </row>
    <row r="2014" spans="1:17" ht="18">
      <c r="A2014" s="59">
        <v>2006</v>
      </c>
      <c r="B2014" s="9">
        <v>77976656785</v>
      </c>
      <c r="C2014" s="9">
        <v>9389592115</v>
      </c>
      <c r="D2014" s="9" t="s">
        <v>3418</v>
      </c>
      <c r="E2014" s="9" t="s">
        <v>3420</v>
      </c>
      <c r="F2014" t="s">
        <v>22</v>
      </c>
      <c r="G2014" s="162">
        <v>45409</v>
      </c>
      <c r="H2014" s="156" t="s">
        <v>94</v>
      </c>
      <c r="I2014" s="163">
        <v>45411</v>
      </c>
      <c r="J2014" s="127"/>
      <c r="K2014" s="9" t="s">
        <v>1368</v>
      </c>
      <c r="M2014" s="13">
        <v>1399</v>
      </c>
      <c r="N2014" t="s">
        <v>1713</v>
      </c>
      <c r="O2014">
        <v>530</v>
      </c>
      <c r="P2014">
        <v>125</v>
      </c>
      <c r="Q2014" s="13">
        <f t="shared" si="37"/>
        <v>744</v>
      </c>
    </row>
    <row r="2015" spans="1:17" ht="18">
      <c r="A2015" s="59">
        <v>2007</v>
      </c>
      <c r="B2015" s="9">
        <v>77976656354</v>
      </c>
      <c r="C2015" s="9">
        <v>9971631573</v>
      </c>
      <c r="D2015" s="9" t="s">
        <v>3421</v>
      </c>
      <c r="E2015" s="9" t="s">
        <v>4</v>
      </c>
      <c r="F2015" t="s">
        <v>4</v>
      </c>
      <c r="G2015" s="162">
        <v>45409</v>
      </c>
      <c r="H2015" s="156" t="s">
        <v>94</v>
      </c>
      <c r="I2015" s="163">
        <v>45410</v>
      </c>
      <c r="J2015" s="127"/>
      <c r="K2015" s="9" t="s">
        <v>1368</v>
      </c>
      <c r="M2015" s="13">
        <v>1399</v>
      </c>
      <c r="N2015" t="s">
        <v>1713</v>
      </c>
      <c r="O2015">
        <v>530</v>
      </c>
      <c r="P2015">
        <v>125</v>
      </c>
      <c r="Q2015" s="13">
        <f t="shared" si="37"/>
        <v>744</v>
      </c>
    </row>
    <row r="2016" spans="1:17" ht="18">
      <c r="A2016" s="59">
        <v>2008</v>
      </c>
      <c r="B2016" s="9">
        <v>77976656240</v>
      </c>
      <c r="C2016" s="9">
        <v>9182901741</v>
      </c>
      <c r="D2016" s="9" t="s">
        <v>3422</v>
      </c>
      <c r="E2016" s="9" t="s">
        <v>1409</v>
      </c>
      <c r="F2016" t="s">
        <v>635</v>
      </c>
      <c r="G2016" s="162">
        <v>45409</v>
      </c>
      <c r="H2016" s="156" t="s">
        <v>94</v>
      </c>
      <c r="I2016" s="163">
        <v>45413</v>
      </c>
      <c r="J2016" s="127"/>
      <c r="K2016" s="9" t="s">
        <v>3171</v>
      </c>
      <c r="M2016" s="13">
        <v>2598</v>
      </c>
      <c r="N2016" t="s">
        <v>3172</v>
      </c>
      <c r="O2016">
        <v>1060</v>
      </c>
      <c r="P2016">
        <v>150</v>
      </c>
      <c r="Q2016" s="13">
        <f t="shared" si="37"/>
        <v>1388</v>
      </c>
    </row>
    <row r="2017" spans="1:17" ht="18">
      <c r="A2017" s="59">
        <v>2009</v>
      </c>
      <c r="B2017" s="9">
        <v>77976656155</v>
      </c>
      <c r="C2017" s="9">
        <v>8690757038</v>
      </c>
      <c r="D2017" s="9" t="s">
        <v>3423</v>
      </c>
      <c r="E2017" s="9" t="s">
        <v>835</v>
      </c>
      <c r="F2017" t="s">
        <v>452</v>
      </c>
      <c r="G2017" s="162">
        <v>45409</v>
      </c>
      <c r="H2017" s="157" t="s">
        <v>115</v>
      </c>
      <c r="I2017" s="164"/>
      <c r="J2017" s="165">
        <v>45423</v>
      </c>
      <c r="K2017" s="9" t="s">
        <v>2104</v>
      </c>
      <c r="M2017" s="13"/>
      <c r="N2017" t="s">
        <v>2254</v>
      </c>
      <c r="P2017">
        <v>200</v>
      </c>
      <c r="Q2017" s="13">
        <f t="shared" si="37"/>
        <v>0</v>
      </c>
    </row>
    <row r="2018" spans="1:17" ht="18">
      <c r="A2018" s="59">
        <v>2010</v>
      </c>
      <c r="B2018" s="9">
        <v>77047997261</v>
      </c>
      <c r="C2018" s="9">
        <v>8275145311</v>
      </c>
      <c r="D2018" s="9" t="s">
        <v>3425</v>
      </c>
      <c r="E2018" s="9" t="s">
        <v>589</v>
      </c>
      <c r="F2018" t="s">
        <v>232</v>
      </c>
      <c r="G2018" s="162">
        <v>45409</v>
      </c>
      <c r="H2018" s="156" t="s">
        <v>94</v>
      </c>
      <c r="I2018" s="163">
        <v>45412</v>
      </c>
      <c r="J2018" s="127"/>
      <c r="K2018" s="9" t="s">
        <v>985</v>
      </c>
      <c r="L2018" t="s">
        <v>562</v>
      </c>
      <c r="M2018" s="13">
        <v>1399</v>
      </c>
      <c r="N2018" t="s">
        <v>2922</v>
      </c>
      <c r="O2018">
        <v>570</v>
      </c>
      <c r="P2018">
        <v>125</v>
      </c>
      <c r="Q2018" s="13">
        <f t="shared" si="37"/>
        <v>704</v>
      </c>
    </row>
    <row r="2019" spans="1:17" ht="18">
      <c r="A2019" s="59">
        <v>2011</v>
      </c>
      <c r="B2019" s="55">
        <v>19041567833275</v>
      </c>
      <c r="C2019" s="9">
        <v>8473870124</v>
      </c>
      <c r="D2019" s="9" t="s">
        <v>3426</v>
      </c>
      <c r="E2019" s="9" t="s">
        <v>3427</v>
      </c>
      <c r="F2019" t="s">
        <v>380</v>
      </c>
      <c r="G2019" s="162">
        <v>45411</v>
      </c>
      <c r="H2019" s="156" t="s">
        <v>94</v>
      </c>
      <c r="I2019" s="163">
        <v>45415</v>
      </c>
      <c r="J2019" s="127"/>
      <c r="K2019" s="9" t="s">
        <v>1368</v>
      </c>
      <c r="M2019" s="13">
        <v>1399</v>
      </c>
      <c r="N2019" t="s">
        <v>1713</v>
      </c>
      <c r="O2019">
        <v>530</v>
      </c>
      <c r="P2019">
        <v>125</v>
      </c>
      <c r="Q2019" s="13">
        <f t="shared" si="37"/>
        <v>744</v>
      </c>
    </row>
    <row r="2020" spans="1:17" ht="18">
      <c r="A2020" s="59">
        <v>2012</v>
      </c>
      <c r="B2020" s="55">
        <v>19041567830291</v>
      </c>
      <c r="C2020" s="9">
        <v>9508929505</v>
      </c>
      <c r="D2020" s="9" t="s">
        <v>3428</v>
      </c>
      <c r="E2020" s="9" t="s">
        <v>1060</v>
      </c>
      <c r="F2020" t="s">
        <v>380</v>
      </c>
      <c r="G2020" s="162">
        <v>45411</v>
      </c>
      <c r="H2020" s="156" t="s">
        <v>94</v>
      </c>
      <c r="I2020" s="163">
        <v>45417</v>
      </c>
      <c r="J2020" s="127"/>
      <c r="K2020" s="9" t="s">
        <v>2228</v>
      </c>
      <c r="M2020" s="13">
        <v>2099</v>
      </c>
      <c r="N2020" t="s">
        <v>3456</v>
      </c>
      <c r="O2020">
        <v>750</v>
      </c>
      <c r="P2020">
        <v>200</v>
      </c>
      <c r="Q2020" s="13">
        <f t="shared" ref="Q2020:Q2083" si="38">(IF((M2020)-(O2020+P2020)&lt;0,0,(M2020)-(O2020+P2020)))</f>
        <v>1149</v>
      </c>
    </row>
    <row r="2021" spans="1:17" ht="18">
      <c r="A2021" s="59">
        <v>2013</v>
      </c>
      <c r="B2021" s="9">
        <v>77977861452</v>
      </c>
      <c r="C2021" s="9">
        <v>7489975672</v>
      </c>
      <c r="D2021" s="9" t="s">
        <v>2547</v>
      </c>
      <c r="E2021" s="9" t="s">
        <v>1160</v>
      </c>
      <c r="F2021" t="s">
        <v>199</v>
      </c>
      <c r="G2021" s="162">
        <v>45411</v>
      </c>
      <c r="H2021" s="156" t="s">
        <v>94</v>
      </c>
      <c r="I2021" s="163">
        <v>45415</v>
      </c>
      <c r="J2021" s="127"/>
      <c r="K2021" s="9" t="s">
        <v>1368</v>
      </c>
      <c r="M2021" s="13">
        <v>1399</v>
      </c>
      <c r="N2021" t="s">
        <v>1713</v>
      </c>
      <c r="O2021">
        <v>530</v>
      </c>
      <c r="P2021">
        <v>125</v>
      </c>
      <c r="Q2021" s="13">
        <f t="shared" si="38"/>
        <v>744</v>
      </c>
    </row>
    <row r="2022" spans="1:17" ht="18">
      <c r="A2022" s="59">
        <v>2014</v>
      </c>
      <c r="B2022" s="9">
        <v>77977860155</v>
      </c>
      <c r="C2022" s="9">
        <v>9879281486</v>
      </c>
      <c r="D2022" s="9" t="s">
        <v>3429</v>
      </c>
      <c r="E2022" s="9" t="s">
        <v>1043</v>
      </c>
      <c r="F2022" t="s">
        <v>492</v>
      </c>
      <c r="G2022" s="162">
        <v>45411</v>
      </c>
      <c r="H2022" s="156" t="s">
        <v>94</v>
      </c>
      <c r="I2022" s="163">
        <v>45413</v>
      </c>
      <c r="J2022" s="127"/>
      <c r="K2022" s="9" t="s">
        <v>2104</v>
      </c>
      <c r="M2022" s="13">
        <v>1999</v>
      </c>
      <c r="N2022" t="s">
        <v>2254</v>
      </c>
      <c r="O2022">
        <v>850</v>
      </c>
      <c r="P2022">
        <v>200</v>
      </c>
      <c r="Q2022" s="13">
        <f t="shared" si="38"/>
        <v>949</v>
      </c>
    </row>
    <row r="2023" spans="1:17" ht="18">
      <c r="A2023" s="59">
        <v>2015</v>
      </c>
      <c r="B2023" s="55">
        <v>19041567828294</v>
      </c>
      <c r="C2023" s="9">
        <v>8235443109</v>
      </c>
      <c r="D2023" s="9" t="s">
        <v>3430</v>
      </c>
      <c r="E2023" s="9" t="s">
        <v>974</v>
      </c>
      <c r="F2023" t="s">
        <v>365</v>
      </c>
      <c r="G2023" s="162">
        <v>45411</v>
      </c>
      <c r="H2023" s="156" t="s">
        <v>94</v>
      </c>
      <c r="I2023" s="163">
        <v>45416</v>
      </c>
      <c r="J2023" s="127"/>
      <c r="K2023" s="9" t="s">
        <v>1368</v>
      </c>
      <c r="M2023" s="13">
        <v>1399</v>
      </c>
      <c r="N2023" t="s">
        <v>1713</v>
      </c>
      <c r="O2023">
        <v>530</v>
      </c>
      <c r="P2023">
        <v>125</v>
      </c>
      <c r="Q2023" s="13">
        <f t="shared" si="38"/>
        <v>744</v>
      </c>
    </row>
    <row r="2024" spans="1:17" ht="18">
      <c r="A2024" s="59">
        <v>2016</v>
      </c>
      <c r="B2024" s="9">
        <v>77048987621</v>
      </c>
      <c r="C2024" s="9">
        <v>8866362878</v>
      </c>
      <c r="D2024" s="9" t="s">
        <v>3431</v>
      </c>
      <c r="E2024" s="9" t="s">
        <v>3432</v>
      </c>
      <c r="F2024" t="s">
        <v>492</v>
      </c>
      <c r="G2024" s="162">
        <v>45411</v>
      </c>
      <c r="H2024" s="156" t="s">
        <v>94</v>
      </c>
      <c r="I2024" s="163">
        <v>45414</v>
      </c>
      <c r="J2024" s="127"/>
      <c r="K2024" s="9" t="s">
        <v>2351</v>
      </c>
      <c r="L2024" t="s">
        <v>562</v>
      </c>
      <c r="M2024" s="13">
        <v>1999</v>
      </c>
      <c r="N2024" t="s">
        <v>2254</v>
      </c>
      <c r="O2024">
        <v>850</v>
      </c>
      <c r="P2024">
        <v>200</v>
      </c>
      <c r="Q2024" s="13">
        <f t="shared" si="38"/>
        <v>949</v>
      </c>
    </row>
    <row r="2025" spans="1:17" ht="18">
      <c r="A2025" s="59">
        <v>2017</v>
      </c>
      <c r="B2025" s="9">
        <v>77977858722</v>
      </c>
      <c r="C2025" s="90" t="s">
        <v>3434</v>
      </c>
      <c r="D2025" s="9" t="s">
        <v>3433</v>
      </c>
      <c r="E2025" s="9" t="s">
        <v>3435</v>
      </c>
      <c r="F2025" t="s">
        <v>852</v>
      </c>
      <c r="G2025" s="162">
        <v>45411</v>
      </c>
      <c r="H2025" s="156" t="s">
        <v>94</v>
      </c>
      <c r="I2025" s="163">
        <v>45415</v>
      </c>
      <c r="J2025" s="127"/>
      <c r="K2025" s="9" t="s">
        <v>1368</v>
      </c>
      <c r="M2025" s="13">
        <v>1399</v>
      </c>
      <c r="N2025" t="s">
        <v>1713</v>
      </c>
      <c r="O2025">
        <v>530</v>
      </c>
      <c r="P2025">
        <v>125</v>
      </c>
      <c r="Q2025" s="13">
        <f t="shared" si="38"/>
        <v>744</v>
      </c>
    </row>
    <row r="2026" spans="1:17" ht="18">
      <c r="A2026" s="59">
        <v>2018</v>
      </c>
      <c r="B2026" s="9">
        <v>80486831040</v>
      </c>
      <c r="C2026" s="90">
        <v>8837421626</v>
      </c>
      <c r="D2026" s="9" t="s">
        <v>3436</v>
      </c>
      <c r="E2026" s="9" t="s">
        <v>943</v>
      </c>
      <c r="F2026" t="s">
        <v>952</v>
      </c>
      <c r="G2026" s="162">
        <v>45411</v>
      </c>
      <c r="H2026" s="156" t="s">
        <v>94</v>
      </c>
      <c r="I2026" s="163">
        <v>45414</v>
      </c>
      <c r="J2026" s="127"/>
      <c r="K2026" s="9" t="s">
        <v>2104</v>
      </c>
      <c r="M2026" s="13">
        <v>1999</v>
      </c>
      <c r="N2026" t="s">
        <v>2822</v>
      </c>
      <c r="O2026">
        <v>750</v>
      </c>
      <c r="P2026">
        <v>200</v>
      </c>
      <c r="Q2026" s="13">
        <f t="shared" si="38"/>
        <v>1049</v>
      </c>
    </row>
    <row r="2027" spans="1:17" ht="18">
      <c r="A2027" s="59">
        <v>2019</v>
      </c>
      <c r="B2027" s="9">
        <v>77977856972</v>
      </c>
      <c r="C2027" s="90">
        <v>9128943758</v>
      </c>
      <c r="D2027" s="9" t="s">
        <v>3437</v>
      </c>
      <c r="E2027" s="9" t="s">
        <v>4</v>
      </c>
      <c r="F2027" t="s">
        <v>4</v>
      </c>
      <c r="G2027" s="162">
        <v>45411</v>
      </c>
      <c r="H2027" s="156" t="s">
        <v>94</v>
      </c>
      <c r="I2027" s="163">
        <v>45412</v>
      </c>
      <c r="J2027" s="127"/>
      <c r="K2027" s="9" t="s">
        <v>1368</v>
      </c>
      <c r="M2027" s="13">
        <v>1399</v>
      </c>
      <c r="N2027" t="s">
        <v>1713</v>
      </c>
      <c r="O2027">
        <v>530</v>
      </c>
      <c r="P2027">
        <v>125</v>
      </c>
      <c r="Q2027" s="13">
        <f t="shared" si="38"/>
        <v>744</v>
      </c>
    </row>
    <row r="2028" spans="1:17" ht="18">
      <c r="A2028" s="59">
        <v>2020</v>
      </c>
      <c r="B2028" s="9">
        <v>77977856165</v>
      </c>
      <c r="C2028" s="9">
        <v>8979122592</v>
      </c>
      <c r="D2028" s="9" t="s">
        <v>3438</v>
      </c>
      <c r="E2028" s="9" t="s">
        <v>3439</v>
      </c>
      <c r="F2028" t="s">
        <v>22</v>
      </c>
      <c r="G2028" s="162">
        <v>45411</v>
      </c>
      <c r="H2028" s="156" t="s">
        <v>94</v>
      </c>
      <c r="I2028" s="163">
        <v>45412</v>
      </c>
      <c r="J2028" s="127"/>
      <c r="K2028" s="9" t="s">
        <v>2104</v>
      </c>
      <c r="M2028" s="13">
        <v>1999</v>
      </c>
      <c r="N2028" t="s">
        <v>3139</v>
      </c>
      <c r="O2028">
        <v>750</v>
      </c>
      <c r="P2028">
        <v>125</v>
      </c>
      <c r="Q2028" s="13">
        <f t="shared" si="38"/>
        <v>1124</v>
      </c>
    </row>
    <row r="2029" spans="1:17" ht="18">
      <c r="A2029" s="59">
        <v>2021</v>
      </c>
      <c r="B2029" s="9">
        <v>77977855992</v>
      </c>
      <c r="C2029" s="9">
        <v>9307490639</v>
      </c>
      <c r="D2029" s="9" t="s">
        <v>3440</v>
      </c>
      <c r="E2029" s="9" t="s">
        <v>589</v>
      </c>
      <c r="F2029" t="s">
        <v>232</v>
      </c>
      <c r="G2029" s="162">
        <v>45411</v>
      </c>
      <c r="H2029" s="156" t="s">
        <v>94</v>
      </c>
      <c r="I2029" s="163">
        <v>45414</v>
      </c>
      <c r="J2029" s="127"/>
      <c r="K2029" s="9" t="s">
        <v>2104</v>
      </c>
      <c r="M2029" s="13">
        <v>1999</v>
      </c>
      <c r="N2029" t="s">
        <v>2254</v>
      </c>
      <c r="O2029">
        <v>850</v>
      </c>
      <c r="P2029">
        <v>200</v>
      </c>
      <c r="Q2029" s="13">
        <f t="shared" si="38"/>
        <v>949</v>
      </c>
    </row>
    <row r="2030" spans="1:17" ht="18">
      <c r="A2030" s="59">
        <v>2022</v>
      </c>
      <c r="B2030" s="9">
        <v>77048984515</v>
      </c>
      <c r="C2030" s="9">
        <v>8056266125</v>
      </c>
      <c r="D2030" s="9" t="s">
        <v>3441</v>
      </c>
      <c r="E2030" s="9" t="s">
        <v>998</v>
      </c>
      <c r="F2030" t="s">
        <v>343</v>
      </c>
      <c r="G2030" s="162">
        <v>45411</v>
      </c>
      <c r="H2030" s="156" t="s">
        <v>94</v>
      </c>
      <c r="I2030" s="163">
        <v>45415</v>
      </c>
      <c r="J2030" s="127"/>
      <c r="K2030" s="9" t="s">
        <v>2351</v>
      </c>
      <c r="L2030" t="s">
        <v>562</v>
      </c>
      <c r="M2030" s="13">
        <v>1999</v>
      </c>
      <c r="N2030" t="s">
        <v>2254</v>
      </c>
      <c r="O2030">
        <v>850</v>
      </c>
      <c r="P2030">
        <v>200</v>
      </c>
      <c r="Q2030" s="13">
        <f t="shared" si="38"/>
        <v>949</v>
      </c>
    </row>
    <row r="2031" spans="1:17" ht="18">
      <c r="A2031" s="59">
        <v>2023</v>
      </c>
      <c r="B2031" s="9">
        <v>77977855115</v>
      </c>
      <c r="C2031" s="9">
        <v>7506421361</v>
      </c>
      <c r="D2031" s="9" t="s">
        <v>3442</v>
      </c>
      <c r="E2031" s="9" t="s">
        <v>3443</v>
      </c>
      <c r="F2031" t="s">
        <v>232</v>
      </c>
      <c r="G2031" s="162">
        <v>45411</v>
      </c>
      <c r="H2031" s="156" t="s">
        <v>94</v>
      </c>
      <c r="I2031" s="163">
        <v>45416</v>
      </c>
      <c r="J2031" s="127"/>
      <c r="K2031" s="9" t="s">
        <v>2104</v>
      </c>
      <c r="M2031" s="13">
        <v>1999</v>
      </c>
      <c r="N2031" t="s">
        <v>3444</v>
      </c>
      <c r="O2031">
        <v>750</v>
      </c>
      <c r="P2031">
        <v>200</v>
      </c>
      <c r="Q2031" s="13">
        <f t="shared" si="38"/>
        <v>1049</v>
      </c>
    </row>
    <row r="2032" spans="1:17" ht="18">
      <c r="A2032" s="59">
        <v>2024</v>
      </c>
      <c r="B2032" s="9">
        <v>77977854323</v>
      </c>
      <c r="C2032" s="9">
        <v>9756176116</v>
      </c>
      <c r="D2032" s="9" t="s">
        <v>3445</v>
      </c>
      <c r="E2032" s="9" t="s">
        <v>3439</v>
      </c>
      <c r="F2032" t="s">
        <v>22</v>
      </c>
      <c r="G2032" s="162">
        <v>45411</v>
      </c>
      <c r="H2032" s="157" t="s">
        <v>115</v>
      </c>
      <c r="I2032" s="164"/>
      <c r="J2032" s="165">
        <v>45425</v>
      </c>
      <c r="K2032" s="9" t="s">
        <v>1427</v>
      </c>
      <c r="M2032" s="13"/>
      <c r="N2032" t="s">
        <v>3446</v>
      </c>
      <c r="P2032">
        <v>125</v>
      </c>
      <c r="Q2032" s="13">
        <f t="shared" si="38"/>
        <v>0</v>
      </c>
    </row>
    <row r="2033" spans="1:17" ht="18">
      <c r="A2033" s="59">
        <v>2025</v>
      </c>
      <c r="B2033" s="9">
        <v>77977853575</v>
      </c>
      <c r="C2033" s="9">
        <v>8309235077</v>
      </c>
      <c r="D2033" s="9" t="s">
        <v>3447</v>
      </c>
      <c r="E2033" s="9" t="s">
        <v>302</v>
      </c>
      <c r="F2033" t="s">
        <v>303</v>
      </c>
      <c r="G2033" s="162">
        <v>45411</v>
      </c>
      <c r="H2033" s="156" t="s">
        <v>94</v>
      </c>
      <c r="I2033" s="163">
        <v>45415</v>
      </c>
      <c r="J2033" s="127"/>
      <c r="K2033" s="9" t="s">
        <v>1427</v>
      </c>
      <c r="M2033" s="13">
        <v>1648</v>
      </c>
      <c r="N2033" t="s">
        <v>3446</v>
      </c>
      <c r="O2033">
        <v>570</v>
      </c>
      <c r="P2033">
        <v>125</v>
      </c>
      <c r="Q2033" s="13">
        <f t="shared" si="38"/>
        <v>953</v>
      </c>
    </row>
    <row r="2034" spans="1:17" ht="18">
      <c r="A2034" s="59">
        <v>2026</v>
      </c>
      <c r="B2034" s="9">
        <v>77977853273</v>
      </c>
      <c r="C2034" s="9">
        <v>8780003711</v>
      </c>
      <c r="D2034" s="9" t="s">
        <v>3448</v>
      </c>
      <c r="E2034" s="9" t="s">
        <v>2905</v>
      </c>
      <c r="F2034" t="s">
        <v>492</v>
      </c>
      <c r="G2034" s="162">
        <v>45411</v>
      </c>
      <c r="H2034" s="156" t="s">
        <v>94</v>
      </c>
      <c r="I2034" s="163">
        <v>45414</v>
      </c>
      <c r="J2034" s="127"/>
      <c r="K2034" s="9" t="s">
        <v>2104</v>
      </c>
      <c r="M2034" s="13">
        <v>1999</v>
      </c>
      <c r="N2034" t="s">
        <v>2254</v>
      </c>
      <c r="O2034">
        <v>850</v>
      </c>
      <c r="P2034">
        <v>200</v>
      </c>
      <c r="Q2034" s="13">
        <f t="shared" si="38"/>
        <v>949</v>
      </c>
    </row>
    <row r="2035" spans="1:17" ht="18">
      <c r="A2035" s="59">
        <v>2027</v>
      </c>
      <c r="B2035" s="9">
        <v>77977852875</v>
      </c>
      <c r="C2035" s="9">
        <v>8793420998</v>
      </c>
      <c r="D2035" s="9" t="s">
        <v>3449</v>
      </c>
      <c r="E2035" s="9" t="s">
        <v>589</v>
      </c>
      <c r="F2035" t="s">
        <v>232</v>
      </c>
      <c r="G2035" s="162">
        <v>45411</v>
      </c>
      <c r="H2035" s="156" t="s">
        <v>94</v>
      </c>
      <c r="I2035" s="163">
        <v>45414</v>
      </c>
      <c r="J2035" s="127"/>
      <c r="K2035" s="9" t="s">
        <v>1234</v>
      </c>
      <c r="M2035" s="13">
        <v>1499</v>
      </c>
      <c r="N2035" t="s">
        <v>1520</v>
      </c>
      <c r="O2035">
        <v>530</v>
      </c>
      <c r="P2035">
        <v>125</v>
      </c>
      <c r="Q2035" s="13">
        <f t="shared" si="38"/>
        <v>844</v>
      </c>
    </row>
    <row r="2036" spans="1:17" ht="18">
      <c r="A2036" s="59">
        <v>2028</v>
      </c>
      <c r="B2036" s="9">
        <v>80486826685</v>
      </c>
      <c r="C2036" s="9">
        <v>8274084964</v>
      </c>
      <c r="D2036" s="9" t="s">
        <v>3450</v>
      </c>
      <c r="E2036" s="9" t="s">
        <v>2600</v>
      </c>
      <c r="F2036" t="s">
        <v>249</v>
      </c>
      <c r="G2036" s="162">
        <v>45411</v>
      </c>
      <c r="H2036" s="156" t="s">
        <v>94</v>
      </c>
      <c r="I2036" s="163">
        <v>45415</v>
      </c>
      <c r="J2036" s="127"/>
      <c r="K2036" s="9" t="s">
        <v>1415</v>
      </c>
      <c r="M2036" s="13">
        <v>1548</v>
      </c>
      <c r="N2036" t="s">
        <v>1717</v>
      </c>
      <c r="O2036">
        <v>570</v>
      </c>
      <c r="P2036">
        <v>125</v>
      </c>
      <c r="Q2036" s="13">
        <f t="shared" si="38"/>
        <v>853</v>
      </c>
    </row>
    <row r="2037" spans="1:17" ht="18">
      <c r="A2037" s="59">
        <v>2029</v>
      </c>
      <c r="B2037" s="9">
        <v>77977851361</v>
      </c>
      <c r="C2037" s="9">
        <v>9667243738</v>
      </c>
      <c r="D2037" s="9" t="s">
        <v>3451</v>
      </c>
      <c r="E2037" s="9" t="s">
        <v>4</v>
      </c>
      <c r="F2037" t="s">
        <v>4</v>
      </c>
      <c r="G2037" s="162">
        <v>45411</v>
      </c>
      <c r="H2037" s="156" t="s">
        <v>94</v>
      </c>
      <c r="I2037" s="163">
        <v>45412</v>
      </c>
      <c r="J2037" s="127"/>
      <c r="K2037" s="9" t="s">
        <v>1234</v>
      </c>
      <c r="M2037" s="13">
        <v>1499</v>
      </c>
      <c r="N2037" t="s">
        <v>1520</v>
      </c>
      <c r="O2037">
        <v>530</v>
      </c>
      <c r="P2037">
        <v>125</v>
      </c>
      <c r="Q2037" s="13">
        <f t="shared" si="38"/>
        <v>844</v>
      </c>
    </row>
    <row r="2038" spans="1:17" ht="18">
      <c r="A2038" s="59">
        <v>2030</v>
      </c>
      <c r="B2038" s="9">
        <v>77048979641</v>
      </c>
      <c r="C2038" s="9">
        <v>8109126437</v>
      </c>
      <c r="D2038" s="9" t="s">
        <v>3452</v>
      </c>
      <c r="E2038" s="9" t="s">
        <v>1613</v>
      </c>
      <c r="F2038" t="s">
        <v>71</v>
      </c>
      <c r="G2038" s="162">
        <v>45411</v>
      </c>
      <c r="H2038" s="156" t="s">
        <v>94</v>
      </c>
      <c r="I2038" s="163">
        <v>45415</v>
      </c>
      <c r="J2038" s="127"/>
      <c r="K2038" s="9" t="s">
        <v>1376</v>
      </c>
      <c r="L2038" t="s">
        <v>562</v>
      </c>
      <c r="M2038" s="13">
        <v>1499</v>
      </c>
      <c r="N2038" t="s">
        <v>2966</v>
      </c>
      <c r="O2038">
        <v>570</v>
      </c>
      <c r="P2038">
        <v>125</v>
      </c>
      <c r="Q2038" s="13">
        <f t="shared" si="38"/>
        <v>804</v>
      </c>
    </row>
    <row r="2039" spans="1:17" ht="21">
      <c r="A2039" s="59">
        <v>2031</v>
      </c>
      <c r="B2039" s="9">
        <v>77977850926</v>
      </c>
      <c r="C2039" s="9">
        <v>9103891601</v>
      </c>
      <c r="D2039" s="9" t="s">
        <v>3453</v>
      </c>
      <c r="E2039" s="9" t="s">
        <v>962</v>
      </c>
      <c r="F2039" s="1" t="s">
        <v>631</v>
      </c>
      <c r="G2039" s="162">
        <v>45411</v>
      </c>
      <c r="H2039" s="156" t="s">
        <v>94</v>
      </c>
      <c r="I2039" s="163">
        <v>45414</v>
      </c>
      <c r="J2039" s="127"/>
      <c r="K2039" s="9" t="s">
        <v>1276</v>
      </c>
      <c r="M2039" s="13">
        <v>1399</v>
      </c>
      <c r="N2039" t="s">
        <v>1713</v>
      </c>
      <c r="O2039">
        <v>530</v>
      </c>
      <c r="P2039">
        <v>125</v>
      </c>
      <c r="Q2039" s="13">
        <f t="shared" si="38"/>
        <v>744</v>
      </c>
    </row>
    <row r="2040" spans="1:17" ht="18">
      <c r="A2040" s="59">
        <v>2032</v>
      </c>
      <c r="B2040" s="9">
        <v>77977850646</v>
      </c>
      <c r="C2040" s="9">
        <v>6385229061</v>
      </c>
      <c r="D2040" s="9" t="s">
        <v>3454</v>
      </c>
      <c r="E2040" s="9" t="s">
        <v>369</v>
      </c>
      <c r="F2040" t="s">
        <v>303</v>
      </c>
      <c r="G2040" s="162">
        <v>45411</v>
      </c>
      <c r="H2040" s="156" t="s">
        <v>94</v>
      </c>
      <c r="I2040" s="163">
        <v>45415</v>
      </c>
      <c r="J2040" s="127"/>
      <c r="K2040" s="9" t="s">
        <v>1368</v>
      </c>
      <c r="M2040" s="13">
        <v>1399</v>
      </c>
      <c r="N2040" t="s">
        <v>1713</v>
      </c>
      <c r="O2040">
        <v>530</v>
      </c>
      <c r="P2040">
        <v>125</v>
      </c>
      <c r="Q2040" s="13">
        <f t="shared" si="38"/>
        <v>744</v>
      </c>
    </row>
    <row r="2041" spans="1:17" ht="18">
      <c r="A2041" s="59">
        <v>2033</v>
      </c>
      <c r="B2041" s="9">
        <v>77977850532</v>
      </c>
      <c r="C2041" s="9">
        <v>8892237991</v>
      </c>
      <c r="D2041" s="9" t="s">
        <v>3455</v>
      </c>
      <c r="E2041" s="9" t="s">
        <v>329</v>
      </c>
      <c r="F2041" t="s">
        <v>452</v>
      </c>
      <c r="G2041" s="162">
        <v>45411</v>
      </c>
      <c r="H2041" s="156" t="s">
        <v>94</v>
      </c>
      <c r="I2041" s="163">
        <v>45415</v>
      </c>
      <c r="J2041" s="127"/>
      <c r="K2041" s="9" t="s">
        <v>1368</v>
      </c>
      <c r="M2041" s="13">
        <v>1399</v>
      </c>
      <c r="N2041" t="s">
        <v>1713</v>
      </c>
      <c r="O2041">
        <v>530</v>
      </c>
      <c r="P2041">
        <v>125</v>
      </c>
      <c r="Q2041" s="13">
        <f t="shared" si="38"/>
        <v>744</v>
      </c>
    </row>
    <row r="2042" spans="1:17" ht="18">
      <c r="A2042" s="59">
        <v>2034</v>
      </c>
      <c r="B2042" s="9">
        <v>77048995030</v>
      </c>
      <c r="C2042" s="9">
        <v>9364037773</v>
      </c>
      <c r="D2042" s="9" t="s">
        <v>3457</v>
      </c>
      <c r="E2042" s="9" t="s">
        <v>329</v>
      </c>
      <c r="F2042" t="s">
        <v>452</v>
      </c>
      <c r="G2042" s="162">
        <v>45411</v>
      </c>
      <c r="H2042" s="156" t="s">
        <v>94</v>
      </c>
      <c r="I2042" s="163">
        <v>45415</v>
      </c>
      <c r="J2042" s="127"/>
      <c r="K2042" s="9" t="s">
        <v>985</v>
      </c>
      <c r="L2042" t="s">
        <v>562</v>
      </c>
      <c r="M2042" s="13">
        <v>1399</v>
      </c>
      <c r="N2042" t="s">
        <v>1713</v>
      </c>
      <c r="O2042">
        <v>530</v>
      </c>
      <c r="P2042">
        <v>125</v>
      </c>
      <c r="Q2042" s="13">
        <f t="shared" si="38"/>
        <v>744</v>
      </c>
    </row>
    <row r="2043" spans="1:17" ht="18">
      <c r="A2043" s="59">
        <v>2035</v>
      </c>
      <c r="B2043" s="9">
        <v>77977922584</v>
      </c>
      <c r="C2043" s="9">
        <v>6360246524</v>
      </c>
      <c r="D2043" s="9" t="s">
        <v>3458</v>
      </c>
      <c r="E2043" s="9" t="s">
        <v>329</v>
      </c>
      <c r="F2043" t="s">
        <v>452</v>
      </c>
      <c r="G2043" s="162">
        <v>45411</v>
      </c>
      <c r="H2043" s="156" t="s">
        <v>94</v>
      </c>
      <c r="I2043" s="163">
        <v>45415</v>
      </c>
      <c r="J2043" s="127"/>
      <c r="K2043" s="9" t="s">
        <v>2104</v>
      </c>
      <c r="M2043" s="13">
        <v>1999</v>
      </c>
      <c r="N2043" t="s">
        <v>2822</v>
      </c>
      <c r="O2043">
        <v>750</v>
      </c>
      <c r="P2043">
        <v>200</v>
      </c>
      <c r="Q2043" s="13">
        <f t="shared" si="38"/>
        <v>1049</v>
      </c>
    </row>
    <row r="2044" spans="1:17" ht="18">
      <c r="A2044" s="59">
        <v>2036</v>
      </c>
      <c r="B2044" s="55">
        <v>19041567871031</v>
      </c>
      <c r="C2044" s="9">
        <v>8966001656</v>
      </c>
      <c r="D2044" s="9" t="s">
        <v>3459</v>
      </c>
      <c r="E2044" s="9" t="s">
        <v>1064</v>
      </c>
      <c r="F2044" t="s">
        <v>11</v>
      </c>
      <c r="G2044" s="162">
        <v>45411</v>
      </c>
      <c r="H2044" s="156" t="s">
        <v>94</v>
      </c>
      <c r="I2044" s="163">
        <v>45414</v>
      </c>
      <c r="J2044" s="127"/>
      <c r="K2044" s="9" t="s">
        <v>985</v>
      </c>
      <c r="L2044" t="s">
        <v>562</v>
      </c>
      <c r="M2044" s="13">
        <v>1399</v>
      </c>
      <c r="N2044" t="s">
        <v>3354</v>
      </c>
      <c r="O2044">
        <v>570</v>
      </c>
      <c r="P2044">
        <v>125</v>
      </c>
      <c r="Q2044" s="13">
        <f t="shared" si="38"/>
        <v>704</v>
      </c>
    </row>
    <row r="2045" spans="1:17" ht="18">
      <c r="A2045" s="59">
        <v>2037</v>
      </c>
      <c r="B2045" s="9">
        <v>77977937052</v>
      </c>
      <c r="C2045" s="9">
        <v>7855062346</v>
      </c>
      <c r="D2045" s="9" t="s">
        <v>3416</v>
      </c>
      <c r="E2045" s="9" t="s">
        <v>3417</v>
      </c>
      <c r="F2045" t="s">
        <v>827</v>
      </c>
      <c r="G2045" s="162">
        <v>45411</v>
      </c>
      <c r="H2045" s="156" t="s">
        <v>94</v>
      </c>
      <c r="I2045" s="163">
        <v>45416</v>
      </c>
      <c r="K2045" s="9" t="s">
        <v>2104</v>
      </c>
      <c r="M2045" s="13">
        <v>1999</v>
      </c>
      <c r="N2045" t="s">
        <v>3334</v>
      </c>
      <c r="O2045">
        <v>750</v>
      </c>
      <c r="P2045">
        <v>200</v>
      </c>
      <c r="Q2045" s="13">
        <f t="shared" si="38"/>
        <v>1049</v>
      </c>
    </row>
    <row r="2046" spans="1:17" ht="18">
      <c r="A2046" s="59">
        <v>2038</v>
      </c>
      <c r="B2046" s="9">
        <v>77977937494</v>
      </c>
      <c r="C2046" s="9">
        <v>9724440710</v>
      </c>
      <c r="D2046" s="9" t="s">
        <v>3365</v>
      </c>
      <c r="E2046" s="9" t="s">
        <v>1274</v>
      </c>
      <c r="F2046" t="s">
        <v>492</v>
      </c>
      <c r="G2046" s="162">
        <v>45411</v>
      </c>
      <c r="H2046" s="156" t="s">
        <v>94</v>
      </c>
      <c r="I2046" s="163">
        <v>45413</v>
      </c>
      <c r="J2046" s="127"/>
      <c r="K2046" s="9" t="s">
        <v>2104</v>
      </c>
      <c r="M2046" s="13">
        <v>1999</v>
      </c>
      <c r="N2046" t="s">
        <v>3334</v>
      </c>
      <c r="O2046">
        <v>750</v>
      </c>
      <c r="P2046">
        <v>200</v>
      </c>
      <c r="Q2046" s="13">
        <f t="shared" si="38"/>
        <v>1049</v>
      </c>
    </row>
    <row r="2047" spans="1:17" ht="21">
      <c r="A2047" s="59">
        <v>2039</v>
      </c>
      <c r="B2047" s="55">
        <v>19041567880853</v>
      </c>
      <c r="C2047" s="9">
        <v>6001787481</v>
      </c>
      <c r="D2047" s="9" t="s">
        <v>3341</v>
      </c>
      <c r="E2047" s="9" t="s">
        <v>3424</v>
      </c>
      <c r="F2047" s="1" t="s">
        <v>1117</v>
      </c>
      <c r="G2047" s="162">
        <v>45411</v>
      </c>
      <c r="H2047" s="156" t="s">
        <v>94</v>
      </c>
      <c r="I2047" s="163">
        <v>45416</v>
      </c>
      <c r="K2047" s="9" t="s">
        <v>2104</v>
      </c>
      <c r="M2047" s="13">
        <v>1999</v>
      </c>
      <c r="N2047" t="s">
        <v>2822</v>
      </c>
      <c r="O2047">
        <v>750</v>
      </c>
      <c r="P2047">
        <v>200</v>
      </c>
      <c r="Q2047" s="13">
        <f t="shared" si="38"/>
        <v>1049</v>
      </c>
    </row>
    <row r="2048" spans="1:17" ht="18">
      <c r="A2048" s="59">
        <v>2040</v>
      </c>
      <c r="B2048" s="9">
        <v>77977944203</v>
      </c>
      <c r="C2048" s="9">
        <v>8767550044</v>
      </c>
      <c r="D2048" s="9" t="s">
        <v>3391</v>
      </c>
      <c r="E2048" s="9" t="s">
        <v>589</v>
      </c>
      <c r="F2048" t="s">
        <v>232</v>
      </c>
      <c r="G2048" s="162">
        <v>45411</v>
      </c>
      <c r="H2048" s="156" t="s">
        <v>94</v>
      </c>
      <c r="I2048" s="163">
        <v>45414</v>
      </c>
      <c r="J2048" s="127"/>
      <c r="K2048" s="9" t="s">
        <v>2104</v>
      </c>
      <c r="M2048" s="13">
        <v>1999</v>
      </c>
      <c r="N2048" t="s">
        <v>3392</v>
      </c>
      <c r="O2048">
        <v>750</v>
      </c>
      <c r="P2048">
        <v>200</v>
      </c>
      <c r="Q2048" s="13">
        <f t="shared" si="38"/>
        <v>1049</v>
      </c>
    </row>
    <row r="2049" spans="1:17" ht="18">
      <c r="A2049" s="59">
        <v>2041</v>
      </c>
      <c r="B2049" s="9">
        <v>77977944774</v>
      </c>
      <c r="C2049" s="9">
        <v>9845409661</v>
      </c>
      <c r="D2049" s="9" t="s">
        <v>3388</v>
      </c>
      <c r="E2049" s="9" t="s">
        <v>2994</v>
      </c>
      <c r="F2049" t="s">
        <v>452</v>
      </c>
      <c r="G2049" s="162">
        <v>45411</v>
      </c>
      <c r="H2049" s="156" t="s">
        <v>94</v>
      </c>
      <c r="I2049" s="163">
        <v>45415</v>
      </c>
      <c r="K2049" s="9" t="s">
        <v>2228</v>
      </c>
      <c r="M2049" s="13">
        <v>2099</v>
      </c>
      <c r="N2049" t="s">
        <v>3389</v>
      </c>
      <c r="O2049">
        <v>750</v>
      </c>
      <c r="P2049">
        <v>200</v>
      </c>
      <c r="Q2049" s="13">
        <f t="shared" si="38"/>
        <v>1149</v>
      </c>
    </row>
    <row r="2050" spans="1:17" ht="18">
      <c r="A2050" s="59">
        <v>2042</v>
      </c>
      <c r="B2050" s="9">
        <v>77977945614</v>
      </c>
      <c r="C2050" s="9">
        <v>9820068058</v>
      </c>
      <c r="D2050" s="9" t="s">
        <v>3415</v>
      </c>
      <c r="E2050" s="9" t="s">
        <v>533</v>
      </c>
      <c r="F2050" t="s">
        <v>232</v>
      </c>
      <c r="G2050" s="162">
        <v>45411</v>
      </c>
      <c r="H2050" s="156" t="s">
        <v>94</v>
      </c>
      <c r="I2050" s="163">
        <v>45413</v>
      </c>
      <c r="K2050" s="9" t="s">
        <v>2104</v>
      </c>
      <c r="M2050" s="13">
        <v>1999</v>
      </c>
      <c r="N2050" t="s">
        <v>3444</v>
      </c>
      <c r="O2050">
        <v>750</v>
      </c>
      <c r="P2050">
        <v>200</v>
      </c>
      <c r="Q2050" s="13">
        <f t="shared" si="38"/>
        <v>1049</v>
      </c>
    </row>
    <row r="2051" spans="1:17" ht="21">
      <c r="A2051" s="59">
        <v>2043</v>
      </c>
      <c r="B2051" s="9">
        <v>77977965111</v>
      </c>
      <c r="C2051" s="9">
        <v>9538221005</v>
      </c>
      <c r="D2051" s="9" t="s">
        <v>3333</v>
      </c>
      <c r="E2051" s="9" t="s">
        <v>329</v>
      </c>
      <c r="F2051" s="1" t="s">
        <v>452</v>
      </c>
      <c r="G2051" s="162">
        <v>45411</v>
      </c>
      <c r="H2051" s="156" t="s">
        <v>94</v>
      </c>
      <c r="I2051" s="163">
        <v>45415</v>
      </c>
      <c r="K2051" s="9" t="s">
        <v>2104</v>
      </c>
      <c r="M2051" s="13">
        <v>1999</v>
      </c>
      <c r="N2051" t="s">
        <v>3334</v>
      </c>
      <c r="O2051">
        <v>750</v>
      </c>
      <c r="P2051">
        <v>200</v>
      </c>
      <c r="Q2051" s="13">
        <f t="shared" si="38"/>
        <v>1049</v>
      </c>
    </row>
    <row r="2052" spans="1:17" ht="21">
      <c r="A2052" s="59">
        <v>2044</v>
      </c>
      <c r="B2052" s="9">
        <v>77977964702</v>
      </c>
      <c r="C2052" s="9">
        <v>8468841172</v>
      </c>
      <c r="D2052" s="9" t="s">
        <v>2030</v>
      </c>
      <c r="E2052" s="9" t="s">
        <v>4</v>
      </c>
      <c r="F2052" s="1" t="s">
        <v>4</v>
      </c>
      <c r="G2052" s="162">
        <v>45411</v>
      </c>
      <c r="H2052" s="156" t="s">
        <v>94</v>
      </c>
      <c r="I2052" s="163">
        <v>45412</v>
      </c>
      <c r="K2052" s="9" t="s">
        <v>2104</v>
      </c>
      <c r="M2052" s="13">
        <v>1999</v>
      </c>
      <c r="N2052" t="s">
        <v>2724</v>
      </c>
      <c r="O2052">
        <v>750</v>
      </c>
      <c r="P2052">
        <v>200</v>
      </c>
      <c r="Q2052" s="13">
        <f t="shared" si="38"/>
        <v>1049</v>
      </c>
    </row>
    <row r="2053" spans="1:17" ht="18">
      <c r="A2053" s="59">
        <v>2045</v>
      </c>
      <c r="B2053" s="55">
        <v>19041567894665</v>
      </c>
      <c r="C2053" s="9">
        <v>9130454768</v>
      </c>
      <c r="D2053" s="9" t="s">
        <v>3460</v>
      </c>
      <c r="E2053" s="9" t="s">
        <v>2773</v>
      </c>
      <c r="F2053" t="s">
        <v>232</v>
      </c>
      <c r="G2053" s="162">
        <v>45411</v>
      </c>
      <c r="H2053" s="156" t="s">
        <v>94</v>
      </c>
      <c r="I2053" s="163">
        <v>45415</v>
      </c>
      <c r="K2053" s="9" t="s">
        <v>1368</v>
      </c>
      <c r="M2053" s="13">
        <v>1399</v>
      </c>
      <c r="N2053" t="s">
        <v>1713</v>
      </c>
      <c r="O2053">
        <v>530</v>
      </c>
      <c r="P2053">
        <v>125</v>
      </c>
      <c r="Q2053" s="13">
        <f t="shared" si="38"/>
        <v>744</v>
      </c>
    </row>
    <row r="2054" spans="1:17" ht="21">
      <c r="A2054" s="59">
        <v>2046</v>
      </c>
      <c r="B2054" s="9">
        <v>77977962134</v>
      </c>
      <c r="C2054" s="9">
        <v>9340792868</v>
      </c>
      <c r="D2054" s="9" t="s">
        <v>3461</v>
      </c>
      <c r="E2054" s="9" t="s">
        <v>3462</v>
      </c>
      <c r="F2054" s="1" t="s">
        <v>199</v>
      </c>
      <c r="G2054" s="162">
        <v>45411</v>
      </c>
      <c r="H2054" s="156" t="s">
        <v>94</v>
      </c>
      <c r="I2054" s="163">
        <v>45413</v>
      </c>
      <c r="K2054" s="9" t="s">
        <v>2104</v>
      </c>
      <c r="M2054" s="13">
        <v>1999</v>
      </c>
      <c r="N2054" t="s">
        <v>2254</v>
      </c>
      <c r="O2054">
        <v>750</v>
      </c>
      <c r="P2054">
        <v>200</v>
      </c>
      <c r="Q2054" s="13">
        <f t="shared" si="38"/>
        <v>1049</v>
      </c>
    </row>
    <row r="2055" spans="1:17" ht="18">
      <c r="A2055" s="59">
        <v>2047</v>
      </c>
      <c r="B2055" s="9">
        <v>77978099776</v>
      </c>
      <c r="C2055" s="9">
        <v>9372228326</v>
      </c>
      <c r="D2055" s="9" t="s">
        <v>3463</v>
      </c>
      <c r="E2055" s="9" t="s">
        <v>231</v>
      </c>
      <c r="F2055" t="s">
        <v>232</v>
      </c>
      <c r="G2055" s="162">
        <v>45411</v>
      </c>
      <c r="H2055" s="156" t="s">
        <v>94</v>
      </c>
      <c r="I2055" s="163">
        <v>45415</v>
      </c>
      <c r="K2055" s="9" t="s">
        <v>1234</v>
      </c>
      <c r="M2055" s="13">
        <v>1499</v>
      </c>
      <c r="N2055" t="s">
        <v>2882</v>
      </c>
      <c r="O2055">
        <v>530</v>
      </c>
      <c r="P2055">
        <v>125</v>
      </c>
      <c r="Q2055" s="13">
        <f t="shared" si="38"/>
        <v>844</v>
      </c>
    </row>
    <row r="2056" spans="1:17" ht="18">
      <c r="A2056" s="59">
        <v>2048</v>
      </c>
      <c r="B2056" s="9">
        <v>77049222913</v>
      </c>
      <c r="C2056" s="9">
        <v>6003244284</v>
      </c>
      <c r="D2056" s="9" t="s">
        <v>3464</v>
      </c>
      <c r="E2056" s="9" t="s">
        <v>873</v>
      </c>
      <c r="F2056" t="s">
        <v>232</v>
      </c>
      <c r="G2056" s="162">
        <v>45411</v>
      </c>
      <c r="H2056" s="156" t="s">
        <v>94</v>
      </c>
      <c r="I2056" s="163">
        <v>45413</v>
      </c>
      <c r="K2056" s="9" t="s">
        <v>985</v>
      </c>
      <c r="L2056" t="s">
        <v>562</v>
      </c>
      <c r="M2056" s="13">
        <v>1499</v>
      </c>
      <c r="N2056" t="s">
        <v>3354</v>
      </c>
      <c r="O2056">
        <v>570</v>
      </c>
      <c r="P2056">
        <v>125</v>
      </c>
      <c r="Q2056" s="13">
        <f t="shared" si="38"/>
        <v>804</v>
      </c>
    </row>
    <row r="2057" spans="1:17" ht="18">
      <c r="A2057" s="59">
        <v>2049</v>
      </c>
      <c r="B2057" s="9">
        <v>77978099975</v>
      </c>
      <c r="C2057" s="9">
        <v>9665293116</v>
      </c>
      <c r="D2057" s="9" t="s">
        <v>3465</v>
      </c>
      <c r="E2057" s="9" t="s">
        <v>589</v>
      </c>
      <c r="F2057" t="s">
        <v>232</v>
      </c>
      <c r="G2057" s="162">
        <v>45411</v>
      </c>
      <c r="H2057" s="157" t="s">
        <v>115</v>
      </c>
      <c r="I2057" s="164"/>
      <c r="J2057" s="165">
        <v>45428</v>
      </c>
      <c r="K2057" s="9" t="s">
        <v>1234</v>
      </c>
      <c r="M2057" s="13"/>
      <c r="N2057" t="s">
        <v>1520</v>
      </c>
      <c r="P2057">
        <v>125</v>
      </c>
      <c r="Q2057" s="13">
        <f t="shared" si="38"/>
        <v>0</v>
      </c>
    </row>
    <row r="2058" spans="1:17" ht="18">
      <c r="A2058" s="59">
        <v>2050</v>
      </c>
      <c r="B2058" s="9">
        <v>77978101762</v>
      </c>
      <c r="C2058" s="9">
        <v>8767392454</v>
      </c>
      <c r="D2058" s="9" t="s">
        <v>3466</v>
      </c>
      <c r="E2058" s="9" t="s">
        <v>589</v>
      </c>
      <c r="F2058" t="s">
        <v>232</v>
      </c>
      <c r="G2058" s="162">
        <v>45411</v>
      </c>
      <c r="H2058" s="156" t="s">
        <v>94</v>
      </c>
      <c r="I2058" s="163">
        <v>45414</v>
      </c>
      <c r="K2058" s="9" t="s">
        <v>1234</v>
      </c>
      <c r="M2058" s="13">
        <v>1499</v>
      </c>
      <c r="N2058" t="s">
        <v>1520</v>
      </c>
      <c r="O2058">
        <v>530</v>
      </c>
      <c r="P2058">
        <v>125</v>
      </c>
      <c r="Q2058" s="13">
        <f t="shared" si="38"/>
        <v>844</v>
      </c>
    </row>
    <row r="2059" spans="1:17" ht="18">
      <c r="A2059" s="59">
        <v>2051</v>
      </c>
      <c r="B2059" s="55">
        <v>1091298452345</v>
      </c>
      <c r="C2059" s="9">
        <v>8927686201</v>
      </c>
      <c r="D2059" s="9" t="s">
        <v>3467</v>
      </c>
      <c r="E2059" s="9" t="s">
        <v>2538</v>
      </c>
      <c r="F2059" t="s">
        <v>714</v>
      </c>
      <c r="G2059" s="162">
        <v>45411</v>
      </c>
      <c r="H2059" s="156" t="s">
        <v>94</v>
      </c>
      <c r="I2059" s="163">
        <v>45413</v>
      </c>
      <c r="K2059" s="9" t="s">
        <v>2351</v>
      </c>
      <c r="L2059" t="s">
        <v>562</v>
      </c>
      <c r="M2059" s="13">
        <v>2099</v>
      </c>
      <c r="N2059" t="s">
        <v>2254</v>
      </c>
      <c r="O2059">
        <v>750</v>
      </c>
      <c r="P2059">
        <v>200</v>
      </c>
      <c r="Q2059" s="13">
        <f t="shared" si="38"/>
        <v>1149</v>
      </c>
    </row>
    <row r="2060" spans="1:17" ht="18">
      <c r="A2060" s="59">
        <v>2052</v>
      </c>
      <c r="B2060" s="9">
        <v>77978106463</v>
      </c>
      <c r="C2060" s="9">
        <v>7631386034</v>
      </c>
      <c r="D2060" s="9" t="s">
        <v>3468</v>
      </c>
      <c r="E2060" s="9" t="s">
        <v>939</v>
      </c>
      <c r="F2060" t="s">
        <v>343</v>
      </c>
      <c r="G2060" s="162">
        <v>45411</v>
      </c>
      <c r="H2060" s="156" t="s">
        <v>94</v>
      </c>
      <c r="I2060" s="163">
        <v>45416</v>
      </c>
      <c r="K2060" s="9" t="s">
        <v>1368</v>
      </c>
      <c r="M2060" s="13">
        <v>1399</v>
      </c>
      <c r="N2060" t="s">
        <v>1713</v>
      </c>
      <c r="O2060">
        <v>530</v>
      </c>
      <c r="P2060">
        <v>125</v>
      </c>
      <c r="Q2060" s="13">
        <f t="shared" si="38"/>
        <v>744</v>
      </c>
    </row>
    <row r="2061" spans="1:17" ht="21">
      <c r="A2061" s="59">
        <v>2053</v>
      </c>
      <c r="B2061" s="9">
        <v>77978106415</v>
      </c>
      <c r="C2061" s="9">
        <v>8951806872</v>
      </c>
      <c r="D2061" s="9" t="s">
        <v>3469</v>
      </c>
      <c r="E2061" s="9" t="s">
        <v>329</v>
      </c>
      <c r="F2061" s="1" t="s">
        <v>452</v>
      </c>
      <c r="G2061" s="162">
        <v>45411</v>
      </c>
      <c r="H2061" s="156" t="s">
        <v>94</v>
      </c>
      <c r="I2061" s="163">
        <v>45415</v>
      </c>
      <c r="K2061" s="9" t="s">
        <v>2228</v>
      </c>
      <c r="M2061" s="13">
        <v>2099</v>
      </c>
      <c r="N2061" t="s">
        <v>3364</v>
      </c>
      <c r="O2061">
        <v>750</v>
      </c>
      <c r="P2061">
        <v>200</v>
      </c>
      <c r="Q2061" s="13">
        <f t="shared" si="38"/>
        <v>1149</v>
      </c>
    </row>
    <row r="2062" spans="1:17" ht="21">
      <c r="A2062" s="59">
        <v>2054</v>
      </c>
      <c r="B2062" s="9">
        <v>77978233885</v>
      </c>
      <c r="C2062" s="9">
        <v>9597683588</v>
      </c>
      <c r="D2062" s="9" t="s">
        <v>3472</v>
      </c>
      <c r="E2062" s="9" t="s">
        <v>329</v>
      </c>
      <c r="F2062" s="1" t="s">
        <v>452</v>
      </c>
      <c r="G2062" s="162">
        <v>45411</v>
      </c>
      <c r="H2062" s="156" t="s">
        <v>94</v>
      </c>
      <c r="I2062" s="163">
        <v>45415</v>
      </c>
      <c r="K2062" s="9" t="s">
        <v>1234</v>
      </c>
      <c r="M2062" s="13">
        <v>1499</v>
      </c>
      <c r="N2062" t="s">
        <v>1520</v>
      </c>
      <c r="O2062">
        <v>530</v>
      </c>
      <c r="P2062">
        <v>125</v>
      </c>
      <c r="Q2062" s="13">
        <f t="shared" si="38"/>
        <v>844</v>
      </c>
    </row>
    <row r="2063" spans="1:17" ht="21">
      <c r="A2063" s="59">
        <v>2055</v>
      </c>
      <c r="B2063" s="9">
        <v>77978233793</v>
      </c>
      <c r="C2063" s="9">
        <v>7737320492</v>
      </c>
      <c r="D2063" s="9" t="s">
        <v>3473</v>
      </c>
      <c r="E2063" s="9" t="s">
        <v>205</v>
      </c>
      <c r="F2063" s="1" t="s">
        <v>11</v>
      </c>
      <c r="G2063" s="162">
        <v>45411</v>
      </c>
      <c r="H2063" s="156" t="s">
        <v>94</v>
      </c>
      <c r="I2063" s="163">
        <v>45413</v>
      </c>
      <c r="K2063" s="9" t="s">
        <v>1415</v>
      </c>
      <c r="M2063" s="13">
        <v>1548</v>
      </c>
      <c r="N2063" t="s">
        <v>1554</v>
      </c>
      <c r="O2063">
        <v>570</v>
      </c>
      <c r="P2063">
        <v>125</v>
      </c>
      <c r="Q2063" s="13">
        <f t="shared" si="38"/>
        <v>853</v>
      </c>
    </row>
    <row r="2064" spans="1:17" ht="18">
      <c r="A2064" s="59">
        <v>2056</v>
      </c>
      <c r="B2064" s="9">
        <v>77050648441</v>
      </c>
      <c r="C2064" s="9">
        <v>8218718247</v>
      </c>
      <c r="D2064" s="9" t="s">
        <v>3470</v>
      </c>
      <c r="E2064" s="9" t="s">
        <v>1377</v>
      </c>
      <c r="F2064" t="s">
        <v>232</v>
      </c>
      <c r="G2064" s="162">
        <v>45412</v>
      </c>
      <c r="H2064" s="156" t="s">
        <v>94</v>
      </c>
      <c r="I2064" s="163">
        <v>45415</v>
      </c>
      <c r="K2064" s="9" t="s">
        <v>985</v>
      </c>
      <c r="L2064" t="s">
        <v>562</v>
      </c>
      <c r="M2064" s="13">
        <v>1399</v>
      </c>
      <c r="N2064" t="s">
        <v>3354</v>
      </c>
      <c r="O2064">
        <v>570</v>
      </c>
      <c r="P2064">
        <v>125</v>
      </c>
      <c r="Q2064" s="13">
        <f t="shared" si="38"/>
        <v>704</v>
      </c>
    </row>
    <row r="2065" spans="1:17" ht="21">
      <c r="A2065" s="59">
        <v>2057</v>
      </c>
      <c r="B2065" s="9">
        <v>77050648312</v>
      </c>
      <c r="C2065" s="9">
        <v>9953326496</v>
      </c>
      <c r="D2065" s="9" t="s">
        <v>3471</v>
      </c>
      <c r="E2065" s="9" t="s">
        <v>2962</v>
      </c>
      <c r="F2065" s="1" t="s">
        <v>2</v>
      </c>
      <c r="G2065" s="162">
        <v>45412</v>
      </c>
      <c r="H2065" s="156" t="s">
        <v>94</v>
      </c>
      <c r="I2065" s="163">
        <v>45413</v>
      </c>
      <c r="K2065" s="9" t="s">
        <v>1376</v>
      </c>
      <c r="L2065" t="s">
        <v>562</v>
      </c>
      <c r="M2065" s="13">
        <v>1499</v>
      </c>
      <c r="N2065" t="s">
        <v>3340</v>
      </c>
      <c r="O2065">
        <v>570</v>
      </c>
      <c r="P2065">
        <v>125</v>
      </c>
      <c r="Q2065" s="13">
        <f t="shared" si="38"/>
        <v>804</v>
      </c>
    </row>
    <row r="2066" spans="1:17" ht="21">
      <c r="A2066" s="59">
        <v>2058</v>
      </c>
      <c r="B2066" s="9">
        <v>19041568607696</v>
      </c>
      <c r="C2066" s="9">
        <v>7309315591</v>
      </c>
      <c r="D2066" s="9" t="s">
        <v>3474</v>
      </c>
      <c r="E2066" s="9" t="s">
        <v>3475</v>
      </c>
      <c r="F2066" s="1" t="s">
        <v>22</v>
      </c>
      <c r="G2066" s="162">
        <v>45412</v>
      </c>
      <c r="H2066" s="156" t="s">
        <v>94</v>
      </c>
      <c r="I2066" s="163">
        <v>45415</v>
      </c>
      <c r="K2066" s="9" t="s">
        <v>1234</v>
      </c>
      <c r="M2066" s="13">
        <v>1499</v>
      </c>
      <c r="N2066" t="s">
        <v>1520</v>
      </c>
      <c r="O2066">
        <v>530</v>
      </c>
      <c r="P2066">
        <v>125</v>
      </c>
      <c r="Q2066" s="13">
        <f t="shared" si="38"/>
        <v>844</v>
      </c>
    </row>
    <row r="2067" spans="1:17" ht="21">
      <c r="A2067" s="59">
        <v>2059</v>
      </c>
      <c r="B2067" s="9">
        <v>77979520776</v>
      </c>
      <c r="C2067" s="9">
        <v>6362769687</v>
      </c>
      <c r="D2067" s="9" t="s">
        <v>3476</v>
      </c>
      <c r="E2067" s="9" t="s">
        <v>961</v>
      </c>
      <c r="F2067" s="1" t="s">
        <v>452</v>
      </c>
      <c r="G2067" s="162">
        <v>45412</v>
      </c>
      <c r="H2067" s="156" t="s">
        <v>94</v>
      </c>
      <c r="I2067" s="163">
        <v>45416</v>
      </c>
      <c r="K2067" s="9" t="s">
        <v>1427</v>
      </c>
      <c r="M2067" s="13">
        <v>1648</v>
      </c>
      <c r="N2067" t="s">
        <v>2707</v>
      </c>
      <c r="O2067">
        <v>570</v>
      </c>
      <c r="P2067">
        <v>125</v>
      </c>
      <c r="Q2067" s="13">
        <f t="shared" si="38"/>
        <v>953</v>
      </c>
    </row>
    <row r="2068" spans="1:17" ht="21">
      <c r="A2068" s="59">
        <v>2060</v>
      </c>
      <c r="B2068" s="9">
        <v>77050647402</v>
      </c>
      <c r="C2068" s="9">
        <v>8660258732</v>
      </c>
      <c r="D2068" s="9" t="s">
        <v>3477</v>
      </c>
      <c r="E2068" s="9" t="s">
        <v>3478</v>
      </c>
      <c r="F2068" s="1" t="s">
        <v>452</v>
      </c>
      <c r="G2068" s="162">
        <v>45412</v>
      </c>
      <c r="H2068" s="156" t="s">
        <v>94</v>
      </c>
      <c r="I2068" s="163">
        <v>45417</v>
      </c>
      <c r="K2068" s="9" t="s">
        <v>985</v>
      </c>
      <c r="L2068" t="s">
        <v>562</v>
      </c>
      <c r="M2068" s="13">
        <v>1399</v>
      </c>
      <c r="N2068" t="s">
        <v>3354</v>
      </c>
      <c r="O2068">
        <v>570</v>
      </c>
      <c r="P2068">
        <v>125</v>
      </c>
      <c r="Q2068" s="13">
        <f t="shared" si="38"/>
        <v>704</v>
      </c>
    </row>
    <row r="2069" spans="1:17" ht="21">
      <c r="A2069" s="59">
        <v>2061</v>
      </c>
      <c r="B2069" s="9">
        <v>77979520651</v>
      </c>
      <c r="C2069" s="9">
        <v>8304983476</v>
      </c>
      <c r="D2069" s="9" t="s">
        <v>3479</v>
      </c>
      <c r="E2069" s="9" t="s">
        <v>2884</v>
      </c>
      <c r="F2069" s="1" t="s">
        <v>6</v>
      </c>
      <c r="G2069" s="162">
        <v>45412</v>
      </c>
      <c r="H2069" s="156" t="s">
        <v>94</v>
      </c>
      <c r="I2069" s="163">
        <v>45418</v>
      </c>
      <c r="K2069" s="9" t="s">
        <v>2104</v>
      </c>
      <c r="M2069" s="13">
        <v>1999</v>
      </c>
      <c r="N2069" t="s">
        <v>2254</v>
      </c>
      <c r="O2069">
        <v>750</v>
      </c>
      <c r="P2069">
        <v>200</v>
      </c>
      <c r="Q2069" s="13">
        <f t="shared" si="38"/>
        <v>1049</v>
      </c>
    </row>
    <row r="2070" spans="1:17" ht="21">
      <c r="A2070" s="59">
        <v>2062</v>
      </c>
      <c r="B2070" s="9">
        <v>19041568607350</v>
      </c>
      <c r="C2070" s="9">
        <v>7002005029</v>
      </c>
      <c r="D2070" s="9" t="s">
        <v>3481</v>
      </c>
      <c r="E2070" s="9" t="s">
        <v>3482</v>
      </c>
      <c r="F2070" s="1" t="s">
        <v>380</v>
      </c>
      <c r="G2070" s="162">
        <v>45412</v>
      </c>
      <c r="H2070" s="156" t="s">
        <v>94</v>
      </c>
      <c r="I2070" s="163">
        <v>45418</v>
      </c>
      <c r="K2070" s="9" t="s">
        <v>2228</v>
      </c>
      <c r="M2070" s="13">
        <v>2099</v>
      </c>
      <c r="N2070" t="s">
        <v>3483</v>
      </c>
      <c r="O2070">
        <v>750</v>
      </c>
      <c r="P2070">
        <v>200</v>
      </c>
      <c r="Q2070" s="13">
        <f t="shared" si="38"/>
        <v>1149</v>
      </c>
    </row>
    <row r="2071" spans="1:17" ht="21">
      <c r="A2071" s="59">
        <v>2063</v>
      </c>
      <c r="B2071" s="9">
        <v>77979520404</v>
      </c>
      <c r="C2071" s="9">
        <v>7972747202</v>
      </c>
      <c r="D2071" s="9" t="s">
        <v>3484</v>
      </c>
      <c r="E2071" s="9" t="s">
        <v>773</v>
      </c>
      <c r="F2071" s="1" t="s">
        <v>232</v>
      </c>
      <c r="G2071" s="162">
        <v>45412</v>
      </c>
      <c r="H2071" s="156" t="s">
        <v>94</v>
      </c>
      <c r="I2071" s="163">
        <v>45414</v>
      </c>
      <c r="K2071" s="9" t="s">
        <v>1514</v>
      </c>
      <c r="M2071" s="13">
        <v>1599</v>
      </c>
      <c r="N2071" t="s">
        <v>2948</v>
      </c>
      <c r="O2071">
        <v>530</v>
      </c>
      <c r="P2071">
        <v>125</v>
      </c>
      <c r="Q2071" s="13">
        <f t="shared" si="38"/>
        <v>944</v>
      </c>
    </row>
    <row r="2072" spans="1:17" ht="21">
      <c r="A2072" s="59">
        <v>2064</v>
      </c>
      <c r="B2072" s="9">
        <v>77979520312</v>
      </c>
      <c r="C2072" s="9">
        <v>9813181867</v>
      </c>
      <c r="D2072" s="9" t="s">
        <v>3485</v>
      </c>
      <c r="E2072" s="9" t="s">
        <v>1307</v>
      </c>
      <c r="F2072" s="1" t="s">
        <v>2</v>
      </c>
      <c r="G2072" s="162">
        <v>45412</v>
      </c>
      <c r="H2072" s="156" t="s">
        <v>94</v>
      </c>
      <c r="I2072" s="163">
        <v>45413</v>
      </c>
      <c r="K2072" s="9" t="s">
        <v>1368</v>
      </c>
      <c r="M2072" s="13">
        <v>1399</v>
      </c>
      <c r="N2072" t="s">
        <v>1713</v>
      </c>
      <c r="O2072">
        <v>530</v>
      </c>
      <c r="P2072">
        <v>125</v>
      </c>
      <c r="Q2072" s="13">
        <f t="shared" si="38"/>
        <v>744</v>
      </c>
    </row>
    <row r="2073" spans="1:17" ht="21">
      <c r="A2073" s="59">
        <v>2065</v>
      </c>
      <c r="B2073" s="9">
        <v>77979520135</v>
      </c>
      <c r="C2073" s="9">
        <v>7973183051</v>
      </c>
      <c r="D2073" s="9" t="s">
        <v>2433</v>
      </c>
      <c r="E2073" s="9" t="s">
        <v>3486</v>
      </c>
      <c r="F2073" s="1" t="s">
        <v>93</v>
      </c>
      <c r="G2073" s="162">
        <v>45412</v>
      </c>
      <c r="H2073" s="156" t="s">
        <v>94</v>
      </c>
      <c r="I2073" s="163">
        <v>45414</v>
      </c>
      <c r="K2073" s="9" t="s">
        <v>2104</v>
      </c>
      <c r="M2073" s="13">
        <v>1999</v>
      </c>
      <c r="N2073" t="s">
        <v>2810</v>
      </c>
      <c r="O2073">
        <v>750</v>
      </c>
      <c r="P2073">
        <v>125</v>
      </c>
      <c r="Q2073" s="13">
        <f t="shared" si="38"/>
        <v>1124</v>
      </c>
    </row>
    <row r="2074" spans="1:17" ht="21">
      <c r="A2074" s="59">
        <v>2066</v>
      </c>
      <c r="B2074" s="9">
        <v>77979519693</v>
      </c>
      <c r="C2074" s="9">
        <v>9330073966</v>
      </c>
      <c r="D2074" s="9" t="s">
        <v>3487</v>
      </c>
      <c r="E2074" s="9" t="s">
        <v>986</v>
      </c>
      <c r="F2074" s="1" t="s">
        <v>714</v>
      </c>
      <c r="G2074" s="162">
        <v>45412</v>
      </c>
      <c r="H2074" s="156" t="s">
        <v>94</v>
      </c>
      <c r="I2074" s="163">
        <v>45415</v>
      </c>
      <c r="K2074" s="9" t="s">
        <v>1234</v>
      </c>
      <c r="M2074" s="13">
        <v>1499</v>
      </c>
      <c r="N2074" t="s">
        <v>1520</v>
      </c>
      <c r="O2074">
        <v>530</v>
      </c>
      <c r="P2074">
        <v>125</v>
      </c>
      <c r="Q2074" s="13">
        <f t="shared" si="38"/>
        <v>844</v>
      </c>
    </row>
    <row r="2075" spans="1:17" ht="21">
      <c r="A2075" s="59">
        <v>2067</v>
      </c>
      <c r="B2075" s="9">
        <v>77979519612</v>
      </c>
      <c r="C2075" s="9">
        <v>7019071402</v>
      </c>
      <c r="D2075" s="9" t="s">
        <v>3488</v>
      </c>
      <c r="E2075" s="9" t="s">
        <v>3489</v>
      </c>
      <c r="F2075" s="1" t="s">
        <v>452</v>
      </c>
      <c r="G2075" s="162">
        <v>45412</v>
      </c>
      <c r="H2075" s="157" t="s">
        <v>115</v>
      </c>
      <c r="I2075" s="164"/>
      <c r="J2075" s="165">
        <v>45423</v>
      </c>
      <c r="K2075" s="9" t="s">
        <v>1234</v>
      </c>
      <c r="M2075" s="13"/>
      <c r="N2075" t="s">
        <v>1520</v>
      </c>
      <c r="P2075">
        <v>125</v>
      </c>
      <c r="Q2075" s="13">
        <f t="shared" si="38"/>
        <v>0</v>
      </c>
    </row>
    <row r="2076" spans="1:17" ht="21">
      <c r="A2076" s="59">
        <v>2068</v>
      </c>
      <c r="B2076" s="9">
        <v>77050645744</v>
      </c>
      <c r="C2076" s="9">
        <v>7503377222</v>
      </c>
      <c r="D2076" s="9" t="s">
        <v>3490</v>
      </c>
      <c r="E2076" s="9" t="s">
        <v>3491</v>
      </c>
      <c r="F2076" s="1" t="s">
        <v>93</v>
      </c>
      <c r="G2076" s="162">
        <v>45412</v>
      </c>
      <c r="H2076" s="156" t="s">
        <v>94</v>
      </c>
      <c r="I2076" s="163">
        <v>45414</v>
      </c>
      <c r="K2076" s="9" t="s">
        <v>1376</v>
      </c>
      <c r="L2076" t="s">
        <v>562</v>
      </c>
      <c r="M2076" s="13">
        <v>1499</v>
      </c>
      <c r="N2076" t="s">
        <v>3340</v>
      </c>
      <c r="O2076">
        <v>570</v>
      </c>
      <c r="P2076">
        <v>125</v>
      </c>
      <c r="Q2076" s="13">
        <f t="shared" si="38"/>
        <v>804</v>
      </c>
    </row>
    <row r="2077" spans="1:17" ht="21">
      <c r="A2077" s="59">
        <v>2069</v>
      </c>
      <c r="B2077" s="9">
        <v>19041568655370</v>
      </c>
      <c r="C2077" s="9">
        <v>9842745670</v>
      </c>
      <c r="D2077" s="9" t="s">
        <v>3493</v>
      </c>
      <c r="E2077" s="9" t="s">
        <v>1585</v>
      </c>
      <c r="F2077" s="1" t="s">
        <v>343</v>
      </c>
      <c r="G2077" s="162">
        <v>45412</v>
      </c>
      <c r="H2077" s="156" t="s">
        <v>94</v>
      </c>
      <c r="I2077" s="163">
        <v>45417</v>
      </c>
      <c r="K2077" s="9" t="s">
        <v>2228</v>
      </c>
      <c r="M2077" s="13">
        <v>2099</v>
      </c>
      <c r="N2077" t="s">
        <v>3364</v>
      </c>
      <c r="O2077">
        <v>750</v>
      </c>
      <c r="P2077">
        <v>200</v>
      </c>
      <c r="Q2077" s="13">
        <f t="shared" si="38"/>
        <v>1149</v>
      </c>
    </row>
    <row r="2078" spans="1:17" ht="21">
      <c r="A2078" s="59">
        <v>2070</v>
      </c>
      <c r="B2078" s="9">
        <v>77050705760</v>
      </c>
      <c r="C2078" s="9">
        <v>7005828494</v>
      </c>
      <c r="D2078" s="9" t="s">
        <v>3494</v>
      </c>
      <c r="E2078" s="9" t="s">
        <v>1332</v>
      </c>
      <c r="F2078" s="1" t="s">
        <v>380</v>
      </c>
      <c r="G2078" s="162">
        <v>45412</v>
      </c>
      <c r="H2078" s="156" t="s">
        <v>94</v>
      </c>
      <c r="I2078" s="163">
        <v>45416</v>
      </c>
      <c r="K2078" s="9" t="s">
        <v>985</v>
      </c>
      <c r="L2078" t="s">
        <v>562</v>
      </c>
      <c r="M2078" s="13">
        <v>1399</v>
      </c>
      <c r="N2078" t="s">
        <v>2922</v>
      </c>
      <c r="O2078">
        <v>570</v>
      </c>
      <c r="P2078">
        <v>125</v>
      </c>
      <c r="Q2078" s="13">
        <f t="shared" si="38"/>
        <v>704</v>
      </c>
    </row>
    <row r="2079" spans="1:17" ht="21">
      <c r="A2079" s="59">
        <v>2071</v>
      </c>
      <c r="B2079" s="9">
        <v>77979586963</v>
      </c>
      <c r="C2079" s="9">
        <v>7378375085</v>
      </c>
      <c r="D2079" s="9" t="s">
        <v>3495</v>
      </c>
      <c r="E2079" s="9" t="s">
        <v>873</v>
      </c>
      <c r="F2079" s="1" t="s">
        <v>232</v>
      </c>
      <c r="G2079" s="162">
        <v>45412</v>
      </c>
      <c r="H2079" s="156" t="s">
        <v>94</v>
      </c>
      <c r="I2079" s="163">
        <v>45416</v>
      </c>
      <c r="K2079" s="9" t="s">
        <v>1368</v>
      </c>
      <c r="M2079" s="13">
        <v>1399</v>
      </c>
      <c r="N2079" t="s">
        <v>1713</v>
      </c>
      <c r="O2079">
        <v>530</v>
      </c>
      <c r="P2079">
        <v>125</v>
      </c>
      <c r="Q2079" s="13">
        <f t="shared" si="38"/>
        <v>744</v>
      </c>
    </row>
    <row r="2080" spans="1:17" ht="21">
      <c r="A2080" s="59">
        <v>2072</v>
      </c>
      <c r="B2080" s="9">
        <v>19041568655226</v>
      </c>
      <c r="C2080" s="9">
        <v>7091342711</v>
      </c>
      <c r="D2080" s="9" t="s">
        <v>3496</v>
      </c>
      <c r="E2080" s="9" t="s">
        <v>3497</v>
      </c>
      <c r="F2080" s="1" t="s">
        <v>2</v>
      </c>
      <c r="G2080" s="162">
        <v>45412</v>
      </c>
      <c r="H2080" s="156" t="s">
        <v>94</v>
      </c>
      <c r="I2080" s="163">
        <v>45413</v>
      </c>
      <c r="K2080" s="9" t="s">
        <v>985</v>
      </c>
      <c r="L2080" t="s">
        <v>562</v>
      </c>
      <c r="M2080" s="13">
        <v>1399</v>
      </c>
      <c r="N2080" t="s">
        <v>2922</v>
      </c>
      <c r="O2080">
        <v>570</v>
      </c>
      <c r="P2080">
        <v>125</v>
      </c>
      <c r="Q2080" s="13">
        <f t="shared" si="38"/>
        <v>704</v>
      </c>
    </row>
    <row r="2081" spans="1:17" ht="21">
      <c r="A2081" s="59">
        <v>2073</v>
      </c>
      <c r="B2081" s="9">
        <v>77979586904</v>
      </c>
      <c r="C2081" s="9">
        <v>9707784103</v>
      </c>
      <c r="D2081" s="9" t="s">
        <v>3498</v>
      </c>
      <c r="E2081" s="9" t="s">
        <v>3499</v>
      </c>
      <c r="F2081" s="1" t="s">
        <v>380</v>
      </c>
      <c r="G2081" s="162">
        <v>45412</v>
      </c>
      <c r="H2081" s="156" t="s">
        <v>94</v>
      </c>
      <c r="I2081" s="163">
        <v>45416</v>
      </c>
      <c r="K2081" s="9" t="s">
        <v>2104</v>
      </c>
      <c r="M2081" s="13">
        <v>1999</v>
      </c>
      <c r="N2081" t="s">
        <v>2254</v>
      </c>
      <c r="O2081">
        <v>750</v>
      </c>
      <c r="P2081">
        <v>200</v>
      </c>
      <c r="Q2081" s="13">
        <f t="shared" si="38"/>
        <v>1049</v>
      </c>
    </row>
    <row r="2082" spans="1:17" ht="21">
      <c r="A2082" s="59">
        <v>2074</v>
      </c>
      <c r="B2082" s="9">
        <v>77050705616</v>
      </c>
      <c r="C2082" s="9">
        <v>6289483544</v>
      </c>
      <c r="D2082" s="9" t="s">
        <v>2015</v>
      </c>
      <c r="E2082" s="9" t="s">
        <v>3500</v>
      </c>
      <c r="F2082" s="1" t="s">
        <v>714</v>
      </c>
      <c r="G2082" s="162">
        <v>45412</v>
      </c>
      <c r="H2082" s="156" t="s">
        <v>94</v>
      </c>
      <c r="I2082" s="163">
        <v>45415</v>
      </c>
      <c r="K2082" s="9" t="s">
        <v>1376</v>
      </c>
      <c r="L2082" t="s">
        <v>562</v>
      </c>
      <c r="M2082" s="13">
        <v>1499</v>
      </c>
      <c r="N2082" t="s">
        <v>3340</v>
      </c>
      <c r="O2082">
        <v>570</v>
      </c>
      <c r="P2082">
        <v>125</v>
      </c>
      <c r="Q2082" s="13">
        <f t="shared" si="38"/>
        <v>804</v>
      </c>
    </row>
    <row r="2083" spans="1:17" ht="21">
      <c r="A2083" s="59">
        <v>2075</v>
      </c>
      <c r="B2083" s="9">
        <v>77051794212</v>
      </c>
      <c r="C2083" s="55">
        <v>8421772710</v>
      </c>
      <c r="D2083" s="1" t="s">
        <v>2225</v>
      </c>
      <c r="E2083" t="s">
        <v>2226</v>
      </c>
      <c r="F2083" t="s">
        <v>232</v>
      </c>
      <c r="G2083" s="162">
        <v>45413</v>
      </c>
      <c r="H2083" s="156" t="s">
        <v>94</v>
      </c>
      <c r="I2083" s="163">
        <v>45416</v>
      </c>
      <c r="K2083" s="9" t="s">
        <v>985</v>
      </c>
      <c r="M2083" s="13">
        <v>1399</v>
      </c>
      <c r="N2083" t="s">
        <v>1713</v>
      </c>
      <c r="O2083">
        <v>530</v>
      </c>
      <c r="P2083">
        <v>125</v>
      </c>
      <c r="Q2083" s="13">
        <f t="shared" si="38"/>
        <v>744</v>
      </c>
    </row>
    <row r="2084" spans="1:17" ht="21">
      <c r="A2084" s="59">
        <v>2076</v>
      </c>
      <c r="B2084" s="9">
        <v>77051794190</v>
      </c>
      <c r="C2084" s="55">
        <v>8091404701</v>
      </c>
      <c r="D2084" s="1" t="s">
        <v>2955</v>
      </c>
      <c r="E2084" t="s">
        <v>2434</v>
      </c>
      <c r="F2084" t="s">
        <v>93</v>
      </c>
      <c r="G2084" s="162">
        <v>45413</v>
      </c>
      <c r="H2084" s="156" t="s">
        <v>94</v>
      </c>
      <c r="I2084" s="163">
        <v>45415</v>
      </c>
      <c r="K2084" s="9" t="s">
        <v>985</v>
      </c>
      <c r="L2084" t="s">
        <v>562</v>
      </c>
      <c r="M2084" s="13">
        <v>1399</v>
      </c>
      <c r="N2084" t="s">
        <v>1713</v>
      </c>
      <c r="O2084">
        <v>530</v>
      </c>
      <c r="P2084">
        <v>125</v>
      </c>
      <c r="Q2084" s="13">
        <f t="shared" ref="Q2084:Q2147" si="39">(IF((M2084)-(O2084+P2084)&lt;0,0,(M2084)-(O2084+P2084)))</f>
        <v>744</v>
      </c>
    </row>
    <row r="2085" spans="1:17" ht="21">
      <c r="A2085" s="59">
        <v>2077</v>
      </c>
      <c r="B2085" s="9">
        <v>77980590214</v>
      </c>
      <c r="C2085" s="55">
        <v>7903876676</v>
      </c>
      <c r="D2085" s="1" t="s">
        <v>1664</v>
      </c>
      <c r="E2085" s="9" t="s">
        <v>4</v>
      </c>
      <c r="F2085" s="1" t="s">
        <v>4</v>
      </c>
      <c r="G2085" s="162">
        <v>45413</v>
      </c>
      <c r="H2085" s="156" t="s">
        <v>94</v>
      </c>
      <c r="I2085" s="163">
        <v>45414</v>
      </c>
      <c r="K2085" s="9" t="s">
        <v>2104</v>
      </c>
      <c r="M2085" s="13">
        <v>1999</v>
      </c>
      <c r="N2085" t="s">
        <v>2254</v>
      </c>
      <c r="O2085">
        <v>750</v>
      </c>
      <c r="P2085">
        <v>200</v>
      </c>
      <c r="Q2085" s="13">
        <f t="shared" si="39"/>
        <v>1049</v>
      </c>
    </row>
    <row r="2086" spans="1:17" ht="21">
      <c r="A2086" s="59">
        <v>2078</v>
      </c>
      <c r="B2086" s="9">
        <v>77980590181</v>
      </c>
      <c r="C2086" s="55">
        <v>9321380204</v>
      </c>
      <c r="D2086" s="1" t="s">
        <v>3501</v>
      </c>
      <c r="E2086" t="s">
        <v>231</v>
      </c>
      <c r="F2086" t="s">
        <v>232</v>
      </c>
      <c r="G2086" s="162">
        <v>45413</v>
      </c>
      <c r="H2086" s="156" t="s">
        <v>94</v>
      </c>
      <c r="I2086" s="163">
        <v>45415</v>
      </c>
      <c r="K2086" s="9" t="s">
        <v>1368</v>
      </c>
      <c r="M2086" s="13">
        <v>1399</v>
      </c>
      <c r="N2086" t="s">
        <v>1713</v>
      </c>
      <c r="O2086">
        <v>530</v>
      </c>
      <c r="P2086">
        <v>125</v>
      </c>
      <c r="Q2086" s="13">
        <f t="shared" si="39"/>
        <v>744</v>
      </c>
    </row>
    <row r="2087" spans="1:17" ht="21">
      <c r="A2087" s="59">
        <v>2079</v>
      </c>
      <c r="B2087" s="9">
        <v>77980590166</v>
      </c>
      <c r="C2087" s="55">
        <v>8505975304</v>
      </c>
      <c r="D2087" s="1" t="s">
        <v>3502</v>
      </c>
      <c r="E2087" t="s">
        <v>4</v>
      </c>
      <c r="F2087" s="1" t="s">
        <v>4</v>
      </c>
      <c r="G2087" s="162">
        <v>45413</v>
      </c>
      <c r="H2087" s="156" t="s">
        <v>94</v>
      </c>
      <c r="I2087" s="163">
        <v>45414</v>
      </c>
      <c r="K2087" s="9" t="s">
        <v>1234</v>
      </c>
      <c r="M2087" s="13">
        <v>1499</v>
      </c>
      <c r="N2087" t="s">
        <v>1520</v>
      </c>
      <c r="O2087">
        <v>530</v>
      </c>
      <c r="P2087">
        <v>125</v>
      </c>
      <c r="Q2087" s="13">
        <f t="shared" si="39"/>
        <v>844</v>
      </c>
    </row>
    <row r="2088" spans="1:17" ht="21">
      <c r="A2088" s="59">
        <v>2080</v>
      </c>
      <c r="B2088" s="9">
        <v>77980590096</v>
      </c>
      <c r="C2088" s="55">
        <v>9781284000</v>
      </c>
      <c r="D2088" s="1" t="s">
        <v>3503</v>
      </c>
      <c r="E2088" t="s">
        <v>3486</v>
      </c>
      <c r="F2088" s="1" t="s">
        <v>93</v>
      </c>
      <c r="G2088" s="162">
        <v>45413</v>
      </c>
      <c r="H2088" s="156" t="s">
        <v>94</v>
      </c>
      <c r="I2088" s="163">
        <v>45415</v>
      </c>
      <c r="K2088" s="9" t="s">
        <v>1368</v>
      </c>
      <c r="M2088" s="13">
        <v>1399</v>
      </c>
      <c r="N2088" t="s">
        <v>1713</v>
      </c>
      <c r="O2088">
        <v>530</v>
      </c>
      <c r="P2088">
        <v>125</v>
      </c>
      <c r="Q2088" s="13">
        <f t="shared" si="39"/>
        <v>744</v>
      </c>
    </row>
    <row r="2089" spans="1:17" ht="21">
      <c r="A2089" s="59">
        <v>2081</v>
      </c>
      <c r="B2089" s="9">
        <v>77980590063</v>
      </c>
      <c r="C2089" s="55">
        <v>8812021181</v>
      </c>
      <c r="D2089" s="1" t="s">
        <v>3504</v>
      </c>
      <c r="E2089" t="s">
        <v>3427</v>
      </c>
      <c r="F2089" s="1" t="s">
        <v>380</v>
      </c>
      <c r="G2089" s="162">
        <v>45413</v>
      </c>
      <c r="H2089" s="156" t="s">
        <v>94</v>
      </c>
      <c r="I2089" s="163">
        <v>45416</v>
      </c>
      <c r="K2089" s="9" t="s">
        <v>1427</v>
      </c>
      <c r="M2089" s="13">
        <v>1648</v>
      </c>
      <c r="N2089" t="s">
        <v>2702</v>
      </c>
      <c r="O2089">
        <v>570</v>
      </c>
      <c r="P2089">
        <v>125</v>
      </c>
      <c r="Q2089" s="13">
        <f t="shared" si="39"/>
        <v>953</v>
      </c>
    </row>
    <row r="2090" spans="1:17" ht="21">
      <c r="A2090" s="59">
        <v>2082</v>
      </c>
      <c r="B2090" s="9">
        <v>77980590026</v>
      </c>
      <c r="C2090" s="55">
        <v>8055259872</v>
      </c>
      <c r="D2090" s="1" t="s">
        <v>3505</v>
      </c>
      <c r="E2090" t="s">
        <v>589</v>
      </c>
      <c r="F2090" t="s">
        <v>232</v>
      </c>
      <c r="G2090" s="162">
        <v>45413</v>
      </c>
      <c r="H2090" s="156" t="s">
        <v>94</v>
      </c>
      <c r="I2090" s="163">
        <v>45416</v>
      </c>
      <c r="K2090" s="9" t="s">
        <v>1415</v>
      </c>
      <c r="M2090" s="13">
        <v>1548</v>
      </c>
      <c r="N2090" t="s">
        <v>1554</v>
      </c>
      <c r="O2090">
        <v>570</v>
      </c>
      <c r="P2090">
        <v>125</v>
      </c>
      <c r="Q2090" s="13">
        <f t="shared" si="39"/>
        <v>853</v>
      </c>
    </row>
    <row r="2091" spans="1:17" ht="21">
      <c r="A2091" s="59">
        <v>2083</v>
      </c>
      <c r="B2091" s="55">
        <v>19041569099936</v>
      </c>
      <c r="C2091" s="55">
        <v>9799277840</v>
      </c>
      <c r="D2091" s="1" t="s">
        <v>3030</v>
      </c>
      <c r="E2091" t="s">
        <v>3031</v>
      </c>
      <c r="F2091" s="1" t="s">
        <v>11</v>
      </c>
      <c r="G2091" s="162">
        <v>45413</v>
      </c>
      <c r="H2091" s="156" t="s">
        <v>94</v>
      </c>
      <c r="I2091" s="163">
        <v>45418</v>
      </c>
      <c r="K2091" s="9" t="s">
        <v>1234</v>
      </c>
      <c r="M2091" s="13">
        <v>1499</v>
      </c>
      <c r="N2091" t="s">
        <v>1520</v>
      </c>
      <c r="O2091">
        <v>530</v>
      </c>
      <c r="P2091">
        <v>125</v>
      </c>
      <c r="Q2091" s="13">
        <f t="shared" si="39"/>
        <v>844</v>
      </c>
    </row>
    <row r="2092" spans="1:17" ht="21">
      <c r="A2092" s="59">
        <v>2084</v>
      </c>
      <c r="B2092" s="55">
        <v>1091298651171</v>
      </c>
      <c r="C2092" s="55">
        <v>9883740195</v>
      </c>
      <c r="D2092" s="1" t="s">
        <v>3506</v>
      </c>
      <c r="E2092" t="s">
        <v>2600</v>
      </c>
      <c r="F2092" s="1" t="s">
        <v>249</v>
      </c>
      <c r="G2092" s="162">
        <v>45413</v>
      </c>
      <c r="H2092" s="156" t="s">
        <v>94</v>
      </c>
      <c r="I2092" s="163">
        <v>45416</v>
      </c>
      <c r="K2092" s="9" t="s">
        <v>1427</v>
      </c>
      <c r="M2092" s="13">
        <v>1648</v>
      </c>
      <c r="N2092" t="s">
        <v>2702</v>
      </c>
      <c r="O2092">
        <v>570</v>
      </c>
      <c r="P2092">
        <v>125</v>
      </c>
      <c r="Q2092" s="13">
        <f t="shared" si="39"/>
        <v>953</v>
      </c>
    </row>
    <row r="2093" spans="1:17" ht="21">
      <c r="A2093" s="59">
        <v>2085</v>
      </c>
      <c r="B2093" s="9">
        <v>77051793324</v>
      </c>
      <c r="C2093" s="55">
        <v>7829112715</v>
      </c>
      <c r="D2093" s="1" t="s">
        <v>3507</v>
      </c>
      <c r="E2093" t="s">
        <v>329</v>
      </c>
      <c r="F2093" s="1" t="s">
        <v>452</v>
      </c>
      <c r="G2093" s="162">
        <v>45413</v>
      </c>
      <c r="H2093" s="156" t="s">
        <v>94</v>
      </c>
      <c r="I2093" s="163">
        <v>45416</v>
      </c>
      <c r="K2093" s="9" t="s">
        <v>3508</v>
      </c>
      <c r="L2093" t="s">
        <v>562</v>
      </c>
      <c r="M2093" s="13">
        <v>1599</v>
      </c>
      <c r="N2093" t="s">
        <v>3509</v>
      </c>
      <c r="O2093">
        <v>570</v>
      </c>
      <c r="P2093">
        <v>125</v>
      </c>
      <c r="Q2093" s="13">
        <f t="shared" si="39"/>
        <v>904</v>
      </c>
    </row>
    <row r="2094" spans="1:17" ht="21">
      <c r="A2094" s="59">
        <v>2086</v>
      </c>
      <c r="B2094" s="9">
        <v>77980589562</v>
      </c>
      <c r="C2094" s="55">
        <v>8827677892</v>
      </c>
      <c r="D2094" s="1" t="s">
        <v>3510</v>
      </c>
      <c r="E2094" t="s">
        <v>1613</v>
      </c>
      <c r="F2094" s="1" t="s">
        <v>71</v>
      </c>
      <c r="G2094" s="162">
        <v>45413</v>
      </c>
      <c r="H2094" s="156" t="s">
        <v>94</v>
      </c>
      <c r="I2094" s="163">
        <v>45416</v>
      </c>
      <c r="K2094" s="9" t="s">
        <v>1427</v>
      </c>
      <c r="M2094" s="13">
        <v>1548</v>
      </c>
      <c r="N2094" t="s">
        <v>2702</v>
      </c>
      <c r="O2094">
        <v>570</v>
      </c>
      <c r="P2094">
        <v>125</v>
      </c>
      <c r="Q2094" s="13">
        <f t="shared" si="39"/>
        <v>853</v>
      </c>
    </row>
    <row r="2095" spans="1:17" ht="21">
      <c r="A2095" s="59">
        <v>2087</v>
      </c>
      <c r="B2095" s="9">
        <v>77980589400</v>
      </c>
      <c r="C2095" s="55">
        <v>9599673623</v>
      </c>
      <c r="D2095" s="1" t="s">
        <v>3511</v>
      </c>
      <c r="E2095" t="s">
        <v>1202</v>
      </c>
      <c r="F2095" s="1" t="s">
        <v>11</v>
      </c>
      <c r="G2095" s="162">
        <v>45413</v>
      </c>
      <c r="H2095" s="156" t="s">
        <v>94</v>
      </c>
      <c r="I2095" s="163">
        <v>45415</v>
      </c>
      <c r="K2095" s="9" t="s">
        <v>2228</v>
      </c>
      <c r="M2095" s="13">
        <v>2099</v>
      </c>
      <c r="N2095" t="s">
        <v>3364</v>
      </c>
      <c r="O2095">
        <v>750</v>
      </c>
      <c r="P2095">
        <v>200</v>
      </c>
      <c r="Q2095" s="13">
        <f t="shared" si="39"/>
        <v>1149</v>
      </c>
    </row>
    <row r="2096" spans="1:17" ht="21">
      <c r="A2096" s="59">
        <v>2088</v>
      </c>
      <c r="B2096" s="9">
        <v>77980588490</v>
      </c>
      <c r="C2096" s="55">
        <v>8219097512</v>
      </c>
      <c r="D2096" s="1" t="s">
        <v>3512</v>
      </c>
      <c r="E2096" t="s">
        <v>857</v>
      </c>
      <c r="F2096" s="1" t="s">
        <v>468</v>
      </c>
      <c r="G2096" s="162">
        <v>45413</v>
      </c>
      <c r="H2096" s="156" t="s">
        <v>94</v>
      </c>
      <c r="I2096" s="163">
        <v>45416</v>
      </c>
      <c r="K2096" s="9" t="s">
        <v>2228</v>
      </c>
      <c r="M2096" s="13">
        <v>2099</v>
      </c>
      <c r="N2096" t="s">
        <v>3483</v>
      </c>
      <c r="O2096">
        <v>750</v>
      </c>
      <c r="P2096">
        <v>200</v>
      </c>
      <c r="Q2096" s="13">
        <f t="shared" si="39"/>
        <v>1149</v>
      </c>
    </row>
    <row r="2097" spans="1:17" ht="21">
      <c r="A2097" s="59">
        <v>2089</v>
      </c>
      <c r="B2097" s="9">
        <v>77980588431</v>
      </c>
      <c r="C2097" s="55">
        <v>9041427361</v>
      </c>
      <c r="D2097" s="1" t="s">
        <v>3513</v>
      </c>
      <c r="E2097" t="s">
        <v>3491</v>
      </c>
      <c r="F2097" s="1" t="s">
        <v>93</v>
      </c>
      <c r="G2097" s="162">
        <v>45413</v>
      </c>
      <c r="H2097" s="156" t="s">
        <v>94</v>
      </c>
      <c r="I2097" s="163">
        <v>45416</v>
      </c>
      <c r="K2097" s="9" t="s">
        <v>1368</v>
      </c>
      <c r="M2097" s="13">
        <v>1399</v>
      </c>
      <c r="N2097" t="s">
        <v>1713</v>
      </c>
      <c r="O2097">
        <v>530</v>
      </c>
      <c r="P2097">
        <v>125</v>
      </c>
      <c r="Q2097" s="13">
        <f t="shared" si="39"/>
        <v>744</v>
      </c>
    </row>
    <row r="2098" spans="1:17" ht="21">
      <c r="A2098" s="59">
        <v>2090</v>
      </c>
      <c r="B2098" s="55">
        <v>19041569099284</v>
      </c>
      <c r="C2098" s="55">
        <v>9651647985</v>
      </c>
      <c r="D2098" s="1" t="s">
        <v>3514</v>
      </c>
      <c r="E2098" t="s">
        <v>831</v>
      </c>
      <c r="F2098" s="1" t="s">
        <v>22</v>
      </c>
      <c r="G2098" s="162">
        <v>45413</v>
      </c>
      <c r="H2098" s="156" t="s">
        <v>94</v>
      </c>
      <c r="I2098" s="163">
        <v>45415</v>
      </c>
      <c r="K2098" s="9" t="s">
        <v>1368</v>
      </c>
      <c r="M2098" s="13">
        <v>1399</v>
      </c>
      <c r="N2098" t="s">
        <v>1713</v>
      </c>
      <c r="O2098">
        <v>530</v>
      </c>
      <c r="P2098">
        <v>125</v>
      </c>
      <c r="Q2098" s="13">
        <f t="shared" si="39"/>
        <v>744</v>
      </c>
    </row>
    <row r="2099" spans="1:17" ht="21">
      <c r="A2099" s="59">
        <v>2091</v>
      </c>
      <c r="B2099" s="9">
        <v>77051789846</v>
      </c>
      <c r="C2099" s="55">
        <v>9916849715</v>
      </c>
      <c r="D2099" s="1" t="s">
        <v>3515</v>
      </c>
      <c r="E2099" t="s">
        <v>329</v>
      </c>
      <c r="F2099" s="1" t="s">
        <v>452</v>
      </c>
      <c r="G2099" s="162">
        <v>45413</v>
      </c>
      <c r="H2099" s="156" t="s">
        <v>94</v>
      </c>
      <c r="I2099" s="163">
        <v>45416</v>
      </c>
      <c r="K2099" s="9" t="s">
        <v>985</v>
      </c>
      <c r="L2099" t="s">
        <v>562</v>
      </c>
      <c r="M2099" s="13">
        <v>1399</v>
      </c>
      <c r="N2099" t="s">
        <v>2922</v>
      </c>
      <c r="O2099">
        <v>570</v>
      </c>
      <c r="P2099">
        <v>125</v>
      </c>
      <c r="Q2099" s="13">
        <f t="shared" si="39"/>
        <v>704</v>
      </c>
    </row>
    <row r="2100" spans="1:17" ht="21">
      <c r="A2100" s="59">
        <v>2092</v>
      </c>
      <c r="B2100" s="9">
        <v>77980588313</v>
      </c>
      <c r="C2100" s="55">
        <v>8882421427</v>
      </c>
      <c r="D2100" s="1" t="s">
        <v>3516</v>
      </c>
      <c r="E2100" t="s">
        <v>4</v>
      </c>
      <c r="F2100" s="1" t="s">
        <v>4</v>
      </c>
      <c r="G2100" s="162">
        <v>45413</v>
      </c>
      <c r="H2100" s="156" t="s">
        <v>94</v>
      </c>
      <c r="I2100" s="163">
        <v>45415</v>
      </c>
      <c r="K2100" s="9" t="s">
        <v>2228</v>
      </c>
      <c r="M2100" s="13">
        <v>2099</v>
      </c>
      <c r="N2100" t="s">
        <v>3389</v>
      </c>
      <c r="O2100">
        <v>750</v>
      </c>
      <c r="P2100">
        <v>200</v>
      </c>
      <c r="Q2100" s="13">
        <f t="shared" si="39"/>
        <v>1149</v>
      </c>
    </row>
    <row r="2101" spans="1:17" ht="21">
      <c r="A2101" s="59">
        <v>2093</v>
      </c>
      <c r="B2101" s="9">
        <v>77980588276</v>
      </c>
      <c r="C2101" s="55">
        <v>7075553738</v>
      </c>
      <c r="D2101" s="1" t="s">
        <v>3517</v>
      </c>
      <c r="E2101" t="s">
        <v>1148</v>
      </c>
      <c r="F2101" s="1" t="s">
        <v>635</v>
      </c>
      <c r="G2101" s="162">
        <v>45413</v>
      </c>
      <c r="H2101" s="156" t="s">
        <v>94</v>
      </c>
      <c r="I2101" s="163">
        <v>45419</v>
      </c>
      <c r="K2101" s="9" t="s">
        <v>1368</v>
      </c>
      <c r="M2101" s="13">
        <v>1399</v>
      </c>
      <c r="N2101" t="s">
        <v>1713</v>
      </c>
      <c r="O2101">
        <v>530</v>
      </c>
      <c r="P2101">
        <v>125</v>
      </c>
      <c r="Q2101" s="13">
        <f t="shared" si="39"/>
        <v>744</v>
      </c>
    </row>
    <row r="2102" spans="1:17" ht="21">
      <c r="A2102" s="59">
        <v>2094</v>
      </c>
      <c r="B2102" s="9">
        <v>77980588243</v>
      </c>
      <c r="C2102" s="55">
        <v>9300624989</v>
      </c>
      <c r="D2102" s="1" t="s">
        <v>3518</v>
      </c>
      <c r="E2102" t="s">
        <v>1361</v>
      </c>
      <c r="F2102" s="1" t="s">
        <v>199</v>
      </c>
      <c r="G2102" s="162">
        <v>45413</v>
      </c>
      <c r="H2102" s="156" t="s">
        <v>94</v>
      </c>
      <c r="I2102" s="163">
        <v>45417</v>
      </c>
      <c r="K2102" s="9" t="s">
        <v>1368</v>
      </c>
      <c r="M2102" s="13">
        <v>1399</v>
      </c>
      <c r="N2102" t="s">
        <v>1713</v>
      </c>
      <c r="O2102">
        <v>530</v>
      </c>
      <c r="P2102">
        <v>125</v>
      </c>
      <c r="Q2102" s="13">
        <f t="shared" si="39"/>
        <v>744</v>
      </c>
    </row>
    <row r="2103" spans="1:17" ht="21">
      <c r="A2103" s="59">
        <v>2095</v>
      </c>
      <c r="B2103" s="55">
        <v>19041569099100</v>
      </c>
      <c r="C2103" s="55">
        <v>7004774969</v>
      </c>
      <c r="D2103" s="1" t="s">
        <v>3519</v>
      </c>
      <c r="E2103" t="s">
        <v>974</v>
      </c>
      <c r="F2103" s="1" t="s">
        <v>365</v>
      </c>
      <c r="G2103" s="162">
        <v>45413</v>
      </c>
      <c r="H2103" s="156" t="s">
        <v>94</v>
      </c>
      <c r="I2103" s="163">
        <v>45424</v>
      </c>
      <c r="K2103" s="9" t="s">
        <v>1368</v>
      </c>
      <c r="M2103" s="13">
        <v>1399</v>
      </c>
      <c r="N2103" t="s">
        <v>1713</v>
      </c>
      <c r="O2103">
        <v>530</v>
      </c>
      <c r="P2103">
        <v>125</v>
      </c>
      <c r="Q2103" s="13">
        <f t="shared" si="39"/>
        <v>744</v>
      </c>
    </row>
    <row r="2104" spans="1:17" ht="21">
      <c r="A2104" s="59">
        <v>2096</v>
      </c>
      <c r="B2104" s="9">
        <v>77980588184</v>
      </c>
      <c r="C2104" s="55">
        <v>7411607420</v>
      </c>
      <c r="D2104" s="1" t="s">
        <v>3520</v>
      </c>
      <c r="E2104" t="s">
        <v>329</v>
      </c>
      <c r="F2104" s="1" t="s">
        <v>452</v>
      </c>
      <c r="G2104" s="162">
        <v>45413</v>
      </c>
      <c r="H2104" s="156" t="s">
        <v>94</v>
      </c>
      <c r="I2104" s="163">
        <v>45418</v>
      </c>
      <c r="K2104" s="9" t="s">
        <v>1368</v>
      </c>
      <c r="M2104" s="13">
        <v>1399</v>
      </c>
      <c r="N2104" t="s">
        <v>1713</v>
      </c>
      <c r="O2104">
        <v>530</v>
      </c>
      <c r="P2104">
        <v>125</v>
      </c>
      <c r="Q2104" s="13">
        <f t="shared" si="39"/>
        <v>744</v>
      </c>
    </row>
    <row r="2105" spans="1:17" ht="21">
      <c r="A2105" s="59">
        <v>2097</v>
      </c>
      <c r="B2105" s="9">
        <v>77980588151</v>
      </c>
      <c r="C2105" s="55">
        <v>9636203488</v>
      </c>
      <c r="D2105" s="1" t="s">
        <v>3521</v>
      </c>
      <c r="E2105" t="s">
        <v>3522</v>
      </c>
      <c r="F2105" s="1" t="s">
        <v>11</v>
      </c>
      <c r="G2105" s="162">
        <v>45413</v>
      </c>
      <c r="H2105" s="157" t="s">
        <v>115</v>
      </c>
      <c r="I2105" s="164"/>
      <c r="J2105" s="165">
        <v>45420</v>
      </c>
      <c r="K2105" s="9" t="s">
        <v>2104</v>
      </c>
      <c r="M2105" s="13"/>
      <c r="N2105" t="s">
        <v>3334</v>
      </c>
      <c r="O2105">
        <v>750</v>
      </c>
      <c r="P2105">
        <v>200</v>
      </c>
      <c r="Q2105" s="13">
        <f t="shared" si="39"/>
        <v>0</v>
      </c>
    </row>
    <row r="2106" spans="1:17" ht="21">
      <c r="A2106" s="59">
        <v>2098</v>
      </c>
      <c r="B2106" s="9">
        <v>77051789150</v>
      </c>
      <c r="C2106" s="55">
        <v>9540398592</v>
      </c>
      <c r="D2106" s="1" t="s">
        <v>3523</v>
      </c>
      <c r="E2106" t="s">
        <v>4</v>
      </c>
      <c r="F2106" s="1" t="s">
        <v>4</v>
      </c>
      <c r="G2106" s="162">
        <v>45413</v>
      </c>
      <c r="H2106" s="156" t="s">
        <v>94</v>
      </c>
      <c r="I2106" s="163">
        <v>45414</v>
      </c>
      <c r="K2106" s="9" t="s">
        <v>985</v>
      </c>
      <c r="L2106" t="s">
        <v>562</v>
      </c>
      <c r="M2106" s="13">
        <v>1399</v>
      </c>
      <c r="N2106" t="s">
        <v>2922</v>
      </c>
      <c r="O2106">
        <v>570</v>
      </c>
      <c r="P2106">
        <v>125</v>
      </c>
      <c r="Q2106" s="13">
        <f t="shared" si="39"/>
        <v>704</v>
      </c>
    </row>
    <row r="2107" spans="1:17" ht="21">
      <c r="A2107" s="59">
        <v>2099</v>
      </c>
      <c r="B2107" s="9">
        <v>77980588055</v>
      </c>
      <c r="C2107" s="55">
        <v>9106908348</v>
      </c>
      <c r="D2107" s="1" t="s">
        <v>3524</v>
      </c>
      <c r="E2107" t="s">
        <v>1043</v>
      </c>
      <c r="F2107" s="1" t="s">
        <v>492</v>
      </c>
      <c r="G2107" s="162">
        <v>45413</v>
      </c>
      <c r="H2107" s="156" t="s">
        <v>94</v>
      </c>
      <c r="I2107" s="163">
        <v>45415</v>
      </c>
      <c r="K2107" s="9" t="s">
        <v>1234</v>
      </c>
      <c r="M2107" s="13">
        <v>1499</v>
      </c>
      <c r="N2107" t="s">
        <v>1520</v>
      </c>
      <c r="O2107">
        <v>530</v>
      </c>
      <c r="P2107">
        <v>125</v>
      </c>
      <c r="Q2107" s="13">
        <f t="shared" si="39"/>
        <v>844</v>
      </c>
    </row>
    <row r="2108" spans="1:17" ht="21">
      <c r="A2108" s="59">
        <v>2100</v>
      </c>
      <c r="B2108" s="9">
        <v>77980677563</v>
      </c>
      <c r="C2108" s="55">
        <v>8148511918</v>
      </c>
      <c r="D2108" s="1" t="s">
        <v>3526</v>
      </c>
      <c r="E2108" t="s">
        <v>1037</v>
      </c>
      <c r="F2108" s="1" t="s">
        <v>343</v>
      </c>
      <c r="G2108" s="162">
        <v>45413</v>
      </c>
      <c r="H2108" s="157" t="s">
        <v>115</v>
      </c>
      <c r="I2108" s="164"/>
      <c r="J2108" s="165">
        <v>45430</v>
      </c>
      <c r="K2108" s="9" t="s">
        <v>1368</v>
      </c>
      <c r="M2108" s="13"/>
      <c r="N2108" t="s">
        <v>1713</v>
      </c>
      <c r="P2108">
        <v>125</v>
      </c>
      <c r="Q2108" s="13">
        <f t="shared" si="39"/>
        <v>0</v>
      </c>
    </row>
    <row r="2109" spans="1:17" ht="21">
      <c r="A2109" s="59">
        <v>2101</v>
      </c>
      <c r="B2109" s="9">
        <v>80489068995</v>
      </c>
      <c r="C2109" s="55">
        <v>7000210404</v>
      </c>
      <c r="D2109" s="1" t="s">
        <v>3527</v>
      </c>
      <c r="E2109" t="s">
        <v>2807</v>
      </c>
      <c r="F2109" s="1" t="s">
        <v>199</v>
      </c>
      <c r="G2109" s="162">
        <v>45413</v>
      </c>
      <c r="H2109" s="156" t="s">
        <v>94</v>
      </c>
      <c r="I2109" s="163">
        <v>45414</v>
      </c>
      <c r="K2109" s="9" t="s">
        <v>1234</v>
      </c>
      <c r="M2109" s="13">
        <v>1499</v>
      </c>
      <c r="N2109" t="s">
        <v>1520</v>
      </c>
      <c r="O2109">
        <v>530</v>
      </c>
      <c r="P2109">
        <v>125</v>
      </c>
      <c r="Q2109" s="13">
        <f t="shared" si="39"/>
        <v>844</v>
      </c>
    </row>
    <row r="2110" spans="1:17" ht="21">
      <c r="A2110" s="59">
        <v>2102</v>
      </c>
      <c r="B2110" s="9">
        <v>77980677401</v>
      </c>
      <c r="C2110" s="55">
        <v>7006691140</v>
      </c>
      <c r="D2110" s="1" t="s">
        <v>3528</v>
      </c>
      <c r="E2110" t="s">
        <v>90</v>
      </c>
      <c r="F2110" s="1" t="s">
        <v>93</v>
      </c>
      <c r="G2110" s="162">
        <v>45413</v>
      </c>
      <c r="H2110" s="157" t="s">
        <v>115</v>
      </c>
      <c r="I2110" s="164"/>
      <c r="J2110" s="165">
        <v>45418</v>
      </c>
      <c r="K2110" s="9" t="s">
        <v>2104</v>
      </c>
      <c r="M2110" s="13"/>
      <c r="N2110" t="s">
        <v>3444</v>
      </c>
      <c r="O2110">
        <v>750</v>
      </c>
      <c r="P2110">
        <v>200</v>
      </c>
      <c r="Q2110" s="13">
        <f t="shared" si="39"/>
        <v>0</v>
      </c>
    </row>
    <row r="2111" spans="1:17" ht="21">
      <c r="A2111" s="59">
        <v>2103</v>
      </c>
      <c r="B2111" s="9">
        <v>77980677353</v>
      </c>
      <c r="C2111" s="55">
        <v>7014692586</v>
      </c>
      <c r="D2111" s="1" t="s">
        <v>3529</v>
      </c>
      <c r="E2111" t="s">
        <v>34</v>
      </c>
      <c r="F2111" s="1" t="s">
        <v>11</v>
      </c>
      <c r="G2111" s="162">
        <v>45413</v>
      </c>
      <c r="H2111" s="156" t="s">
        <v>94</v>
      </c>
      <c r="I2111" s="163">
        <v>45414</v>
      </c>
      <c r="K2111" s="9" t="s">
        <v>3530</v>
      </c>
      <c r="M2111" s="13">
        <v>1798</v>
      </c>
      <c r="N2111" t="s">
        <v>2707</v>
      </c>
      <c r="O2111">
        <v>570</v>
      </c>
      <c r="P2111">
        <v>125</v>
      </c>
      <c r="Q2111" s="13">
        <f t="shared" si="39"/>
        <v>1103</v>
      </c>
    </row>
    <row r="2112" spans="1:17" ht="21">
      <c r="A2112" s="59">
        <v>2104</v>
      </c>
      <c r="B2112" s="9">
        <v>77980677143</v>
      </c>
      <c r="C2112" s="55">
        <v>6006024537</v>
      </c>
      <c r="D2112" s="1" t="s">
        <v>3531</v>
      </c>
      <c r="E2112" t="s">
        <v>379</v>
      </c>
      <c r="F2112" s="1" t="s">
        <v>380</v>
      </c>
      <c r="G2112" s="162">
        <v>45413</v>
      </c>
      <c r="H2112" s="156" t="s">
        <v>94</v>
      </c>
      <c r="I2112" s="163">
        <v>45418</v>
      </c>
      <c r="K2112" s="9" t="s">
        <v>1427</v>
      </c>
      <c r="M2112" s="13">
        <v>1648</v>
      </c>
      <c r="N2112" t="s">
        <v>2707</v>
      </c>
      <c r="O2112">
        <v>570</v>
      </c>
      <c r="P2112">
        <v>125</v>
      </c>
      <c r="Q2112" s="13">
        <f t="shared" si="39"/>
        <v>953</v>
      </c>
    </row>
    <row r="2113" spans="1:17" ht="21">
      <c r="A2113" s="59">
        <v>2105</v>
      </c>
      <c r="B2113" s="9">
        <v>77980677084</v>
      </c>
      <c r="C2113" s="55">
        <v>9347269870</v>
      </c>
      <c r="D2113" s="1" t="s">
        <v>3532</v>
      </c>
      <c r="E2113" t="s">
        <v>1527</v>
      </c>
      <c r="F2113" s="1" t="s">
        <v>343</v>
      </c>
      <c r="G2113" s="162">
        <v>45413</v>
      </c>
      <c r="H2113" s="156" t="s">
        <v>94</v>
      </c>
      <c r="I2113" s="163">
        <v>45417</v>
      </c>
      <c r="K2113" s="9" t="s">
        <v>1368</v>
      </c>
      <c r="M2113" s="13">
        <v>1399</v>
      </c>
      <c r="N2113" t="s">
        <v>1713</v>
      </c>
      <c r="O2113">
        <v>530</v>
      </c>
      <c r="P2113">
        <v>125</v>
      </c>
      <c r="Q2113" s="13">
        <f t="shared" si="39"/>
        <v>744</v>
      </c>
    </row>
    <row r="2114" spans="1:17" ht="21">
      <c r="A2114" s="59">
        <v>2106</v>
      </c>
      <c r="B2114" s="9">
        <v>77980677073</v>
      </c>
      <c r="C2114" s="55">
        <v>8879154686</v>
      </c>
      <c r="D2114" s="1" t="s">
        <v>3533</v>
      </c>
      <c r="E2114" t="s">
        <v>1058</v>
      </c>
      <c r="F2114" s="1" t="s">
        <v>852</v>
      </c>
      <c r="G2114" s="162">
        <v>45413</v>
      </c>
      <c r="H2114" s="156" t="s">
        <v>94</v>
      </c>
      <c r="I2114" s="163">
        <v>45418</v>
      </c>
      <c r="K2114" s="9" t="s">
        <v>1427</v>
      </c>
      <c r="M2114" s="13">
        <v>1648</v>
      </c>
      <c r="N2114" t="s">
        <v>2850</v>
      </c>
      <c r="O2114">
        <v>570</v>
      </c>
      <c r="P2114">
        <v>125</v>
      </c>
      <c r="Q2114" s="13">
        <f t="shared" si="39"/>
        <v>953</v>
      </c>
    </row>
    <row r="2115" spans="1:17" ht="21">
      <c r="A2115" s="59">
        <v>2107</v>
      </c>
      <c r="B2115" s="9">
        <v>77980676970</v>
      </c>
      <c r="C2115" s="55">
        <v>6299410206</v>
      </c>
      <c r="D2115" s="1" t="s">
        <v>3534</v>
      </c>
      <c r="E2115" t="s">
        <v>3535</v>
      </c>
      <c r="F2115" s="1" t="s">
        <v>210</v>
      </c>
      <c r="G2115" s="162">
        <v>45413</v>
      </c>
      <c r="H2115" s="156" t="s">
        <v>94</v>
      </c>
      <c r="I2115" s="163">
        <v>45416</v>
      </c>
      <c r="K2115" s="9" t="s">
        <v>1368</v>
      </c>
      <c r="M2115" s="13">
        <v>1399</v>
      </c>
      <c r="N2115" t="s">
        <v>1713</v>
      </c>
      <c r="O2115">
        <v>530</v>
      </c>
      <c r="P2115">
        <v>125</v>
      </c>
      <c r="Q2115" s="13">
        <f t="shared" si="39"/>
        <v>744</v>
      </c>
    </row>
    <row r="2116" spans="1:17" ht="21">
      <c r="A2116" s="59">
        <v>2108</v>
      </c>
      <c r="B2116" s="9">
        <v>77051842265</v>
      </c>
      <c r="C2116" s="55">
        <v>8830885749</v>
      </c>
      <c r="D2116" s="1" t="s">
        <v>3536</v>
      </c>
      <c r="E2116" t="s">
        <v>3537</v>
      </c>
      <c r="F2116" s="1" t="s">
        <v>852</v>
      </c>
      <c r="G2116" s="162">
        <v>45413</v>
      </c>
      <c r="H2116" s="156" t="s">
        <v>94</v>
      </c>
      <c r="I2116" s="163">
        <v>45416</v>
      </c>
      <c r="K2116" s="9" t="s">
        <v>985</v>
      </c>
      <c r="L2116" t="s">
        <v>562</v>
      </c>
      <c r="M2116" s="13">
        <v>1399</v>
      </c>
      <c r="N2116" t="s">
        <v>2922</v>
      </c>
      <c r="O2116">
        <v>570</v>
      </c>
      <c r="P2116">
        <v>125</v>
      </c>
      <c r="Q2116" s="13">
        <f t="shared" si="39"/>
        <v>704</v>
      </c>
    </row>
    <row r="2117" spans="1:17" ht="21">
      <c r="A2117" s="59">
        <v>2109</v>
      </c>
      <c r="B2117" s="9">
        <v>77980676841</v>
      </c>
      <c r="C2117" s="55">
        <v>8451020636</v>
      </c>
      <c r="D2117" s="1" t="s">
        <v>3538</v>
      </c>
      <c r="E2117" t="s">
        <v>231</v>
      </c>
      <c r="F2117" s="1" t="s">
        <v>232</v>
      </c>
      <c r="G2117" s="162">
        <v>45413</v>
      </c>
      <c r="H2117" s="156" t="s">
        <v>94</v>
      </c>
      <c r="I2117" s="163">
        <v>45415</v>
      </c>
      <c r="K2117" s="9" t="s">
        <v>1537</v>
      </c>
      <c r="M2117" s="13">
        <v>2798</v>
      </c>
      <c r="N2117" t="s">
        <v>3539</v>
      </c>
      <c r="O2117">
        <v>530</v>
      </c>
      <c r="P2117">
        <v>125</v>
      </c>
      <c r="Q2117" s="13">
        <f t="shared" si="39"/>
        <v>2143</v>
      </c>
    </row>
    <row r="2118" spans="1:17" ht="21">
      <c r="A2118" s="59">
        <v>2110</v>
      </c>
      <c r="B2118" s="9">
        <v>77981469020</v>
      </c>
      <c r="C2118" s="55">
        <v>7896697800</v>
      </c>
      <c r="D2118" s="1" t="s">
        <v>3525</v>
      </c>
      <c r="E2118" t="s">
        <v>379</v>
      </c>
      <c r="F2118" s="1" t="s">
        <v>380</v>
      </c>
      <c r="G2118" s="162">
        <v>45414</v>
      </c>
      <c r="H2118" s="156" t="s">
        <v>94</v>
      </c>
      <c r="I2118" s="163">
        <v>45417</v>
      </c>
      <c r="K2118" s="9" t="s">
        <v>2104</v>
      </c>
      <c r="M2118" s="13">
        <v>1999</v>
      </c>
      <c r="N2118" t="s">
        <v>2810</v>
      </c>
      <c r="O2118">
        <v>750</v>
      </c>
      <c r="P2118">
        <v>125</v>
      </c>
      <c r="Q2118" s="13">
        <f t="shared" si="39"/>
        <v>1124</v>
      </c>
    </row>
    <row r="2119" spans="1:17" ht="21">
      <c r="A2119" s="59">
        <v>2111</v>
      </c>
      <c r="B2119" s="9">
        <v>77981468913</v>
      </c>
      <c r="C2119" s="55">
        <v>7866012324</v>
      </c>
      <c r="D2119" s="1" t="s">
        <v>3540</v>
      </c>
      <c r="E2119" t="s">
        <v>21</v>
      </c>
      <c r="F2119" s="1" t="s">
        <v>22</v>
      </c>
      <c r="G2119" s="162">
        <v>45414</v>
      </c>
      <c r="H2119" s="156" t="s">
        <v>94</v>
      </c>
      <c r="I2119" s="163">
        <v>45416</v>
      </c>
      <c r="K2119" s="9" t="s">
        <v>1368</v>
      </c>
      <c r="M2119" s="13">
        <v>1399</v>
      </c>
      <c r="N2119" t="s">
        <v>1713</v>
      </c>
      <c r="O2119">
        <v>530</v>
      </c>
      <c r="P2119">
        <v>125</v>
      </c>
      <c r="Q2119" s="13">
        <f t="shared" si="39"/>
        <v>744</v>
      </c>
    </row>
    <row r="2120" spans="1:17" ht="21">
      <c r="A2120" s="59">
        <v>2112</v>
      </c>
      <c r="B2120" s="9">
        <v>77981468865</v>
      </c>
      <c r="C2120" s="55">
        <v>9975349918</v>
      </c>
      <c r="D2120" s="1" t="s">
        <v>3541</v>
      </c>
      <c r="E2120" t="s">
        <v>3542</v>
      </c>
      <c r="F2120" s="1" t="s">
        <v>232</v>
      </c>
      <c r="G2120" s="162">
        <v>45414</v>
      </c>
      <c r="H2120" s="156" t="s">
        <v>94</v>
      </c>
      <c r="I2120" s="163">
        <v>45417</v>
      </c>
      <c r="K2120" s="9" t="s">
        <v>1368</v>
      </c>
      <c r="M2120" s="13">
        <v>1399</v>
      </c>
      <c r="N2120" t="s">
        <v>1713</v>
      </c>
      <c r="O2120">
        <v>530</v>
      </c>
      <c r="P2120">
        <v>125</v>
      </c>
      <c r="Q2120" s="13">
        <f t="shared" si="39"/>
        <v>744</v>
      </c>
    </row>
    <row r="2121" spans="1:17" ht="21">
      <c r="A2121" s="59">
        <v>2113</v>
      </c>
      <c r="B2121" s="9">
        <v>77981468795</v>
      </c>
      <c r="C2121" s="55">
        <v>8057502937</v>
      </c>
      <c r="D2121" s="1" t="s">
        <v>3543</v>
      </c>
      <c r="E2121" t="s">
        <v>528</v>
      </c>
      <c r="F2121" s="1" t="s">
        <v>452</v>
      </c>
      <c r="G2121" s="162">
        <v>45414</v>
      </c>
      <c r="H2121" s="156" t="s">
        <v>94</v>
      </c>
      <c r="I2121" s="163">
        <v>45417</v>
      </c>
      <c r="K2121" s="9" t="s">
        <v>1368</v>
      </c>
      <c r="M2121" s="13">
        <v>1399</v>
      </c>
      <c r="N2121" t="s">
        <v>1713</v>
      </c>
      <c r="O2121">
        <v>530</v>
      </c>
      <c r="P2121">
        <v>125</v>
      </c>
      <c r="Q2121" s="13">
        <f t="shared" si="39"/>
        <v>744</v>
      </c>
    </row>
    <row r="2122" spans="1:17" ht="21">
      <c r="A2122" s="59">
        <v>2114</v>
      </c>
      <c r="B2122" s="9">
        <v>77052413793</v>
      </c>
      <c r="C2122" s="55">
        <v>9654829533</v>
      </c>
      <c r="D2122" s="1" t="s">
        <v>3544</v>
      </c>
      <c r="E2122" t="s">
        <v>4</v>
      </c>
      <c r="F2122" s="1" t="s">
        <v>4</v>
      </c>
      <c r="G2122" s="162">
        <v>45414</v>
      </c>
      <c r="H2122" s="156" t="s">
        <v>94</v>
      </c>
      <c r="I2122" s="163">
        <v>45415</v>
      </c>
      <c r="K2122" s="9" t="s">
        <v>985</v>
      </c>
      <c r="L2122" t="s">
        <v>562</v>
      </c>
      <c r="M2122" s="13">
        <v>1399</v>
      </c>
      <c r="N2122" t="s">
        <v>3354</v>
      </c>
      <c r="O2122">
        <v>570</v>
      </c>
      <c r="P2122">
        <v>125</v>
      </c>
      <c r="Q2122" s="13">
        <f t="shared" si="39"/>
        <v>704</v>
      </c>
    </row>
    <row r="2123" spans="1:17" ht="21">
      <c r="A2123" s="59">
        <v>2115</v>
      </c>
      <c r="B2123" s="55">
        <v>19041569455293</v>
      </c>
      <c r="C2123" s="55">
        <v>9058255835</v>
      </c>
      <c r="D2123" s="1" t="s">
        <v>3545</v>
      </c>
      <c r="E2123" t="s">
        <v>3546</v>
      </c>
      <c r="F2123" s="1" t="s">
        <v>22</v>
      </c>
      <c r="G2123" s="162">
        <v>45414</v>
      </c>
      <c r="H2123" s="156" t="s">
        <v>94</v>
      </c>
      <c r="I2123" s="163">
        <v>45416</v>
      </c>
      <c r="K2123" s="9" t="s">
        <v>985</v>
      </c>
      <c r="L2123" t="s">
        <v>562</v>
      </c>
      <c r="M2123" s="13">
        <v>1399</v>
      </c>
      <c r="N2123" t="s">
        <v>3354</v>
      </c>
      <c r="O2123">
        <v>570</v>
      </c>
      <c r="P2123">
        <v>125</v>
      </c>
      <c r="Q2123" s="13">
        <f t="shared" si="39"/>
        <v>704</v>
      </c>
    </row>
    <row r="2124" spans="1:17" ht="21">
      <c r="A2124" s="59">
        <v>2116</v>
      </c>
      <c r="B2124" s="9">
        <v>77981468670</v>
      </c>
      <c r="C2124" s="55">
        <v>8824525961</v>
      </c>
      <c r="D2124" s="1" t="s">
        <v>3547</v>
      </c>
      <c r="E2124" t="s">
        <v>34</v>
      </c>
      <c r="F2124" s="1" t="s">
        <v>11</v>
      </c>
      <c r="G2124" s="162">
        <v>45414</v>
      </c>
      <c r="H2124" s="156" t="s">
        <v>94</v>
      </c>
      <c r="I2124" s="163">
        <v>45416</v>
      </c>
      <c r="K2124" s="9" t="s">
        <v>1234</v>
      </c>
      <c r="M2124" s="13">
        <v>1499</v>
      </c>
      <c r="N2124" t="s">
        <v>2882</v>
      </c>
      <c r="O2124">
        <v>530</v>
      </c>
      <c r="P2124">
        <v>125</v>
      </c>
      <c r="Q2124" s="13">
        <f t="shared" si="39"/>
        <v>844</v>
      </c>
    </row>
    <row r="2125" spans="1:17" ht="21">
      <c r="A2125" s="59">
        <v>2117</v>
      </c>
      <c r="B2125" s="9">
        <v>77981468563</v>
      </c>
      <c r="C2125" s="55">
        <v>8490089805</v>
      </c>
      <c r="D2125" s="1" t="s">
        <v>3548</v>
      </c>
      <c r="E2125" t="s">
        <v>1027</v>
      </c>
      <c r="F2125" s="1" t="s">
        <v>492</v>
      </c>
      <c r="G2125" s="162">
        <v>45414</v>
      </c>
      <c r="H2125" s="156" t="s">
        <v>94</v>
      </c>
      <c r="I2125" s="163">
        <v>45416</v>
      </c>
      <c r="K2125" s="9" t="s">
        <v>2104</v>
      </c>
      <c r="M2125" s="13">
        <v>1999</v>
      </c>
      <c r="N2125" t="s">
        <v>3334</v>
      </c>
      <c r="O2125">
        <v>750</v>
      </c>
      <c r="P2125">
        <v>200</v>
      </c>
      <c r="Q2125" s="13">
        <f t="shared" si="39"/>
        <v>1049</v>
      </c>
    </row>
    <row r="2126" spans="1:17" ht="21">
      <c r="A2126" s="59">
        <v>2118</v>
      </c>
      <c r="B2126" s="9">
        <v>77981468504</v>
      </c>
      <c r="C2126" s="55">
        <v>9760794653</v>
      </c>
      <c r="D2126" s="1" t="s">
        <v>3549</v>
      </c>
      <c r="E2126" t="s">
        <v>663</v>
      </c>
      <c r="F2126" s="1" t="s">
        <v>22</v>
      </c>
      <c r="G2126" s="162">
        <v>45414</v>
      </c>
      <c r="H2126" s="156" t="s">
        <v>94</v>
      </c>
      <c r="I2126" s="163">
        <v>45416</v>
      </c>
      <c r="K2126" s="9" t="s">
        <v>1234</v>
      </c>
      <c r="M2126" s="13">
        <v>1499</v>
      </c>
      <c r="N2126" t="s">
        <v>2882</v>
      </c>
      <c r="O2126">
        <v>530</v>
      </c>
      <c r="P2126">
        <v>125</v>
      </c>
      <c r="Q2126" s="13">
        <f t="shared" si="39"/>
        <v>844</v>
      </c>
    </row>
    <row r="2127" spans="1:17" ht="21">
      <c r="A2127" s="59">
        <v>2119</v>
      </c>
      <c r="B2127" s="9">
        <v>77981468434</v>
      </c>
      <c r="C2127" s="55">
        <v>9372107671</v>
      </c>
      <c r="D2127" s="1" t="s">
        <v>3550</v>
      </c>
      <c r="E2127" t="s">
        <v>231</v>
      </c>
      <c r="F2127" s="1" t="s">
        <v>232</v>
      </c>
      <c r="G2127" s="162">
        <v>45414</v>
      </c>
      <c r="H2127" s="156" t="s">
        <v>94</v>
      </c>
      <c r="I2127" s="163">
        <v>45416</v>
      </c>
      <c r="K2127" s="9" t="s">
        <v>1368</v>
      </c>
      <c r="M2127" s="13">
        <v>1399</v>
      </c>
      <c r="N2127" t="s">
        <v>1713</v>
      </c>
      <c r="O2127">
        <v>530</v>
      </c>
      <c r="P2127">
        <v>125</v>
      </c>
      <c r="Q2127" s="13">
        <f t="shared" si="39"/>
        <v>744</v>
      </c>
    </row>
    <row r="2128" spans="1:17" ht="21">
      <c r="A2128" s="59">
        <v>2120</v>
      </c>
      <c r="B2128" s="9">
        <v>77981468353</v>
      </c>
      <c r="C2128" s="55">
        <v>7006056195</v>
      </c>
      <c r="D2128" s="1" t="s">
        <v>3551</v>
      </c>
      <c r="E2128" t="s">
        <v>962</v>
      </c>
      <c r="F2128" s="1" t="s">
        <v>631</v>
      </c>
      <c r="G2128" s="162">
        <v>45414</v>
      </c>
      <c r="H2128" s="156" t="s">
        <v>94</v>
      </c>
      <c r="I2128" s="163">
        <v>45418</v>
      </c>
      <c r="K2128" s="9" t="s">
        <v>1368</v>
      </c>
      <c r="M2128" s="13">
        <v>1399</v>
      </c>
      <c r="N2128" t="s">
        <v>3552</v>
      </c>
      <c r="O2128">
        <v>530</v>
      </c>
      <c r="P2128">
        <v>125</v>
      </c>
      <c r="Q2128" s="13">
        <f t="shared" si="39"/>
        <v>744</v>
      </c>
    </row>
    <row r="2129" spans="1:17" ht="21">
      <c r="A2129" s="59">
        <v>2121</v>
      </c>
      <c r="B2129" s="9">
        <v>77981568825</v>
      </c>
      <c r="C2129" s="55">
        <v>8882946232</v>
      </c>
      <c r="D2129" s="1" t="s">
        <v>3553</v>
      </c>
      <c r="E2129" t="s">
        <v>4</v>
      </c>
      <c r="F2129" s="1" t="s">
        <v>4</v>
      </c>
      <c r="G2129" s="162">
        <v>45414</v>
      </c>
      <c r="H2129" s="156" t="s">
        <v>94</v>
      </c>
      <c r="I2129" s="163">
        <v>45415</v>
      </c>
      <c r="K2129" s="9" t="s">
        <v>1368</v>
      </c>
      <c r="M2129" s="13">
        <v>1399</v>
      </c>
      <c r="N2129" t="s">
        <v>1713</v>
      </c>
      <c r="O2129">
        <v>530</v>
      </c>
      <c r="P2129">
        <v>125</v>
      </c>
      <c r="Q2129" s="13">
        <f t="shared" si="39"/>
        <v>744</v>
      </c>
    </row>
    <row r="2130" spans="1:17" ht="21">
      <c r="A2130" s="59">
        <v>2122</v>
      </c>
      <c r="B2130" s="9">
        <v>77981568792</v>
      </c>
      <c r="C2130" s="55">
        <v>7043382501</v>
      </c>
      <c r="D2130" s="1" t="s">
        <v>3554</v>
      </c>
      <c r="E2130" t="s">
        <v>1334</v>
      </c>
      <c r="F2130" s="1" t="s">
        <v>492</v>
      </c>
      <c r="G2130" s="162">
        <v>45414</v>
      </c>
      <c r="H2130" s="156" t="s">
        <v>94</v>
      </c>
      <c r="I2130" s="163">
        <v>45418</v>
      </c>
      <c r="K2130" s="9" t="s">
        <v>2104</v>
      </c>
      <c r="M2130" s="13">
        <v>1999</v>
      </c>
      <c r="N2130" t="s">
        <v>2254</v>
      </c>
      <c r="O2130">
        <v>750</v>
      </c>
      <c r="P2130">
        <v>200</v>
      </c>
      <c r="Q2130" s="13">
        <f t="shared" si="39"/>
        <v>1049</v>
      </c>
    </row>
    <row r="2131" spans="1:17" ht="21">
      <c r="A2131" s="59">
        <v>2123</v>
      </c>
      <c r="B2131" s="9">
        <v>77981568733</v>
      </c>
      <c r="C2131" s="55">
        <v>9778218206</v>
      </c>
      <c r="D2131" s="1" t="s">
        <v>3555</v>
      </c>
      <c r="E2131" t="s">
        <v>2162</v>
      </c>
      <c r="F2131" s="1" t="s">
        <v>6</v>
      </c>
      <c r="G2131" s="162">
        <v>45414</v>
      </c>
      <c r="H2131" s="156" t="s">
        <v>94</v>
      </c>
      <c r="I2131" s="163">
        <v>45419</v>
      </c>
      <c r="K2131" s="9" t="s">
        <v>1368</v>
      </c>
      <c r="M2131" s="13">
        <v>1399</v>
      </c>
      <c r="N2131" t="s">
        <v>1713</v>
      </c>
      <c r="O2131">
        <v>530</v>
      </c>
      <c r="P2131">
        <v>125</v>
      </c>
      <c r="Q2131" s="13">
        <f t="shared" si="39"/>
        <v>744</v>
      </c>
    </row>
    <row r="2132" spans="1:17" ht="21">
      <c r="A2132" s="59">
        <v>2124</v>
      </c>
      <c r="B2132" s="9">
        <v>77981568700</v>
      </c>
      <c r="C2132" s="55">
        <v>9592450025</v>
      </c>
      <c r="D2132" s="1" t="s">
        <v>3556</v>
      </c>
      <c r="E2132" t="s">
        <v>3557</v>
      </c>
      <c r="F2132" s="1" t="s">
        <v>93</v>
      </c>
      <c r="G2132" s="162">
        <v>45414</v>
      </c>
      <c r="H2132" s="156" t="s">
        <v>94</v>
      </c>
      <c r="I2132" s="163">
        <v>45416</v>
      </c>
      <c r="K2132" s="9" t="s">
        <v>2104</v>
      </c>
      <c r="M2132" s="13">
        <v>1999</v>
      </c>
      <c r="N2132" t="s">
        <v>2724</v>
      </c>
      <c r="O2132">
        <v>750</v>
      </c>
      <c r="P2132">
        <v>125</v>
      </c>
      <c r="Q2132" s="13">
        <f t="shared" si="39"/>
        <v>1124</v>
      </c>
    </row>
    <row r="2133" spans="1:17" ht="21">
      <c r="A2133" s="59">
        <v>2125</v>
      </c>
      <c r="B2133" s="9">
        <v>77982646711</v>
      </c>
      <c r="C2133" s="55">
        <v>8700784135</v>
      </c>
      <c r="D2133" s="1" t="s">
        <v>3558</v>
      </c>
      <c r="E2133" t="s">
        <v>4</v>
      </c>
      <c r="F2133" s="1" t="s">
        <v>4</v>
      </c>
      <c r="G2133" s="162">
        <v>45415</v>
      </c>
      <c r="H2133" s="156" t="s">
        <v>94</v>
      </c>
      <c r="I2133" s="163">
        <v>45416</v>
      </c>
      <c r="K2133" s="9" t="s">
        <v>2104</v>
      </c>
      <c r="M2133" s="13">
        <v>1999</v>
      </c>
      <c r="N2133" t="s">
        <v>3392</v>
      </c>
      <c r="O2133">
        <v>750</v>
      </c>
      <c r="P2133">
        <v>200</v>
      </c>
      <c r="Q2133" s="13">
        <f t="shared" si="39"/>
        <v>1049</v>
      </c>
    </row>
    <row r="2134" spans="1:17" ht="21">
      <c r="A2134" s="59">
        <v>2126</v>
      </c>
      <c r="B2134" s="9">
        <v>77053810761</v>
      </c>
      <c r="C2134" s="55">
        <v>9307261546</v>
      </c>
      <c r="D2134" s="1" t="s">
        <v>3559</v>
      </c>
      <c r="E2134" t="s">
        <v>3560</v>
      </c>
      <c r="F2134" s="1" t="s">
        <v>232</v>
      </c>
      <c r="G2134" s="162">
        <v>45415</v>
      </c>
      <c r="H2134" s="156" t="s">
        <v>94</v>
      </c>
      <c r="I2134" s="163">
        <v>45417</v>
      </c>
      <c r="K2134" s="9" t="s">
        <v>1376</v>
      </c>
      <c r="L2134" t="s">
        <v>562</v>
      </c>
      <c r="M2134" s="13">
        <v>1499</v>
      </c>
      <c r="N2134" t="s">
        <v>1520</v>
      </c>
      <c r="O2134">
        <v>530</v>
      </c>
      <c r="P2134">
        <v>125</v>
      </c>
      <c r="Q2134" s="13">
        <f t="shared" si="39"/>
        <v>844</v>
      </c>
    </row>
    <row r="2135" spans="1:17" ht="21">
      <c r="A2135" s="59">
        <v>2127</v>
      </c>
      <c r="B2135" s="9">
        <v>77053810621</v>
      </c>
      <c r="C2135" s="55">
        <v>9529960466</v>
      </c>
      <c r="D2135" s="1" t="s">
        <v>3561</v>
      </c>
      <c r="E2135" t="s">
        <v>2773</v>
      </c>
      <c r="F2135" s="1" t="s">
        <v>232</v>
      </c>
      <c r="G2135" s="162">
        <v>45415</v>
      </c>
      <c r="H2135" s="156" t="s">
        <v>94</v>
      </c>
      <c r="I2135" s="163">
        <v>45418</v>
      </c>
      <c r="K2135" s="9" t="s">
        <v>985</v>
      </c>
      <c r="L2135" t="s">
        <v>562</v>
      </c>
      <c r="M2135" s="13">
        <v>1399</v>
      </c>
      <c r="N2135" t="s">
        <v>3354</v>
      </c>
      <c r="O2135">
        <v>570</v>
      </c>
      <c r="P2135">
        <v>125</v>
      </c>
      <c r="Q2135" s="13">
        <f t="shared" si="39"/>
        <v>704</v>
      </c>
    </row>
    <row r="2136" spans="1:17" ht="21">
      <c r="A2136" s="59">
        <v>2128</v>
      </c>
      <c r="B2136" s="9">
        <v>77982646346</v>
      </c>
      <c r="C2136" s="55">
        <v>8369645972</v>
      </c>
      <c r="D2136" s="1" t="s">
        <v>3562</v>
      </c>
      <c r="E2136" t="s">
        <v>231</v>
      </c>
      <c r="F2136" s="1" t="s">
        <v>232</v>
      </c>
      <c r="G2136" s="162">
        <v>45415</v>
      </c>
      <c r="H2136" s="156" t="s">
        <v>94</v>
      </c>
      <c r="I2136" s="163">
        <v>45417</v>
      </c>
      <c r="K2136" s="9" t="s">
        <v>2104</v>
      </c>
      <c r="M2136" s="13">
        <v>1999</v>
      </c>
      <c r="N2136" t="s">
        <v>3334</v>
      </c>
      <c r="O2136">
        <v>750</v>
      </c>
      <c r="P2136">
        <v>200</v>
      </c>
      <c r="Q2136" s="13">
        <f t="shared" si="39"/>
        <v>1049</v>
      </c>
    </row>
    <row r="2137" spans="1:17" ht="21">
      <c r="A2137" s="59">
        <v>2129</v>
      </c>
      <c r="B2137" s="9">
        <v>77982646313</v>
      </c>
      <c r="C2137" s="55">
        <v>9820046065</v>
      </c>
      <c r="D2137" s="1" t="s">
        <v>3563</v>
      </c>
      <c r="E2137" t="s">
        <v>533</v>
      </c>
      <c r="F2137" s="1" t="s">
        <v>232</v>
      </c>
      <c r="G2137" s="162">
        <v>45415</v>
      </c>
      <c r="H2137" s="156" t="s">
        <v>94</v>
      </c>
      <c r="I2137" s="163">
        <v>45417</v>
      </c>
      <c r="K2137" s="9" t="s">
        <v>1234</v>
      </c>
      <c r="M2137" s="13">
        <v>1499</v>
      </c>
      <c r="N2137" t="s">
        <v>1520</v>
      </c>
      <c r="O2137">
        <v>530</v>
      </c>
      <c r="P2137">
        <v>125</v>
      </c>
      <c r="Q2137" s="13">
        <f t="shared" si="39"/>
        <v>844</v>
      </c>
    </row>
    <row r="2138" spans="1:17" ht="21">
      <c r="A2138" s="59">
        <v>2130</v>
      </c>
      <c r="B2138" s="9">
        <v>77982646265</v>
      </c>
      <c r="C2138" s="55">
        <v>9579369926</v>
      </c>
      <c r="D2138" s="1" t="s">
        <v>3564</v>
      </c>
      <c r="E2138" t="s">
        <v>602</v>
      </c>
      <c r="F2138" s="1" t="s">
        <v>232</v>
      </c>
      <c r="G2138" s="162">
        <v>45415</v>
      </c>
      <c r="H2138" s="156" t="s">
        <v>94</v>
      </c>
      <c r="I2138" s="163">
        <v>45419</v>
      </c>
      <c r="K2138" s="9" t="s">
        <v>2104</v>
      </c>
      <c r="M2138" s="13">
        <v>1999</v>
      </c>
      <c r="N2138" t="s">
        <v>3392</v>
      </c>
      <c r="O2138">
        <v>750</v>
      </c>
      <c r="P2138">
        <v>200</v>
      </c>
      <c r="Q2138" s="13">
        <f t="shared" si="39"/>
        <v>1049</v>
      </c>
    </row>
    <row r="2139" spans="1:17" ht="21">
      <c r="A2139" s="59">
        <v>2131</v>
      </c>
      <c r="B2139" s="9">
        <v>77982646232</v>
      </c>
      <c r="C2139" s="55">
        <v>8431918211</v>
      </c>
      <c r="D2139" s="1" t="s">
        <v>3565</v>
      </c>
      <c r="E2139" t="s">
        <v>528</v>
      </c>
      <c r="F2139" s="1" t="s">
        <v>452</v>
      </c>
      <c r="G2139" s="162">
        <v>45415</v>
      </c>
      <c r="H2139" s="156" t="s">
        <v>94</v>
      </c>
      <c r="I2139" s="163">
        <v>45419</v>
      </c>
      <c r="K2139" s="9" t="s">
        <v>1234</v>
      </c>
      <c r="M2139" s="13">
        <v>1499</v>
      </c>
      <c r="N2139" t="s">
        <v>1520</v>
      </c>
      <c r="O2139">
        <v>530</v>
      </c>
      <c r="P2139">
        <v>125</v>
      </c>
      <c r="Q2139" s="13">
        <f t="shared" si="39"/>
        <v>844</v>
      </c>
    </row>
    <row r="2140" spans="1:17" ht="21">
      <c r="A2140" s="59">
        <v>2132</v>
      </c>
      <c r="B2140" s="9">
        <v>77982646210</v>
      </c>
      <c r="C2140" s="55">
        <v>8779264739</v>
      </c>
      <c r="D2140" s="1" t="s">
        <v>3566</v>
      </c>
      <c r="E2140" t="s">
        <v>602</v>
      </c>
      <c r="F2140" s="1" t="s">
        <v>232</v>
      </c>
      <c r="G2140" s="162">
        <v>45415</v>
      </c>
      <c r="H2140" s="156" t="s">
        <v>94</v>
      </c>
      <c r="I2140" s="163">
        <v>45418</v>
      </c>
      <c r="K2140" s="9" t="s">
        <v>1368</v>
      </c>
      <c r="M2140" s="13">
        <v>1399</v>
      </c>
      <c r="N2140" t="s">
        <v>1713</v>
      </c>
      <c r="O2140">
        <v>530</v>
      </c>
      <c r="P2140">
        <v>125</v>
      </c>
      <c r="Q2140" s="13">
        <f t="shared" si="39"/>
        <v>744</v>
      </c>
    </row>
    <row r="2141" spans="1:17" ht="21">
      <c r="A2141" s="59">
        <v>2133</v>
      </c>
      <c r="B2141" s="9">
        <v>77053810186</v>
      </c>
      <c r="C2141" s="55">
        <v>8005769622</v>
      </c>
      <c r="D2141" s="1" t="s">
        <v>3567</v>
      </c>
      <c r="E2141" t="s">
        <v>34</v>
      </c>
      <c r="F2141" s="1" t="s">
        <v>11</v>
      </c>
      <c r="G2141" s="162">
        <v>45415</v>
      </c>
      <c r="H2141" s="156" t="s">
        <v>94</v>
      </c>
      <c r="I2141" s="163">
        <v>45418</v>
      </c>
      <c r="K2141" s="9" t="s">
        <v>985</v>
      </c>
      <c r="L2141" t="s">
        <v>562</v>
      </c>
      <c r="M2141" s="13">
        <v>1399</v>
      </c>
      <c r="N2141" t="s">
        <v>3354</v>
      </c>
      <c r="O2141">
        <v>570</v>
      </c>
      <c r="P2141">
        <v>125</v>
      </c>
      <c r="Q2141" s="13">
        <f t="shared" si="39"/>
        <v>704</v>
      </c>
    </row>
    <row r="2142" spans="1:17" ht="21">
      <c r="A2142" s="59">
        <v>2134</v>
      </c>
      <c r="B2142" s="9">
        <v>77982646162</v>
      </c>
      <c r="C2142" s="55">
        <v>9789245967</v>
      </c>
      <c r="D2142" s="1" t="s">
        <v>3568</v>
      </c>
      <c r="E2142" t="s">
        <v>1527</v>
      </c>
      <c r="F2142" s="1" t="s">
        <v>343</v>
      </c>
      <c r="G2142" s="162">
        <v>45415</v>
      </c>
      <c r="H2142" s="156" t="s">
        <v>94</v>
      </c>
      <c r="I2142" s="163">
        <v>45419</v>
      </c>
      <c r="K2142" s="9" t="s">
        <v>1234</v>
      </c>
      <c r="M2142" s="13">
        <v>1499</v>
      </c>
      <c r="N2142" t="s">
        <v>2882</v>
      </c>
      <c r="O2142">
        <v>530</v>
      </c>
      <c r="P2142">
        <v>125</v>
      </c>
      <c r="Q2142" s="13">
        <f t="shared" si="39"/>
        <v>844</v>
      </c>
    </row>
    <row r="2143" spans="1:17" ht="21">
      <c r="A2143" s="59">
        <v>2135</v>
      </c>
      <c r="B2143" s="9">
        <v>77982646114</v>
      </c>
      <c r="C2143" s="55">
        <v>9418071919</v>
      </c>
      <c r="D2143" s="1" t="s">
        <v>3569</v>
      </c>
      <c r="E2143" t="s">
        <v>857</v>
      </c>
      <c r="F2143" s="1" t="s">
        <v>468</v>
      </c>
      <c r="G2143" s="162">
        <v>45415</v>
      </c>
      <c r="H2143" s="156" t="s">
        <v>94</v>
      </c>
      <c r="I2143" s="163">
        <v>45418</v>
      </c>
      <c r="K2143" s="9" t="s">
        <v>2104</v>
      </c>
      <c r="M2143" s="13">
        <v>1999</v>
      </c>
      <c r="N2143" t="s">
        <v>3444</v>
      </c>
      <c r="O2143">
        <v>750</v>
      </c>
      <c r="P2143">
        <v>200</v>
      </c>
      <c r="Q2143" s="13">
        <f t="shared" si="39"/>
        <v>1049</v>
      </c>
    </row>
    <row r="2144" spans="1:17" ht="21">
      <c r="A2144" s="59">
        <v>2136</v>
      </c>
      <c r="B2144" s="9">
        <v>77982646066</v>
      </c>
      <c r="C2144" s="55">
        <v>8262824341</v>
      </c>
      <c r="D2144" s="1" t="s">
        <v>3570</v>
      </c>
      <c r="E2144" t="s">
        <v>3571</v>
      </c>
      <c r="F2144" s="1" t="s">
        <v>232</v>
      </c>
      <c r="G2144" s="162">
        <v>45415</v>
      </c>
      <c r="H2144" s="156" t="s">
        <v>94</v>
      </c>
      <c r="I2144" s="163">
        <v>45418</v>
      </c>
      <c r="K2144" s="9" t="s">
        <v>2104</v>
      </c>
      <c r="M2144" s="13">
        <v>1999</v>
      </c>
      <c r="N2144" t="s">
        <v>3392</v>
      </c>
      <c r="O2144">
        <v>750</v>
      </c>
      <c r="P2144">
        <v>200</v>
      </c>
      <c r="Q2144" s="13">
        <f t="shared" si="39"/>
        <v>1049</v>
      </c>
    </row>
    <row r="2145" spans="1:17" ht="21">
      <c r="A2145" s="59">
        <v>2137</v>
      </c>
      <c r="B2145" s="9">
        <v>77982646033</v>
      </c>
      <c r="C2145" s="55">
        <v>9707225446</v>
      </c>
      <c r="D2145" s="1" t="s">
        <v>3572</v>
      </c>
      <c r="E2145" t="s">
        <v>1060</v>
      </c>
      <c r="F2145" s="1" t="s">
        <v>380</v>
      </c>
      <c r="G2145" s="162">
        <v>45415</v>
      </c>
      <c r="H2145" s="156" t="s">
        <v>94</v>
      </c>
      <c r="I2145" s="163">
        <v>45420</v>
      </c>
      <c r="K2145" s="9" t="s">
        <v>1368</v>
      </c>
      <c r="M2145" s="13">
        <v>1399</v>
      </c>
      <c r="N2145" t="s">
        <v>1713</v>
      </c>
      <c r="O2145">
        <v>530</v>
      </c>
      <c r="P2145">
        <v>125</v>
      </c>
      <c r="Q2145" s="13">
        <f t="shared" si="39"/>
        <v>744</v>
      </c>
    </row>
    <row r="2146" spans="1:17" ht="21">
      <c r="A2146" s="59">
        <v>2138</v>
      </c>
      <c r="B2146" s="9">
        <v>77982645996</v>
      </c>
      <c r="C2146" s="55">
        <v>7889863237</v>
      </c>
      <c r="D2146" s="1" t="s">
        <v>3573</v>
      </c>
      <c r="E2146" t="s">
        <v>836</v>
      </c>
      <c r="F2146" s="1" t="s">
        <v>2</v>
      </c>
      <c r="G2146" s="162">
        <v>45415</v>
      </c>
      <c r="H2146" s="156" t="s">
        <v>94</v>
      </c>
      <c r="I2146" s="163">
        <v>45416</v>
      </c>
      <c r="K2146" s="9" t="s">
        <v>2104</v>
      </c>
      <c r="M2146" s="13">
        <v>1999</v>
      </c>
      <c r="N2146" t="s">
        <v>3444</v>
      </c>
      <c r="O2146">
        <v>750</v>
      </c>
      <c r="P2146">
        <v>200</v>
      </c>
      <c r="Q2146" s="13">
        <f t="shared" si="39"/>
        <v>1049</v>
      </c>
    </row>
    <row r="2147" spans="1:17" ht="21">
      <c r="A2147" s="59">
        <v>2139</v>
      </c>
      <c r="B2147" s="9">
        <v>77982645904</v>
      </c>
      <c r="C2147" s="55">
        <v>7997108536</v>
      </c>
      <c r="D2147" s="1" t="s">
        <v>3575</v>
      </c>
      <c r="E2147" t="s">
        <v>3576</v>
      </c>
      <c r="F2147" s="1" t="s">
        <v>303</v>
      </c>
      <c r="G2147" s="162">
        <v>45415</v>
      </c>
      <c r="H2147" s="156" t="s">
        <v>94</v>
      </c>
      <c r="I2147" s="163">
        <v>45419</v>
      </c>
      <c r="K2147" s="9" t="s">
        <v>2754</v>
      </c>
      <c r="M2147" s="13">
        <v>3998</v>
      </c>
      <c r="N2147" t="s">
        <v>3577</v>
      </c>
      <c r="O2147">
        <v>750</v>
      </c>
      <c r="P2147">
        <v>200</v>
      </c>
      <c r="Q2147" s="13">
        <f t="shared" si="39"/>
        <v>3048</v>
      </c>
    </row>
    <row r="2148" spans="1:17" ht="21">
      <c r="A2148" s="59">
        <v>2140</v>
      </c>
      <c r="B2148" s="55">
        <v>19041569956213</v>
      </c>
      <c r="C2148" s="55">
        <v>7051670079</v>
      </c>
      <c r="D2148" s="1" t="s">
        <v>3574</v>
      </c>
      <c r="E2148" t="s">
        <v>937</v>
      </c>
      <c r="F2148" s="1" t="s">
        <v>631</v>
      </c>
      <c r="G2148" s="162">
        <v>45416</v>
      </c>
      <c r="H2148" s="157" t="s">
        <v>115</v>
      </c>
      <c r="I2148" s="164"/>
      <c r="J2148" s="165">
        <v>45433</v>
      </c>
      <c r="K2148" s="9" t="s">
        <v>1368</v>
      </c>
      <c r="M2148" s="13"/>
      <c r="N2148" t="s">
        <v>1713</v>
      </c>
      <c r="O2148">
        <v>530</v>
      </c>
      <c r="P2148">
        <v>125</v>
      </c>
      <c r="Q2148" s="13">
        <f t="shared" ref="Q2148:Q2211" si="40">(IF((M2148)-(O2148+P2148)&lt;0,0,(M2148)-(O2148+P2148)))</f>
        <v>0</v>
      </c>
    </row>
    <row r="2149" spans="1:17" ht="21">
      <c r="A2149" s="59">
        <v>2141</v>
      </c>
      <c r="B2149" s="9">
        <v>77983736563</v>
      </c>
      <c r="C2149" s="55">
        <v>9237302982</v>
      </c>
      <c r="D2149" s="1" t="s">
        <v>3578</v>
      </c>
      <c r="E2149" t="s">
        <v>830</v>
      </c>
      <c r="F2149" s="1" t="s">
        <v>827</v>
      </c>
      <c r="G2149" s="162">
        <v>45416</v>
      </c>
      <c r="H2149" s="156" t="s">
        <v>94</v>
      </c>
      <c r="I2149" s="163">
        <v>45420</v>
      </c>
      <c r="K2149" s="9" t="s">
        <v>2104</v>
      </c>
      <c r="M2149" s="13">
        <v>1999</v>
      </c>
      <c r="N2149" t="s">
        <v>3392</v>
      </c>
      <c r="O2149">
        <v>750</v>
      </c>
      <c r="P2149">
        <v>200</v>
      </c>
      <c r="Q2149" s="13">
        <f t="shared" si="40"/>
        <v>1049</v>
      </c>
    </row>
    <row r="2150" spans="1:17" ht="21">
      <c r="A2150" s="59">
        <v>2142</v>
      </c>
      <c r="B2150" s="9">
        <v>77054944422</v>
      </c>
      <c r="C2150" s="55">
        <v>9380044094</v>
      </c>
      <c r="D2150" s="1" t="s">
        <v>3579</v>
      </c>
      <c r="E2150" t="s">
        <v>528</v>
      </c>
      <c r="F2150" s="1" t="s">
        <v>452</v>
      </c>
      <c r="G2150" s="162">
        <v>45416</v>
      </c>
      <c r="H2150" s="156" t="s">
        <v>94</v>
      </c>
      <c r="I2150" s="163">
        <v>45419</v>
      </c>
      <c r="K2150" s="9" t="s">
        <v>985</v>
      </c>
      <c r="L2150" t="s">
        <v>562</v>
      </c>
      <c r="M2150" s="13">
        <v>1399</v>
      </c>
      <c r="N2150" t="s">
        <v>3354</v>
      </c>
      <c r="O2150">
        <v>570</v>
      </c>
      <c r="P2150">
        <v>125</v>
      </c>
      <c r="Q2150" s="13">
        <f t="shared" si="40"/>
        <v>704</v>
      </c>
    </row>
    <row r="2151" spans="1:17" ht="21">
      <c r="A2151" s="59">
        <v>2143</v>
      </c>
      <c r="B2151" s="9">
        <v>77054944330</v>
      </c>
      <c r="C2151" s="55">
        <v>8605498271</v>
      </c>
      <c r="D2151" s="1" t="s">
        <v>3580</v>
      </c>
      <c r="E2151" t="s">
        <v>3581</v>
      </c>
      <c r="F2151" s="1" t="s">
        <v>452</v>
      </c>
      <c r="G2151" s="162">
        <v>45416</v>
      </c>
      <c r="H2151" s="156" t="s">
        <v>94</v>
      </c>
      <c r="I2151" s="163">
        <v>45420</v>
      </c>
      <c r="K2151" s="9" t="s">
        <v>985</v>
      </c>
      <c r="L2151" t="s">
        <v>562</v>
      </c>
      <c r="M2151" s="13">
        <v>1399</v>
      </c>
      <c r="N2151" t="s">
        <v>3354</v>
      </c>
      <c r="O2151">
        <v>570</v>
      </c>
      <c r="P2151">
        <v>125</v>
      </c>
      <c r="Q2151" s="13">
        <f t="shared" si="40"/>
        <v>704</v>
      </c>
    </row>
    <row r="2152" spans="1:17" ht="21">
      <c r="A2152" s="59">
        <v>2144</v>
      </c>
      <c r="B2152" s="9">
        <v>77054944234</v>
      </c>
      <c r="C2152" s="55">
        <v>7982373057</v>
      </c>
      <c r="D2152" s="1" t="s">
        <v>3582</v>
      </c>
      <c r="E2152" t="s">
        <v>4</v>
      </c>
      <c r="F2152" s="1" t="s">
        <v>4</v>
      </c>
      <c r="G2152" s="162">
        <v>45416</v>
      </c>
      <c r="H2152" s="156" t="s">
        <v>94</v>
      </c>
      <c r="I2152" s="163">
        <v>45417</v>
      </c>
      <c r="K2152" s="9" t="s">
        <v>1376</v>
      </c>
      <c r="L2152" t="s">
        <v>562</v>
      </c>
      <c r="M2152" s="13">
        <v>1499</v>
      </c>
      <c r="N2152" t="s">
        <v>3340</v>
      </c>
      <c r="O2152">
        <v>570</v>
      </c>
      <c r="P2152">
        <v>125</v>
      </c>
      <c r="Q2152" s="13">
        <f t="shared" si="40"/>
        <v>804</v>
      </c>
    </row>
    <row r="2153" spans="1:17" ht="21">
      <c r="A2153" s="59">
        <v>2145</v>
      </c>
      <c r="B2153" s="9">
        <v>77983736364</v>
      </c>
      <c r="C2153" s="55">
        <v>8433993364</v>
      </c>
      <c r="D2153" s="1" t="s">
        <v>3203</v>
      </c>
      <c r="E2153" t="s">
        <v>231</v>
      </c>
      <c r="F2153" s="1" t="s">
        <v>232</v>
      </c>
      <c r="G2153" s="162">
        <v>45416</v>
      </c>
      <c r="H2153" s="156" t="s">
        <v>94</v>
      </c>
      <c r="I2153" s="163">
        <v>45418</v>
      </c>
      <c r="K2153" s="9" t="s">
        <v>2104</v>
      </c>
      <c r="M2153" s="13">
        <v>1999</v>
      </c>
      <c r="N2153" t="s">
        <v>2822</v>
      </c>
      <c r="O2153">
        <v>750</v>
      </c>
      <c r="P2153">
        <v>200</v>
      </c>
      <c r="Q2153" s="13">
        <f t="shared" si="40"/>
        <v>1049</v>
      </c>
    </row>
    <row r="2154" spans="1:17" ht="21">
      <c r="A2154" s="59">
        <v>2146</v>
      </c>
      <c r="B2154" s="9">
        <v>77983728922</v>
      </c>
      <c r="C2154" s="55">
        <v>9825598248</v>
      </c>
      <c r="D2154" s="1" t="s">
        <v>3583</v>
      </c>
      <c r="E2154" t="s">
        <v>667</v>
      </c>
      <c r="F2154" s="1" t="s">
        <v>492</v>
      </c>
      <c r="G2154" s="162">
        <v>45416</v>
      </c>
      <c r="H2154" s="156" t="s">
        <v>94</v>
      </c>
      <c r="I2154" s="163">
        <v>45419</v>
      </c>
      <c r="K2154" s="9" t="s">
        <v>2104</v>
      </c>
      <c r="M2154" s="13">
        <v>1999</v>
      </c>
      <c r="N2154" t="s">
        <v>3444</v>
      </c>
      <c r="O2154">
        <v>750</v>
      </c>
      <c r="P2154">
        <v>200</v>
      </c>
      <c r="Q2154" s="13">
        <f t="shared" si="40"/>
        <v>1049</v>
      </c>
    </row>
    <row r="2155" spans="1:17" ht="21">
      <c r="A2155" s="59">
        <v>2147</v>
      </c>
      <c r="B2155" s="9">
        <v>77983728841</v>
      </c>
      <c r="C2155" s="55">
        <v>8517866111</v>
      </c>
      <c r="D2155" s="1" t="s">
        <v>3584</v>
      </c>
      <c r="E2155" t="s">
        <v>1396</v>
      </c>
      <c r="F2155" s="1" t="s">
        <v>199</v>
      </c>
      <c r="G2155" s="162">
        <v>45416</v>
      </c>
      <c r="H2155" s="156" t="s">
        <v>94</v>
      </c>
      <c r="I2155" s="163">
        <v>45420</v>
      </c>
      <c r="K2155" s="9" t="s">
        <v>1234</v>
      </c>
      <c r="M2155" s="13">
        <v>1499</v>
      </c>
      <c r="N2155" t="s">
        <v>1520</v>
      </c>
      <c r="O2155">
        <v>530</v>
      </c>
      <c r="P2155">
        <v>125</v>
      </c>
      <c r="Q2155" s="13">
        <f t="shared" si="40"/>
        <v>844</v>
      </c>
    </row>
    <row r="2156" spans="1:17" ht="21">
      <c r="A2156" s="59">
        <v>2148</v>
      </c>
      <c r="B2156" s="9">
        <v>77983728745</v>
      </c>
      <c r="C2156" s="55">
        <v>7037460039</v>
      </c>
      <c r="D2156" s="1" t="s">
        <v>3585</v>
      </c>
      <c r="E2156" t="s">
        <v>21</v>
      </c>
      <c r="F2156" s="1" t="s">
        <v>22</v>
      </c>
      <c r="G2156" s="162">
        <v>45416</v>
      </c>
      <c r="H2156" s="156" t="s">
        <v>94</v>
      </c>
      <c r="I2156" s="163">
        <v>45419</v>
      </c>
      <c r="K2156" s="9" t="s">
        <v>1234</v>
      </c>
      <c r="M2156">
        <v>1499</v>
      </c>
      <c r="N2156" t="s">
        <v>1520</v>
      </c>
      <c r="O2156">
        <v>530</v>
      </c>
      <c r="P2156">
        <v>125</v>
      </c>
      <c r="Q2156" s="13">
        <f t="shared" si="40"/>
        <v>844</v>
      </c>
    </row>
    <row r="2157" spans="1:17" ht="21">
      <c r="A2157" s="59">
        <v>2149</v>
      </c>
      <c r="B2157" s="9">
        <v>19041570406733</v>
      </c>
      <c r="C2157" s="55">
        <v>7307076464</v>
      </c>
      <c r="D2157" s="1" t="s">
        <v>3586</v>
      </c>
      <c r="E2157" t="s">
        <v>3587</v>
      </c>
      <c r="F2157" s="1" t="s">
        <v>22</v>
      </c>
      <c r="G2157" s="162">
        <v>45416</v>
      </c>
      <c r="H2157" s="157" t="s">
        <v>115</v>
      </c>
      <c r="I2157" s="164"/>
      <c r="J2157" s="165">
        <v>45425</v>
      </c>
      <c r="K2157" s="9" t="s">
        <v>2228</v>
      </c>
      <c r="N2157" t="s">
        <v>3483</v>
      </c>
      <c r="P2157">
        <v>200</v>
      </c>
      <c r="Q2157" s="13">
        <f t="shared" si="40"/>
        <v>0</v>
      </c>
    </row>
    <row r="2158" spans="1:17" ht="21">
      <c r="A2158" s="59">
        <v>2150</v>
      </c>
      <c r="B2158" s="9">
        <v>77983728480</v>
      </c>
      <c r="C2158" s="55">
        <v>8650600529</v>
      </c>
      <c r="D2158" s="1" t="s">
        <v>3588</v>
      </c>
      <c r="E2158" t="s">
        <v>1527</v>
      </c>
      <c r="F2158" s="1" t="s">
        <v>343</v>
      </c>
      <c r="G2158" s="162">
        <v>45416</v>
      </c>
      <c r="H2158" s="156" t="s">
        <v>94</v>
      </c>
      <c r="I2158" s="163">
        <v>45420</v>
      </c>
      <c r="K2158" s="9" t="s">
        <v>1234</v>
      </c>
      <c r="M2158" s="13">
        <v>1499</v>
      </c>
      <c r="N2158" t="s">
        <v>2882</v>
      </c>
      <c r="O2158">
        <v>530</v>
      </c>
      <c r="P2158">
        <v>125</v>
      </c>
      <c r="Q2158" s="13">
        <f t="shared" si="40"/>
        <v>844</v>
      </c>
    </row>
    <row r="2159" spans="1:17" ht="21">
      <c r="A2159" s="59">
        <v>2151</v>
      </c>
      <c r="B2159" s="9">
        <v>77983742281</v>
      </c>
      <c r="C2159" s="55">
        <v>9219661114</v>
      </c>
      <c r="D2159" s="1" t="s">
        <v>3589</v>
      </c>
      <c r="E2159" t="s">
        <v>2690</v>
      </c>
      <c r="F2159" s="1" t="s">
        <v>22</v>
      </c>
      <c r="G2159" s="162">
        <v>45416</v>
      </c>
      <c r="H2159" s="156" t="s">
        <v>94</v>
      </c>
      <c r="I2159" s="163">
        <v>45417</v>
      </c>
      <c r="K2159" s="9" t="s">
        <v>2104</v>
      </c>
      <c r="M2159">
        <v>1999</v>
      </c>
      <c r="N2159" t="s">
        <v>2810</v>
      </c>
      <c r="O2159">
        <v>750</v>
      </c>
      <c r="P2159">
        <v>200</v>
      </c>
      <c r="Q2159" s="13">
        <f t="shared" si="40"/>
        <v>1049</v>
      </c>
    </row>
    <row r="2160" spans="1:17" ht="21">
      <c r="A2160" s="59">
        <v>2152</v>
      </c>
      <c r="B2160" s="9">
        <v>77983742115</v>
      </c>
      <c r="C2160" s="55">
        <v>7338445081</v>
      </c>
      <c r="D2160" s="1" t="s">
        <v>3590</v>
      </c>
      <c r="E2160" t="s">
        <v>748</v>
      </c>
      <c r="F2160" s="1" t="s">
        <v>452</v>
      </c>
      <c r="G2160" s="162">
        <v>45416</v>
      </c>
      <c r="H2160" s="156" t="s">
        <v>94</v>
      </c>
      <c r="I2160" s="163">
        <v>45420</v>
      </c>
      <c r="K2160" s="9" t="s">
        <v>2104</v>
      </c>
      <c r="M2160">
        <v>1999</v>
      </c>
      <c r="N2160" t="s">
        <v>2254</v>
      </c>
      <c r="O2160">
        <v>750</v>
      </c>
      <c r="P2160">
        <v>200</v>
      </c>
      <c r="Q2160" s="13">
        <f t="shared" si="40"/>
        <v>1049</v>
      </c>
    </row>
    <row r="2161" spans="1:17" ht="21">
      <c r="A2161" s="59">
        <v>2153</v>
      </c>
      <c r="B2161" s="9">
        <v>77983742034</v>
      </c>
      <c r="C2161" s="55">
        <v>9918982822</v>
      </c>
      <c r="D2161" s="1" t="s">
        <v>3591</v>
      </c>
      <c r="E2161" t="s">
        <v>846</v>
      </c>
      <c r="F2161" s="1" t="s">
        <v>22</v>
      </c>
      <c r="G2161" s="162">
        <v>45416</v>
      </c>
      <c r="H2161" s="156" t="s">
        <v>94</v>
      </c>
      <c r="I2161" s="163">
        <v>45417</v>
      </c>
      <c r="K2161" s="9" t="s">
        <v>1368</v>
      </c>
      <c r="M2161">
        <v>1399</v>
      </c>
      <c r="N2161" t="s">
        <v>1713</v>
      </c>
      <c r="O2161">
        <v>530</v>
      </c>
      <c r="P2161">
        <v>125</v>
      </c>
      <c r="Q2161" s="13">
        <f t="shared" si="40"/>
        <v>744</v>
      </c>
    </row>
    <row r="2162" spans="1:17" ht="21">
      <c r="A2162" s="59">
        <v>2154</v>
      </c>
      <c r="B2162" s="9">
        <v>77983742001</v>
      </c>
      <c r="C2162" s="55">
        <v>9237302985</v>
      </c>
      <c r="D2162" s="1" t="s">
        <v>3592</v>
      </c>
      <c r="E2162" t="s">
        <v>830</v>
      </c>
      <c r="F2162" s="1" t="s">
        <v>827</v>
      </c>
      <c r="G2162" s="162">
        <v>45416</v>
      </c>
      <c r="H2162" s="156" t="s">
        <v>94</v>
      </c>
      <c r="I2162" s="163">
        <v>45420</v>
      </c>
      <c r="K2162" s="9" t="s">
        <v>2104</v>
      </c>
      <c r="M2162">
        <v>1999</v>
      </c>
      <c r="N2162" t="s">
        <v>3392</v>
      </c>
      <c r="O2162">
        <v>750</v>
      </c>
      <c r="P2162">
        <v>200</v>
      </c>
      <c r="Q2162" s="13">
        <f t="shared" si="40"/>
        <v>1049</v>
      </c>
    </row>
    <row r="2163" spans="1:17" ht="21">
      <c r="A2163" s="59">
        <v>2155</v>
      </c>
      <c r="B2163" s="9">
        <v>77983744952</v>
      </c>
      <c r="C2163" s="55">
        <v>8160359978</v>
      </c>
      <c r="D2163" s="1" t="s">
        <v>3593</v>
      </c>
      <c r="E2163" t="s">
        <v>1043</v>
      </c>
      <c r="F2163" s="1" t="s">
        <v>492</v>
      </c>
      <c r="G2163" s="162">
        <v>45416</v>
      </c>
      <c r="H2163" s="156" t="s">
        <v>94</v>
      </c>
      <c r="I2163" s="163">
        <v>45418</v>
      </c>
      <c r="K2163" s="9" t="s">
        <v>2735</v>
      </c>
      <c r="M2163">
        <v>2698</v>
      </c>
      <c r="N2163" t="s">
        <v>3594</v>
      </c>
      <c r="O2163">
        <v>1060</v>
      </c>
      <c r="P2163">
        <v>150</v>
      </c>
      <c r="Q2163" s="13">
        <f t="shared" si="40"/>
        <v>1488</v>
      </c>
    </row>
    <row r="2164" spans="1:17" ht="21">
      <c r="A2164" s="59">
        <v>2156</v>
      </c>
      <c r="B2164" s="9">
        <v>77983744926</v>
      </c>
      <c r="C2164" s="55">
        <v>9373408860</v>
      </c>
      <c r="D2164" s="1" t="s">
        <v>3595</v>
      </c>
      <c r="E2164" t="s">
        <v>4</v>
      </c>
      <c r="F2164" s="1" t="s">
        <v>4</v>
      </c>
      <c r="G2164" s="162">
        <v>45416</v>
      </c>
      <c r="H2164" s="156" t="s">
        <v>94</v>
      </c>
      <c r="I2164" s="163">
        <v>45417</v>
      </c>
      <c r="K2164" s="9" t="s">
        <v>1234</v>
      </c>
      <c r="M2164">
        <v>1499</v>
      </c>
      <c r="N2164" t="s">
        <v>1520</v>
      </c>
      <c r="O2164">
        <v>530</v>
      </c>
      <c r="P2164">
        <v>125</v>
      </c>
      <c r="Q2164" s="13">
        <f t="shared" si="40"/>
        <v>844</v>
      </c>
    </row>
    <row r="2165" spans="1:17" ht="21">
      <c r="A2165" s="59">
        <v>2157</v>
      </c>
      <c r="B2165" s="9">
        <v>77983744893</v>
      </c>
      <c r="C2165" s="55">
        <v>8628835589</v>
      </c>
      <c r="D2165" s="1" t="s">
        <v>3596</v>
      </c>
      <c r="E2165" t="s">
        <v>1652</v>
      </c>
      <c r="F2165" s="1" t="s">
        <v>468</v>
      </c>
      <c r="G2165" s="162">
        <v>45416</v>
      </c>
      <c r="H2165" s="156" t="s">
        <v>94</v>
      </c>
      <c r="I2165" s="163">
        <v>45419</v>
      </c>
      <c r="K2165" s="9" t="s">
        <v>1368</v>
      </c>
      <c r="M2165">
        <v>1399</v>
      </c>
      <c r="N2165" t="s">
        <v>1713</v>
      </c>
      <c r="O2165">
        <v>530</v>
      </c>
      <c r="P2165">
        <v>125</v>
      </c>
      <c r="Q2165" s="13">
        <f t="shared" si="40"/>
        <v>744</v>
      </c>
    </row>
    <row r="2166" spans="1:17" ht="21">
      <c r="A2166" s="59">
        <v>2158</v>
      </c>
      <c r="B2166" s="9">
        <v>77055126120</v>
      </c>
      <c r="C2166" s="55">
        <v>8240681802</v>
      </c>
      <c r="D2166" s="1" t="s">
        <v>3597</v>
      </c>
      <c r="E2166" t="s">
        <v>3500</v>
      </c>
      <c r="F2166" s="1" t="s">
        <v>714</v>
      </c>
      <c r="G2166" s="162">
        <v>45416</v>
      </c>
      <c r="H2166" s="156" t="s">
        <v>94</v>
      </c>
      <c r="I2166" s="163">
        <v>45419</v>
      </c>
      <c r="K2166" s="9" t="s">
        <v>985</v>
      </c>
      <c r="L2166" t="s">
        <v>562</v>
      </c>
      <c r="M2166">
        <v>1399</v>
      </c>
      <c r="N2166" t="s">
        <v>1713</v>
      </c>
      <c r="O2166">
        <v>530</v>
      </c>
      <c r="P2166">
        <v>125</v>
      </c>
      <c r="Q2166" s="13">
        <f t="shared" si="40"/>
        <v>744</v>
      </c>
    </row>
    <row r="2167" spans="1:17" ht="21">
      <c r="A2167" s="59">
        <v>2159</v>
      </c>
      <c r="B2167" s="55">
        <v>19041570553825</v>
      </c>
      <c r="C2167" s="55">
        <v>8793507652</v>
      </c>
      <c r="D2167" s="1" t="s">
        <v>3323</v>
      </c>
      <c r="E2167" s="1" t="s">
        <v>1485</v>
      </c>
      <c r="F2167" s="1" t="s">
        <v>232</v>
      </c>
      <c r="G2167" s="162">
        <v>45416</v>
      </c>
      <c r="H2167" s="157" t="s">
        <v>115</v>
      </c>
      <c r="I2167" s="164"/>
      <c r="J2167" s="165">
        <v>45428</v>
      </c>
      <c r="K2167" s="9" t="s">
        <v>1368</v>
      </c>
      <c r="M2167" s="13"/>
      <c r="N2167" t="s">
        <v>1713</v>
      </c>
      <c r="P2167">
        <v>125</v>
      </c>
      <c r="Q2167" s="13">
        <f t="shared" si="40"/>
        <v>0</v>
      </c>
    </row>
    <row r="2168" spans="1:17" ht="21">
      <c r="A2168" s="59">
        <v>2160</v>
      </c>
      <c r="B2168" s="55">
        <v>19041570813433</v>
      </c>
      <c r="C2168" s="55">
        <v>7667781198</v>
      </c>
      <c r="D2168" s="1" t="s">
        <v>3598</v>
      </c>
      <c r="E2168" t="s">
        <v>3599</v>
      </c>
      <c r="F2168" s="1" t="s">
        <v>210</v>
      </c>
      <c r="G2168" s="162">
        <v>45418</v>
      </c>
      <c r="H2168" s="156" t="s">
        <v>94</v>
      </c>
      <c r="I2168" s="163">
        <v>45424</v>
      </c>
      <c r="K2168" s="9" t="s">
        <v>985</v>
      </c>
      <c r="L2168" t="s">
        <v>562</v>
      </c>
      <c r="M2168" s="13">
        <v>1399</v>
      </c>
      <c r="N2168" t="s">
        <v>3600</v>
      </c>
      <c r="O2168">
        <v>570</v>
      </c>
      <c r="P2168">
        <v>125</v>
      </c>
      <c r="Q2168" s="13">
        <f t="shared" si="40"/>
        <v>704</v>
      </c>
    </row>
    <row r="2169" spans="1:17" ht="21">
      <c r="A2169" s="59">
        <v>2161</v>
      </c>
      <c r="B2169" s="55">
        <v>77984707194</v>
      </c>
      <c r="C2169" s="55">
        <v>7050422280</v>
      </c>
      <c r="D2169" s="1" t="s">
        <v>3601</v>
      </c>
      <c r="E2169" t="s">
        <v>3602</v>
      </c>
      <c r="F2169" s="1" t="s">
        <v>852</v>
      </c>
      <c r="G2169" s="162">
        <v>45418</v>
      </c>
      <c r="H2169" s="156" t="s">
        <v>94</v>
      </c>
      <c r="I2169" s="163">
        <v>45423</v>
      </c>
      <c r="K2169" s="9" t="s">
        <v>2104</v>
      </c>
      <c r="M2169" s="13">
        <v>1999</v>
      </c>
      <c r="N2169" t="s">
        <v>3444</v>
      </c>
      <c r="O2169">
        <v>750</v>
      </c>
      <c r="P2169">
        <v>200</v>
      </c>
      <c r="Q2169" s="13">
        <f t="shared" si="40"/>
        <v>1049</v>
      </c>
    </row>
    <row r="2170" spans="1:17" ht="21">
      <c r="A2170" s="59">
        <v>2162</v>
      </c>
      <c r="B2170" s="55">
        <v>77055915731</v>
      </c>
      <c r="C2170" s="55">
        <v>7304368887</v>
      </c>
      <c r="D2170" s="1" t="s">
        <v>3603</v>
      </c>
      <c r="E2170" t="s">
        <v>3604</v>
      </c>
      <c r="F2170" s="1" t="s">
        <v>232</v>
      </c>
      <c r="G2170" s="162">
        <v>45418</v>
      </c>
      <c r="H2170" s="156" t="s">
        <v>94</v>
      </c>
      <c r="I2170" s="163">
        <v>45420</v>
      </c>
      <c r="K2170" s="9" t="s">
        <v>985</v>
      </c>
      <c r="L2170" t="s">
        <v>562</v>
      </c>
      <c r="M2170" s="13">
        <v>1399</v>
      </c>
      <c r="N2170" t="s">
        <v>3600</v>
      </c>
      <c r="O2170">
        <v>570</v>
      </c>
      <c r="P2170">
        <v>125</v>
      </c>
      <c r="Q2170" s="13">
        <f t="shared" si="40"/>
        <v>704</v>
      </c>
    </row>
    <row r="2171" spans="1:17" ht="21">
      <c r="A2171" s="59">
        <v>2163</v>
      </c>
      <c r="B2171" s="55">
        <v>77984706391</v>
      </c>
      <c r="C2171" s="55">
        <v>8800491435</v>
      </c>
      <c r="D2171" s="1" t="s">
        <v>3605</v>
      </c>
      <c r="E2171" s="1" t="s">
        <v>21</v>
      </c>
      <c r="F2171" s="1" t="s">
        <v>22</v>
      </c>
      <c r="G2171" s="162">
        <v>45418</v>
      </c>
      <c r="H2171" s="156" t="s">
        <v>94</v>
      </c>
      <c r="I2171" s="163">
        <v>45420</v>
      </c>
      <c r="J2171" s="127"/>
      <c r="K2171" s="9" t="s">
        <v>1368</v>
      </c>
      <c r="M2171" s="13">
        <v>1399</v>
      </c>
      <c r="N2171" t="s">
        <v>1713</v>
      </c>
      <c r="O2171">
        <v>530</v>
      </c>
      <c r="P2171">
        <v>125</v>
      </c>
      <c r="Q2171" s="13">
        <f t="shared" si="40"/>
        <v>744</v>
      </c>
    </row>
    <row r="2172" spans="1:17" ht="21">
      <c r="A2172" s="59">
        <v>2164</v>
      </c>
      <c r="B2172" s="55">
        <v>77984706273</v>
      </c>
      <c r="C2172" s="55">
        <v>9767144455</v>
      </c>
      <c r="D2172" s="1" t="s">
        <v>3606</v>
      </c>
      <c r="E2172" s="1" t="s">
        <v>589</v>
      </c>
      <c r="F2172" s="1" t="s">
        <v>232</v>
      </c>
      <c r="G2172" s="162">
        <v>45418</v>
      </c>
      <c r="H2172" s="156" t="s">
        <v>94</v>
      </c>
      <c r="I2172" s="163">
        <v>45420</v>
      </c>
      <c r="J2172" s="127"/>
      <c r="K2172" s="9" t="s">
        <v>2104</v>
      </c>
      <c r="M2172" s="13">
        <v>1999</v>
      </c>
      <c r="N2172" t="s">
        <v>3392</v>
      </c>
      <c r="O2172">
        <v>750</v>
      </c>
      <c r="P2172">
        <v>200</v>
      </c>
      <c r="Q2172" s="13">
        <f t="shared" si="40"/>
        <v>1049</v>
      </c>
    </row>
    <row r="2173" spans="1:17" ht="21">
      <c r="A2173" s="59">
        <v>2165</v>
      </c>
      <c r="B2173" s="55">
        <v>77984705890</v>
      </c>
      <c r="C2173" s="55">
        <v>6284181802</v>
      </c>
      <c r="D2173" s="1" t="s">
        <v>3607</v>
      </c>
      <c r="E2173" s="1" t="s">
        <v>2143</v>
      </c>
      <c r="F2173" s="1" t="s">
        <v>93</v>
      </c>
      <c r="G2173" s="162">
        <v>45418</v>
      </c>
      <c r="H2173" s="156" t="s">
        <v>94</v>
      </c>
      <c r="I2173" s="163">
        <v>45419</v>
      </c>
      <c r="J2173" s="127"/>
      <c r="K2173" s="9" t="s">
        <v>2104</v>
      </c>
      <c r="M2173" s="13">
        <v>1999</v>
      </c>
      <c r="N2173" t="s">
        <v>3444</v>
      </c>
      <c r="O2173">
        <v>750</v>
      </c>
      <c r="P2173">
        <v>200</v>
      </c>
      <c r="Q2173" s="13">
        <f t="shared" si="40"/>
        <v>1049</v>
      </c>
    </row>
    <row r="2174" spans="1:17" ht="21">
      <c r="A2174" s="59">
        <v>2166</v>
      </c>
      <c r="B2174" s="55">
        <v>77984705606</v>
      </c>
      <c r="C2174" s="55">
        <v>8700539173</v>
      </c>
      <c r="D2174" s="1" t="s">
        <v>3608</v>
      </c>
      <c r="E2174" s="1" t="s">
        <v>4</v>
      </c>
      <c r="F2174" s="1" t="s">
        <v>4</v>
      </c>
      <c r="G2174" s="162">
        <v>45418</v>
      </c>
      <c r="H2174" s="156" t="s">
        <v>94</v>
      </c>
      <c r="I2174" s="163">
        <v>45419</v>
      </c>
      <c r="J2174" s="127"/>
      <c r="K2174" s="9" t="s">
        <v>1427</v>
      </c>
      <c r="M2174" s="13">
        <v>1648</v>
      </c>
      <c r="N2174" t="s">
        <v>2707</v>
      </c>
      <c r="O2174">
        <v>570</v>
      </c>
      <c r="P2174">
        <v>125</v>
      </c>
      <c r="Q2174" s="13">
        <f t="shared" si="40"/>
        <v>953</v>
      </c>
    </row>
    <row r="2175" spans="1:17" ht="21">
      <c r="A2175" s="59">
        <v>2167</v>
      </c>
      <c r="B2175" s="55">
        <v>19041570811510</v>
      </c>
      <c r="C2175" s="55">
        <v>6397138033</v>
      </c>
      <c r="D2175" s="1" t="s">
        <v>3609</v>
      </c>
      <c r="E2175" s="1" t="s">
        <v>1500</v>
      </c>
      <c r="F2175" s="1" t="s">
        <v>840</v>
      </c>
      <c r="G2175" s="162">
        <v>45418</v>
      </c>
      <c r="H2175" s="156" t="s">
        <v>94</v>
      </c>
      <c r="I2175" s="163">
        <v>45421</v>
      </c>
      <c r="J2175" s="127"/>
      <c r="K2175" s="9" t="s">
        <v>1368</v>
      </c>
      <c r="M2175" s="13">
        <v>1399</v>
      </c>
      <c r="N2175" t="s">
        <v>1713</v>
      </c>
      <c r="O2175">
        <v>530</v>
      </c>
      <c r="P2175">
        <v>125</v>
      </c>
      <c r="Q2175" s="13">
        <f t="shared" si="40"/>
        <v>744</v>
      </c>
    </row>
    <row r="2176" spans="1:17" ht="21">
      <c r="A2176" s="59">
        <v>2168</v>
      </c>
      <c r="B2176" s="55">
        <v>19041570811215</v>
      </c>
      <c r="C2176" s="55">
        <v>7590815338</v>
      </c>
      <c r="D2176" s="1" t="s">
        <v>3610</v>
      </c>
      <c r="E2176" s="1" t="s">
        <v>1655</v>
      </c>
      <c r="F2176" s="1" t="s">
        <v>468</v>
      </c>
      <c r="G2176" s="162">
        <v>45418</v>
      </c>
      <c r="H2176" s="156" t="s">
        <v>94</v>
      </c>
      <c r="I2176" s="163">
        <v>45421</v>
      </c>
      <c r="J2176" s="127"/>
      <c r="K2176" s="9" t="s">
        <v>985</v>
      </c>
      <c r="L2176" t="s">
        <v>562</v>
      </c>
      <c r="M2176" s="13">
        <v>1399</v>
      </c>
      <c r="N2176" t="s">
        <v>2922</v>
      </c>
      <c r="O2176">
        <v>570</v>
      </c>
      <c r="P2176">
        <v>125</v>
      </c>
      <c r="Q2176" s="13">
        <f t="shared" si="40"/>
        <v>704</v>
      </c>
    </row>
    <row r="2177" spans="1:17" ht="21">
      <c r="A2177" s="59">
        <v>2169</v>
      </c>
      <c r="B2177" s="55">
        <v>77984704464</v>
      </c>
      <c r="C2177" s="55">
        <v>7357400507</v>
      </c>
      <c r="D2177" s="1" t="s">
        <v>3611</v>
      </c>
      <c r="E2177" s="1" t="s">
        <v>2750</v>
      </c>
      <c r="F2177" s="1" t="s">
        <v>11</v>
      </c>
      <c r="G2177" s="162">
        <v>45418</v>
      </c>
      <c r="H2177" s="156" t="s">
        <v>94</v>
      </c>
      <c r="I2177" s="163">
        <v>45420</v>
      </c>
      <c r="J2177" s="127"/>
      <c r="K2177" s="9" t="s">
        <v>1368</v>
      </c>
      <c r="M2177" s="13">
        <v>1399</v>
      </c>
      <c r="N2177" t="s">
        <v>1713</v>
      </c>
      <c r="O2177">
        <v>530</v>
      </c>
      <c r="P2177">
        <v>125</v>
      </c>
      <c r="Q2177" s="13">
        <f t="shared" si="40"/>
        <v>744</v>
      </c>
    </row>
    <row r="2178" spans="1:17" ht="21">
      <c r="A2178" s="59">
        <v>2170</v>
      </c>
      <c r="B2178" s="55">
        <v>77984704232</v>
      </c>
      <c r="C2178" s="55">
        <v>9691146225</v>
      </c>
      <c r="D2178" s="1" t="s">
        <v>3612</v>
      </c>
      <c r="E2178" s="1" t="s">
        <v>1318</v>
      </c>
      <c r="F2178" s="1" t="s">
        <v>11</v>
      </c>
      <c r="G2178" s="162">
        <v>45418</v>
      </c>
      <c r="H2178" s="156" t="s">
        <v>94</v>
      </c>
      <c r="I2178" s="163">
        <v>45420</v>
      </c>
      <c r="J2178" s="127"/>
      <c r="K2178" s="9" t="s">
        <v>1368</v>
      </c>
      <c r="M2178" s="13">
        <v>1399</v>
      </c>
      <c r="N2178" t="s">
        <v>1713</v>
      </c>
      <c r="O2178">
        <v>530</v>
      </c>
      <c r="P2178">
        <v>125</v>
      </c>
      <c r="Q2178" s="13">
        <f t="shared" si="40"/>
        <v>744</v>
      </c>
    </row>
    <row r="2179" spans="1:17" ht="21">
      <c r="A2179" s="59">
        <v>2171</v>
      </c>
      <c r="B2179" s="55">
        <v>77984704000</v>
      </c>
      <c r="C2179" s="55">
        <v>7009024898</v>
      </c>
      <c r="D2179" s="1" t="s">
        <v>3613</v>
      </c>
      <c r="E2179" s="1" t="s">
        <v>1590</v>
      </c>
      <c r="F2179" s="1" t="s">
        <v>93</v>
      </c>
      <c r="G2179" s="162">
        <v>45418</v>
      </c>
      <c r="H2179" s="156" t="s">
        <v>94</v>
      </c>
      <c r="I2179" s="163">
        <v>45419</v>
      </c>
      <c r="J2179" s="127"/>
      <c r="K2179" s="9" t="s">
        <v>1368</v>
      </c>
      <c r="M2179" s="13">
        <v>1399</v>
      </c>
      <c r="N2179" t="s">
        <v>1713</v>
      </c>
      <c r="O2179">
        <v>530</v>
      </c>
      <c r="P2179">
        <v>125</v>
      </c>
      <c r="Q2179" s="13">
        <f t="shared" si="40"/>
        <v>744</v>
      </c>
    </row>
    <row r="2180" spans="1:17" ht="21">
      <c r="A2180" s="59">
        <v>2172</v>
      </c>
      <c r="B2180" s="55">
        <v>77984703856</v>
      </c>
      <c r="C2180" s="55">
        <v>8837014204</v>
      </c>
      <c r="D2180" s="1" t="s">
        <v>3614</v>
      </c>
      <c r="E2180" s="1" t="s">
        <v>1562</v>
      </c>
      <c r="F2180" s="1" t="s">
        <v>714</v>
      </c>
      <c r="G2180" s="162">
        <v>45418</v>
      </c>
      <c r="H2180" s="156" t="s">
        <v>94</v>
      </c>
      <c r="I2180" s="163">
        <v>45421</v>
      </c>
      <c r="J2180" s="127"/>
      <c r="K2180" s="9" t="s">
        <v>1368</v>
      </c>
      <c r="M2180" s="13">
        <v>1399</v>
      </c>
      <c r="N2180" t="s">
        <v>1713</v>
      </c>
      <c r="O2180">
        <v>530</v>
      </c>
      <c r="P2180">
        <v>125</v>
      </c>
      <c r="Q2180" s="13">
        <f t="shared" si="40"/>
        <v>744</v>
      </c>
    </row>
    <row r="2181" spans="1:17" ht="21">
      <c r="A2181" s="59">
        <v>2173</v>
      </c>
      <c r="B2181" s="55">
        <v>77984702880</v>
      </c>
      <c r="C2181" s="55">
        <v>8297191190</v>
      </c>
      <c r="D2181" s="1" t="s">
        <v>3615</v>
      </c>
      <c r="E2181" s="1" t="s">
        <v>829</v>
      </c>
      <c r="F2181" s="1" t="s">
        <v>303</v>
      </c>
      <c r="G2181" s="162">
        <v>45418</v>
      </c>
      <c r="H2181" s="157" t="s">
        <v>115</v>
      </c>
      <c r="I2181" s="164"/>
      <c r="J2181" s="165">
        <v>45426</v>
      </c>
      <c r="K2181" s="9" t="s">
        <v>2228</v>
      </c>
      <c r="M2181" s="13"/>
      <c r="N2181" t="s">
        <v>3392</v>
      </c>
      <c r="P2181">
        <v>200</v>
      </c>
      <c r="Q2181" s="13">
        <f t="shared" si="40"/>
        <v>0</v>
      </c>
    </row>
    <row r="2182" spans="1:17" ht="21">
      <c r="A2182" s="59">
        <v>2174</v>
      </c>
      <c r="B2182" s="55">
        <v>77984702622</v>
      </c>
      <c r="C2182" s="55">
        <v>8944944026</v>
      </c>
      <c r="D2182" s="1" t="s">
        <v>3616</v>
      </c>
      <c r="E2182" s="1" t="s">
        <v>826</v>
      </c>
      <c r="F2182" s="1" t="s">
        <v>827</v>
      </c>
      <c r="G2182" s="162">
        <v>45418</v>
      </c>
      <c r="H2182" s="156" t="s">
        <v>94</v>
      </c>
      <c r="I2182" s="163">
        <v>45422</v>
      </c>
      <c r="J2182" s="127"/>
      <c r="K2182" s="9" t="s">
        <v>2393</v>
      </c>
      <c r="M2182" s="13">
        <v>2498</v>
      </c>
      <c r="N2182" t="s">
        <v>2871</v>
      </c>
      <c r="O2182">
        <v>1060</v>
      </c>
      <c r="P2182">
        <v>150</v>
      </c>
      <c r="Q2182" s="13">
        <f t="shared" si="40"/>
        <v>1288</v>
      </c>
    </row>
    <row r="2183" spans="1:17" ht="21">
      <c r="A2183" s="59">
        <v>2175</v>
      </c>
      <c r="B2183" s="55">
        <v>77984702375</v>
      </c>
      <c r="C2183" s="55">
        <v>8302079850</v>
      </c>
      <c r="D2183" s="1" t="s">
        <v>3617</v>
      </c>
      <c r="E2183" s="1" t="s">
        <v>205</v>
      </c>
      <c r="F2183" s="1" t="s">
        <v>11</v>
      </c>
      <c r="G2183" s="162">
        <v>45418</v>
      </c>
      <c r="H2183" s="156" t="s">
        <v>94</v>
      </c>
      <c r="I2183" s="163">
        <v>45420</v>
      </c>
      <c r="J2183" s="127"/>
      <c r="K2183" s="9" t="s">
        <v>1234</v>
      </c>
      <c r="M2183" s="13">
        <v>1499</v>
      </c>
      <c r="N2183" t="s">
        <v>1520</v>
      </c>
      <c r="O2183">
        <v>530</v>
      </c>
      <c r="P2183">
        <v>125</v>
      </c>
      <c r="Q2183" s="13">
        <f t="shared" si="40"/>
        <v>844</v>
      </c>
    </row>
    <row r="2184" spans="1:17" ht="21">
      <c r="A2184" s="59">
        <v>2176</v>
      </c>
      <c r="B2184" s="55">
        <v>77984810455</v>
      </c>
      <c r="C2184" s="55">
        <v>6374302565</v>
      </c>
      <c r="D2184" s="1" t="s">
        <v>3618</v>
      </c>
      <c r="E2184" s="1" t="s">
        <v>497</v>
      </c>
      <c r="F2184" s="1" t="s">
        <v>343</v>
      </c>
      <c r="G2184" s="162">
        <v>45418</v>
      </c>
      <c r="H2184" s="156" t="s">
        <v>94</v>
      </c>
      <c r="I2184" s="163">
        <v>45422</v>
      </c>
      <c r="J2184" s="127"/>
      <c r="K2184" s="9" t="s">
        <v>1368</v>
      </c>
      <c r="M2184" s="13">
        <v>1399</v>
      </c>
      <c r="N2184" t="s">
        <v>1713</v>
      </c>
      <c r="O2184">
        <v>530</v>
      </c>
      <c r="P2184">
        <v>125</v>
      </c>
      <c r="Q2184" s="13">
        <f t="shared" si="40"/>
        <v>744</v>
      </c>
    </row>
    <row r="2185" spans="1:17" ht="21">
      <c r="A2185" s="59">
        <v>2177</v>
      </c>
      <c r="B2185" s="55">
        <v>77984810396</v>
      </c>
      <c r="C2185" s="55">
        <v>9337387166</v>
      </c>
      <c r="D2185" s="1" t="s">
        <v>3619</v>
      </c>
      <c r="E2185" s="1" t="s">
        <v>830</v>
      </c>
      <c r="F2185" s="1" t="s">
        <v>827</v>
      </c>
      <c r="G2185" s="162">
        <v>45418</v>
      </c>
      <c r="H2185" s="156" t="s">
        <v>94</v>
      </c>
      <c r="I2185" s="163">
        <v>45422</v>
      </c>
      <c r="J2185" s="127"/>
      <c r="K2185" s="9" t="s">
        <v>2104</v>
      </c>
      <c r="M2185" s="13">
        <v>1999</v>
      </c>
      <c r="N2185" t="s">
        <v>3392</v>
      </c>
      <c r="O2185">
        <v>750</v>
      </c>
      <c r="P2185">
        <v>200</v>
      </c>
      <c r="Q2185" s="13">
        <f t="shared" si="40"/>
        <v>1049</v>
      </c>
    </row>
    <row r="2186" spans="1:17" ht="21">
      <c r="A2186" s="59">
        <v>2178</v>
      </c>
      <c r="B2186" s="55">
        <v>19041571021366</v>
      </c>
      <c r="C2186" s="55">
        <v>7032365763</v>
      </c>
      <c r="D2186" s="1" t="s">
        <v>3620</v>
      </c>
      <c r="E2186" s="1" t="s">
        <v>3621</v>
      </c>
      <c r="F2186" s="1" t="s">
        <v>380</v>
      </c>
      <c r="G2186" s="162">
        <v>45418</v>
      </c>
      <c r="H2186" s="156" t="s">
        <v>94</v>
      </c>
      <c r="I2186" s="163">
        <v>45425</v>
      </c>
      <c r="J2186" s="127"/>
      <c r="K2186" s="9" t="s">
        <v>1368</v>
      </c>
      <c r="M2186" s="13">
        <v>1399</v>
      </c>
      <c r="N2186" t="s">
        <v>1713</v>
      </c>
      <c r="O2186">
        <v>530</v>
      </c>
      <c r="P2186">
        <v>125</v>
      </c>
      <c r="Q2186" s="13">
        <f t="shared" si="40"/>
        <v>744</v>
      </c>
    </row>
    <row r="2187" spans="1:17" ht="21">
      <c r="A2187" s="59">
        <v>2179</v>
      </c>
      <c r="B2187" s="55">
        <v>77985182122</v>
      </c>
      <c r="C2187" s="55">
        <v>6352648608</v>
      </c>
      <c r="D2187" s="1" t="s">
        <v>3622</v>
      </c>
      <c r="E2187" s="1" t="s">
        <v>329</v>
      </c>
      <c r="F2187" s="1" t="s">
        <v>452</v>
      </c>
      <c r="G2187" s="162">
        <v>45418</v>
      </c>
      <c r="H2187" s="156" t="s">
        <v>94</v>
      </c>
      <c r="I2187" s="163">
        <v>45421</v>
      </c>
      <c r="J2187" s="127"/>
      <c r="K2187" s="9" t="s">
        <v>1368</v>
      </c>
      <c r="M2187" s="13">
        <v>1399</v>
      </c>
      <c r="N2187" t="s">
        <v>1713</v>
      </c>
      <c r="O2187">
        <v>530</v>
      </c>
      <c r="P2187">
        <v>125</v>
      </c>
      <c r="Q2187" s="13">
        <f t="shared" si="40"/>
        <v>744</v>
      </c>
    </row>
    <row r="2188" spans="1:17" ht="21">
      <c r="A2188" s="59">
        <v>2180</v>
      </c>
      <c r="B2188" s="55">
        <v>80492630945</v>
      </c>
      <c r="C2188" s="55">
        <v>6003031936</v>
      </c>
      <c r="D2188" s="1" t="s">
        <v>3623</v>
      </c>
      <c r="E2188" s="1" t="s">
        <v>2600</v>
      </c>
      <c r="F2188" s="1" t="s">
        <v>249</v>
      </c>
      <c r="G2188" s="162">
        <v>45418</v>
      </c>
      <c r="H2188" s="156" t="s">
        <v>94</v>
      </c>
      <c r="I2188" s="163">
        <v>45421</v>
      </c>
      <c r="J2188" s="127"/>
      <c r="K2188" s="9" t="s">
        <v>2228</v>
      </c>
      <c r="M2188" s="13">
        <v>2099</v>
      </c>
      <c r="N2188" t="s">
        <v>3456</v>
      </c>
      <c r="O2188">
        <v>750</v>
      </c>
      <c r="P2188">
        <v>200</v>
      </c>
      <c r="Q2188" s="13">
        <f t="shared" si="40"/>
        <v>1149</v>
      </c>
    </row>
    <row r="2189" spans="1:17" ht="21">
      <c r="A2189" s="59">
        <v>2181</v>
      </c>
      <c r="B2189" s="55">
        <v>80492630820</v>
      </c>
      <c r="C2189" s="55">
        <v>8919506626</v>
      </c>
      <c r="D2189" s="1" t="s">
        <v>3624</v>
      </c>
      <c r="E2189" s="1" t="s">
        <v>936</v>
      </c>
      <c r="F2189" s="1" t="s">
        <v>343</v>
      </c>
      <c r="G2189" s="162">
        <v>45418</v>
      </c>
      <c r="H2189" s="156" t="s">
        <v>94</v>
      </c>
      <c r="I2189" s="163">
        <v>45419</v>
      </c>
      <c r="J2189" s="127"/>
      <c r="K2189" s="9" t="s">
        <v>2393</v>
      </c>
      <c r="M2189" s="13">
        <v>2498</v>
      </c>
      <c r="N2189" t="s">
        <v>2871</v>
      </c>
      <c r="O2189">
        <v>1060</v>
      </c>
      <c r="P2189">
        <v>150</v>
      </c>
      <c r="Q2189" s="13">
        <f t="shared" si="40"/>
        <v>1288</v>
      </c>
    </row>
    <row r="2190" spans="1:17" ht="21">
      <c r="A2190" s="59">
        <v>2182</v>
      </c>
      <c r="B2190" s="55">
        <v>77985181750</v>
      </c>
      <c r="C2190" s="55">
        <v>9365997039</v>
      </c>
      <c r="D2190" s="1" t="s">
        <v>3625</v>
      </c>
      <c r="E2190" s="1" t="s">
        <v>2503</v>
      </c>
      <c r="F2190" s="1" t="s">
        <v>380</v>
      </c>
      <c r="G2190" s="162">
        <v>45418</v>
      </c>
      <c r="H2190" s="156" t="s">
        <v>94</v>
      </c>
      <c r="I2190" s="163">
        <v>45422</v>
      </c>
      <c r="J2190" s="127"/>
      <c r="K2190" s="9" t="s">
        <v>2104</v>
      </c>
      <c r="M2190" s="13">
        <v>1999</v>
      </c>
      <c r="N2190" t="s">
        <v>3392</v>
      </c>
      <c r="O2190">
        <v>750</v>
      </c>
      <c r="P2190">
        <v>200</v>
      </c>
      <c r="Q2190" s="13">
        <f t="shared" si="40"/>
        <v>1049</v>
      </c>
    </row>
    <row r="2191" spans="1:17" ht="21">
      <c r="A2191" s="59">
        <v>2183</v>
      </c>
      <c r="B2191" s="55">
        <v>77985181525</v>
      </c>
      <c r="C2191" s="55">
        <v>7702363760</v>
      </c>
      <c r="D2191" s="1" t="s">
        <v>3626</v>
      </c>
      <c r="E2191" s="1" t="s">
        <v>598</v>
      </c>
      <c r="F2191" s="1" t="s">
        <v>303</v>
      </c>
      <c r="G2191" s="162">
        <v>45418</v>
      </c>
      <c r="H2191" s="156" t="s">
        <v>94</v>
      </c>
      <c r="I2191" s="163">
        <v>45421</v>
      </c>
      <c r="J2191" s="127"/>
      <c r="K2191" s="9" t="s">
        <v>1234</v>
      </c>
      <c r="M2191" s="13">
        <v>1499</v>
      </c>
      <c r="N2191" t="s">
        <v>1520</v>
      </c>
      <c r="O2191">
        <v>530</v>
      </c>
      <c r="P2191">
        <v>125</v>
      </c>
      <c r="Q2191" s="13">
        <f t="shared" si="40"/>
        <v>844</v>
      </c>
    </row>
    <row r="2192" spans="1:17" ht="21">
      <c r="A2192" s="59">
        <v>2184</v>
      </c>
      <c r="B2192" s="55">
        <v>77056400816</v>
      </c>
      <c r="C2192" s="55">
        <v>7454953559</v>
      </c>
      <c r="D2192" s="1" t="s">
        <v>3627</v>
      </c>
      <c r="E2192" s="1" t="s">
        <v>1066</v>
      </c>
      <c r="F2192" s="1" t="s">
        <v>22</v>
      </c>
      <c r="G2192" s="162">
        <v>45418</v>
      </c>
      <c r="H2192" s="156" t="s">
        <v>94</v>
      </c>
      <c r="I2192" s="163">
        <v>45419</v>
      </c>
      <c r="J2192" s="127"/>
      <c r="K2192" s="9" t="s">
        <v>985</v>
      </c>
      <c r="L2192" t="s">
        <v>562</v>
      </c>
      <c r="M2192" s="13">
        <v>1399</v>
      </c>
      <c r="N2192" t="s">
        <v>2922</v>
      </c>
      <c r="O2192">
        <v>570</v>
      </c>
      <c r="P2192">
        <v>125</v>
      </c>
      <c r="Q2192" s="13">
        <f t="shared" si="40"/>
        <v>704</v>
      </c>
    </row>
    <row r="2193" spans="1:17" ht="21">
      <c r="A2193" s="59">
        <v>2185</v>
      </c>
      <c r="B2193" s="55">
        <v>77985181035</v>
      </c>
      <c r="C2193" s="55">
        <v>9747944482</v>
      </c>
      <c r="D2193" s="1" t="s">
        <v>3628</v>
      </c>
      <c r="E2193" s="1" t="s">
        <v>983</v>
      </c>
      <c r="F2193" s="1" t="s">
        <v>6</v>
      </c>
      <c r="G2193" s="162">
        <v>45418</v>
      </c>
      <c r="H2193" s="156" t="s">
        <v>94</v>
      </c>
      <c r="I2193" s="163">
        <v>45423</v>
      </c>
      <c r="J2193" s="127"/>
      <c r="K2193" s="9" t="s">
        <v>1427</v>
      </c>
      <c r="M2193" s="13">
        <v>1648</v>
      </c>
      <c r="N2193" t="s">
        <v>2707</v>
      </c>
      <c r="O2193">
        <v>570</v>
      </c>
      <c r="P2193">
        <v>125</v>
      </c>
      <c r="Q2193" s="13">
        <f t="shared" si="40"/>
        <v>953</v>
      </c>
    </row>
    <row r="2194" spans="1:17" ht="21">
      <c r="A2194" s="59">
        <v>2186</v>
      </c>
      <c r="B2194" s="55">
        <v>77985179672</v>
      </c>
      <c r="C2194" s="55">
        <v>9244094522</v>
      </c>
      <c r="D2194" s="1" t="s">
        <v>2015</v>
      </c>
      <c r="E2194" s="1" t="s">
        <v>21</v>
      </c>
      <c r="F2194" s="1" t="s">
        <v>22</v>
      </c>
      <c r="G2194" s="162">
        <v>45418</v>
      </c>
      <c r="H2194" s="156" t="s">
        <v>94</v>
      </c>
      <c r="I2194" s="163">
        <v>45419</v>
      </c>
      <c r="J2194" s="127"/>
      <c r="K2194" s="9" t="s">
        <v>1234</v>
      </c>
      <c r="M2194" s="13">
        <v>1499</v>
      </c>
      <c r="N2194" t="s">
        <v>1520</v>
      </c>
      <c r="O2194">
        <v>530</v>
      </c>
      <c r="P2194">
        <v>125</v>
      </c>
      <c r="Q2194" s="13">
        <f t="shared" si="40"/>
        <v>844</v>
      </c>
    </row>
    <row r="2195" spans="1:17" ht="21">
      <c r="A2195" s="59">
        <v>2187</v>
      </c>
      <c r="B2195" s="55">
        <v>77985179543</v>
      </c>
      <c r="C2195" s="55">
        <v>9339967804</v>
      </c>
      <c r="D2195" s="1" t="s">
        <v>3629</v>
      </c>
      <c r="E2195" s="1" t="s">
        <v>981</v>
      </c>
      <c r="F2195" s="1" t="s">
        <v>714</v>
      </c>
      <c r="G2195" s="162">
        <v>45418</v>
      </c>
      <c r="H2195" s="156" t="s">
        <v>94</v>
      </c>
      <c r="I2195" s="163">
        <v>45421</v>
      </c>
      <c r="J2195" s="127"/>
      <c r="K2195" s="9" t="s">
        <v>2104</v>
      </c>
      <c r="M2195" s="13">
        <v>1999</v>
      </c>
      <c r="N2195" t="s">
        <v>3334</v>
      </c>
      <c r="O2195">
        <v>750</v>
      </c>
      <c r="P2195">
        <v>200</v>
      </c>
      <c r="Q2195" s="13">
        <f t="shared" si="40"/>
        <v>1049</v>
      </c>
    </row>
    <row r="2196" spans="1:17" ht="21">
      <c r="A2196" s="59">
        <v>2188</v>
      </c>
      <c r="B2196" s="55">
        <v>77985179230</v>
      </c>
      <c r="C2196" s="55">
        <v>8146066485</v>
      </c>
      <c r="D2196" s="1" t="s">
        <v>3630</v>
      </c>
      <c r="E2196" s="1" t="s">
        <v>2143</v>
      </c>
      <c r="F2196" s="1" t="s">
        <v>93</v>
      </c>
      <c r="G2196" s="162">
        <v>45418</v>
      </c>
      <c r="H2196" s="156" t="s">
        <v>94</v>
      </c>
      <c r="I2196" s="163">
        <v>45419</v>
      </c>
      <c r="J2196" s="127"/>
      <c r="K2196" s="9" t="s">
        <v>1234</v>
      </c>
      <c r="M2196" s="13">
        <v>1499</v>
      </c>
      <c r="N2196" t="s">
        <v>1520</v>
      </c>
      <c r="O2196">
        <v>530</v>
      </c>
      <c r="P2196">
        <v>125</v>
      </c>
      <c r="Q2196" s="13">
        <f t="shared" si="40"/>
        <v>844</v>
      </c>
    </row>
    <row r="2197" spans="1:17" ht="21">
      <c r="A2197" s="59">
        <v>2189</v>
      </c>
      <c r="B2197" s="55">
        <v>77985229254</v>
      </c>
      <c r="C2197" s="55">
        <v>9100210533</v>
      </c>
      <c r="D2197" s="1" t="s">
        <v>3631</v>
      </c>
      <c r="E2197" s="1" t="s">
        <v>1171</v>
      </c>
      <c r="F2197" s="1" t="s">
        <v>93</v>
      </c>
      <c r="G2197" s="162">
        <v>45418</v>
      </c>
      <c r="H2197" s="156" t="s">
        <v>94</v>
      </c>
      <c r="I2197" s="163">
        <v>45420</v>
      </c>
      <c r="J2197" s="127"/>
      <c r="K2197" s="9" t="s">
        <v>1368</v>
      </c>
      <c r="M2197" s="13">
        <v>1399</v>
      </c>
      <c r="N2197" t="s">
        <v>1713</v>
      </c>
      <c r="O2197">
        <v>530</v>
      </c>
      <c r="P2197">
        <v>125</v>
      </c>
      <c r="Q2197" s="13">
        <f t="shared" si="40"/>
        <v>744</v>
      </c>
    </row>
    <row r="2198" spans="1:17" ht="21">
      <c r="A2198" s="59">
        <v>2190</v>
      </c>
      <c r="B2198" s="55">
        <v>19041571048121</v>
      </c>
      <c r="C2198" s="55">
        <v>7009342492</v>
      </c>
      <c r="D2198" s="1" t="s">
        <v>3632</v>
      </c>
      <c r="E2198" s="1" t="s">
        <v>3633</v>
      </c>
      <c r="F2198" s="1" t="s">
        <v>93</v>
      </c>
      <c r="G2198" s="162">
        <v>45418</v>
      </c>
      <c r="H2198" s="156" t="s">
        <v>94</v>
      </c>
      <c r="I2198" s="163">
        <v>45421</v>
      </c>
      <c r="J2198" s="127"/>
      <c r="K2198" s="9" t="s">
        <v>1368</v>
      </c>
      <c r="M2198" s="13">
        <v>1399</v>
      </c>
      <c r="N2198" t="s">
        <v>1713</v>
      </c>
      <c r="O2198">
        <v>530</v>
      </c>
      <c r="P2198">
        <v>125</v>
      </c>
      <c r="Q2198" s="13">
        <f t="shared" si="40"/>
        <v>744</v>
      </c>
    </row>
    <row r="2199" spans="1:17" ht="21">
      <c r="A2199" s="59">
        <v>2191</v>
      </c>
      <c r="B2199" s="55">
        <v>77985228215</v>
      </c>
      <c r="C2199" s="55">
        <v>8849520888</v>
      </c>
      <c r="D2199" s="1" t="s">
        <v>3634</v>
      </c>
      <c r="E2199" s="1" t="s">
        <v>1027</v>
      </c>
      <c r="F2199" s="1" t="s">
        <v>492</v>
      </c>
      <c r="G2199" s="162">
        <v>45418</v>
      </c>
      <c r="H2199" s="156" t="s">
        <v>94</v>
      </c>
      <c r="I2199" s="163">
        <v>45420</v>
      </c>
      <c r="J2199" s="127"/>
      <c r="K2199" s="9" t="s">
        <v>2104</v>
      </c>
      <c r="M2199" s="13">
        <v>1999</v>
      </c>
      <c r="N2199" t="s">
        <v>3444</v>
      </c>
      <c r="O2199">
        <v>850</v>
      </c>
      <c r="P2199">
        <v>200</v>
      </c>
      <c r="Q2199" s="13">
        <f t="shared" si="40"/>
        <v>949</v>
      </c>
    </row>
    <row r="2200" spans="1:17" ht="21">
      <c r="A2200" s="59">
        <v>2192</v>
      </c>
      <c r="B2200" s="55">
        <v>77985228156</v>
      </c>
      <c r="C2200" s="55">
        <v>6000626375</v>
      </c>
      <c r="D2200" s="1" t="s">
        <v>3635</v>
      </c>
      <c r="E2200" s="1" t="s">
        <v>34</v>
      </c>
      <c r="F2200" s="1" t="s">
        <v>11</v>
      </c>
      <c r="G2200" s="162">
        <v>45418</v>
      </c>
      <c r="H2200" s="156" t="s">
        <v>94</v>
      </c>
      <c r="I2200" s="163">
        <v>45420</v>
      </c>
      <c r="J2200" s="127"/>
      <c r="K2200" s="9" t="s">
        <v>3171</v>
      </c>
      <c r="M2200" s="13">
        <v>2598</v>
      </c>
      <c r="N2200" t="s">
        <v>3172</v>
      </c>
      <c r="O2200">
        <v>1060</v>
      </c>
      <c r="P2200">
        <v>150</v>
      </c>
      <c r="Q2200" s="13">
        <f t="shared" si="40"/>
        <v>1388</v>
      </c>
    </row>
    <row r="2201" spans="1:17" ht="21">
      <c r="A2201" s="59">
        <v>2193</v>
      </c>
      <c r="B2201" s="55">
        <v>77985228112</v>
      </c>
      <c r="C2201" s="55">
        <v>7007292071</v>
      </c>
      <c r="D2201" s="1" t="s">
        <v>3636</v>
      </c>
      <c r="E2201" s="1" t="s">
        <v>784</v>
      </c>
      <c r="F2201" s="1" t="s">
        <v>22</v>
      </c>
      <c r="G2201" s="162">
        <v>45418</v>
      </c>
      <c r="H2201" s="156" t="s">
        <v>94</v>
      </c>
      <c r="I2201" s="163">
        <v>45420</v>
      </c>
      <c r="J2201" s="127"/>
      <c r="K2201" s="9" t="s">
        <v>1368</v>
      </c>
      <c r="M2201" s="13">
        <v>1399</v>
      </c>
      <c r="N2201" t="s">
        <v>1713</v>
      </c>
      <c r="O2201">
        <v>530</v>
      </c>
      <c r="P2201">
        <v>125</v>
      </c>
      <c r="Q2201" s="13">
        <f t="shared" si="40"/>
        <v>744</v>
      </c>
    </row>
    <row r="2202" spans="1:17" ht="21">
      <c r="A2202" s="59">
        <v>2194</v>
      </c>
      <c r="B2202" s="55">
        <v>77056500780</v>
      </c>
      <c r="C2202" s="55">
        <v>9267963169</v>
      </c>
      <c r="D2202" s="1" t="s">
        <v>3637</v>
      </c>
      <c r="E2202" s="1" t="s">
        <v>4</v>
      </c>
      <c r="F2202" s="1" t="s">
        <v>4</v>
      </c>
      <c r="G2202" s="162">
        <v>45418</v>
      </c>
      <c r="H2202" s="156" t="s">
        <v>94</v>
      </c>
      <c r="I2202" s="163">
        <v>45419</v>
      </c>
      <c r="J2202" s="127"/>
      <c r="K2202" s="9" t="s">
        <v>3299</v>
      </c>
      <c r="L2202" t="s">
        <v>562</v>
      </c>
      <c r="M2202" s="13">
        <v>2099</v>
      </c>
      <c r="N2202" t="s">
        <v>3364</v>
      </c>
      <c r="O2202">
        <v>850</v>
      </c>
      <c r="P2202">
        <v>200</v>
      </c>
      <c r="Q2202" s="13">
        <f t="shared" si="40"/>
        <v>1049</v>
      </c>
    </row>
    <row r="2203" spans="1:17" ht="21">
      <c r="A2203" s="59">
        <v>2195</v>
      </c>
      <c r="B2203" s="55">
        <v>77056500625</v>
      </c>
      <c r="C2203" s="55">
        <v>8892237991</v>
      </c>
      <c r="D2203" s="1" t="s">
        <v>3455</v>
      </c>
      <c r="E2203" s="1" t="s">
        <v>329</v>
      </c>
      <c r="F2203" s="1" t="s">
        <v>452</v>
      </c>
      <c r="G2203" s="162">
        <v>45418</v>
      </c>
      <c r="H2203" s="156" t="s">
        <v>94</v>
      </c>
      <c r="I2203" s="163">
        <v>45421</v>
      </c>
      <c r="J2203" s="127"/>
      <c r="K2203" s="9" t="s">
        <v>985</v>
      </c>
      <c r="L2203" t="s">
        <v>562</v>
      </c>
      <c r="M2203" s="13">
        <v>1399</v>
      </c>
      <c r="N2203" t="s">
        <v>1713</v>
      </c>
      <c r="O2203">
        <v>530</v>
      </c>
      <c r="P2203">
        <v>125</v>
      </c>
      <c r="Q2203" s="13">
        <f t="shared" si="40"/>
        <v>744</v>
      </c>
    </row>
    <row r="2204" spans="1:17" ht="21">
      <c r="A2204" s="59">
        <v>2196</v>
      </c>
      <c r="B2204" s="55">
        <v>77056500625</v>
      </c>
      <c r="C2204" s="55">
        <v>8454099814</v>
      </c>
      <c r="D2204" s="1" t="s">
        <v>3638</v>
      </c>
      <c r="E2204" s="1" t="s">
        <v>533</v>
      </c>
      <c r="F2204" s="1" t="s">
        <v>232</v>
      </c>
      <c r="G2204" s="162">
        <v>45418</v>
      </c>
      <c r="H2204" s="156" t="s">
        <v>94</v>
      </c>
      <c r="I2204" s="163">
        <v>45421</v>
      </c>
      <c r="J2204" s="127"/>
      <c r="K2204" s="9" t="s">
        <v>3508</v>
      </c>
      <c r="L2204" t="s">
        <v>562</v>
      </c>
      <c r="M2204" s="13">
        <v>1699</v>
      </c>
      <c r="N2204" t="s">
        <v>2948</v>
      </c>
      <c r="O2204">
        <v>530</v>
      </c>
      <c r="P2204">
        <v>125</v>
      </c>
      <c r="Q2204" s="13">
        <f t="shared" si="40"/>
        <v>1044</v>
      </c>
    </row>
    <row r="2205" spans="1:17" ht="21">
      <c r="A2205" s="59">
        <v>2197</v>
      </c>
      <c r="B2205" s="55">
        <v>77985328035</v>
      </c>
      <c r="C2205" s="55">
        <v>9569973944</v>
      </c>
      <c r="D2205" s="1" t="s">
        <v>3639</v>
      </c>
      <c r="E2205" s="1" t="s">
        <v>3640</v>
      </c>
      <c r="F2205" s="1" t="s">
        <v>22</v>
      </c>
      <c r="G2205" s="162">
        <v>45418</v>
      </c>
      <c r="H2205" s="156" t="s">
        <v>94</v>
      </c>
      <c r="I2205" s="163">
        <v>45420</v>
      </c>
      <c r="J2205" s="127"/>
      <c r="K2205" s="9" t="s">
        <v>1368</v>
      </c>
      <c r="M2205" s="13">
        <v>1399</v>
      </c>
      <c r="N2205" t="s">
        <v>1713</v>
      </c>
      <c r="O2205">
        <v>530</v>
      </c>
      <c r="P2205">
        <v>125</v>
      </c>
      <c r="Q2205" s="13">
        <f t="shared" si="40"/>
        <v>744</v>
      </c>
    </row>
    <row r="2206" spans="1:17" ht="21">
      <c r="A2206" s="59">
        <v>2198</v>
      </c>
      <c r="B2206" s="55">
        <v>19041571096981</v>
      </c>
      <c r="C2206" s="55">
        <v>7981058050</v>
      </c>
      <c r="D2206" s="1" t="s">
        <v>3377</v>
      </c>
      <c r="E2206" s="1" t="s">
        <v>3641</v>
      </c>
      <c r="F2206" s="1" t="s">
        <v>635</v>
      </c>
      <c r="G2206" s="162">
        <v>45418</v>
      </c>
      <c r="H2206" s="156" t="s">
        <v>94</v>
      </c>
      <c r="I2206" s="163">
        <v>45424</v>
      </c>
      <c r="J2206" s="127"/>
      <c r="K2206" s="9" t="s">
        <v>2104</v>
      </c>
      <c r="M2206" s="13">
        <v>1999</v>
      </c>
      <c r="N2206" t="s">
        <v>3392</v>
      </c>
      <c r="O2206">
        <v>750</v>
      </c>
      <c r="P2206">
        <v>200</v>
      </c>
      <c r="Q2206" s="13">
        <f t="shared" si="40"/>
        <v>1049</v>
      </c>
    </row>
    <row r="2207" spans="1:17" ht="21">
      <c r="A2207" s="59">
        <v>2199</v>
      </c>
      <c r="B2207" s="55">
        <v>77985327770</v>
      </c>
      <c r="C2207" s="55">
        <v>7249089579</v>
      </c>
      <c r="D2207" s="1" t="s">
        <v>3642</v>
      </c>
      <c r="E2207" s="1" t="s">
        <v>602</v>
      </c>
      <c r="F2207" s="1" t="s">
        <v>232</v>
      </c>
      <c r="G2207" s="162">
        <v>45418</v>
      </c>
      <c r="H2207" s="156" t="s">
        <v>94</v>
      </c>
      <c r="I2207" s="163">
        <v>45421</v>
      </c>
      <c r="J2207" s="127"/>
      <c r="K2207" s="9" t="s">
        <v>2104</v>
      </c>
      <c r="M2207" s="13">
        <v>1999</v>
      </c>
      <c r="N2207" t="s">
        <v>2254</v>
      </c>
      <c r="O2207">
        <v>750</v>
      </c>
      <c r="P2207">
        <v>200</v>
      </c>
      <c r="Q2207" s="13">
        <f t="shared" si="40"/>
        <v>1049</v>
      </c>
    </row>
    <row r="2208" spans="1:17" ht="21">
      <c r="A2208" s="59">
        <v>2200</v>
      </c>
      <c r="B2208" s="55">
        <v>77986721433</v>
      </c>
      <c r="C2208" s="55">
        <v>8399955044</v>
      </c>
      <c r="D2208" s="1" t="s">
        <v>3643</v>
      </c>
      <c r="E2208" s="1" t="s">
        <v>3644</v>
      </c>
      <c r="F2208" s="1" t="s">
        <v>380</v>
      </c>
      <c r="G2208" s="162">
        <v>45419</v>
      </c>
      <c r="H2208" s="156" t="s">
        <v>94</v>
      </c>
      <c r="I2208" s="163">
        <v>45423</v>
      </c>
      <c r="J2208" s="127"/>
      <c r="K2208" s="9" t="s">
        <v>1368</v>
      </c>
      <c r="M2208" s="13">
        <v>1399</v>
      </c>
      <c r="N2208" t="s">
        <v>1713</v>
      </c>
      <c r="O2208">
        <v>530</v>
      </c>
      <c r="P2208">
        <v>125</v>
      </c>
      <c r="Q2208" s="13">
        <f t="shared" si="40"/>
        <v>744</v>
      </c>
    </row>
    <row r="2209" spans="1:17" ht="21">
      <c r="A2209" s="59">
        <v>2201</v>
      </c>
      <c r="B2209" s="55">
        <v>77986721374</v>
      </c>
      <c r="C2209" s="55">
        <v>9999492499</v>
      </c>
      <c r="D2209" s="1" t="s">
        <v>3645</v>
      </c>
      <c r="E2209" s="1" t="s">
        <v>3646</v>
      </c>
      <c r="F2209" s="1" t="s">
        <v>210</v>
      </c>
      <c r="G2209" s="162">
        <v>45419</v>
      </c>
      <c r="H2209" s="156" t="s">
        <v>94</v>
      </c>
      <c r="I2209" s="163">
        <v>45422</v>
      </c>
      <c r="J2209" s="127"/>
      <c r="K2209" s="9" t="s">
        <v>1368</v>
      </c>
      <c r="M2209" s="13">
        <v>1399</v>
      </c>
      <c r="N2209" t="s">
        <v>1713</v>
      </c>
      <c r="O2209">
        <v>530</v>
      </c>
      <c r="P2209">
        <v>125</v>
      </c>
      <c r="Q2209" s="13">
        <f t="shared" si="40"/>
        <v>744</v>
      </c>
    </row>
    <row r="2210" spans="1:17" ht="21">
      <c r="A2210" s="59">
        <v>2202</v>
      </c>
      <c r="B2210" s="55">
        <v>1091299121862</v>
      </c>
      <c r="C2210" s="55">
        <v>8249464344</v>
      </c>
      <c r="D2210" s="1" t="s">
        <v>3647</v>
      </c>
      <c r="E2210" s="1" t="s">
        <v>3648</v>
      </c>
      <c r="F2210" s="1" t="s">
        <v>827</v>
      </c>
      <c r="G2210" s="162">
        <v>45419</v>
      </c>
      <c r="H2210" s="156" t="s">
        <v>94</v>
      </c>
      <c r="I2210" s="163">
        <v>45422</v>
      </c>
      <c r="J2210" s="127"/>
      <c r="K2210" s="9" t="s">
        <v>985</v>
      </c>
      <c r="L2210" t="s">
        <v>562</v>
      </c>
      <c r="M2210" s="13">
        <v>1399</v>
      </c>
      <c r="N2210" t="s">
        <v>2922</v>
      </c>
      <c r="O2210">
        <v>570</v>
      </c>
      <c r="P2210">
        <v>125</v>
      </c>
      <c r="Q2210" s="13">
        <f t="shared" si="40"/>
        <v>704</v>
      </c>
    </row>
    <row r="2211" spans="1:17" ht="21">
      <c r="A2211" s="59">
        <v>2203</v>
      </c>
      <c r="B2211" s="55">
        <v>77986721245</v>
      </c>
      <c r="C2211" s="55">
        <v>8437740040</v>
      </c>
      <c r="D2211" s="1" t="s">
        <v>3649</v>
      </c>
      <c r="E2211" s="1" t="s">
        <v>1215</v>
      </c>
      <c r="F2211" s="1" t="s">
        <v>93</v>
      </c>
      <c r="G2211" s="162">
        <v>45419</v>
      </c>
      <c r="H2211" s="156" t="s">
        <v>94</v>
      </c>
      <c r="I2211" s="163">
        <v>45422</v>
      </c>
      <c r="J2211" s="127"/>
      <c r="K2211" s="9" t="s">
        <v>1368</v>
      </c>
      <c r="M2211" s="13">
        <v>1399</v>
      </c>
      <c r="N2211" t="s">
        <v>1713</v>
      </c>
      <c r="O2211">
        <v>530</v>
      </c>
      <c r="P2211">
        <v>125</v>
      </c>
      <c r="Q2211" s="13">
        <f t="shared" si="40"/>
        <v>744</v>
      </c>
    </row>
    <row r="2212" spans="1:17" ht="21">
      <c r="A2212" s="59">
        <v>2204</v>
      </c>
      <c r="B2212" s="55">
        <v>77057886614</v>
      </c>
      <c r="C2212" s="55">
        <v>8375977004</v>
      </c>
      <c r="D2212" s="1" t="s">
        <v>3650</v>
      </c>
      <c r="E2212" s="1" t="s">
        <v>836</v>
      </c>
      <c r="F2212" s="1" t="s">
        <v>2</v>
      </c>
      <c r="G2212" s="162">
        <v>45419</v>
      </c>
      <c r="H2212" s="156" t="s">
        <v>94</v>
      </c>
      <c r="I2212" s="163">
        <v>45422</v>
      </c>
      <c r="J2212" s="127"/>
      <c r="K2212" s="9" t="s">
        <v>1376</v>
      </c>
      <c r="L2212" t="s">
        <v>562</v>
      </c>
      <c r="M2212" s="13">
        <v>1499</v>
      </c>
      <c r="N2212" t="s">
        <v>3340</v>
      </c>
      <c r="O2212">
        <v>570</v>
      </c>
      <c r="P2212">
        <v>125</v>
      </c>
      <c r="Q2212" s="13">
        <f t="shared" ref="Q2212:Q2275" si="41">(IF((M2212)-(O2212+P2212)&lt;0,0,(M2212)-(O2212+P2212)))</f>
        <v>804</v>
      </c>
    </row>
    <row r="2213" spans="1:17" ht="21">
      <c r="A2213" s="59">
        <v>2205</v>
      </c>
      <c r="B2213" s="55">
        <v>77057886555</v>
      </c>
      <c r="C2213" s="55">
        <v>9450024313</v>
      </c>
      <c r="D2213" s="1" t="s">
        <v>3651</v>
      </c>
      <c r="E2213" s="1" t="s">
        <v>1930</v>
      </c>
      <c r="F2213" s="1" t="s">
        <v>22</v>
      </c>
      <c r="G2213" s="162">
        <v>45419</v>
      </c>
      <c r="H2213" s="156" t="s">
        <v>94</v>
      </c>
      <c r="I2213" s="163">
        <v>45420</v>
      </c>
      <c r="J2213" s="127"/>
      <c r="K2213" s="9" t="s">
        <v>1376</v>
      </c>
      <c r="L2213" t="s">
        <v>562</v>
      </c>
      <c r="M2213" s="13">
        <v>1499</v>
      </c>
      <c r="N2213" t="s">
        <v>3340</v>
      </c>
      <c r="O2213">
        <v>570</v>
      </c>
      <c r="P2213">
        <v>125</v>
      </c>
      <c r="Q2213" s="13">
        <f t="shared" si="41"/>
        <v>804</v>
      </c>
    </row>
    <row r="2214" spans="1:17" ht="21">
      <c r="A2214" s="59">
        <v>2206</v>
      </c>
      <c r="B2214" s="55">
        <v>77986721083</v>
      </c>
      <c r="C2214" s="55">
        <v>8932095109</v>
      </c>
      <c r="D2214" s="1" t="s">
        <v>3652</v>
      </c>
      <c r="E2214" s="1" t="s">
        <v>1171</v>
      </c>
      <c r="F2214" s="1" t="s">
        <v>93</v>
      </c>
      <c r="G2214" s="162">
        <v>45419</v>
      </c>
      <c r="H2214" s="156" t="s">
        <v>94</v>
      </c>
      <c r="I2214" s="163">
        <v>45421</v>
      </c>
      <c r="J2214" s="127"/>
      <c r="K2214" s="9" t="s">
        <v>1368</v>
      </c>
      <c r="M2214" s="13">
        <v>1399</v>
      </c>
      <c r="N2214" t="s">
        <v>1713</v>
      </c>
      <c r="O2214">
        <v>530</v>
      </c>
      <c r="P2214">
        <v>125</v>
      </c>
      <c r="Q2214" s="13">
        <f t="shared" si="41"/>
        <v>744</v>
      </c>
    </row>
    <row r="2215" spans="1:17" ht="21">
      <c r="A2215" s="59">
        <v>2207</v>
      </c>
      <c r="B2215" s="55">
        <v>19041571646573</v>
      </c>
      <c r="C2215" s="55">
        <v>9324123745</v>
      </c>
      <c r="D2215" s="1" t="s">
        <v>3653</v>
      </c>
      <c r="E2215" s="1" t="s">
        <v>533</v>
      </c>
      <c r="F2215" s="1" t="s">
        <v>232</v>
      </c>
      <c r="G2215" s="162">
        <v>45419</v>
      </c>
      <c r="H2215" s="156" t="s">
        <v>94</v>
      </c>
      <c r="I2215" s="163">
        <v>45427</v>
      </c>
      <c r="J2215" s="127"/>
      <c r="K2215" s="9" t="s">
        <v>1234</v>
      </c>
      <c r="M2215" s="13">
        <v>1499</v>
      </c>
      <c r="N2215" t="s">
        <v>2882</v>
      </c>
      <c r="O2215">
        <v>530</v>
      </c>
      <c r="P2215">
        <v>125</v>
      </c>
      <c r="Q2215" s="13">
        <f t="shared" si="41"/>
        <v>844</v>
      </c>
    </row>
    <row r="2216" spans="1:17" ht="21">
      <c r="A2216" s="59">
        <v>2208</v>
      </c>
      <c r="B2216" s="55">
        <v>77986720965</v>
      </c>
      <c r="C2216" s="55">
        <v>9566393570</v>
      </c>
      <c r="D2216" s="1" t="s">
        <v>3654</v>
      </c>
      <c r="E2216" s="1" t="s">
        <v>1773</v>
      </c>
      <c r="F2216" s="1" t="s">
        <v>343</v>
      </c>
      <c r="G2216" s="162">
        <v>45419</v>
      </c>
      <c r="H2216" s="156" t="s">
        <v>94</v>
      </c>
      <c r="I2216" s="163">
        <v>45422</v>
      </c>
      <c r="J2216" s="127"/>
      <c r="K2216" s="9" t="s">
        <v>2393</v>
      </c>
      <c r="M2216" s="13">
        <v>2498</v>
      </c>
      <c r="N2216" t="s">
        <v>2871</v>
      </c>
      <c r="O2216">
        <v>1060</v>
      </c>
      <c r="P2216">
        <v>150</v>
      </c>
      <c r="Q2216" s="13">
        <f t="shared" si="41"/>
        <v>1288</v>
      </c>
    </row>
    <row r="2217" spans="1:17" ht="21">
      <c r="A2217" s="59">
        <v>2209</v>
      </c>
      <c r="B2217" s="55">
        <v>77057886253</v>
      </c>
      <c r="C2217" s="55">
        <v>9149603494</v>
      </c>
      <c r="D2217" s="1" t="s">
        <v>3655</v>
      </c>
      <c r="E2217" s="1" t="s">
        <v>962</v>
      </c>
      <c r="F2217" s="1" t="s">
        <v>631</v>
      </c>
      <c r="G2217" s="162">
        <v>45419</v>
      </c>
      <c r="H2217" s="156" t="s">
        <v>94</v>
      </c>
      <c r="I2217" s="163">
        <v>45422</v>
      </c>
      <c r="J2217" s="127"/>
      <c r="K2217" s="9" t="s">
        <v>985</v>
      </c>
      <c r="L2217" t="s">
        <v>562</v>
      </c>
      <c r="M2217" s="13">
        <v>1399</v>
      </c>
      <c r="N2217" t="s">
        <v>3354</v>
      </c>
      <c r="O2217">
        <v>570</v>
      </c>
      <c r="P2217">
        <v>125</v>
      </c>
      <c r="Q2217" s="13">
        <f t="shared" si="41"/>
        <v>704</v>
      </c>
    </row>
    <row r="2218" spans="1:17" ht="21">
      <c r="A2218" s="59">
        <v>2210</v>
      </c>
      <c r="B2218" s="55">
        <v>77057886150</v>
      </c>
      <c r="C2218" s="55">
        <v>8680927857</v>
      </c>
      <c r="D2218" s="1" t="s">
        <v>3656</v>
      </c>
      <c r="E2218" s="1" t="s">
        <v>939</v>
      </c>
      <c r="F2218" s="1" t="s">
        <v>343</v>
      </c>
      <c r="G2218" s="162">
        <v>45419</v>
      </c>
      <c r="H2218" s="156" t="s">
        <v>94</v>
      </c>
      <c r="I2218" s="163">
        <v>45431</v>
      </c>
      <c r="J2218" s="127"/>
      <c r="K2218" s="9" t="s">
        <v>1376</v>
      </c>
      <c r="L2218" t="s">
        <v>562</v>
      </c>
      <c r="M2218" s="13">
        <v>1499</v>
      </c>
      <c r="N2218" t="s">
        <v>3340</v>
      </c>
      <c r="O2218">
        <v>570</v>
      </c>
      <c r="P2218">
        <v>125</v>
      </c>
      <c r="Q2218" s="13">
        <f t="shared" si="41"/>
        <v>804</v>
      </c>
    </row>
    <row r="2219" spans="1:17" ht="21">
      <c r="A2219" s="59">
        <v>2211</v>
      </c>
      <c r="B2219" s="55">
        <v>77986720792</v>
      </c>
      <c r="C2219" s="55">
        <v>6205112141</v>
      </c>
      <c r="D2219" s="1" t="s">
        <v>3657</v>
      </c>
      <c r="E2219" s="1" t="s">
        <v>901</v>
      </c>
      <c r="F2219" s="1" t="s">
        <v>210</v>
      </c>
      <c r="G2219" s="162">
        <v>45419</v>
      </c>
      <c r="H2219" s="156" t="s">
        <v>94</v>
      </c>
      <c r="I2219" s="163">
        <v>45421</v>
      </c>
      <c r="J2219" s="127"/>
      <c r="K2219" s="9" t="s">
        <v>1234</v>
      </c>
      <c r="M2219" s="13">
        <v>1499</v>
      </c>
      <c r="N2219" t="s">
        <v>1520</v>
      </c>
      <c r="O2219">
        <v>530</v>
      </c>
      <c r="P2219">
        <v>125</v>
      </c>
      <c r="Q2219" s="13">
        <f t="shared" si="41"/>
        <v>844</v>
      </c>
    </row>
    <row r="2220" spans="1:17" ht="21">
      <c r="A2220" s="59">
        <v>2212</v>
      </c>
      <c r="B2220" s="55">
        <v>77986720685</v>
      </c>
      <c r="C2220" s="55">
        <v>9511264498</v>
      </c>
      <c r="D2220" s="1" t="s">
        <v>3660</v>
      </c>
      <c r="E2220" s="1" t="s">
        <v>589</v>
      </c>
      <c r="F2220" s="1" t="s">
        <v>232</v>
      </c>
      <c r="G2220" s="162">
        <v>45419</v>
      </c>
      <c r="H2220" s="156" t="s">
        <v>94</v>
      </c>
      <c r="I2220" s="163">
        <v>45421</v>
      </c>
      <c r="J2220" s="127"/>
      <c r="K2220" s="9" t="s">
        <v>2104</v>
      </c>
      <c r="M2220" s="13">
        <v>1999</v>
      </c>
      <c r="N2220" t="s">
        <v>3392</v>
      </c>
      <c r="O2220">
        <v>750</v>
      </c>
      <c r="P2220">
        <v>200</v>
      </c>
      <c r="Q2220" s="13">
        <f t="shared" si="41"/>
        <v>1049</v>
      </c>
    </row>
    <row r="2221" spans="1:17" ht="21">
      <c r="A2221" s="59">
        <v>2213</v>
      </c>
      <c r="B2221" s="55">
        <v>19041571645932</v>
      </c>
      <c r="C2221" s="55">
        <v>6358748576</v>
      </c>
      <c r="D2221" s="1" t="s">
        <v>3661</v>
      </c>
      <c r="E2221" s="1" t="s">
        <v>593</v>
      </c>
      <c r="F2221" s="1" t="s">
        <v>232</v>
      </c>
      <c r="G2221" s="162">
        <v>45419</v>
      </c>
      <c r="H2221" s="156" t="s">
        <v>94</v>
      </c>
      <c r="I2221" s="163">
        <v>45423</v>
      </c>
      <c r="J2221" s="127"/>
      <c r="K2221" s="9" t="s">
        <v>1514</v>
      </c>
      <c r="M2221" s="13">
        <v>1599</v>
      </c>
      <c r="N2221" t="s">
        <v>2948</v>
      </c>
      <c r="O2221">
        <v>530</v>
      </c>
      <c r="P2221">
        <v>125</v>
      </c>
      <c r="Q2221" s="13">
        <f t="shared" si="41"/>
        <v>944</v>
      </c>
    </row>
    <row r="2222" spans="1:17" ht="21">
      <c r="A2222" s="59">
        <v>2214</v>
      </c>
      <c r="B2222" s="55">
        <v>77057884466</v>
      </c>
      <c r="C2222" s="55">
        <v>7060083485</v>
      </c>
      <c r="D2222" s="1" t="s">
        <v>3662</v>
      </c>
      <c r="E2222" s="1" t="s">
        <v>940</v>
      </c>
      <c r="F2222" s="1" t="s">
        <v>22</v>
      </c>
      <c r="G2222" s="162">
        <v>45419</v>
      </c>
      <c r="H2222" s="156" t="s">
        <v>94</v>
      </c>
      <c r="I2222" s="163">
        <v>45420</v>
      </c>
      <c r="J2222" s="127"/>
      <c r="K2222" s="9" t="s">
        <v>985</v>
      </c>
      <c r="L2222" t="s">
        <v>562</v>
      </c>
      <c r="M2222" s="13">
        <v>1399</v>
      </c>
      <c r="N2222" t="s">
        <v>3354</v>
      </c>
      <c r="O2222">
        <v>570</v>
      </c>
      <c r="P2222">
        <v>125</v>
      </c>
      <c r="Q2222" s="13">
        <f t="shared" si="41"/>
        <v>704</v>
      </c>
    </row>
    <row r="2223" spans="1:17" ht="21">
      <c r="A2223" s="59">
        <v>2215</v>
      </c>
      <c r="B2223" s="55">
        <v>77986725014</v>
      </c>
      <c r="C2223" s="55">
        <v>9560494017</v>
      </c>
      <c r="D2223" s="1" t="s">
        <v>3664</v>
      </c>
      <c r="E2223" s="1" t="s">
        <v>4</v>
      </c>
      <c r="F2223" s="1" t="s">
        <v>4</v>
      </c>
      <c r="G2223" s="162">
        <v>45419</v>
      </c>
      <c r="H2223" s="156" t="s">
        <v>94</v>
      </c>
      <c r="I2223" s="163">
        <v>45420</v>
      </c>
      <c r="J2223" s="127"/>
      <c r="K2223" s="9" t="s">
        <v>1234</v>
      </c>
      <c r="M2223" s="13">
        <v>1499</v>
      </c>
      <c r="N2223" t="s">
        <v>1520</v>
      </c>
      <c r="O2223">
        <v>530</v>
      </c>
      <c r="P2223">
        <v>125</v>
      </c>
      <c r="Q2223" s="13">
        <f t="shared" si="41"/>
        <v>844</v>
      </c>
    </row>
    <row r="2224" spans="1:17" ht="21">
      <c r="A2224" s="59">
        <v>2216</v>
      </c>
      <c r="B2224" s="55">
        <v>77986725003</v>
      </c>
      <c r="C2224" s="55">
        <v>6296239595</v>
      </c>
      <c r="D2224" s="1" t="s">
        <v>3665</v>
      </c>
      <c r="E2224" s="1" t="s">
        <v>1562</v>
      </c>
      <c r="F2224" s="1" t="s">
        <v>714</v>
      </c>
      <c r="G2224" s="162">
        <v>45419</v>
      </c>
      <c r="H2224" s="156" t="s">
        <v>94</v>
      </c>
      <c r="I2224" s="163">
        <v>45423</v>
      </c>
      <c r="J2224" s="127"/>
      <c r="K2224" s="9" t="s">
        <v>1368</v>
      </c>
      <c r="M2224" s="13">
        <v>1399</v>
      </c>
      <c r="N2224" t="s">
        <v>1713</v>
      </c>
      <c r="O2224">
        <v>530</v>
      </c>
      <c r="P2224">
        <v>125</v>
      </c>
      <c r="Q2224" s="13">
        <f t="shared" si="41"/>
        <v>744</v>
      </c>
    </row>
    <row r="2225" spans="1:17" ht="21">
      <c r="A2225" s="59">
        <v>2217</v>
      </c>
      <c r="B2225" s="55">
        <v>1091299127985</v>
      </c>
      <c r="C2225" s="55">
        <v>8509096880</v>
      </c>
      <c r="D2225" s="1" t="s">
        <v>3666</v>
      </c>
      <c r="E2225" s="1" t="s">
        <v>2600</v>
      </c>
      <c r="F2225" s="1" t="s">
        <v>249</v>
      </c>
      <c r="G2225" s="162">
        <v>45419</v>
      </c>
      <c r="H2225" s="156" t="s">
        <v>94</v>
      </c>
      <c r="I2225" s="163">
        <v>45423</v>
      </c>
      <c r="J2225" s="127"/>
      <c r="K2225" s="9" t="s">
        <v>985</v>
      </c>
      <c r="L2225" t="s">
        <v>562</v>
      </c>
      <c r="M2225" s="13">
        <v>1399</v>
      </c>
      <c r="N2225" t="s">
        <v>3354</v>
      </c>
      <c r="O2225">
        <v>570</v>
      </c>
      <c r="P2225">
        <v>125</v>
      </c>
      <c r="Q2225" s="13">
        <f t="shared" si="41"/>
        <v>704</v>
      </c>
    </row>
    <row r="2226" spans="1:17" ht="21">
      <c r="A2226" s="59">
        <v>2218</v>
      </c>
      <c r="B2226" s="55">
        <v>77986792903</v>
      </c>
      <c r="C2226" s="55">
        <v>7003134669</v>
      </c>
      <c r="D2226" s="1" t="s">
        <v>3667</v>
      </c>
      <c r="E2226" s="1" t="s">
        <v>419</v>
      </c>
      <c r="F2226" s="1" t="s">
        <v>714</v>
      </c>
      <c r="G2226" s="162">
        <v>45419</v>
      </c>
      <c r="H2226" s="157" t="s">
        <v>115</v>
      </c>
      <c r="I2226" s="164"/>
      <c r="J2226" s="165">
        <v>45428</v>
      </c>
      <c r="K2226" s="9" t="s">
        <v>928</v>
      </c>
      <c r="M2226" s="13"/>
      <c r="N2226" t="s">
        <v>2254</v>
      </c>
      <c r="P2226">
        <v>200</v>
      </c>
      <c r="Q2226" s="13">
        <f t="shared" si="41"/>
        <v>0</v>
      </c>
    </row>
    <row r="2227" spans="1:17" ht="21">
      <c r="A2227" s="59">
        <v>2219</v>
      </c>
      <c r="B2227" s="55">
        <v>19041572157046</v>
      </c>
      <c r="C2227" s="55">
        <v>7993279927</v>
      </c>
      <c r="D2227" s="1" t="s">
        <v>3663</v>
      </c>
      <c r="E2227" s="1" t="s">
        <v>1108</v>
      </c>
      <c r="F2227" s="1" t="s">
        <v>303</v>
      </c>
      <c r="G2227" s="162">
        <v>45420</v>
      </c>
      <c r="H2227" s="156" t="s">
        <v>94</v>
      </c>
      <c r="I2227" s="163">
        <v>45427</v>
      </c>
      <c r="J2227" s="127"/>
      <c r="K2227" s="9" t="s">
        <v>2104</v>
      </c>
      <c r="M2227" s="13">
        <v>1999</v>
      </c>
      <c r="N2227" t="s">
        <v>3392</v>
      </c>
      <c r="O2227">
        <v>750</v>
      </c>
      <c r="P2227">
        <v>200</v>
      </c>
      <c r="Q2227" s="13">
        <f t="shared" si="41"/>
        <v>1049</v>
      </c>
    </row>
    <row r="2228" spans="1:17" ht="21">
      <c r="A2228" s="59">
        <v>2220</v>
      </c>
      <c r="B2228" s="55">
        <v>19041572156943</v>
      </c>
      <c r="C2228" s="55">
        <v>7005038674</v>
      </c>
      <c r="D2228" s="1" t="s">
        <v>3658</v>
      </c>
      <c r="E2228" s="1" t="s">
        <v>3659</v>
      </c>
      <c r="F2228" s="1" t="s">
        <v>1119</v>
      </c>
      <c r="G2228" s="162">
        <v>45420</v>
      </c>
      <c r="H2228" s="157" t="s">
        <v>115</v>
      </c>
      <c r="I2228" s="164"/>
      <c r="J2228" s="165">
        <v>45436</v>
      </c>
      <c r="K2228" s="9" t="s">
        <v>2104</v>
      </c>
      <c r="M2228" s="13"/>
      <c r="N2228" t="s">
        <v>3392</v>
      </c>
      <c r="P2228">
        <v>200</v>
      </c>
      <c r="Q2228" s="13">
        <f t="shared" si="41"/>
        <v>0</v>
      </c>
    </row>
    <row r="2229" spans="1:17" ht="21">
      <c r="A2229" s="59">
        <v>2221</v>
      </c>
      <c r="B2229" s="55">
        <v>77058934234</v>
      </c>
      <c r="C2229" s="55">
        <v>8169680491</v>
      </c>
      <c r="D2229" s="1" t="s">
        <v>3668</v>
      </c>
      <c r="E2229" s="1" t="s">
        <v>2826</v>
      </c>
      <c r="F2229" s="1" t="s">
        <v>452</v>
      </c>
      <c r="G2229" s="162">
        <v>45420</v>
      </c>
      <c r="H2229" s="156" t="s">
        <v>94</v>
      </c>
      <c r="I2229" s="163">
        <v>45424</v>
      </c>
      <c r="J2229" s="127"/>
      <c r="K2229" s="9" t="s">
        <v>985</v>
      </c>
      <c r="L2229" t="s">
        <v>562</v>
      </c>
      <c r="M2229" s="13">
        <v>1399</v>
      </c>
      <c r="N2229" t="s">
        <v>3354</v>
      </c>
      <c r="O2229">
        <v>570</v>
      </c>
      <c r="P2229">
        <v>125</v>
      </c>
      <c r="Q2229" s="13">
        <f t="shared" si="41"/>
        <v>704</v>
      </c>
    </row>
    <row r="2230" spans="1:17" ht="21">
      <c r="A2230" s="59">
        <v>2222</v>
      </c>
      <c r="B2230" s="55">
        <v>77987795760</v>
      </c>
      <c r="C2230" s="55">
        <v>7307156568</v>
      </c>
      <c r="D2230" s="1" t="s">
        <v>3669</v>
      </c>
      <c r="E2230" s="1" t="s">
        <v>846</v>
      </c>
      <c r="F2230" s="1" t="s">
        <v>22</v>
      </c>
      <c r="G2230" s="162">
        <v>45420</v>
      </c>
      <c r="H2230" s="156" t="s">
        <v>94</v>
      </c>
      <c r="I2230" s="163">
        <v>45422</v>
      </c>
      <c r="J2230" s="127"/>
      <c r="K2230" s="9" t="s">
        <v>2104</v>
      </c>
      <c r="M2230" s="13">
        <v>1999</v>
      </c>
      <c r="N2230" t="s">
        <v>2724</v>
      </c>
      <c r="O2230">
        <v>750</v>
      </c>
      <c r="P2230">
        <v>150</v>
      </c>
      <c r="Q2230" s="13">
        <f t="shared" si="41"/>
        <v>1099</v>
      </c>
    </row>
    <row r="2231" spans="1:17" ht="21">
      <c r="A2231" s="59">
        <v>2223</v>
      </c>
      <c r="B2231" s="55">
        <v>19041572156652</v>
      </c>
      <c r="C2231" s="55">
        <v>7016778985</v>
      </c>
      <c r="D2231" s="1" t="s">
        <v>2691</v>
      </c>
      <c r="E2231" s="1" t="s">
        <v>891</v>
      </c>
      <c r="F2231" s="1" t="s">
        <v>492</v>
      </c>
      <c r="G2231" s="162">
        <v>45420</v>
      </c>
      <c r="H2231" s="156" t="s">
        <v>94</v>
      </c>
      <c r="I2231" s="163">
        <v>45424</v>
      </c>
      <c r="J2231" s="127"/>
      <c r="K2231" s="9" t="s">
        <v>1234</v>
      </c>
      <c r="M2231" s="13">
        <v>1499</v>
      </c>
      <c r="N2231" t="s">
        <v>1520</v>
      </c>
      <c r="O2231">
        <v>530</v>
      </c>
      <c r="P2231">
        <v>125</v>
      </c>
      <c r="Q2231" s="13">
        <f t="shared" si="41"/>
        <v>844</v>
      </c>
    </row>
    <row r="2232" spans="1:17" ht="21">
      <c r="A2232" s="59">
        <v>2224</v>
      </c>
      <c r="B2232" s="55">
        <v>77987795524</v>
      </c>
      <c r="C2232" s="55">
        <v>9521737778</v>
      </c>
      <c r="D2232" s="1" t="s">
        <v>3670</v>
      </c>
      <c r="E2232" s="1" t="s">
        <v>3671</v>
      </c>
      <c r="F2232" s="1" t="s">
        <v>11</v>
      </c>
      <c r="G2232" s="162">
        <v>45420</v>
      </c>
      <c r="H2232" s="156" t="s">
        <v>94</v>
      </c>
      <c r="I2232" s="163">
        <v>45422</v>
      </c>
      <c r="J2232" s="127"/>
      <c r="K2232" s="9" t="s">
        <v>1368</v>
      </c>
      <c r="M2232" s="13">
        <v>1399</v>
      </c>
      <c r="N2232" t="s">
        <v>1713</v>
      </c>
      <c r="O2232">
        <v>530</v>
      </c>
      <c r="P2232">
        <v>125</v>
      </c>
      <c r="Q2232" s="13">
        <f t="shared" si="41"/>
        <v>744</v>
      </c>
    </row>
    <row r="2233" spans="1:17" ht="21">
      <c r="A2233" s="59">
        <v>2225</v>
      </c>
      <c r="B2233" s="55">
        <v>77987795465</v>
      </c>
      <c r="C2233" s="55">
        <v>7745826801</v>
      </c>
      <c r="D2233" s="1" t="s">
        <v>3672</v>
      </c>
      <c r="E2233" s="1" t="s">
        <v>773</v>
      </c>
      <c r="F2233" s="1" t="s">
        <v>232</v>
      </c>
      <c r="G2233" s="162">
        <v>45420</v>
      </c>
      <c r="H2233" s="156" t="s">
        <v>94</v>
      </c>
      <c r="I2233" s="163">
        <v>45423</v>
      </c>
      <c r="J2233" s="127"/>
      <c r="K2233" s="9" t="s">
        <v>1234</v>
      </c>
      <c r="M2233" s="13">
        <v>1499</v>
      </c>
      <c r="N2233" t="s">
        <v>1520</v>
      </c>
      <c r="O2233">
        <v>530</v>
      </c>
      <c r="P2233">
        <v>125</v>
      </c>
      <c r="Q2233" s="13">
        <f t="shared" si="41"/>
        <v>844</v>
      </c>
    </row>
    <row r="2234" spans="1:17" ht="21">
      <c r="A2234" s="59">
        <v>2226</v>
      </c>
      <c r="B2234" s="55">
        <v>77058933490</v>
      </c>
      <c r="C2234" s="55">
        <v>9110874461</v>
      </c>
      <c r="D2234" s="1" t="s">
        <v>3673</v>
      </c>
      <c r="E2234" s="1" t="s">
        <v>3674</v>
      </c>
      <c r="F2234" s="1" t="s">
        <v>452</v>
      </c>
      <c r="G2234" s="162">
        <v>45420</v>
      </c>
      <c r="H2234" s="156" t="s">
        <v>94</v>
      </c>
      <c r="I2234" s="163">
        <v>45425</v>
      </c>
      <c r="J2234" s="127"/>
      <c r="K2234" s="9" t="s">
        <v>985</v>
      </c>
      <c r="L2234" t="s">
        <v>562</v>
      </c>
      <c r="M2234" s="13">
        <v>1399</v>
      </c>
      <c r="N2234" t="s">
        <v>3354</v>
      </c>
      <c r="O2234">
        <v>570</v>
      </c>
      <c r="P2234">
        <v>125</v>
      </c>
      <c r="Q2234" s="13">
        <f t="shared" si="41"/>
        <v>704</v>
      </c>
    </row>
    <row r="2235" spans="1:17" ht="21">
      <c r="A2235" s="59">
        <v>2227</v>
      </c>
      <c r="B2235" s="55">
        <v>77987795185</v>
      </c>
      <c r="C2235" s="55">
        <v>6239250457</v>
      </c>
      <c r="D2235" s="1" t="s">
        <v>3675</v>
      </c>
      <c r="E2235" s="1" t="s">
        <v>3674</v>
      </c>
      <c r="F2235" s="1" t="s">
        <v>452</v>
      </c>
      <c r="G2235" s="162">
        <v>45420</v>
      </c>
      <c r="H2235" s="156" t="s">
        <v>94</v>
      </c>
      <c r="I2235" s="163">
        <v>45423</v>
      </c>
      <c r="J2235" s="127"/>
      <c r="K2235" s="9" t="s">
        <v>1234</v>
      </c>
      <c r="M2235" s="13">
        <v>1499</v>
      </c>
      <c r="N2235" t="s">
        <v>1520</v>
      </c>
      <c r="O2235">
        <v>530</v>
      </c>
      <c r="P2235">
        <v>125</v>
      </c>
      <c r="Q2235" s="13">
        <f t="shared" si="41"/>
        <v>844</v>
      </c>
    </row>
    <row r="2236" spans="1:17" ht="21">
      <c r="A2236" s="59">
        <v>2228</v>
      </c>
      <c r="B2236" s="55">
        <v>77987795130</v>
      </c>
      <c r="C2236" s="55">
        <v>9643416862</v>
      </c>
      <c r="D2236" s="1" t="s">
        <v>3676</v>
      </c>
      <c r="E2236" s="1" t="s">
        <v>4</v>
      </c>
      <c r="F2236" s="1" t="s">
        <v>4</v>
      </c>
      <c r="G2236" s="162">
        <v>45420</v>
      </c>
      <c r="H2236" s="156" t="s">
        <v>94</v>
      </c>
      <c r="I2236" s="163">
        <v>45421</v>
      </c>
      <c r="J2236" s="127"/>
      <c r="K2236" s="9" t="s">
        <v>1368</v>
      </c>
      <c r="M2236" s="13">
        <v>1399</v>
      </c>
      <c r="N2236" t="s">
        <v>1713</v>
      </c>
      <c r="O2236">
        <v>530</v>
      </c>
      <c r="P2236">
        <v>125</v>
      </c>
      <c r="Q2236" s="13">
        <f t="shared" si="41"/>
        <v>744</v>
      </c>
    </row>
    <row r="2237" spans="1:17" ht="21">
      <c r="A2237" s="59">
        <v>2229</v>
      </c>
      <c r="B2237" s="55">
        <v>77987795104</v>
      </c>
      <c r="C2237" s="55">
        <v>8822315627</v>
      </c>
      <c r="D2237" s="1" t="s">
        <v>3677</v>
      </c>
      <c r="E2237" s="1" t="s">
        <v>3303</v>
      </c>
      <c r="F2237" s="1" t="s">
        <v>380</v>
      </c>
      <c r="G2237" s="162">
        <v>45420</v>
      </c>
      <c r="H2237" s="156" t="s">
        <v>94</v>
      </c>
      <c r="I2237" s="163">
        <v>45425</v>
      </c>
      <c r="J2237" s="127"/>
      <c r="K2237" s="9" t="s">
        <v>1368</v>
      </c>
      <c r="M2237" s="13">
        <v>1399</v>
      </c>
      <c r="N2237" t="s">
        <v>1713</v>
      </c>
      <c r="O2237">
        <v>530</v>
      </c>
      <c r="P2237">
        <v>125</v>
      </c>
      <c r="Q2237" s="13">
        <f t="shared" si="41"/>
        <v>744</v>
      </c>
    </row>
    <row r="2238" spans="1:17" ht="21">
      <c r="A2238" s="59">
        <v>2230</v>
      </c>
      <c r="B2238" s="55">
        <v>19041572155823</v>
      </c>
      <c r="C2238" s="55">
        <v>8822718633</v>
      </c>
      <c r="D2238" s="1" t="s">
        <v>3678</v>
      </c>
      <c r="E2238" s="1" t="s">
        <v>379</v>
      </c>
      <c r="F2238" s="1" t="s">
        <v>380</v>
      </c>
      <c r="G2238" s="162">
        <v>45420</v>
      </c>
      <c r="H2238" s="156" t="s">
        <v>94</v>
      </c>
      <c r="I2238" s="163">
        <v>45425</v>
      </c>
      <c r="J2238" s="127"/>
      <c r="K2238" s="9" t="s">
        <v>2104</v>
      </c>
      <c r="M2238" s="13">
        <v>1999</v>
      </c>
      <c r="N2238" t="s">
        <v>3392</v>
      </c>
      <c r="O2238">
        <v>750</v>
      </c>
      <c r="P2238">
        <v>200</v>
      </c>
      <c r="Q2238" s="13">
        <f t="shared" si="41"/>
        <v>1049</v>
      </c>
    </row>
    <row r="2239" spans="1:17" ht="21">
      <c r="A2239" s="59">
        <v>2231</v>
      </c>
      <c r="B2239" s="55">
        <v>77987792901</v>
      </c>
      <c r="C2239" s="55">
        <v>9789428081</v>
      </c>
      <c r="D2239" s="1" t="s">
        <v>3679</v>
      </c>
      <c r="E2239" s="1" t="s">
        <v>342</v>
      </c>
      <c r="F2239" s="1" t="s">
        <v>343</v>
      </c>
      <c r="G2239" s="162">
        <v>45420</v>
      </c>
      <c r="H2239" s="156" t="s">
        <v>94</v>
      </c>
      <c r="I2239" s="163">
        <v>45425</v>
      </c>
      <c r="J2239" s="127"/>
      <c r="K2239" s="9" t="s">
        <v>1415</v>
      </c>
      <c r="M2239" s="13">
        <v>1548</v>
      </c>
      <c r="N2239" t="s">
        <v>1554</v>
      </c>
      <c r="O2239">
        <v>570</v>
      </c>
      <c r="P2239">
        <v>125</v>
      </c>
      <c r="Q2239" s="13">
        <f t="shared" si="41"/>
        <v>853</v>
      </c>
    </row>
    <row r="2240" spans="1:17" ht="21">
      <c r="A2240" s="59">
        <v>2232</v>
      </c>
      <c r="B2240" s="55">
        <v>77987792842</v>
      </c>
      <c r="C2240" s="55">
        <v>9667049183</v>
      </c>
      <c r="D2240" s="1" t="s">
        <v>3680</v>
      </c>
      <c r="E2240" s="1" t="s">
        <v>4</v>
      </c>
      <c r="F2240" s="1" t="s">
        <v>4</v>
      </c>
      <c r="G2240" s="162">
        <v>45420</v>
      </c>
      <c r="H2240" s="156" t="s">
        <v>94</v>
      </c>
      <c r="I2240" s="163">
        <v>45421</v>
      </c>
      <c r="J2240" s="127"/>
      <c r="K2240" s="9" t="s">
        <v>2104</v>
      </c>
      <c r="M2240" s="13">
        <v>1999</v>
      </c>
      <c r="N2240" t="s">
        <v>2254</v>
      </c>
      <c r="O2240">
        <v>650</v>
      </c>
      <c r="P2240">
        <v>200</v>
      </c>
      <c r="Q2240" s="13">
        <f t="shared" si="41"/>
        <v>1149</v>
      </c>
    </row>
    <row r="2241" spans="1:17" ht="21">
      <c r="A2241" s="59">
        <v>2233</v>
      </c>
      <c r="B2241" s="55">
        <v>77987792794</v>
      </c>
      <c r="C2241" s="55">
        <v>7814507552</v>
      </c>
      <c r="D2241" s="1" t="s">
        <v>3681</v>
      </c>
      <c r="E2241" s="1" t="s">
        <v>654</v>
      </c>
      <c r="F2241" s="1" t="s">
        <v>93</v>
      </c>
      <c r="G2241" s="162">
        <v>45420</v>
      </c>
      <c r="H2241" s="156" t="s">
        <v>94</v>
      </c>
      <c r="I2241" s="163">
        <v>45422</v>
      </c>
      <c r="J2241" s="127"/>
      <c r="K2241" s="9" t="s">
        <v>3171</v>
      </c>
      <c r="M2241" s="13">
        <v>2598</v>
      </c>
      <c r="N2241" t="s">
        <v>3539</v>
      </c>
      <c r="O2241">
        <v>1060</v>
      </c>
      <c r="P2241">
        <v>150</v>
      </c>
      <c r="Q2241" s="13">
        <f t="shared" si="41"/>
        <v>1388</v>
      </c>
    </row>
    <row r="2242" spans="1:17" ht="21">
      <c r="A2242" s="59">
        <v>2234</v>
      </c>
      <c r="B2242" s="55">
        <v>19041572155554</v>
      </c>
      <c r="C2242" s="55">
        <v>6372841878</v>
      </c>
      <c r="D2242" s="1" t="s">
        <v>3682</v>
      </c>
      <c r="E2242" s="1" t="s">
        <v>3683</v>
      </c>
      <c r="F2242" s="1" t="s">
        <v>827</v>
      </c>
      <c r="G2242" s="162">
        <v>45420</v>
      </c>
      <c r="H2242" s="156" t="s">
        <v>94</v>
      </c>
      <c r="I2242" s="163">
        <v>45425</v>
      </c>
      <c r="J2242" s="127"/>
      <c r="K2242" s="9" t="s">
        <v>1514</v>
      </c>
      <c r="M2242" s="13">
        <v>1599</v>
      </c>
      <c r="N2242" t="s">
        <v>2948</v>
      </c>
      <c r="O2242">
        <v>530</v>
      </c>
      <c r="P2242">
        <v>125</v>
      </c>
      <c r="Q2242" s="13">
        <f t="shared" si="41"/>
        <v>944</v>
      </c>
    </row>
    <row r="2243" spans="1:17" ht="21">
      <c r="A2243" s="59">
        <v>2235</v>
      </c>
      <c r="B2243" s="55">
        <v>77058936566</v>
      </c>
      <c r="C2243" s="55">
        <v>7378375085</v>
      </c>
      <c r="D2243" s="1" t="s">
        <v>3495</v>
      </c>
      <c r="E2243" s="1" t="s">
        <v>873</v>
      </c>
      <c r="F2243" s="1" t="s">
        <v>232</v>
      </c>
      <c r="G2243" s="162">
        <v>45420</v>
      </c>
      <c r="H2243" s="156" t="s">
        <v>94</v>
      </c>
      <c r="I2243" s="163">
        <v>45425</v>
      </c>
      <c r="J2243" s="127"/>
      <c r="K2243" s="9" t="s">
        <v>3684</v>
      </c>
      <c r="L2243" t="s">
        <v>3492</v>
      </c>
      <c r="M2243" s="13">
        <v>0</v>
      </c>
      <c r="N2243" t="s">
        <v>1713</v>
      </c>
      <c r="O2243">
        <v>530</v>
      </c>
      <c r="P2243">
        <v>125</v>
      </c>
      <c r="Q2243" s="13">
        <f t="shared" si="41"/>
        <v>0</v>
      </c>
    </row>
    <row r="2244" spans="1:17" ht="21">
      <c r="A2244" s="59">
        <v>2236</v>
      </c>
      <c r="B2244" s="55">
        <v>77058992975</v>
      </c>
      <c r="C2244" s="55">
        <v>7889636514</v>
      </c>
      <c r="D2244" s="1" t="s">
        <v>3685</v>
      </c>
      <c r="E2244" s="1" t="s">
        <v>231</v>
      </c>
      <c r="F2244" s="1" t="s">
        <v>232</v>
      </c>
      <c r="G2244" s="162">
        <v>45420</v>
      </c>
      <c r="H2244" s="156" t="s">
        <v>94</v>
      </c>
      <c r="I2244" s="163">
        <v>45422</v>
      </c>
      <c r="J2244" s="127"/>
      <c r="K2244" s="9" t="s">
        <v>985</v>
      </c>
      <c r="L2244" t="s">
        <v>562</v>
      </c>
      <c r="M2244" s="13">
        <v>1399</v>
      </c>
      <c r="N2244" t="s">
        <v>3354</v>
      </c>
      <c r="O2244">
        <v>570</v>
      </c>
      <c r="P2244">
        <v>125</v>
      </c>
      <c r="Q2244" s="13">
        <f t="shared" si="41"/>
        <v>704</v>
      </c>
    </row>
    <row r="2245" spans="1:17" ht="21">
      <c r="A2245" s="59">
        <v>2237</v>
      </c>
      <c r="B2245" s="55">
        <v>19041572199691</v>
      </c>
      <c r="C2245" s="55">
        <v>8011695949</v>
      </c>
      <c r="D2245" s="1" t="s">
        <v>3686</v>
      </c>
      <c r="E2245" s="1" t="s">
        <v>2090</v>
      </c>
      <c r="F2245" s="1" t="s">
        <v>380</v>
      </c>
      <c r="G2245" s="162">
        <v>45420</v>
      </c>
      <c r="H2245" s="157" t="s">
        <v>115</v>
      </c>
      <c r="I2245" s="164"/>
      <c r="J2245" s="165">
        <v>45434</v>
      </c>
      <c r="K2245" s="9" t="s">
        <v>1368</v>
      </c>
      <c r="M2245" s="13"/>
      <c r="N2245" t="s">
        <v>3687</v>
      </c>
      <c r="P2245">
        <v>125</v>
      </c>
      <c r="Q2245" s="13">
        <f t="shared" si="41"/>
        <v>0</v>
      </c>
    </row>
    <row r="2246" spans="1:17" ht="21">
      <c r="A2246" s="59">
        <v>2238</v>
      </c>
      <c r="B2246" s="55">
        <v>77987861766</v>
      </c>
      <c r="C2246" s="55">
        <v>8310756271</v>
      </c>
      <c r="D2246" s="1" t="s">
        <v>3688</v>
      </c>
      <c r="E2246" s="1" t="s">
        <v>835</v>
      </c>
      <c r="F2246" s="1" t="s">
        <v>452</v>
      </c>
      <c r="G2246" s="162">
        <v>45420</v>
      </c>
      <c r="H2246" s="156" t="s">
        <v>94</v>
      </c>
      <c r="I2246" s="163">
        <v>45424</v>
      </c>
      <c r="J2246" s="127"/>
      <c r="K2246" s="9" t="s">
        <v>1368</v>
      </c>
      <c r="M2246" s="13">
        <v>1399</v>
      </c>
      <c r="N2246" t="s">
        <v>3687</v>
      </c>
      <c r="O2246">
        <v>530</v>
      </c>
      <c r="P2246">
        <v>125</v>
      </c>
      <c r="Q2246" s="13">
        <f t="shared" si="41"/>
        <v>744</v>
      </c>
    </row>
    <row r="2247" spans="1:17" ht="21">
      <c r="A2247" s="59">
        <v>2239</v>
      </c>
      <c r="B2247" s="55">
        <v>77987861744</v>
      </c>
      <c r="C2247" s="55">
        <v>6302593597</v>
      </c>
      <c r="D2247" s="1" t="s">
        <v>3689</v>
      </c>
      <c r="E2247" s="1" t="s">
        <v>829</v>
      </c>
      <c r="F2247" s="1" t="s">
        <v>303</v>
      </c>
      <c r="G2247" s="162">
        <v>45420</v>
      </c>
      <c r="H2247" s="156" t="s">
        <v>94</v>
      </c>
      <c r="I2247" s="163">
        <v>45423</v>
      </c>
      <c r="J2247" s="127"/>
      <c r="K2247" s="9" t="s">
        <v>1234</v>
      </c>
      <c r="M2247" s="13">
        <v>1499</v>
      </c>
      <c r="N2247" t="s">
        <v>1520</v>
      </c>
      <c r="O2247">
        <v>530</v>
      </c>
      <c r="P2247">
        <v>125</v>
      </c>
      <c r="Q2247" s="13">
        <f t="shared" si="41"/>
        <v>844</v>
      </c>
    </row>
    <row r="2248" spans="1:17" ht="21">
      <c r="A2248" s="59">
        <v>2240</v>
      </c>
      <c r="B2248" s="55">
        <v>77987861711</v>
      </c>
      <c r="C2248" s="55">
        <v>7015266752</v>
      </c>
      <c r="D2248" s="1" t="s">
        <v>3690</v>
      </c>
      <c r="E2248" s="1" t="s">
        <v>3691</v>
      </c>
      <c r="F2248" s="1" t="s">
        <v>2</v>
      </c>
      <c r="G2248" s="162">
        <v>45420</v>
      </c>
      <c r="H2248" s="156" t="s">
        <v>94</v>
      </c>
      <c r="I2248" s="163">
        <v>45421</v>
      </c>
      <c r="J2248" s="127"/>
      <c r="K2248" s="9" t="s">
        <v>2104</v>
      </c>
      <c r="M2248" s="13">
        <v>1999</v>
      </c>
      <c r="N2248" t="s">
        <v>3392</v>
      </c>
      <c r="O2248">
        <v>650</v>
      </c>
      <c r="P2248">
        <v>200</v>
      </c>
      <c r="Q2248" s="13">
        <f t="shared" si="41"/>
        <v>1149</v>
      </c>
    </row>
    <row r="2249" spans="1:17" ht="21">
      <c r="A2249" s="59">
        <v>2241</v>
      </c>
      <c r="B2249" s="55">
        <v>19041572515472</v>
      </c>
      <c r="C2249" s="55">
        <v>6009547212</v>
      </c>
      <c r="D2249" s="1" t="s">
        <v>3692</v>
      </c>
      <c r="E2249" s="1" t="s">
        <v>3693</v>
      </c>
      <c r="F2249" s="1" t="s">
        <v>1117</v>
      </c>
      <c r="G2249" s="162">
        <v>45421</v>
      </c>
      <c r="H2249" s="156" t="s">
        <v>94</v>
      </c>
      <c r="I2249" s="163">
        <v>45426</v>
      </c>
      <c r="J2249" s="127"/>
      <c r="K2249" s="9" t="s">
        <v>985</v>
      </c>
      <c r="L2249" t="s">
        <v>562</v>
      </c>
      <c r="M2249" s="13">
        <v>1399</v>
      </c>
      <c r="N2249" t="s">
        <v>3354</v>
      </c>
      <c r="O2249">
        <v>570</v>
      </c>
      <c r="P2249">
        <v>125</v>
      </c>
      <c r="Q2249" s="13">
        <f t="shared" si="41"/>
        <v>704</v>
      </c>
    </row>
    <row r="2250" spans="1:17" ht="21">
      <c r="A2250" s="59">
        <v>2242</v>
      </c>
      <c r="B2250" s="55">
        <v>77988644020</v>
      </c>
      <c r="C2250" s="55">
        <v>9900391212</v>
      </c>
      <c r="D2250" s="1" t="s">
        <v>3694</v>
      </c>
      <c r="E2250" s="1" t="s">
        <v>2996</v>
      </c>
      <c r="F2250" s="1" t="s">
        <v>452</v>
      </c>
      <c r="G2250" s="162">
        <v>45421</v>
      </c>
      <c r="H2250" s="157" t="s">
        <v>115</v>
      </c>
      <c r="I2250" s="164"/>
      <c r="J2250" s="165">
        <v>45430</v>
      </c>
      <c r="K2250" s="9" t="s">
        <v>1368</v>
      </c>
      <c r="M2250" s="13"/>
      <c r="N2250" t="s">
        <v>1713</v>
      </c>
      <c r="O2250">
        <v>530</v>
      </c>
      <c r="P2250">
        <v>125</v>
      </c>
      <c r="Q2250" s="13">
        <f t="shared" si="41"/>
        <v>0</v>
      </c>
    </row>
    <row r="2251" spans="1:17" ht="21">
      <c r="A2251" s="59">
        <v>2243</v>
      </c>
      <c r="B2251" s="55">
        <v>77988643784</v>
      </c>
      <c r="C2251" s="55">
        <v>6203653445</v>
      </c>
      <c r="D2251" s="1" t="s">
        <v>3695</v>
      </c>
      <c r="E2251" s="1" t="s">
        <v>1396</v>
      </c>
      <c r="F2251" s="1" t="s">
        <v>199</v>
      </c>
      <c r="G2251" s="162">
        <v>45421</v>
      </c>
      <c r="H2251" s="156" t="s">
        <v>94</v>
      </c>
      <c r="I2251" s="163">
        <v>45423</v>
      </c>
      <c r="J2251" s="127"/>
      <c r="K2251" s="9" t="s">
        <v>2104</v>
      </c>
      <c r="M2251" s="13">
        <v>1999</v>
      </c>
      <c r="N2251" t="s">
        <v>3444</v>
      </c>
      <c r="O2251">
        <v>650</v>
      </c>
      <c r="P2251">
        <v>200</v>
      </c>
      <c r="Q2251" s="13">
        <f t="shared" si="41"/>
        <v>1149</v>
      </c>
    </row>
    <row r="2252" spans="1:17" ht="21">
      <c r="A2252" s="59">
        <v>2244</v>
      </c>
      <c r="B2252" s="55">
        <v>77988643320</v>
      </c>
      <c r="C2252" s="55">
        <v>8667749654</v>
      </c>
      <c r="D2252" s="1" t="s">
        <v>3194</v>
      </c>
      <c r="E2252" s="1" t="s">
        <v>1678</v>
      </c>
      <c r="F2252" s="1" t="s">
        <v>343</v>
      </c>
      <c r="G2252" s="162">
        <v>45421</v>
      </c>
      <c r="H2252" s="156" t="s">
        <v>94</v>
      </c>
      <c r="I2252" s="163">
        <v>45425</v>
      </c>
      <c r="J2252" s="127"/>
      <c r="K2252" s="9" t="s">
        <v>1368</v>
      </c>
      <c r="M2252" s="13">
        <v>1399</v>
      </c>
      <c r="N2252" t="s">
        <v>1713</v>
      </c>
      <c r="O2252">
        <v>530</v>
      </c>
      <c r="P2252">
        <v>125</v>
      </c>
      <c r="Q2252" s="13">
        <f t="shared" si="41"/>
        <v>744</v>
      </c>
    </row>
    <row r="2253" spans="1:17" ht="21">
      <c r="A2253" s="59">
        <v>2245</v>
      </c>
      <c r="B2253" s="55">
        <v>77988643036</v>
      </c>
      <c r="C2253" s="55">
        <v>9028332932</v>
      </c>
      <c r="D2253" s="1" t="s">
        <v>3696</v>
      </c>
      <c r="E2253" s="1" t="s">
        <v>589</v>
      </c>
      <c r="F2253" s="1" t="s">
        <v>232</v>
      </c>
      <c r="G2253" s="162">
        <v>45421</v>
      </c>
      <c r="H2253" s="156" t="s">
        <v>94</v>
      </c>
      <c r="I2253" s="163">
        <v>45425</v>
      </c>
      <c r="J2253" s="127"/>
      <c r="K2253" s="9" t="s">
        <v>1368</v>
      </c>
      <c r="M2253" s="13">
        <v>1399</v>
      </c>
      <c r="N2253" t="s">
        <v>1713</v>
      </c>
      <c r="O2253">
        <v>530</v>
      </c>
      <c r="P2253">
        <v>125</v>
      </c>
      <c r="Q2253" s="13">
        <f t="shared" si="41"/>
        <v>744</v>
      </c>
    </row>
    <row r="2254" spans="1:17" ht="21">
      <c r="A2254" s="59">
        <v>2246</v>
      </c>
      <c r="B2254" s="55">
        <v>77988642852</v>
      </c>
      <c r="C2254" s="55">
        <v>9811321903</v>
      </c>
      <c r="D2254" s="1" t="s">
        <v>3697</v>
      </c>
      <c r="E2254" s="1" t="s">
        <v>21</v>
      </c>
      <c r="F2254" s="1" t="s">
        <v>22</v>
      </c>
      <c r="G2254" s="162">
        <v>45421</v>
      </c>
      <c r="H2254" s="156" t="s">
        <v>94</v>
      </c>
      <c r="I2254" s="163">
        <v>45422</v>
      </c>
      <c r="J2254" s="127"/>
      <c r="K2254" s="9" t="s">
        <v>1234</v>
      </c>
      <c r="M2254" s="13">
        <v>1499</v>
      </c>
      <c r="N2254" t="s">
        <v>1520</v>
      </c>
      <c r="O2254">
        <v>530</v>
      </c>
      <c r="P2254">
        <v>125</v>
      </c>
      <c r="Q2254" s="13">
        <f t="shared" si="41"/>
        <v>844</v>
      </c>
    </row>
    <row r="2255" spans="1:17" ht="21">
      <c r="A2255" s="59">
        <v>2247</v>
      </c>
      <c r="B2255" s="55">
        <v>77988642653</v>
      </c>
      <c r="C2255" s="55">
        <v>9004182709</v>
      </c>
      <c r="D2255" s="1" t="s">
        <v>3698</v>
      </c>
      <c r="E2255" s="1" t="s">
        <v>1027</v>
      </c>
      <c r="F2255" s="1" t="s">
        <v>492</v>
      </c>
      <c r="G2255" s="162">
        <v>45421</v>
      </c>
      <c r="H2255" s="156" t="s">
        <v>94</v>
      </c>
      <c r="I2255" s="163">
        <v>45423</v>
      </c>
      <c r="J2255" s="127"/>
      <c r="K2255" s="9" t="s">
        <v>1427</v>
      </c>
      <c r="M2255" s="13">
        <v>1648</v>
      </c>
      <c r="N2255" t="s">
        <v>2842</v>
      </c>
      <c r="O2255">
        <v>570</v>
      </c>
      <c r="P2255">
        <v>125</v>
      </c>
      <c r="Q2255" s="13">
        <f t="shared" si="41"/>
        <v>953</v>
      </c>
    </row>
    <row r="2256" spans="1:17" ht="21">
      <c r="A2256" s="59">
        <v>2248</v>
      </c>
      <c r="B2256" s="55">
        <v>77988642336</v>
      </c>
      <c r="C2256" s="55">
        <v>7899151988</v>
      </c>
      <c r="D2256" s="1" t="s">
        <v>3699</v>
      </c>
      <c r="E2256" s="1" t="s">
        <v>589</v>
      </c>
      <c r="F2256" s="1" t="s">
        <v>232</v>
      </c>
      <c r="G2256" s="162">
        <v>45421</v>
      </c>
      <c r="H2256" s="156" t="s">
        <v>94</v>
      </c>
      <c r="I2256" s="163">
        <v>45425</v>
      </c>
      <c r="J2256" s="127"/>
      <c r="K2256" s="9" t="s">
        <v>2104</v>
      </c>
      <c r="M2256" s="13">
        <v>1999</v>
      </c>
      <c r="N2256" t="s">
        <v>2254</v>
      </c>
      <c r="O2256">
        <v>650</v>
      </c>
      <c r="P2256">
        <v>200</v>
      </c>
      <c r="Q2256" s="13">
        <f t="shared" si="41"/>
        <v>1149</v>
      </c>
    </row>
    <row r="2257" spans="1:17" ht="21">
      <c r="A2257" s="59">
        <v>2249</v>
      </c>
      <c r="B2257" s="55">
        <v>19041572583954</v>
      </c>
      <c r="C2257" s="55">
        <v>8983815679</v>
      </c>
      <c r="D2257" s="1" t="s">
        <v>3700</v>
      </c>
      <c r="E2257" s="1" t="s">
        <v>3701</v>
      </c>
      <c r="F2257" s="1" t="s">
        <v>232</v>
      </c>
      <c r="G2257" s="162">
        <v>45421</v>
      </c>
      <c r="H2257" s="156" t="s">
        <v>94</v>
      </c>
      <c r="I2257" s="163">
        <v>45424</v>
      </c>
      <c r="J2257" s="127"/>
      <c r="K2257" s="9" t="s">
        <v>1234</v>
      </c>
      <c r="M2257" s="13">
        <v>1499</v>
      </c>
      <c r="N2257" t="s">
        <v>1520</v>
      </c>
      <c r="O2257">
        <v>530</v>
      </c>
      <c r="P2257">
        <v>125</v>
      </c>
      <c r="Q2257" s="13">
        <f t="shared" si="41"/>
        <v>844</v>
      </c>
    </row>
    <row r="2258" spans="1:17" ht="21">
      <c r="A2258" s="59">
        <v>2250</v>
      </c>
      <c r="B2258" s="55">
        <v>77988789620</v>
      </c>
      <c r="C2258" s="55">
        <v>8639924146</v>
      </c>
      <c r="D2258" s="1" t="s">
        <v>3702</v>
      </c>
      <c r="E2258" s="1" t="s">
        <v>829</v>
      </c>
      <c r="F2258" s="1" t="s">
        <v>303</v>
      </c>
      <c r="G2258" s="162">
        <v>45421</v>
      </c>
      <c r="H2258" s="156" t="s">
        <v>94</v>
      </c>
      <c r="I2258" s="163">
        <v>45424</v>
      </c>
      <c r="J2258" s="127"/>
      <c r="K2258" s="9" t="s">
        <v>1368</v>
      </c>
      <c r="M2258" s="13">
        <v>1399</v>
      </c>
      <c r="N2258" t="s">
        <v>1713</v>
      </c>
      <c r="O2258">
        <v>530</v>
      </c>
      <c r="P2258">
        <v>125</v>
      </c>
      <c r="Q2258" s="13">
        <f t="shared" si="41"/>
        <v>744</v>
      </c>
    </row>
    <row r="2259" spans="1:17" ht="21">
      <c r="A2259" s="59">
        <v>2251</v>
      </c>
      <c r="B2259" s="55">
        <v>77988833613</v>
      </c>
      <c r="C2259" s="55">
        <v>7794006844</v>
      </c>
      <c r="D2259" s="1" t="s">
        <v>3703</v>
      </c>
      <c r="E2259" s="1" t="s">
        <v>1037</v>
      </c>
      <c r="F2259" s="1" t="s">
        <v>343</v>
      </c>
      <c r="G2259" s="162">
        <v>45421</v>
      </c>
      <c r="H2259" s="156" t="s">
        <v>94</v>
      </c>
      <c r="I2259" s="163">
        <v>45424</v>
      </c>
      <c r="J2259" s="127"/>
      <c r="K2259" s="9" t="s">
        <v>1234</v>
      </c>
      <c r="M2259" s="13">
        <v>1499</v>
      </c>
      <c r="N2259" t="s">
        <v>1520</v>
      </c>
      <c r="O2259">
        <v>530</v>
      </c>
      <c r="P2259">
        <v>125</v>
      </c>
      <c r="Q2259" s="13">
        <f t="shared" si="41"/>
        <v>844</v>
      </c>
    </row>
    <row r="2260" spans="1:17" ht="21">
      <c r="A2260" s="59">
        <v>2252</v>
      </c>
      <c r="B2260" s="55">
        <v>77988833532</v>
      </c>
      <c r="C2260" s="55">
        <v>7028034703</v>
      </c>
      <c r="D2260" s="1" t="s">
        <v>3704</v>
      </c>
      <c r="E2260" s="1" t="s">
        <v>773</v>
      </c>
      <c r="F2260" s="1" t="s">
        <v>232</v>
      </c>
      <c r="G2260" s="162">
        <v>45421</v>
      </c>
      <c r="H2260" s="156" t="s">
        <v>94</v>
      </c>
      <c r="I2260" s="163">
        <v>45423</v>
      </c>
      <c r="J2260" s="127"/>
      <c r="K2260" s="9" t="s">
        <v>2104</v>
      </c>
      <c r="M2260" s="13">
        <v>1999</v>
      </c>
      <c r="N2260" t="s">
        <v>3334</v>
      </c>
      <c r="O2260">
        <v>650</v>
      </c>
      <c r="P2260">
        <v>200</v>
      </c>
      <c r="Q2260" s="13">
        <f t="shared" si="41"/>
        <v>1149</v>
      </c>
    </row>
    <row r="2261" spans="1:17" ht="21">
      <c r="A2261" s="59">
        <v>2253</v>
      </c>
      <c r="B2261" s="55">
        <v>141123416036308</v>
      </c>
      <c r="C2261" s="55">
        <v>8260726605</v>
      </c>
      <c r="D2261" s="1" t="s">
        <v>3705</v>
      </c>
      <c r="E2261" s="1" t="s">
        <v>3706</v>
      </c>
      <c r="F2261" s="1" t="s">
        <v>827</v>
      </c>
      <c r="G2261" s="162">
        <v>45421</v>
      </c>
      <c r="H2261" s="156" t="s">
        <v>94</v>
      </c>
      <c r="I2261" s="163">
        <v>45426</v>
      </c>
      <c r="J2261" s="127"/>
      <c r="K2261" s="9" t="s">
        <v>1368</v>
      </c>
      <c r="M2261" s="13">
        <v>1399</v>
      </c>
      <c r="N2261" t="s">
        <v>1713</v>
      </c>
      <c r="O2261">
        <v>530</v>
      </c>
      <c r="P2261">
        <v>125</v>
      </c>
      <c r="Q2261" s="13">
        <f t="shared" si="41"/>
        <v>744</v>
      </c>
    </row>
    <row r="2262" spans="1:17" ht="21">
      <c r="A2262" s="59">
        <v>2254</v>
      </c>
      <c r="B2262" s="55">
        <v>19041572640536</v>
      </c>
      <c r="C2262" s="55">
        <v>8822321552</v>
      </c>
      <c r="D2262" s="1" t="s">
        <v>3707</v>
      </c>
      <c r="E2262" s="1" t="s">
        <v>379</v>
      </c>
      <c r="F2262" s="1" t="s">
        <v>380</v>
      </c>
      <c r="G2262" s="162">
        <v>45421</v>
      </c>
      <c r="H2262" s="156" t="s">
        <v>94</v>
      </c>
      <c r="I2262" s="163">
        <v>45426</v>
      </c>
      <c r="J2262" s="127"/>
      <c r="K2262" s="9" t="s">
        <v>1368</v>
      </c>
      <c r="M2262" s="13">
        <v>1399</v>
      </c>
      <c r="N2262" t="s">
        <v>1713</v>
      </c>
      <c r="O2262">
        <v>530</v>
      </c>
      <c r="P2262">
        <v>165</v>
      </c>
      <c r="Q2262" s="13">
        <f t="shared" si="41"/>
        <v>704</v>
      </c>
    </row>
    <row r="2263" spans="1:17" ht="18">
      <c r="A2263" s="59">
        <v>2255</v>
      </c>
      <c r="B2263" s="55">
        <v>77060061724</v>
      </c>
      <c r="C2263" s="9">
        <v>8147304639</v>
      </c>
      <c r="D2263" s="9" t="s">
        <v>3419</v>
      </c>
      <c r="E2263" s="9" t="s">
        <v>2422</v>
      </c>
      <c r="F2263" t="s">
        <v>452</v>
      </c>
      <c r="G2263" s="162">
        <v>45421</v>
      </c>
      <c r="H2263" s="156" t="s">
        <v>94</v>
      </c>
      <c r="I2263" s="163">
        <v>45424</v>
      </c>
      <c r="J2263" s="127"/>
      <c r="K2263" s="9" t="s">
        <v>985</v>
      </c>
      <c r="L2263" t="s">
        <v>3492</v>
      </c>
      <c r="M2263" s="13">
        <v>0</v>
      </c>
      <c r="N2263" t="s">
        <v>1713</v>
      </c>
      <c r="O2263">
        <v>530</v>
      </c>
      <c r="P2263">
        <v>125</v>
      </c>
      <c r="Q2263" s="13">
        <f t="shared" si="41"/>
        <v>0</v>
      </c>
    </row>
    <row r="2264" spans="1:17" ht="21">
      <c r="A2264" s="59">
        <v>2256</v>
      </c>
      <c r="B2264" s="55">
        <v>77988967313</v>
      </c>
      <c r="C2264" s="55">
        <v>7974108618</v>
      </c>
      <c r="D2264" s="1" t="s">
        <v>3708</v>
      </c>
      <c r="E2264" s="1" t="s">
        <v>873</v>
      </c>
      <c r="F2264" s="1" t="s">
        <v>71</v>
      </c>
      <c r="G2264" s="162">
        <v>45421</v>
      </c>
      <c r="H2264" s="156" t="s">
        <v>94</v>
      </c>
      <c r="I2264" s="163">
        <v>45428</v>
      </c>
      <c r="J2264" s="127"/>
      <c r="K2264" s="9" t="s">
        <v>1234</v>
      </c>
      <c r="M2264" s="13">
        <v>1499</v>
      </c>
      <c r="N2264" t="s">
        <v>1520</v>
      </c>
      <c r="O2264">
        <v>530</v>
      </c>
      <c r="P2264">
        <v>125</v>
      </c>
      <c r="Q2264" s="13">
        <f t="shared" si="41"/>
        <v>844</v>
      </c>
    </row>
    <row r="2265" spans="1:17" ht="21">
      <c r="A2265" s="59">
        <v>2257</v>
      </c>
      <c r="B2265" s="55">
        <v>77988967206</v>
      </c>
      <c r="C2265" s="55">
        <v>9759899996</v>
      </c>
      <c r="D2265" s="1" t="s">
        <v>3709</v>
      </c>
      <c r="E2265" s="1" t="s">
        <v>2690</v>
      </c>
      <c r="F2265" s="1" t="s">
        <v>22</v>
      </c>
      <c r="G2265" s="162">
        <v>45421</v>
      </c>
      <c r="H2265" s="156" t="s">
        <v>94</v>
      </c>
      <c r="I2265" s="163">
        <v>45422</v>
      </c>
      <c r="J2265" s="127"/>
      <c r="K2265" s="9" t="s">
        <v>2104</v>
      </c>
      <c r="M2265" s="13">
        <v>1999</v>
      </c>
      <c r="N2265" t="s">
        <v>3334</v>
      </c>
      <c r="O2265">
        <v>650</v>
      </c>
      <c r="P2265">
        <v>125</v>
      </c>
      <c r="Q2265" s="13">
        <f t="shared" si="41"/>
        <v>1224</v>
      </c>
    </row>
    <row r="2266" spans="1:17" ht="21">
      <c r="A2266" s="59">
        <v>2258</v>
      </c>
      <c r="B2266" s="55">
        <v>19041572713266</v>
      </c>
      <c r="C2266" s="55">
        <v>9175735823</v>
      </c>
      <c r="D2266" s="1" t="s">
        <v>3710</v>
      </c>
      <c r="E2266" s="1" t="s">
        <v>3711</v>
      </c>
      <c r="F2266" s="1" t="s">
        <v>452</v>
      </c>
      <c r="G2266" s="162">
        <v>45421</v>
      </c>
      <c r="H2266" s="156" t="s">
        <v>94</v>
      </c>
      <c r="I2266" s="163">
        <v>45427</v>
      </c>
      <c r="J2266" s="127"/>
      <c r="K2266" s="9" t="s">
        <v>985</v>
      </c>
      <c r="L2266" t="s">
        <v>562</v>
      </c>
      <c r="M2266" s="13">
        <v>1399</v>
      </c>
      <c r="N2266" t="s">
        <v>3600</v>
      </c>
      <c r="O2266">
        <v>570</v>
      </c>
      <c r="P2266">
        <v>125</v>
      </c>
      <c r="Q2266" s="13">
        <f t="shared" si="41"/>
        <v>704</v>
      </c>
    </row>
    <row r="2267" spans="1:17" ht="21">
      <c r="A2267" s="59">
        <v>2259</v>
      </c>
      <c r="B2267" s="55">
        <v>77988967136</v>
      </c>
      <c r="C2267" s="55">
        <v>6393056317</v>
      </c>
      <c r="D2267" s="1" t="s">
        <v>3712</v>
      </c>
      <c r="E2267" s="1" t="s">
        <v>846</v>
      </c>
      <c r="F2267" s="1" t="s">
        <v>22</v>
      </c>
      <c r="G2267" s="162">
        <v>45421</v>
      </c>
      <c r="H2267" s="156" t="s">
        <v>94</v>
      </c>
      <c r="I2267" s="163">
        <v>45424</v>
      </c>
      <c r="J2267" s="127"/>
      <c r="K2267" s="9" t="s">
        <v>1368</v>
      </c>
      <c r="M2267" s="13">
        <v>1399</v>
      </c>
      <c r="N2267" t="s">
        <v>1713</v>
      </c>
      <c r="O2267">
        <v>530</v>
      </c>
      <c r="P2267">
        <v>125</v>
      </c>
      <c r="Q2267" s="13">
        <f t="shared" si="41"/>
        <v>744</v>
      </c>
    </row>
    <row r="2268" spans="1:17" ht="21">
      <c r="A2268" s="59">
        <v>2260</v>
      </c>
      <c r="B2268" s="55">
        <v>77988967022</v>
      </c>
      <c r="C2268" s="55">
        <v>9693704532</v>
      </c>
      <c r="D2268" s="1" t="s">
        <v>1451</v>
      </c>
      <c r="E2268" s="1" t="s">
        <v>419</v>
      </c>
      <c r="F2268" s="1" t="s">
        <v>714</v>
      </c>
      <c r="G2268" s="162">
        <v>45421</v>
      </c>
      <c r="H2268" s="156" t="s">
        <v>94</v>
      </c>
      <c r="I2268" s="163">
        <v>45424</v>
      </c>
      <c r="J2268" s="127"/>
      <c r="K2268" s="9" t="s">
        <v>1415</v>
      </c>
      <c r="M2268" s="13">
        <v>1548</v>
      </c>
      <c r="N2268" t="s">
        <v>1554</v>
      </c>
      <c r="O2268">
        <v>570</v>
      </c>
      <c r="P2268">
        <v>125</v>
      </c>
      <c r="Q2268" s="13">
        <f t="shared" si="41"/>
        <v>853</v>
      </c>
    </row>
    <row r="2269" spans="1:17" ht="21">
      <c r="A2269" s="59">
        <v>2261</v>
      </c>
      <c r="B2269" s="55">
        <v>77988966904</v>
      </c>
      <c r="C2269" s="55">
        <v>9832894637</v>
      </c>
      <c r="D2269" s="1" t="s">
        <v>3713</v>
      </c>
      <c r="E2269" s="1" t="s">
        <v>2374</v>
      </c>
      <c r="F2269" s="1" t="s">
        <v>714</v>
      </c>
      <c r="G2269" s="162">
        <v>45421</v>
      </c>
      <c r="H2269" s="157" t="s">
        <v>115</v>
      </c>
      <c r="I2269" s="164"/>
      <c r="J2269" s="165">
        <v>45436</v>
      </c>
      <c r="K2269" s="9" t="s">
        <v>1368</v>
      </c>
      <c r="M2269" s="13"/>
      <c r="N2269" t="s">
        <v>1713</v>
      </c>
      <c r="P2269">
        <v>125</v>
      </c>
      <c r="Q2269" s="13">
        <f t="shared" si="41"/>
        <v>0</v>
      </c>
    </row>
    <row r="2270" spans="1:17" ht="21">
      <c r="A2270" s="59">
        <v>2262</v>
      </c>
      <c r="B2270" s="55">
        <v>77989695044</v>
      </c>
      <c r="C2270" s="55">
        <v>7045652449</v>
      </c>
      <c r="D2270" s="1" t="s">
        <v>3714</v>
      </c>
      <c r="E2270" s="1" t="s">
        <v>533</v>
      </c>
      <c r="F2270" s="1" t="s">
        <v>232</v>
      </c>
      <c r="G2270" s="162">
        <v>45422</v>
      </c>
      <c r="H2270" s="156" t="s">
        <v>94</v>
      </c>
      <c r="I2270" s="163">
        <v>45425</v>
      </c>
      <c r="J2270" s="127"/>
      <c r="K2270" s="9" t="s">
        <v>2104</v>
      </c>
      <c r="M2270" s="13">
        <v>1999</v>
      </c>
      <c r="N2270" t="s">
        <v>3334</v>
      </c>
      <c r="O2270">
        <v>650</v>
      </c>
      <c r="P2270">
        <v>200</v>
      </c>
      <c r="Q2270" s="13">
        <f t="shared" si="41"/>
        <v>1149</v>
      </c>
    </row>
    <row r="2271" spans="1:17" ht="21">
      <c r="A2271" s="59">
        <v>2263</v>
      </c>
      <c r="B2271" s="55">
        <v>77060777113</v>
      </c>
      <c r="C2271" s="55">
        <v>9766652977</v>
      </c>
      <c r="D2271" s="1" t="s">
        <v>3715</v>
      </c>
      <c r="E2271" s="1" t="s">
        <v>773</v>
      </c>
      <c r="F2271" s="1" t="s">
        <v>232</v>
      </c>
      <c r="G2271" s="162">
        <v>45422</v>
      </c>
      <c r="H2271" s="156" t="s">
        <v>94</v>
      </c>
      <c r="I2271" s="163">
        <v>45424</v>
      </c>
      <c r="J2271" s="127"/>
      <c r="K2271" s="9" t="s">
        <v>1376</v>
      </c>
      <c r="L2271" t="s">
        <v>562</v>
      </c>
      <c r="M2271" s="13">
        <v>1499</v>
      </c>
      <c r="N2271" t="s">
        <v>3340</v>
      </c>
      <c r="O2271">
        <v>570</v>
      </c>
      <c r="P2271">
        <v>125</v>
      </c>
      <c r="Q2271" s="13">
        <f t="shared" si="41"/>
        <v>804</v>
      </c>
    </row>
    <row r="2272" spans="1:17" ht="21">
      <c r="A2272" s="59">
        <v>2264</v>
      </c>
      <c r="B2272" s="55">
        <v>77989694565</v>
      </c>
      <c r="C2272" s="55">
        <v>7030315050</v>
      </c>
      <c r="D2272" s="1" t="s">
        <v>3716</v>
      </c>
      <c r="E2272" s="170" t="s">
        <v>589</v>
      </c>
      <c r="F2272" s="1" t="s">
        <v>232</v>
      </c>
      <c r="G2272" s="162">
        <v>45422</v>
      </c>
      <c r="H2272" s="156" t="s">
        <v>94</v>
      </c>
      <c r="I2272" s="163">
        <v>45433</v>
      </c>
      <c r="J2272" s="127"/>
      <c r="K2272" s="9" t="s">
        <v>1415</v>
      </c>
      <c r="M2272" s="13">
        <v>1548</v>
      </c>
      <c r="N2272" t="s">
        <v>1554</v>
      </c>
      <c r="O2272">
        <v>570</v>
      </c>
      <c r="P2272">
        <v>125</v>
      </c>
      <c r="Q2272" s="13">
        <f t="shared" si="41"/>
        <v>853</v>
      </c>
    </row>
    <row r="2273" spans="1:17" ht="21">
      <c r="A2273" s="59">
        <v>2265</v>
      </c>
      <c r="B2273" s="55">
        <v>77060776155</v>
      </c>
      <c r="C2273" s="55">
        <v>9782341828</v>
      </c>
      <c r="D2273" s="1" t="s">
        <v>3717</v>
      </c>
      <c r="E2273" s="1" t="s">
        <v>34</v>
      </c>
      <c r="F2273" s="1" t="s">
        <v>11</v>
      </c>
      <c r="G2273" s="162">
        <v>45422</v>
      </c>
      <c r="H2273" s="156" t="s">
        <v>94</v>
      </c>
      <c r="I2273" s="163">
        <v>45423</v>
      </c>
      <c r="J2273" s="127"/>
      <c r="K2273" s="9" t="s">
        <v>985</v>
      </c>
      <c r="L2273" t="s">
        <v>562</v>
      </c>
      <c r="M2273" s="13">
        <v>1399</v>
      </c>
      <c r="N2273" t="s">
        <v>2922</v>
      </c>
      <c r="O2273">
        <v>570</v>
      </c>
      <c r="P2273">
        <v>125</v>
      </c>
      <c r="Q2273" s="13">
        <f t="shared" si="41"/>
        <v>704</v>
      </c>
    </row>
    <row r="2274" spans="1:17" ht="21">
      <c r="A2274" s="59">
        <v>2266</v>
      </c>
      <c r="B2274" s="55">
        <v>77060775761</v>
      </c>
      <c r="C2274" s="55">
        <v>7276442906</v>
      </c>
      <c r="D2274" s="1" t="s">
        <v>3718</v>
      </c>
      <c r="E2274" s="1" t="s">
        <v>3719</v>
      </c>
      <c r="F2274" s="1" t="s">
        <v>232</v>
      </c>
      <c r="G2274" s="162">
        <v>45422</v>
      </c>
      <c r="H2274" s="156" t="s">
        <v>94</v>
      </c>
      <c r="I2274" s="163">
        <v>45425</v>
      </c>
      <c r="J2274" s="127"/>
      <c r="K2274" s="9" t="s">
        <v>985</v>
      </c>
      <c r="L2274" t="s">
        <v>562</v>
      </c>
      <c r="M2274" s="13">
        <v>1399</v>
      </c>
      <c r="N2274" t="s">
        <v>2922</v>
      </c>
      <c r="O2274">
        <v>570</v>
      </c>
      <c r="P2274">
        <v>125</v>
      </c>
      <c r="Q2274" s="13">
        <f t="shared" si="41"/>
        <v>704</v>
      </c>
    </row>
    <row r="2275" spans="1:17" ht="21">
      <c r="A2275" s="59">
        <v>2267</v>
      </c>
      <c r="B2275" s="55">
        <v>77060775422</v>
      </c>
      <c r="C2275" s="55">
        <v>9795097322</v>
      </c>
      <c r="D2275" s="1" t="s">
        <v>3720</v>
      </c>
      <c r="E2275" s="1" t="s">
        <v>4</v>
      </c>
      <c r="F2275" s="1" t="s">
        <v>4</v>
      </c>
      <c r="G2275" s="162">
        <v>45422</v>
      </c>
      <c r="H2275" s="156" t="s">
        <v>94</v>
      </c>
      <c r="I2275" s="163">
        <v>45423</v>
      </c>
      <c r="J2275" s="127"/>
      <c r="K2275" s="9" t="s">
        <v>3299</v>
      </c>
      <c r="L2275" t="s">
        <v>562</v>
      </c>
      <c r="M2275" s="13">
        <v>2099</v>
      </c>
      <c r="N2275" t="s">
        <v>2254</v>
      </c>
      <c r="O2275">
        <v>650</v>
      </c>
      <c r="P2275">
        <v>200</v>
      </c>
      <c r="Q2275" s="13">
        <f t="shared" si="41"/>
        <v>1249</v>
      </c>
    </row>
    <row r="2276" spans="1:17" ht="21">
      <c r="A2276" s="59">
        <v>2268</v>
      </c>
      <c r="B2276" s="55">
        <v>77989693891</v>
      </c>
      <c r="C2276" s="55">
        <v>6290098603</v>
      </c>
      <c r="D2276" s="1" t="s">
        <v>3721</v>
      </c>
      <c r="E2276" s="1" t="s">
        <v>3500</v>
      </c>
      <c r="F2276" s="1" t="s">
        <v>714</v>
      </c>
      <c r="G2276" s="162">
        <v>45422</v>
      </c>
      <c r="H2276" s="156" t="s">
        <v>94</v>
      </c>
      <c r="I2276" s="163">
        <v>45425</v>
      </c>
      <c r="J2276" s="127"/>
      <c r="K2276" s="9" t="s">
        <v>2104</v>
      </c>
      <c r="M2276" s="13">
        <v>1999</v>
      </c>
      <c r="N2276" t="s">
        <v>2254</v>
      </c>
      <c r="O2276">
        <v>650</v>
      </c>
      <c r="P2276">
        <v>200</v>
      </c>
      <c r="Q2276" s="13">
        <f t="shared" ref="Q2276:Q2339" si="42">(IF((M2276)-(O2276+P2276)&lt;0,0,(M2276)-(O2276+P2276)))</f>
        <v>1149</v>
      </c>
    </row>
    <row r="2277" spans="1:17" ht="21">
      <c r="A2277" s="59">
        <v>2269</v>
      </c>
      <c r="B2277" s="55">
        <v>77989891206</v>
      </c>
      <c r="C2277" s="55">
        <v>9509547712</v>
      </c>
      <c r="D2277" s="1" t="s">
        <v>3722</v>
      </c>
      <c r="E2277" s="1" t="s">
        <v>205</v>
      </c>
      <c r="F2277" s="1" t="s">
        <v>11</v>
      </c>
      <c r="G2277" s="162">
        <v>45422</v>
      </c>
      <c r="H2277" s="156" t="s">
        <v>94</v>
      </c>
      <c r="I2277" s="163">
        <v>45424</v>
      </c>
      <c r="J2277" s="127"/>
      <c r="K2277" s="9" t="s">
        <v>1234</v>
      </c>
      <c r="M2277" s="13">
        <v>1499</v>
      </c>
      <c r="N2277" t="s">
        <v>1520</v>
      </c>
      <c r="O2277">
        <v>530</v>
      </c>
      <c r="P2277">
        <v>125</v>
      </c>
      <c r="Q2277" s="13">
        <f t="shared" si="42"/>
        <v>844</v>
      </c>
    </row>
    <row r="2278" spans="1:17" ht="21">
      <c r="A2278" s="59">
        <v>2270</v>
      </c>
      <c r="B2278" s="55">
        <v>77989890996</v>
      </c>
      <c r="C2278" s="55">
        <v>9258124859</v>
      </c>
      <c r="D2278" s="1" t="s">
        <v>3723</v>
      </c>
      <c r="E2278" s="1" t="s">
        <v>3724</v>
      </c>
      <c r="F2278" s="1" t="s">
        <v>840</v>
      </c>
      <c r="G2278" s="162">
        <v>45422</v>
      </c>
      <c r="H2278" s="156" t="s">
        <v>94</v>
      </c>
      <c r="I2278" s="163">
        <v>45425</v>
      </c>
      <c r="J2278" s="127"/>
      <c r="K2278" s="9" t="s">
        <v>2104</v>
      </c>
      <c r="M2278" s="13">
        <v>1999</v>
      </c>
      <c r="N2278" t="s">
        <v>3392</v>
      </c>
      <c r="O2278">
        <v>650</v>
      </c>
      <c r="P2278">
        <v>200</v>
      </c>
      <c r="Q2278" s="13">
        <f t="shared" si="42"/>
        <v>1149</v>
      </c>
    </row>
    <row r="2279" spans="1:17" ht="21">
      <c r="A2279" s="59">
        <v>2271</v>
      </c>
      <c r="B2279" s="55">
        <v>77989890845</v>
      </c>
      <c r="C2279" s="55">
        <v>8369147591</v>
      </c>
      <c r="D2279" s="1" t="s">
        <v>3725</v>
      </c>
      <c r="E2279" s="1" t="s">
        <v>846</v>
      </c>
      <c r="F2279" s="1" t="s">
        <v>22</v>
      </c>
      <c r="G2279" s="162">
        <v>45422</v>
      </c>
      <c r="H2279" s="156" t="s">
        <v>94</v>
      </c>
      <c r="I2279" s="163">
        <v>45425</v>
      </c>
      <c r="J2279" s="127"/>
      <c r="K2279" s="9" t="s">
        <v>2104</v>
      </c>
      <c r="M2279" s="13">
        <v>1999</v>
      </c>
      <c r="N2279" t="s">
        <v>2254</v>
      </c>
      <c r="O2279">
        <v>650</v>
      </c>
      <c r="P2279">
        <v>200</v>
      </c>
      <c r="Q2279" s="13">
        <f t="shared" si="42"/>
        <v>1149</v>
      </c>
    </row>
    <row r="2280" spans="1:17" ht="21">
      <c r="A2280" s="59">
        <v>2272</v>
      </c>
      <c r="B2280" s="55">
        <v>77061088860</v>
      </c>
      <c r="C2280" s="55">
        <v>8092303001</v>
      </c>
      <c r="D2280" s="1" t="s">
        <v>3726</v>
      </c>
      <c r="E2280" s="1" t="s">
        <v>1592</v>
      </c>
      <c r="F2280" s="1" t="s">
        <v>365</v>
      </c>
      <c r="G2280" s="162">
        <v>45422</v>
      </c>
      <c r="H2280" s="156" t="s">
        <v>94</v>
      </c>
      <c r="I2280" s="163">
        <v>45425</v>
      </c>
      <c r="J2280" s="127"/>
      <c r="K2280" s="9" t="s">
        <v>3727</v>
      </c>
      <c r="L2280" t="s">
        <v>562</v>
      </c>
      <c r="M2280" s="13">
        <v>3498</v>
      </c>
      <c r="N2280" t="s">
        <v>3728</v>
      </c>
      <c r="O2280">
        <f>(750+570)</f>
        <v>1320</v>
      </c>
      <c r="P2280">
        <v>150</v>
      </c>
      <c r="Q2280" s="13">
        <f t="shared" si="42"/>
        <v>2028</v>
      </c>
    </row>
    <row r="2281" spans="1:17" ht="21">
      <c r="A2281" s="59">
        <v>2273</v>
      </c>
      <c r="B2281" s="55">
        <v>77989890764</v>
      </c>
      <c r="C2281" s="55">
        <v>7980304660</v>
      </c>
      <c r="D2281" s="1" t="s">
        <v>3729</v>
      </c>
      <c r="E2281" s="1" t="s">
        <v>419</v>
      </c>
      <c r="F2281" s="1" t="s">
        <v>714</v>
      </c>
      <c r="G2281" s="162">
        <v>45422</v>
      </c>
      <c r="H2281" s="156" t="s">
        <v>94</v>
      </c>
      <c r="I2281" s="163">
        <v>45425</v>
      </c>
      <c r="J2281" s="127"/>
      <c r="K2281" s="9" t="s">
        <v>1368</v>
      </c>
      <c r="M2281" s="13">
        <v>1399</v>
      </c>
      <c r="N2281" t="s">
        <v>1713</v>
      </c>
      <c r="O2281">
        <v>530</v>
      </c>
      <c r="P2281">
        <v>125</v>
      </c>
      <c r="Q2281" s="13">
        <f t="shared" si="42"/>
        <v>744</v>
      </c>
    </row>
    <row r="2282" spans="1:17" ht="21">
      <c r="A2282" s="59">
        <v>2274</v>
      </c>
      <c r="B2282" s="55">
        <v>77989890742</v>
      </c>
      <c r="C2282" s="55">
        <v>7051798848</v>
      </c>
      <c r="D2282" s="1" t="s">
        <v>3730</v>
      </c>
      <c r="E2282" s="1" t="s">
        <v>836</v>
      </c>
      <c r="F2282" s="1" t="s">
        <v>2</v>
      </c>
      <c r="G2282" s="162">
        <v>45422</v>
      </c>
      <c r="H2282" s="156" t="s">
        <v>94</v>
      </c>
      <c r="I2282" s="163">
        <v>45423</v>
      </c>
      <c r="J2282" s="127"/>
      <c r="K2282" s="9" t="s">
        <v>1234</v>
      </c>
      <c r="M2282" s="13">
        <v>1499</v>
      </c>
      <c r="N2282" t="s">
        <v>2882</v>
      </c>
      <c r="O2282">
        <v>530</v>
      </c>
      <c r="P2282">
        <v>125</v>
      </c>
      <c r="Q2282" s="13">
        <f t="shared" si="42"/>
        <v>844</v>
      </c>
    </row>
    <row r="2283" spans="1:17" ht="21">
      <c r="A2283" s="59">
        <v>2275</v>
      </c>
      <c r="B2283" s="55">
        <v>19041573199475</v>
      </c>
      <c r="C2283" s="55">
        <v>9021448544</v>
      </c>
      <c r="D2283" s="1" t="s">
        <v>3731</v>
      </c>
      <c r="E2283" s="1" t="s">
        <v>3732</v>
      </c>
      <c r="F2283" s="1" t="s">
        <v>232</v>
      </c>
      <c r="G2283" s="162">
        <v>45422</v>
      </c>
      <c r="H2283" s="156" t="s">
        <v>94</v>
      </c>
      <c r="I2283" s="163">
        <v>45427</v>
      </c>
      <c r="J2283" s="127"/>
      <c r="K2283" s="9" t="s">
        <v>1368</v>
      </c>
      <c r="M2283" s="13">
        <v>1399</v>
      </c>
      <c r="N2283" t="s">
        <v>1713</v>
      </c>
      <c r="O2283">
        <v>530</v>
      </c>
      <c r="P2283">
        <v>125</v>
      </c>
      <c r="Q2283" s="13">
        <f t="shared" si="42"/>
        <v>744</v>
      </c>
    </row>
    <row r="2284" spans="1:17" ht="21">
      <c r="A2284" s="59">
        <v>2276</v>
      </c>
      <c r="B2284" s="55">
        <v>77989890602</v>
      </c>
      <c r="C2284" s="55">
        <v>7303821632</v>
      </c>
      <c r="D2284" s="1" t="s">
        <v>3733</v>
      </c>
      <c r="E2284" s="1" t="s">
        <v>663</v>
      </c>
      <c r="F2284" s="1" t="s">
        <v>22</v>
      </c>
      <c r="G2284" s="162">
        <v>45422</v>
      </c>
      <c r="H2284" s="156" t="s">
        <v>94</v>
      </c>
      <c r="I2284" s="163">
        <v>45423</v>
      </c>
      <c r="J2284" s="127"/>
      <c r="K2284" s="9" t="s">
        <v>1415</v>
      </c>
      <c r="M2284" s="13">
        <v>1548</v>
      </c>
      <c r="N2284" t="s">
        <v>1717</v>
      </c>
      <c r="O2284">
        <v>570</v>
      </c>
      <c r="P2284">
        <v>125</v>
      </c>
      <c r="Q2284" s="13">
        <f t="shared" si="42"/>
        <v>853</v>
      </c>
    </row>
    <row r="2285" spans="1:17" ht="21">
      <c r="A2285" s="59">
        <v>2277</v>
      </c>
      <c r="B2285" s="55">
        <v>77061087880</v>
      </c>
      <c r="C2285" s="55">
        <v>8797358696</v>
      </c>
      <c r="D2285" s="1" t="s">
        <v>3734</v>
      </c>
      <c r="E2285" s="1" t="s">
        <v>4</v>
      </c>
      <c r="F2285" s="1" t="s">
        <v>4</v>
      </c>
      <c r="G2285" s="162">
        <v>45422</v>
      </c>
      <c r="H2285" s="156" t="s">
        <v>94</v>
      </c>
      <c r="I2285" s="163">
        <v>45423</v>
      </c>
      <c r="J2285" s="127"/>
      <c r="K2285" s="9" t="s">
        <v>985</v>
      </c>
      <c r="L2285" t="s">
        <v>562</v>
      </c>
      <c r="M2285" s="13">
        <v>1399</v>
      </c>
      <c r="N2285" t="s">
        <v>2922</v>
      </c>
      <c r="O2285">
        <v>570</v>
      </c>
      <c r="P2285">
        <v>125</v>
      </c>
      <c r="Q2285" s="13">
        <f t="shared" si="42"/>
        <v>704</v>
      </c>
    </row>
    <row r="2286" spans="1:17" ht="21">
      <c r="A2286" s="59">
        <v>2278</v>
      </c>
      <c r="B2286" s="55">
        <v>77989892444</v>
      </c>
      <c r="C2286" s="55">
        <v>8949438570</v>
      </c>
      <c r="D2286" s="1" t="s">
        <v>3735</v>
      </c>
      <c r="E2286" s="1" t="s">
        <v>231</v>
      </c>
      <c r="F2286" s="1" t="s">
        <v>232</v>
      </c>
      <c r="G2286" s="162">
        <v>45422</v>
      </c>
      <c r="H2286" s="156" t="s">
        <v>94</v>
      </c>
      <c r="I2286" s="163">
        <v>45425</v>
      </c>
      <c r="J2286" s="127"/>
      <c r="K2286" s="9" t="s">
        <v>1234</v>
      </c>
      <c r="M2286" s="13">
        <v>1499</v>
      </c>
      <c r="N2286" t="s">
        <v>1520</v>
      </c>
      <c r="O2286">
        <v>530</v>
      </c>
      <c r="P2286">
        <v>125</v>
      </c>
      <c r="Q2286" s="13">
        <f t="shared" si="42"/>
        <v>844</v>
      </c>
    </row>
    <row r="2287" spans="1:17" ht="21">
      <c r="A2287" s="59">
        <v>2279</v>
      </c>
      <c r="B2287" s="55">
        <v>77062159053</v>
      </c>
      <c r="C2287" s="55">
        <v>7232886677</v>
      </c>
      <c r="D2287" s="1" t="s">
        <v>2142</v>
      </c>
      <c r="E2287" s="1" t="s">
        <v>34</v>
      </c>
      <c r="F2287" s="1" t="s">
        <v>11</v>
      </c>
      <c r="G2287" s="162">
        <v>45423</v>
      </c>
      <c r="H2287" s="156" t="s">
        <v>94</v>
      </c>
      <c r="I2287" s="163">
        <v>45425</v>
      </c>
      <c r="J2287" s="127"/>
      <c r="K2287" s="9" t="s">
        <v>2351</v>
      </c>
      <c r="L2287" t="s">
        <v>562</v>
      </c>
      <c r="M2287" s="13">
        <v>1999</v>
      </c>
      <c r="N2287" t="s">
        <v>2254</v>
      </c>
      <c r="O2287">
        <v>650</v>
      </c>
      <c r="P2287">
        <v>200</v>
      </c>
      <c r="Q2287" s="13">
        <f t="shared" si="42"/>
        <v>1149</v>
      </c>
    </row>
    <row r="2288" spans="1:17" ht="21">
      <c r="A2288" s="59">
        <v>2280</v>
      </c>
      <c r="B2288" s="55">
        <v>80497217802</v>
      </c>
      <c r="C2288" s="55">
        <v>8374757193</v>
      </c>
      <c r="D2288" s="1" t="s">
        <v>3736</v>
      </c>
      <c r="E2288" s="1" t="s">
        <v>3737</v>
      </c>
      <c r="F2288" s="1" t="s">
        <v>635</v>
      </c>
      <c r="G2288" s="162">
        <v>45423</v>
      </c>
      <c r="H2288" s="156" t="s">
        <v>94</v>
      </c>
      <c r="I2288" s="163">
        <v>45426</v>
      </c>
      <c r="J2288" s="127"/>
      <c r="K2288" s="9" t="s">
        <v>1368</v>
      </c>
      <c r="M2288" s="13">
        <v>1299</v>
      </c>
      <c r="N2288" t="s">
        <v>1713</v>
      </c>
      <c r="O2288">
        <v>530</v>
      </c>
      <c r="P2288">
        <v>125</v>
      </c>
      <c r="Q2288" s="13">
        <f t="shared" si="42"/>
        <v>644</v>
      </c>
    </row>
    <row r="2289" spans="1:17" ht="21">
      <c r="A2289" s="59">
        <v>2281</v>
      </c>
      <c r="B2289" s="55">
        <v>77990860636</v>
      </c>
      <c r="C2289" s="55">
        <v>9424004248</v>
      </c>
      <c r="D2289" s="1" t="s">
        <v>3738</v>
      </c>
      <c r="E2289" s="1" t="s">
        <v>589</v>
      </c>
      <c r="F2289" s="1" t="s">
        <v>232</v>
      </c>
      <c r="G2289" s="162">
        <v>45423</v>
      </c>
      <c r="H2289" s="156" t="s">
        <v>94</v>
      </c>
      <c r="I2289" s="163">
        <v>45425</v>
      </c>
      <c r="J2289" s="127"/>
      <c r="K2289" s="9" t="s">
        <v>1234</v>
      </c>
      <c r="M2289" s="13">
        <v>1499</v>
      </c>
      <c r="N2289" t="s">
        <v>1520</v>
      </c>
      <c r="O2289">
        <v>530</v>
      </c>
      <c r="P2289">
        <v>125</v>
      </c>
      <c r="Q2289" s="13">
        <f t="shared" si="42"/>
        <v>844</v>
      </c>
    </row>
    <row r="2290" spans="1:17" ht="21">
      <c r="A2290" s="59">
        <v>2282</v>
      </c>
      <c r="B2290" s="55">
        <v>77990860570</v>
      </c>
      <c r="C2290" s="55">
        <v>8505975304</v>
      </c>
      <c r="D2290" s="1" t="s">
        <v>3739</v>
      </c>
      <c r="E2290" s="1" t="s">
        <v>4</v>
      </c>
      <c r="F2290" s="1" t="s">
        <v>4</v>
      </c>
      <c r="G2290" s="162">
        <v>45423</v>
      </c>
      <c r="H2290" s="156" t="s">
        <v>94</v>
      </c>
      <c r="I2290" s="163">
        <v>45424</v>
      </c>
      <c r="J2290" s="127"/>
      <c r="K2290" s="9" t="s">
        <v>3740</v>
      </c>
      <c r="M2290" s="13">
        <v>2998</v>
      </c>
      <c r="N2290" t="s">
        <v>3594</v>
      </c>
      <c r="O2290">
        <v>1060</v>
      </c>
      <c r="P2290">
        <v>150</v>
      </c>
      <c r="Q2290" s="13">
        <f t="shared" si="42"/>
        <v>1788</v>
      </c>
    </row>
    <row r="2291" spans="1:17" ht="21">
      <c r="A2291" s="59">
        <v>2283</v>
      </c>
      <c r="B2291" s="55">
        <v>77990860404</v>
      </c>
      <c r="C2291" s="55">
        <v>9833641313</v>
      </c>
      <c r="D2291" s="1" t="s">
        <v>3741</v>
      </c>
      <c r="E2291" s="1" t="s">
        <v>533</v>
      </c>
      <c r="F2291" s="1" t="s">
        <v>232</v>
      </c>
      <c r="G2291" s="162">
        <v>45423</v>
      </c>
      <c r="H2291" s="156" t="s">
        <v>94</v>
      </c>
      <c r="I2291" s="163">
        <v>45425</v>
      </c>
      <c r="J2291" s="127"/>
      <c r="K2291" s="9" t="s">
        <v>2104</v>
      </c>
      <c r="M2291" s="13">
        <v>1999</v>
      </c>
      <c r="N2291" t="s">
        <v>3334</v>
      </c>
      <c r="O2291">
        <v>650</v>
      </c>
      <c r="P2291">
        <v>125</v>
      </c>
      <c r="Q2291" s="13">
        <f t="shared" si="42"/>
        <v>1224</v>
      </c>
    </row>
    <row r="2292" spans="1:17" ht="21">
      <c r="A2292" s="59">
        <v>2284</v>
      </c>
      <c r="B2292" s="55">
        <v>1091299468476</v>
      </c>
      <c r="C2292" s="55">
        <v>7001057170</v>
      </c>
      <c r="D2292" s="1" t="s">
        <v>3742</v>
      </c>
      <c r="E2292" s="1" t="s">
        <v>2600</v>
      </c>
      <c r="F2292" s="1" t="s">
        <v>249</v>
      </c>
      <c r="G2292" s="162">
        <v>45423</v>
      </c>
      <c r="H2292" s="156" t="s">
        <v>94</v>
      </c>
      <c r="I2292" s="163">
        <v>45427</v>
      </c>
      <c r="J2292" s="127"/>
      <c r="K2292" s="9" t="s">
        <v>1368</v>
      </c>
      <c r="M2292" s="13">
        <v>1399</v>
      </c>
      <c r="N2292" t="s">
        <v>1713</v>
      </c>
      <c r="O2292">
        <v>530</v>
      </c>
      <c r="P2292">
        <v>125</v>
      </c>
      <c r="Q2292" s="13">
        <f t="shared" si="42"/>
        <v>744</v>
      </c>
    </row>
    <row r="2293" spans="1:17" ht="21">
      <c r="A2293" s="59">
        <v>2285</v>
      </c>
      <c r="B2293" s="55">
        <v>77062156872</v>
      </c>
      <c r="C2293" s="55">
        <v>9319955690</v>
      </c>
      <c r="D2293" s="1" t="s">
        <v>3743</v>
      </c>
      <c r="E2293" s="1" t="s">
        <v>4</v>
      </c>
      <c r="F2293" s="1" t="s">
        <v>4</v>
      </c>
      <c r="G2293" s="162">
        <v>45423</v>
      </c>
      <c r="H2293" s="156" t="s">
        <v>94</v>
      </c>
      <c r="I2293" s="163">
        <v>45426</v>
      </c>
      <c r="J2293" s="127"/>
      <c r="K2293" s="9" t="s">
        <v>1376</v>
      </c>
      <c r="L2293" t="s">
        <v>562</v>
      </c>
      <c r="M2293" s="13">
        <v>1499</v>
      </c>
      <c r="N2293" t="s">
        <v>2966</v>
      </c>
      <c r="O2293">
        <v>570</v>
      </c>
      <c r="P2293">
        <v>125</v>
      </c>
      <c r="Q2293" s="13">
        <f t="shared" si="42"/>
        <v>804</v>
      </c>
    </row>
    <row r="2294" spans="1:17" ht="21">
      <c r="A2294" s="59">
        <v>2286</v>
      </c>
      <c r="B2294" s="55">
        <v>77990860220</v>
      </c>
      <c r="C2294" s="55">
        <v>9119804895</v>
      </c>
      <c r="D2294" s="1" t="s">
        <v>3744</v>
      </c>
      <c r="E2294" s="1" t="s">
        <v>846</v>
      </c>
      <c r="F2294" s="1" t="s">
        <v>22</v>
      </c>
      <c r="G2294" s="162">
        <v>45423</v>
      </c>
      <c r="H2294" s="156" t="s">
        <v>94</v>
      </c>
      <c r="I2294" s="163">
        <v>45425</v>
      </c>
      <c r="J2294" s="127"/>
      <c r="K2294" s="9" t="s">
        <v>1368</v>
      </c>
      <c r="M2294" s="13">
        <v>1399</v>
      </c>
      <c r="N2294" t="s">
        <v>1713</v>
      </c>
      <c r="O2294">
        <v>530</v>
      </c>
      <c r="P2294">
        <v>125</v>
      </c>
      <c r="Q2294" s="13">
        <f t="shared" si="42"/>
        <v>744</v>
      </c>
    </row>
    <row r="2295" spans="1:17" ht="21">
      <c r="A2295" s="59">
        <v>2287</v>
      </c>
      <c r="B2295" s="55">
        <v>77062158994</v>
      </c>
      <c r="C2295" s="55">
        <v>7009024898</v>
      </c>
      <c r="D2295" s="1" t="s">
        <v>3745</v>
      </c>
      <c r="E2295" s="1" t="s">
        <v>1590</v>
      </c>
      <c r="F2295" s="1" t="s">
        <v>93</v>
      </c>
      <c r="G2295" s="162">
        <v>45423</v>
      </c>
      <c r="H2295" s="156" t="s">
        <v>94</v>
      </c>
      <c r="I2295" s="163">
        <v>45425</v>
      </c>
      <c r="J2295" s="127"/>
      <c r="K2295" s="9" t="s">
        <v>985</v>
      </c>
      <c r="L2295" t="s">
        <v>3492</v>
      </c>
      <c r="M2295" s="13">
        <v>0</v>
      </c>
      <c r="N2295" t="s">
        <v>1713</v>
      </c>
      <c r="O2295">
        <v>530</v>
      </c>
      <c r="P2295">
        <v>125</v>
      </c>
      <c r="Q2295" s="13">
        <f t="shared" si="42"/>
        <v>0</v>
      </c>
    </row>
    <row r="2296" spans="1:17" ht="21">
      <c r="A2296" s="59">
        <v>2288</v>
      </c>
      <c r="B2296" s="55">
        <v>77062810123</v>
      </c>
      <c r="C2296" s="55">
        <v>7558388840</v>
      </c>
      <c r="D2296" s="1" t="s">
        <v>3746</v>
      </c>
      <c r="E2296" s="1" t="s">
        <v>951</v>
      </c>
      <c r="F2296" s="1" t="s">
        <v>852</v>
      </c>
      <c r="G2296" s="162">
        <v>45425</v>
      </c>
      <c r="H2296" s="156" t="s">
        <v>94</v>
      </c>
      <c r="I2296" s="163">
        <v>45430</v>
      </c>
      <c r="J2296" s="127"/>
      <c r="K2296" s="9" t="s">
        <v>985</v>
      </c>
      <c r="L2296" t="s">
        <v>3492</v>
      </c>
      <c r="M2296" s="13">
        <v>0</v>
      </c>
      <c r="N2296" t="s">
        <v>1713</v>
      </c>
      <c r="O2296">
        <v>530</v>
      </c>
      <c r="P2296">
        <v>125</v>
      </c>
      <c r="Q2296" s="13">
        <f t="shared" si="42"/>
        <v>0</v>
      </c>
    </row>
    <row r="2297" spans="1:17" ht="21">
      <c r="A2297" s="59">
        <v>2289</v>
      </c>
      <c r="B2297" s="55">
        <v>19041574089831</v>
      </c>
      <c r="C2297" s="55">
        <v>8638475958</v>
      </c>
      <c r="D2297" s="1" t="s">
        <v>3747</v>
      </c>
      <c r="E2297" s="1" t="s">
        <v>1356</v>
      </c>
      <c r="F2297" s="1" t="s">
        <v>380</v>
      </c>
      <c r="G2297" s="162">
        <v>45425</v>
      </c>
      <c r="H2297" s="156" t="s">
        <v>94</v>
      </c>
      <c r="I2297" s="163">
        <v>45431</v>
      </c>
      <c r="J2297" s="127"/>
      <c r="K2297" s="9" t="s">
        <v>1368</v>
      </c>
      <c r="M2297" s="13">
        <v>1399</v>
      </c>
      <c r="N2297" t="s">
        <v>1713</v>
      </c>
      <c r="O2297">
        <v>530</v>
      </c>
      <c r="P2297">
        <v>125</v>
      </c>
      <c r="Q2297" s="13">
        <f t="shared" si="42"/>
        <v>744</v>
      </c>
    </row>
    <row r="2298" spans="1:17" ht="21">
      <c r="A2298" s="59">
        <v>2290</v>
      </c>
      <c r="B2298" s="55">
        <v>77991518964</v>
      </c>
      <c r="C2298" s="55">
        <v>9989392952</v>
      </c>
      <c r="D2298" s="1" t="s">
        <v>3748</v>
      </c>
      <c r="E2298" s="1" t="s">
        <v>1491</v>
      </c>
      <c r="F2298" s="1" t="s">
        <v>303</v>
      </c>
      <c r="G2298" s="162">
        <v>45425</v>
      </c>
      <c r="H2298" s="156" t="s">
        <v>94</v>
      </c>
      <c r="I2298" s="163">
        <v>45429</v>
      </c>
      <c r="J2298" s="127"/>
      <c r="K2298" s="9" t="s">
        <v>1234</v>
      </c>
      <c r="M2298" s="13">
        <v>1499</v>
      </c>
      <c r="N2298" t="s">
        <v>2882</v>
      </c>
      <c r="O2298">
        <v>530</v>
      </c>
      <c r="P2298">
        <v>125</v>
      </c>
      <c r="Q2298" s="13">
        <f t="shared" si="42"/>
        <v>844</v>
      </c>
    </row>
    <row r="2299" spans="1:17" ht="21">
      <c r="A2299" s="59">
        <v>2291</v>
      </c>
      <c r="B2299" s="55">
        <v>77991518813</v>
      </c>
      <c r="C2299" s="55">
        <v>8296269612</v>
      </c>
      <c r="D2299" s="1" t="s">
        <v>3749</v>
      </c>
      <c r="E2299" s="1" t="s">
        <v>751</v>
      </c>
      <c r="F2299" s="1" t="s">
        <v>452</v>
      </c>
      <c r="G2299" s="162">
        <v>45425</v>
      </c>
      <c r="H2299" s="156" t="s">
        <v>94</v>
      </c>
      <c r="I2299" s="163">
        <v>45429</v>
      </c>
      <c r="J2299" s="127"/>
      <c r="K2299" s="9" t="s">
        <v>1368</v>
      </c>
      <c r="M2299" s="13">
        <v>1399</v>
      </c>
      <c r="N2299" t="s">
        <v>1713</v>
      </c>
      <c r="O2299">
        <v>530</v>
      </c>
      <c r="P2299">
        <v>125</v>
      </c>
      <c r="Q2299" s="13">
        <f t="shared" si="42"/>
        <v>744</v>
      </c>
    </row>
    <row r="2300" spans="1:17" ht="21">
      <c r="A2300" s="59">
        <v>2292</v>
      </c>
      <c r="B2300" s="55">
        <v>77991514171</v>
      </c>
      <c r="C2300" s="55">
        <v>7892876239</v>
      </c>
      <c r="D2300" s="1" t="s">
        <v>3750</v>
      </c>
      <c r="E2300" s="1" t="s">
        <v>3150</v>
      </c>
      <c r="F2300" s="1" t="s">
        <v>452</v>
      </c>
      <c r="G2300" s="162">
        <v>45425</v>
      </c>
      <c r="H2300" s="156" t="s">
        <v>94</v>
      </c>
      <c r="I2300" s="163">
        <v>45428</v>
      </c>
      <c r="J2300" s="127"/>
      <c r="K2300" s="9" t="s">
        <v>1368</v>
      </c>
      <c r="M2300" s="13">
        <v>1399</v>
      </c>
      <c r="N2300" t="s">
        <v>1713</v>
      </c>
      <c r="O2300">
        <v>530</v>
      </c>
      <c r="P2300">
        <v>125</v>
      </c>
      <c r="Q2300" s="13">
        <f t="shared" si="42"/>
        <v>744</v>
      </c>
    </row>
    <row r="2301" spans="1:17" ht="21">
      <c r="A2301" s="59">
        <v>2293</v>
      </c>
      <c r="B2301" s="55">
        <v>77062802946</v>
      </c>
      <c r="C2301" s="55">
        <v>6201187693</v>
      </c>
      <c r="D2301" s="1" t="s">
        <v>3751</v>
      </c>
      <c r="E2301" s="1" t="s">
        <v>3752</v>
      </c>
      <c r="F2301" s="1" t="s">
        <v>210</v>
      </c>
      <c r="G2301" s="162">
        <v>45425</v>
      </c>
      <c r="H2301" s="156" t="s">
        <v>94</v>
      </c>
      <c r="I2301" s="163">
        <v>45428</v>
      </c>
      <c r="J2301" s="127"/>
      <c r="K2301" s="9" t="s">
        <v>985</v>
      </c>
      <c r="L2301" t="s">
        <v>562</v>
      </c>
      <c r="M2301" s="13">
        <v>1399</v>
      </c>
      <c r="N2301" t="s">
        <v>2922</v>
      </c>
      <c r="O2301">
        <v>570</v>
      </c>
      <c r="P2301">
        <v>125</v>
      </c>
      <c r="Q2301" s="13">
        <f t="shared" si="42"/>
        <v>704</v>
      </c>
    </row>
    <row r="2302" spans="1:17" ht="21">
      <c r="A2302" s="59">
        <v>2294</v>
      </c>
      <c r="B2302" s="55">
        <v>19041574087005</v>
      </c>
      <c r="C2302" s="55">
        <v>8273033846</v>
      </c>
      <c r="D2302" s="1" t="s">
        <v>3753</v>
      </c>
      <c r="E2302" s="1" t="s">
        <v>3439</v>
      </c>
      <c r="F2302" s="1" t="s">
        <v>22</v>
      </c>
      <c r="G2302" s="162">
        <v>45425</v>
      </c>
      <c r="H2302" s="156" t="s">
        <v>94</v>
      </c>
      <c r="I2302" s="163">
        <v>45427</v>
      </c>
      <c r="J2302" s="127"/>
      <c r="K2302" s="9" t="s">
        <v>985</v>
      </c>
      <c r="L2302" t="s">
        <v>562</v>
      </c>
      <c r="M2302" s="13">
        <v>1399</v>
      </c>
      <c r="N2302" t="s">
        <v>2922</v>
      </c>
      <c r="O2302">
        <v>570</v>
      </c>
      <c r="P2302">
        <v>125</v>
      </c>
      <c r="Q2302" s="13">
        <f t="shared" si="42"/>
        <v>704</v>
      </c>
    </row>
    <row r="2303" spans="1:17" ht="21">
      <c r="A2303" s="59">
        <v>2295</v>
      </c>
      <c r="B2303" s="55">
        <v>77991518640</v>
      </c>
      <c r="C2303" s="55">
        <v>9599810335</v>
      </c>
      <c r="D2303" s="1" t="s">
        <v>3754</v>
      </c>
      <c r="E2303" s="1" t="s">
        <v>4</v>
      </c>
      <c r="F2303" s="1" t="s">
        <v>4</v>
      </c>
      <c r="G2303" s="162">
        <v>45425</v>
      </c>
      <c r="H2303" s="156" t="s">
        <v>94</v>
      </c>
      <c r="I2303" s="163">
        <v>45426</v>
      </c>
      <c r="J2303" s="127"/>
      <c r="K2303" s="9" t="s">
        <v>2228</v>
      </c>
      <c r="M2303" s="13">
        <v>2099</v>
      </c>
      <c r="N2303" t="s">
        <v>3389</v>
      </c>
      <c r="O2303">
        <v>650</v>
      </c>
      <c r="P2303">
        <v>200</v>
      </c>
      <c r="Q2303" s="13">
        <f t="shared" si="42"/>
        <v>1249</v>
      </c>
    </row>
    <row r="2304" spans="1:17" ht="21">
      <c r="A2304" s="59">
        <v>2296</v>
      </c>
      <c r="B2304" s="55">
        <v>77062801034</v>
      </c>
      <c r="C2304" s="55">
        <v>8273033846</v>
      </c>
      <c r="D2304" s="1" t="s">
        <v>3755</v>
      </c>
      <c r="E2304" s="1" t="s">
        <v>231</v>
      </c>
      <c r="F2304" s="1" t="s">
        <v>232</v>
      </c>
      <c r="G2304" s="162">
        <v>45425</v>
      </c>
      <c r="H2304" s="156" t="s">
        <v>94</v>
      </c>
      <c r="I2304" s="163">
        <v>45427</v>
      </c>
      <c r="J2304" s="127"/>
      <c r="K2304" s="9" t="s">
        <v>1376</v>
      </c>
      <c r="L2304" t="s">
        <v>562</v>
      </c>
      <c r="M2304" s="13">
        <v>1499</v>
      </c>
      <c r="N2304" t="s">
        <v>3340</v>
      </c>
      <c r="O2304">
        <v>570</v>
      </c>
      <c r="P2304">
        <v>125</v>
      </c>
      <c r="Q2304" s="13">
        <f t="shared" si="42"/>
        <v>804</v>
      </c>
    </row>
    <row r="2305" spans="1:17" ht="21">
      <c r="A2305" s="59">
        <v>2297</v>
      </c>
      <c r="B2305" s="55">
        <v>77991510041</v>
      </c>
      <c r="C2305" s="55">
        <v>8104381853</v>
      </c>
      <c r="D2305" s="1" t="s">
        <v>3756</v>
      </c>
      <c r="E2305" s="1" t="s">
        <v>3014</v>
      </c>
      <c r="F2305" s="1" t="s">
        <v>232</v>
      </c>
      <c r="G2305" s="162">
        <v>45425</v>
      </c>
      <c r="H2305" s="157" t="s">
        <v>115</v>
      </c>
      <c r="I2305" s="164"/>
      <c r="J2305" s="165">
        <v>45431</v>
      </c>
      <c r="K2305" s="9" t="s">
        <v>1234</v>
      </c>
      <c r="M2305" s="13"/>
      <c r="N2305" t="s">
        <v>1520</v>
      </c>
      <c r="P2305">
        <v>125</v>
      </c>
      <c r="Q2305" s="13">
        <f t="shared" si="42"/>
        <v>0</v>
      </c>
    </row>
    <row r="2306" spans="1:17" ht="21">
      <c r="A2306" s="59">
        <v>2298</v>
      </c>
      <c r="B2306" s="55">
        <v>77991509186</v>
      </c>
      <c r="C2306" s="55">
        <v>7044133355</v>
      </c>
      <c r="D2306" s="1" t="s">
        <v>3757</v>
      </c>
      <c r="E2306" s="1" t="s">
        <v>996</v>
      </c>
      <c r="F2306" s="1" t="s">
        <v>714</v>
      </c>
      <c r="G2306" s="162">
        <v>45425</v>
      </c>
      <c r="H2306" s="156" t="s">
        <v>94</v>
      </c>
      <c r="I2306" s="163">
        <v>45428</v>
      </c>
      <c r="J2306" s="127"/>
      <c r="K2306" s="9" t="s">
        <v>1514</v>
      </c>
      <c r="M2306" s="13">
        <v>1599</v>
      </c>
      <c r="N2306" t="s">
        <v>2948</v>
      </c>
      <c r="O2306">
        <v>570</v>
      </c>
      <c r="P2306">
        <v>125</v>
      </c>
      <c r="Q2306" s="13">
        <f t="shared" si="42"/>
        <v>904</v>
      </c>
    </row>
    <row r="2307" spans="1:17" ht="21">
      <c r="A2307" s="59">
        <v>2299</v>
      </c>
      <c r="B2307" s="55">
        <v>77991508943</v>
      </c>
      <c r="C2307" s="55">
        <v>9687520935</v>
      </c>
      <c r="D2307" s="1" t="s">
        <v>3758</v>
      </c>
      <c r="E2307" s="1" t="s">
        <v>1274</v>
      </c>
      <c r="F2307" s="1" t="s">
        <v>492</v>
      </c>
      <c r="G2307" s="162">
        <v>45425</v>
      </c>
      <c r="H2307" s="156" t="s">
        <v>94</v>
      </c>
      <c r="I2307" s="163">
        <v>45427</v>
      </c>
      <c r="J2307" s="127"/>
      <c r="K2307" s="9" t="s">
        <v>1427</v>
      </c>
      <c r="M2307" s="13">
        <v>1648</v>
      </c>
      <c r="N2307" t="s">
        <v>2707</v>
      </c>
      <c r="O2307">
        <v>570</v>
      </c>
      <c r="P2307">
        <v>125</v>
      </c>
      <c r="Q2307" s="13">
        <f t="shared" si="42"/>
        <v>953</v>
      </c>
    </row>
    <row r="2308" spans="1:17" ht="21">
      <c r="A2308" s="59">
        <v>2300</v>
      </c>
      <c r="B2308" s="55">
        <v>77991508206</v>
      </c>
      <c r="C2308" s="55">
        <v>9026221781</v>
      </c>
      <c r="D2308" s="1" t="s">
        <v>3759</v>
      </c>
      <c r="E2308" s="1" t="s">
        <v>1583</v>
      </c>
      <c r="F2308" s="1" t="s">
        <v>22</v>
      </c>
      <c r="G2308" s="162">
        <v>45425</v>
      </c>
      <c r="H2308" s="156" t="s">
        <v>94</v>
      </c>
      <c r="I2308" s="163">
        <v>45427</v>
      </c>
      <c r="J2308" s="127"/>
      <c r="K2308" s="9" t="s">
        <v>1234</v>
      </c>
      <c r="M2308" s="13">
        <v>1499</v>
      </c>
      <c r="N2308" t="s">
        <v>1520</v>
      </c>
      <c r="O2308">
        <v>530</v>
      </c>
      <c r="P2308">
        <v>125</v>
      </c>
      <c r="Q2308" s="13">
        <f t="shared" si="42"/>
        <v>844</v>
      </c>
    </row>
    <row r="2309" spans="1:17" ht="21">
      <c r="A2309" s="59">
        <v>2301</v>
      </c>
      <c r="B2309" s="55">
        <v>19041574209284</v>
      </c>
      <c r="C2309" s="55">
        <v>9449180450</v>
      </c>
      <c r="D2309" s="1" t="s">
        <v>3760</v>
      </c>
      <c r="E2309" s="1" t="s">
        <v>3761</v>
      </c>
      <c r="F2309" s="1" t="s">
        <v>452</v>
      </c>
      <c r="G2309" s="162">
        <v>45425</v>
      </c>
      <c r="H2309" s="156" t="s">
        <v>94</v>
      </c>
      <c r="I2309" s="163">
        <v>45430</v>
      </c>
      <c r="J2309" s="127"/>
      <c r="K2309" s="9" t="s">
        <v>2104</v>
      </c>
      <c r="M2309" s="13">
        <v>1999</v>
      </c>
      <c r="N2309" t="s">
        <v>2724</v>
      </c>
      <c r="O2309">
        <v>750</v>
      </c>
      <c r="P2309">
        <v>125</v>
      </c>
      <c r="Q2309" s="13">
        <f t="shared" si="42"/>
        <v>1124</v>
      </c>
    </row>
    <row r="2310" spans="1:17" ht="21">
      <c r="A2310" s="59">
        <v>2302</v>
      </c>
      <c r="B2310" s="55">
        <v>19041574209166</v>
      </c>
      <c r="C2310" s="55">
        <v>7438802143</v>
      </c>
      <c r="D2310" s="1" t="s">
        <v>3762</v>
      </c>
      <c r="E2310" s="1" t="s">
        <v>826</v>
      </c>
      <c r="F2310" s="1" t="s">
        <v>827</v>
      </c>
      <c r="G2310" s="162">
        <v>45425</v>
      </c>
      <c r="H2310" s="156" t="s">
        <v>94</v>
      </c>
      <c r="I2310" s="163">
        <v>45430</v>
      </c>
      <c r="J2310" s="127"/>
      <c r="K2310" s="9" t="s">
        <v>2228</v>
      </c>
      <c r="M2310" s="13">
        <v>2099</v>
      </c>
      <c r="N2310" t="s">
        <v>3364</v>
      </c>
      <c r="O2310">
        <v>650</v>
      </c>
      <c r="P2310">
        <v>200</v>
      </c>
      <c r="Q2310" s="13">
        <f t="shared" si="42"/>
        <v>1249</v>
      </c>
    </row>
    <row r="2311" spans="1:17" ht="21">
      <c r="A2311" s="59">
        <v>2303</v>
      </c>
      <c r="B2311" s="55">
        <v>141123416050100</v>
      </c>
      <c r="C2311" s="55">
        <v>8399924217</v>
      </c>
      <c r="D2311" s="1" t="s">
        <v>3763</v>
      </c>
      <c r="E2311" s="1" t="s">
        <v>2912</v>
      </c>
      <c r="F2311" s="1" t="s">
        <v>380</v>
      </c>
      <c r="G2311" s="162">
        <v>45425</v>
      </c>
      <c r="H2311" s="156" t="s">
        <v>94</v>
      </c>
      <c r="I2311" s="163">
        <v>45430</v>
      </c>
      <c r="J2311" s="127"/>
      <c r="K2311" s="9" t="s">
        <v>1234</v>
      </c>
      <c r="M2311" s="13">
        <v>1499</v>
      </c>
      <c r="N2311" t="s">
        <v>1520</v>
      </c>
      <c r="O2311">
        <v>530</v>
      </c>
      <c r="P2311">
        <v>125</v>
      </c>
      <c r="Q2311" s="13">
        <f t="shared" si="42"/>
        <v>844</v>
      </c>
    </row>
    <row r="2312" spans="1:17" ht="21">
      <c r="A2312" s="59">
        <v>2304</v>
      </c>
      <c r="B2312" s="55">
        <v>77063094161</v>
      </c>
      <c r="C2312" s="55">
        <v>8422031401</v>
      </c>
      <c r="D2312" s="1" t="s">
        <v>3764</v>
      </c>
      <c r="E2312" s="1" t="s">
        <v>533</v>
      </c>
      <c r="F2312" s="1" t="s">
        <v>232</v>
      </c>
      <c r="G2312" s="162">
        <v>45425</v>
      </c>
      <c r="H2312" s="156" t="s">
        <v>94</v>
      </c>
      <c r="I2312" s="163">
        <v>45427</v>
      </c>
      <c r="J2312" s="127"/>
      <c r="K2312" s="9" t="s">
        <v>985</v>
      </c>
      <c r="L2312" t="s">
        <v>562</v>
      </c>
      <c r="M2312" s="13">
        <v>1399</v>
      </c>
      <c r="N2312" t="s">
        <v>3354</v>
      </c>
      <c r="O2312">
        <v>570</v>
      </c>
      <c r="P2312">
        <v>125</v>
      </c>
      <c r="Q2312" s="13">
        <f t="shared" si="42"/>
        <v>704</v>
      </c>
    </row>
    <row r="2313" spans="1:17" ht="21">
      <c r="A2313" s="59">
        <v>2305</v>
      </c>
      <c r="B2313" s="55">
        <v>77991672404</v>
      </c>
      <c r="C2313" s="55">
        <v>9238537808</v>
      </c>
      <c r="D2313" s="1" t="s">
        <v>3765</v>
      </c>
      <c r="E2313" s="1" t="s">
        <v>1160</v>
      </c>
      <c r="F2313" s="1" t="s">
        <v>199</v>
      </c>
      <c r="G2313" s="162">
        <v>45425</v>
      </c>
      <c r="H2313" s="156" t="s">
        <v>94</v>
      </c>
      <c r="I2313" s="163">
        <v>45430</v>
      </c>
      <c r="J2313" s="127"/>
      <c r="K2313" s="9" t="s">
        <v>1368</v>
      </c>
      <c r="M2313" s="13">
        <v>1399</v>
      </c>
      <c r="N2313" t="s">
        <v>1713</v>
      </c>
      <c r="O2313">
        <v>530</v>
      </c>
      <c r="P2313">
        <v>125</v>
      </c>
      <c r="Q2313" s="13">
        <f t="shared" si="42"/>
        <v>744</v>
      </c>
    </row>
    <row r="2314" spans="1:17" ht="21">
      <c r="A2314" s="59">
        <v>2306</v>
      </c>
      <c r="B2314" s="55">
        <v>77991672301</v>
      </c>
      <c r="C2314" s="55">
        <v>9080810238</v>
      </c>
      <c r="D2314" s="1" t="s">
        <v>3766</v>
      </c>
      <c r="E2314" s="1" t="s">
        <v>939</v>
      </c>
      <c r="F2314" s="1" t="s">
        <v>343</v>
      </c>
      <c r="G2314" s="162">
        <v>45425</v>
      </c>
      <c r="H2314" s="156" t="s">
        <v>94</v>
      </c>
      <c r="I2314" s="163">
        <v>45429</v>
      </c>
      <c r="J2314" s="127"/>
      <c r="K2314" s="9" t="s">
        <v>2104</v>
      </c>
      <c r="M2314" s="13">
        <v>1999</v>
      </c>
      <c r="N2314" t="s">
        <v>2254</v>
      </c>
      <c r="O2314">
        <v>650</v>
      </c>
      <c r="P2314">
        <v>200</v>
      </c>
      <c r="Q2314" s="13">
        <f t="shared" si="42"/>
        <v>1149</v>
      </c>
    </row>
    <row r="2315" spans="1:17" ht="21">
      <c r="A2315" s="59">
        <v>2307</v>
      </c>
      <c r="B2315" s="55">
        <v>77063448162</v>
      </c>
      <c r="C2315" s="55">
        <v>7001815873</v>
      </c>
      <c r="D2315" s="1" t="s">
        <v>3767</v>
      </c>
      <c r="E2315" s="1" t="s">
        <v>3768</v>
      </c>
      <c r="F2315" s="1" t="s">
        <v>714</v>
      </c>
      <c r="G2315" s="162">
        <v>45425</v>
      </c>
      <c r="H2315" s="156" t="s">
        <v>94</v>
      </c>
      <c r="I2315" s="163">
        <v>45429</v>
      </c>
      <c r="J2315" s="127"/>
      <c r="K2315" s="9" t="s">
        <v>1376</v>
      </c>
      <c r="L2315" t="s">
        <v>562</v>
      </c>
      <c r="M2315" s="13">
        <v>1499</v>
      </c>
      <c r="N2315" t="s">
        <v>3340</v>
      </c>
      <c r="O2315">
        <v>570</v>
      </c>
      <c r="P2315">
        <v>125</v>
      </c>
      <c r="Q2315" s="13">
        <f t="shared" si="42"/>
        <v>804</v>
      </c>
    </row>
    <row r="2316" spans="1:17" ht="21">
      <c r="A2316" s="59">
        <v>2308</v>
      </c>
      <c r="B2316" s="55">
        <v>77991996692</v>
      </c>
      <c r="C2316" s="55">
        <v>7043382501</v>
      </c>
      <c r="D2316" s="1" t="s">
        <v>3554</v>
      </c>
      <c r="E2316" s="1" t="s">
        <v>1043</v>
      </c>
      <c r="F2316" s="1" t="s">
        <v>492</v>
      </c>
      <c r="G2316" s="162">
        <v>45425</v>
      </c>
      <c r="H2316" s="157" t="s">
        <v>115</v>
      </c>
      <c r="I2316" s="164"/>
      <c r="J2316" s="165">
        <v>45439</v>
      </c>
      <c r="K2316" s="9" t="s">
        <v>1368</v>
      </c>
      <c r="M2316" s="13"/>
      <c r="N2316" t="s">
        <v>1713</v>
      </c>
      <c r="P2316">
        <v>125</v>
      </c>
      <c r="Q2316" s="13">
        <f t="shared" si="42"/>
        <v>0</v>
      </c>
    </row>
    <row r="2317" spans="1:17" ht="21">
      <c r="A2317" s="59">
        <v>2309</v>
      </c>
      <c r="B2317" s="55">
        <v>77991996493</v>
      </c>
      <c r="C2317" s="55">
        <v>9372179097</v>
      </c>
      <c r="D2317" s="1" t="s">
        <v>3769</v>
      </c>
      <c r="E2317" s="1" t="s">
        <v>2160</v>
      </c>
      <c r="F2317" s="1" t="s">
        <v>232</v>
      </c>
      <c r="G2317" s="162">
        <v>45425</v>
      </c>
      <c r="H2317" s="156" t="s">
        <v>94</v>
      </c>
      <c r="I2317" s="163">
        <v>45428</v>
      </c>
      <c r="J2317" s="127"/>
      <c r="K2317" s="9" t="s">
        <v>1368</v>
      </c>
      <c r="M2317" s="13">
        <v>1399</v>
      </c>
      <c r="N2317" t="s">
        <v>1713</v>
      </c>
      <c r="O2317">
        <v>530</v>
      </c>
      <c r="P2317">
        <v>125</v>
      </c>
      <c r="Q2317" s="13">
        <f t="shared" si="42"/>
        <v>744</v>
      </c>
    </row>
    <row r="2318" spans="1:17" ht="21">
      <c r="A2318" s="59">
        <v>2310</v>
      </c>
      <c r="B2318" s="55">
        <v>19041574380471</v>
      </c>
      <c r="C2318" s="55">
        <v>9265379387</v>
      </c>
      <c r="D2318" s="1" t="s">
        <v>3778</v>
      </c>
      <c r="E2318" s="1" t="s">
        <v>385</v>
      </c>
      <c r="F2318" s="1" t="s">
        <v>492</v>
      </c>
      <c r="G2318" s="162">
        <v>45425</v>
      </c>
      <c r="H2318" s="156" t="s">
        <v>94</v>
      </c>
      <c r="I2318" s="163">
        <v>45428</v>
      </c>
      <c r="J2318" s="127"/>
      <c r="K2318" s="9" t="s">
        <v>1368</v>
      </c>
      <c r="M2318" s="13">
        <v>1399</v>
      </c>
      <c r="N2318" t="s">
        <v>1713</v>
      </c>
      <c r="O2318">
        <v>530</v>
      </c>
      <c r="P2318">
        <v>125</v>
      </c>
      <c r="Q2318" s="13">
        <f t="shared" si="42"/>
        <v>744</v>
      </c>
    </row>
    <row r="2319" spans="1:17" ht="21">
      <c r="A2319" s="59">
        <v>2311</v>
      </c>
      <c r="B2319" s="55">
        <v>77991996386</v>
      </c>
      <c r="C2319" s="55">
        <v>9916100079</v>
      </c>
      <c r="D2319" s="1" t="s">
        <v>3770</v>
      </c>
      <c r="E2319" s="1" t="s">
        <v>2422</v>
      </c>
      <c r="F2319" s="1" t="s">
        <v>452</v>
      </c>
      <c r="G2319" s="162">
        <v>45425</v>
      </c>
      <c r="H2319" s="157" t="s">
        <v>115</v>
      </c>
      <c r="I2319" s="164"/>
      <c r="J2319" s="165">
        <v>45439</v>
      </c>
      <c r="K2319" s="9" t="s">
        <v>2104</v>
      </c>
      <c r="M2319" s="13"/>
      <c r="N2319" t="s">
        <v>3334</v>
      </c>
      <c r="P2319">
        <v>200</v>
      </c>
      <c r="Q2319" s="13">
        <f t="shared" si="42"/>
        <v>0</v>
      </c>
    </row>
    <row r="2320" spans="1:17" ht="21">
      <c r="A2320" s="59">
        <v>2312</v>
      </c>
      <c r="B2320" s="55">
        <v>77991996224</v>
      </c>
      <c r="C2320" s="55">
        <v>8390249765</v>
      </c>
      <c r="D2320" s="1" t="s">
        <v>3771</v>
      </c>
      <c r="E2320" s="1" t="s">
        <v>589</v>
      </c>
      <c r="F2320" s="1" t="s">
        <v>232</v>
      </c>
      <c r="G2320" s="162">
        <v>45425</v>
      </c>
      <c r="H2320" s="156" t="s">
        <v>94</v>
      </c>
      <c r="I2320" s="163">
        <v>45427</v>
      </c>
      <c r="J2320" s="127"/>
      <c r="K2320" s="9" t="s">
        <v>1415</v>
      </c>
      <c r="M2320" s="13">
        <v>1548</v>
      </c>
      <c r="N2320" t="s">
        <v>1717</v>
      </c>
      <c r="O2320">
        <v>570</v>
      </c>
      <c r="P2320">
        <v>125</v>
      </c>
      <c r="Q2320" s="13">
        <f t="shared" si="42"/>
        <v>853</v>
      </c>
    </row>
    <row r="2321" spans="1:17" ht="21">
      <c r="A2321" s="59">
        <v>2313</v>
      </c>
      <c r="B2321" s="55">
        <v>77063447241</v>
      </c>
      <c r="C2321" s="55">
        <v>8384051112</v>
      </c>
      <c r="D2321" s="1" t="s">
        <v>3772</v>
      </c>
      <c r="E2321" s="1" t="s">
        <v>4</v>
      </c>
      <c r="F2321" s="1" t="s">
        <v>4</v>
      </c>
      <c r="G2321" s="162">
        <v>45425</v>
      </c>
      <c r="H2321" s="156" t="s">
        <v>94</v>
      </c>
      <c r="I2321" s="163">
        <v>45426</v>
      </c>
      <c r="J2321" s="127"/>
      <c r="K2321" s="9" t="s">
        <v>985</v>
      </c>
      <c r="L2321" t="s">
        <v>562</v>
      </c>
      <c r="M2321" s="13">
        <v>1399</v>
      </c>
      <c r="N2321" t="s">
        <v>3354</v>
      </c>
      <c r="O2321">
        <v>570</v>
      </c>
      <c r="P2321">
        <v>125</v>
      </c>
      <c r="Q2321" s="13">
        <f t="shared" si="42"/>
        <v>704</v>
      </c>
    </row>
    <row r="2322" spans="1:17" ht="21">
      <c r="A2322" s="59">
        <v>2314</v>
      </c>
      <c r="B2322" s="55">
        <v>77991996143</v>
      </c>
      <c r="C2322" s="55">
        <v>9960631809</v>
      </c>
      <c r="D2322" s="1" t="s">
        <v>3773</v>
      </c>
      <c r="E2322" s="1" t="s">
        <v>589</v>
      </c>
      <c r="F2322" s="1" t="s">
        <v>232</v>
      </c>
      <c r="G2322" s="162">
        <v>45425</v>
      </c>
      <c r="H2322" s="156" t="s">
        <v>94</v>
      </c>
      <c r="I2322" s="163">
        <v>45427</v>
      </c>
      <c r="J2322" s="127"/>
      <c r="K2322" s="9" t="s">
        <v>1234</v>
      </c>
      <c r="M2322" s="13">
        <v>1499</v>
      </c>
      <c r="N2322" t="s">
        <v>1520</v>
      </c>
      <c r="O2322">
        <v>530</v>
      </c>
      <c r="P2322">
        <v>125</v>
      </c>
      <c r="Q2322" s="13">
        <f t="shared" si="42"/>
        <v>844</v>
      </c>
    </row>
    <row r="2323" spans="1:17" ht="21">
      <c r="A2323" s="59">
        <v>2315</v>
      </c>
      <c r="B2323" s="55">
        <v>77991994426</v>
      </c>
      <c r="C2323" s="55">
        <v>9831732454</v>
      </c>
      <c r="D2323" s="1" t="s">
        <v>3774</v>
      </c>
      <c r="E2323" s="1" t="s">
        <v>996</v>
      </c>
      <c r="F2323" s="1" t="s">
        <v>714</v>
      </c>
      <c r="G2323" s="162">
        <v>45425</v>
      </c>
      <c r="H2323" s="156" t="s">
        <v>94</v>
      </c>
      <c r="I2323" s="163">
        <v>45428</v>
      </c>
      <c r="J2323" s="127"/>
      <c r="K2323" s="9" t="s">
        <v>3775</v>
      </c>
      <c r="M2323" s="13">
        <v>2747</v>
      </c>
      <c r="N2323" t="s">
        <v>3776</v>
      </c>
      <c r="O2323">
        <v>1320</v>
      </c>
      <c r="P2323">
        <v>150</v>
      </c>
      <c r="Q2323" s="13">
        <f t="shared" si="42"/>
        <v>1277</v>
      </c>
    </row>
    <row r="2324" spans="1:17" ht="21">
      <c r="A2324" s="59">
        <v>2316</v>
      </c>
      <c r="B2324" s="55">
        <v>77991994356</v>
      </c>
      <c r="C2324" s="55">
        <v>7005197120</v>
      </c>
      <c r="D2324" s="1" t="s">
        <v>3777</v>
      </c>
      <c r="E2324" s="1" t="s">
        <v>998</v>
      </c>
      <c r="F2324" s="1" t="s">
        <v>343</v>
      </c>
      <c r="G2324" s="162">
        <v>45425</v>
      </c>
      <c r="H2324" s="156" t="s">
        <v>94</v>
      </c>
      <c r="I2324" s="163">
        <v>45430</v>
      </c>
      <c r="J2324" s="127"/>
      <c r="K2324" s="9" t="s">
        <v>1368</v>
      </c>
      <c r="M2324" s="13">
        <v>1399</v>
      </c>
      <c r="N2324" t="s">
        <v>1713</v>
      </c>
      <c r="O2324">
        <v>530</v>
      </c>
      <c r="P2324">
        <v>125</v>
      </c>
      <c r="Q2324" s="13">
        <f t="shared" si="42"/>
        <v>744</v>
      </c>
    </row>
    <row r="2325" spans="1:17" ht="21">
      <c r="A2325" s="59">
        <v>2317</v>
      </c>
      <c r="B2325" s="55">
        <v>77992019700</v>
      </c>
      <c r="C2325">
        <v>9138161299</v>
      </c>
      <c r="D2325" s="1" t="s">
        <v>3779</v>
      </c>
      <c r="E2325" t="s">
        <v>329</v>
      </c>
      <c r="F2325" s="1" t="s">
        <v>452</v>
      </c>
      <c r="G2325" s="162">
        <v>45425</v>
      </c>
      <c r="H2325" s="156" t="s">
        <v>94</v>
      </c>
      <c r="I2325" s="163">
        <v>45428</v>
      </c>
      <c r="K2325" s="9" t="s">
        <v>1234</v>
      </c>
      <c r="M2325" s="13">
        <v>1399</v>
      </c>
      <c r="N2325" t="s">
        <v>1520</v>
      </c>
      <c r="O2325">
        <v>530</v>
      </c>
      <c r="P2325">
        <v>125</v>
      </c>
      <c r="Q2325" s="13">
        <f t="shared" si="42"/>
        <v>744</v>
      </c>
    </row>
    <row r="2326" spans="1:17" ht="21">
      <c r="A2326" s="59">
        <v>2318</v>
      </c>
      <c r="B2326" s="55">
        <v>77063480491</v>
      </c>
      <c r="C2326" s="55">
        <v>7249227454</v>
      </c>
      <c r="D2326" s="1" t="s">
        <v>3780</v>
      </c>
      <c r="E2326" s="1" t="s">
        <v>3781</v>
      </c>
      <c r="F2326" s="1" t="s">
        <v>232</v>
      </c>
      <c r="G2326" s="162">
        <v>45425</v>
      </c>
      <c r="H2326" s="156" t="s">
        <v>94</v>
      </c>
      <c r="I2326" s="163">
        <v>45428</v>
      </c>
      <c r="J2326" s="127"/>
      <c r="K2326" s="9" t="s">
        <v>1376</v>
      </c>
      <c r="L2326" t="s">
        <v>562</v>
      </c>
      <c r="M2326" s="13">
        <v>1499</v>
      </c>
      <c r="N2326" t="s">
        <v>3782</v>
      </c>
      <c r="O2326">
        <v>530</v>
      </c>
      <c r="P2326">
        <v>125</v>
      </c>
      <c r="Q2326" s="13">
        <f t="shared" si="42"/>
        <v>844</v>
      </c>
    </row>
    <row r="2327" spans="1:17" ht="21">
      <c r="A2327" s="59">
        <v>2319</v>
      </c>
      <c r="B2327" s="55">
        <v>77063486485</v>
      </c>
      <c r="C2327" s="55">
        <v>9999353786</v>
      </c>
      <c r="D2327" s="1" t="s">
        <v>3783</v>
      </c>
      <c r="E2327" s="1" t="s">
        <v>21</v>
      </c>
      <c r="F2327" s="1" t="s">
        <v>22</v>
      </c>
      <c r="G2327" s="162">
        <v>45425</v>
      </c>
      <c r="H2327" s="156" t="s">
        <v>94</v>
      </c>
      <c r="I2327" s="163">
        <v>45427</v>
      </c>
      <c r="J2327" s="127"/>
      <c r="K2327" s="9" t="s">
        <v>985</v>
      </c>
      <c r="L2327" t="s">
        <v>562</v>
      </c>
      <c r="M2327" s="13">
        <v>1399</v>
      </c>
      <c r="N2327" t="s">
        <v>3354</v>
      </c>
      <c r="O2327">
        <v>570</v>
      </c>
      <c r="P2327">
        <v>125</v>
      </c>
      <c r="Q2327" s="13">
        <f t="shared" si="42"/>
        <v>704</v>
      </c>
    </row>
    <row r="2328" spans="1:17" ht="21">
      <c r="A2328" s="59">
        <v>2320</v>
      </c>
      <c r="B2328" s="55">
        <v>77063491676</v>
      </c>
      <c r="C2328" s="55">
        <v>7339203096</v>
      </c>
      <c r="D2328" s="1" t="s">
        <v>3784</v>
      </c>
      <c r="E2328" s="1" t="s">
        <v>329</v>
      </c>
      <c r="F2328" s="1" t="s">
        <v>452</v>
      </c>
      <c r="G2328" s="162">
        <v>45425</v>
      </c>
      <c r="H2328" s="156" t="s">
        <v>94</v>
      </c>
      <c r="I2328" s="163">
        <v>45433</v>
      </c>
      <c r="J2328" s="127"/>
      <c r="K2328" s="9" t="s">
        <v>985</v>
      </c>
      <c r="L2328" t="s">
        <v>562</v>
      </c>
      <c r="M2328" s="13">
        <v>1399</v>
      </c>
      <c r="N2328" t="s">
        <v>3354</v>
      </c>
      <c r="O2328">
        <v>570</v>
      </c>
      <c r="P2328">
        <v>125</v>
      </c>
      <c r="Q2328" s="13">
        <f t="shared" si="42"/>
        <v>704</v>
      </c>
    </row>
    <row r="2329" spans="1:17" ht="21">
      <c r="A2329" s="59">
        <v>2321</v>
      </c>
      <c r="B2329" s="55">
        <v>77063581173</v>
      </c>
      <c r="C2329" s="55">
        <v>9101104597</v>
      </c>
      <c r="D2329" s="1" t="s">
        <v>3785</v>
      </c>
      <c r="E2329" s="1" t="s">
        <v>963</v>
      </c>
      <c r="F2329" s="1" t="s">
        <v>380</v>
      </c>
      <c r="G2329" s="162">
        <v>45425</v>
      </c>
      <c r="H2329" s="156" t="s">
        <v>94</v>
      </c>
      <c r="I2329" s="163">
        <v>45428</v>
      </c>
      <c r="J2329" s="127"/>
      <c r="K2329" s="9" t="s">
        <v>2782</v>
      </c>
      <c r="L2329" t="s">
        <v>562</v>
      </c>
      <c r="M2329" s="13">
        <v>3398</v>
      </c>
      <c r="N2329" t="s">
        <v>3786</v>
      </c>
      <c r="O2329">
        <f>(750+570)</f>
        <v>1320</v>
      </c>
      <c r="P2329">
        <v>150</v>
      </c>
      <c r="Q2329" s="13">
        <f t="shared" si="42"/>
        <v>1928</v>
      </c>
    </row>
    <row r="2330" spans="1:17" ht="21">
      <c r="A2330" s="59">
        <v>2322</v>
      </c>
      <c r="B2330" s="55">
        <v>19041574481190</v>
      </c>
      <c r="C2330" s="55">
        <v>9671914727</v>
      </c>
      <c r="D2330" s="1" t="s">
        <v>3787</v>
      </c>
      <c r="E2330" s="1" t="s">
        <v>3788</v>
      </c>
      <c r="F2330" s="1" t="s">
        <v>2</v>
      </c>
      <c r="G2330" s="162">
        <v>45425</v>
      </c>
      <c r="H2330" s="156" t="s">
        <v>94</v>
      </c>
      <c r="I2330" s="163">
        <v>45427</v>
      </c>
      <c r="J2330" s="127"/>
      <c r="K2330" s="9" t="s">
        <v>1368</v>
      </c>
      <c r="M2330" s="13">
        <v>1399</v>
      </c>
      <c r="N2330" t="s">
        <v>1713</v>
      </c>
      <c r="O2330">
        <v>530</v>
      </c>
      <c r="P2330">
        <v>125</v>
      </c>
      <c r="Q2330" s="13">
        <f t="shared" si="42"/>
        <v>744</v>
      </c>
    </row>
    <row r="2331" spans="1:17" ht="21">
      <c r="A2331" s="59">
        <v>2323</v>
      </c>
      <c r="B2331" s="55">
        <v>19041574530374</v>
      </c>
      <c r="C2331" s="55">
        <v>7683814688</v>
      </c>
      <c r="D2331" s="1" t="s">
        <v>3789</v>
      </c>
      <c r="E2331" s="1" t="s">
        <v>826</v>
      </c>
      <c r="F2331" s="1" t="s">
        <v>827</v>
      </c>
      <c r="G2331" s="162">
        <v>45425</v>
      </c>
      <c r="H2331" s="157" t="s">
        <v>115</v>
      </c>
      <c r="I2331" s="164"/>
      <c r="J2331" s="165">
        <v>45436</v>
      </c>
      <c r="K2331" s="9" t="s">
        <v>1514</v>
      </c>
      <c r="M2331" s="13"/>
      <c r="N2331" t="s">
        <v>2948</v>
      </c>
      <c r="P2331">
        <v>125</v>
      </c>
      <c r="Q2331" s="13">
        <f t="shared" si="42"/>
        <v>0</v>
      </c>
    </row>
    <row r="2332" spans="1:17" ht="21">
      <c r="A2332" s="59">
        <v>2324</v>
      </c>
      <c r="B2332" s="55">
        <v>80499489173</v>
      </c>
      <c r="C2332" s="55">
        <v>9321533508</v>
      </c>
      <c r="D2332" s="1" t="s">
        <v>3790</v>
      </c>
      <c r="E2332" s="1" t="s">
        <v>1027</v>
      </c>
      <c r="F2332" s="1" t="s">
        <v>492</v>
      </c>
      <c r="G2332" s="162">
        <v>45426</v>
      </c>
      <c r="H2332" s="156" t="s">
        <v>94</v>
      </c>
      <c r="I2332" s="163">
        <v>45427</v>
      </c>
      <c r="J2332" s="127"/>
      <c r="K2332" s="9" t="s">
        <v>2104</v>
      </c>
      <c r="M2332" s="13">
        <v>1999</v>
      </c>
      <c r="N2332" t="s">
        <v>2724</v>
      </c>
      <c r="O2332">
        <v>750</v>
      </c>
      <c r="P2332">
        <v>125</v>
      </c>
      <c r="Q2332" s="13">
        <f t="shared" si="42"/>
        <v>1124</v>
      </c>
    </row>
    <row r="2333" spans="1:17" ht="21">
      <c r="A2333" s="59">
        <v>2325</v>
      </c>
      <c r="B2333" s="55">
        <v>19041575171375</v>
      </c>
      <c r="C2333" s="55">
        <v>9370409433</v>
      </c>
      <c r="D2333" s="1" t="s">
        <v>2326</v>
      </c>
      <c r="E2333" s="1" t="s">
        <v>2327</v>
      </c>
      <c r="F2333" s="1" t="s">
        <v>232</v>
      </c>
      <c r="G2333" s="162">
        <v>45426</v>
      </c>
      <c r="H2333" s="156" t="s">
        <v>94</v>
      </c>
      <c r="I2333" s="163">
        <v>45430</v>
      </c>
      <c r="J2333" s="127"/>
      <c r="K2333" s="9" t="s">
        <v>2104</v>
      </c>
      <c r="M2333" s="13">
        <v>1999</v>
      </c>
      <c r="N2333" t="s">
        <v>2254</v>
      </c>
      <c r="O2333">
        <v>650</v>
      </c>
      <c r="P2333">
        <v>200</v>
      </c>
      <c r="Q2333" s="13">
        <f t="shared" si="42"/>
        <v>1149</v>
      </c>
    </row>
    <row r="2334" spans="1:17" ht="21">
      <c r="A2334" s="59">
        <v>2326</v>
      </c>
      <c r="B2334" s="55">
        <v>77993345743</v>
      </c>
      <c r="C2334" s="55">
        <v>8853824999</v>
      </c>
      <c r="D2334" s="1" t="s">
        <v>3791</v>
      </c>
      <c r="E2334" s="1" t="s">
        <v>299</v>
      </c>
      <c r="F2334" s="1" t="s">
        <v>22</v>
      </c>
      <c r="G2334" s="162">
        <v>45426</v>
      </c>
      <c r="H2334" s="157" t="s">
        <v>115</v>
      </c>
      <c r="I2334" s="164"/>
      <c r="J2334" s="165">
        <v>45436</v>
      </c>
      <c r="K2334" s="9" t="s">
        <v>2104</v>
      </c>
      <c r="M2334" s="13"/>
      <c r="N2334" t="s">
        <v>2254</v>
      </c>
      <c r="O2334">
        <v>650</v>
      </c>
      <c r="P2334">
        <v>200</v>
      </c>
      <c r="Q2334" s="13">
        <f t="shared" si="42"/>
        <v>0</v>
      </c>
    </row>
    <row r="2335" spans="1:17" ht="21">
      <c r="A2335" s="59">
        <v>2327</v>
      </c>
      <c r="B2335" s="55">
        <v>77064900942</v>
      </c>
      <c r="C2335" s="55">
        <v>7758824144</v>
      </c>
      <c r="D2335" s="1" t="s">
        <v>3792</v>
      </c>
      <c r="E2335" s="1" t="s">
        <v>589</v>
      </c>
      <c r="F2335" s="1" t="s">
        <v>232</v>
      </c>
      <c r="G2335" s="162">
        <v>45426</v>
      </c>
      <c r="H2335" s="156" t="s">
        <v>94</v>
      </c>
      <c r="I2335" s="163">
        <v>45428</v>
      </c>
      <c r="J2335" s="127"/>
      <c r="K2335" s="9" t="s">
        <v>1376</v>
      </c>
      <c r="L2335" t="s">
        <v>562</v>
      </c>
      <c r="M2335" s="13">
        <v>1499</v>
      </c>
      <c r="N2335" t="s">
        <v>3340</v>
      </c>
      <c r="O2335">
        <v>530</v>
      </c>
      <c r="P2335">
        <v>125</v>
      </c>
      <c r="Q2335" s="13">
        <f t="shared" si="42"/>
        <v>844</v>
      </c>
    </row>
    <row r="2336" spans="1:17" ht="21">
      <c r="A2336" s="59">
        <v>2328</v>
      </c>
      <c r="B2336" s="55">
        <v>77064900835</v>
      </c>
      <c r="C2336" s="55">
        <v>9995447829</v>
      </c>
      <c r="D2336" s="1" t="s">
        <v>3793</v>
      </c>
      <c r="E2336" s="1" t="s">
        <v>3794</v>
      </c>
      <c r="F2336" s="1" t="s">
        <v>6</v>
      </c>
      <c r="G2336" s="162">
        <v>45426</v>
      </c>
      <c r="H2336" s="156" t="s">
        <v>94</v>
      </c>
      <c r="I2336" s="163">
        <v>45430</v>
      </c>
      <c r="J2336" s="127"/>
      <c r="K2336" s="9" t="s">
        <v>985</v>
      </c>
      <c r="L2336" t="s">
        <v>562</v>
      </c>
      <c r="M2336" s="13">
        <v>1399</v>
      </c>
      <c r="N2336" t="s">
        <v>3354</v>
      </c>
      <c r="O2336">
        <v>530</v>
      </c>
      <c r="P2336">
        <v>125</v>
      </c>
      <c r="Q2336" s="13">
        <f t="shared" si="42"/>
        <v>744</v>
      </c>
    </row>
    <row r="2337" spans="1:17" ht="21">
      <c r="A2337" s="59">
        <v>2329</v>
      </c>
      <c r="B2337" s="55">
        <v>3304985997</v>
      </c>
      <c r="C2337" s="55">
        <v>8492036967</v>
      </c>
      <c r="D2337" s="1" t="s">
        <v>3795</v>
      </c>
      <c r="E2337" s="1" t="s">
        <v>2055</v>
      </c>
      <c r="F2337" s="1" t="s">
        <v>631</v>
      </c>
      <c r="G2337" s="162">
        <v>45426</v>
      </c>
      <c r="H2337" s="156" t="s">
        <v>94</v>
      </c>
      <c r="I2337" s="163">
        <v>45430</v>
      </c>
      <c r="J2337" s="127"/>
      <c r="K2337" s="9" t="s">
        <v>985</v>
      </c>
      <c r="L2337" t="s">
        <v>562</v>
      </c>
      <c r="M2337" s="13">
        <v>1399</v>
      </c>
      <c r="N2337" t="s">
        <v>3354</v>
      </c>
      <c r="O2337">
        <v>530</v>
      </c>
      <c r="P2337">
        <v>125</v>
      </c>
      <c r="Q2337" s="13">
        <f t="shared" si="42"/>
        <v>744</v>
      </c>
    </row>
    <row r="2338" spans="1:17" ht="21">
      <c r="A2338" s="59">
        <v>2330</v>
      </c>
      <c r="B2338" s="55">
        <v>77993345253</v>
      </c>
      <c r="C2338" s="55">
        <v>7207025009</v>
      </c>
      <c r="D2338" s="1" t="s">
        <v>3796</v>
      </c>
      <c r="E2338" s="1" t="s">
        <v>1037</v>
      </c>
      <c r="F2338" s="1" t="s">
        <v>343</v>
      </c>
      <c r="G2338" s="162">
        <v>45426</v>
      </c>
      <c r="H2338" s="157" t="s">
        <v>115</v>
      </c>
      <c r="I2338" s="164"/>
      <c r="J2338" s="165">
        <v>45442</v>
      </c>
      <c r="K2338" s="9" t="s">
        <v>2104</v>
      </c>
      <c r="M2338" s="13"/>
      <c r="N2338" t="s">
        <v>2254</v>
      </c>
      <c r="O2338">
        <v>650</v>
      </c>
      <c r="P2338">
        <v>200</v>
      </c>
      <c r="Q2338" s="13">
        <f t="shared" si="42"/>
        <v>0</v>
      </c>
    </row>
    <row r="2339" spans="1:17" ht="21">
      <c r="A2339" s="59">
        <v>2331</v>
      </c>
      <c r="B2339" s="55">
        <v>77064899940</v>
      </c>
      <c r="C2339" s="55">
        <v>9156999664</v>
      </c>
      <c r="D2339" s="1" t="s">
        <v>3797</v>
      </c>
      <c r="E2339" s="1" t="s">
        <v>3798</v>
      </c>
      <c r="F2339" s="1" t="s">
        <v>232</v>
      </c>
      <c r="G2339" s="162">
        <v>45426</v>
      </c>
      <c r="H2339" s="156" t="s">
        <v>94</v>
      </c>
      <c r="I2339" s="163">
        <v>45429</v>
      </c>
      <c r="J2339" s="127"/>
      <c r="K2339" s="9" t="s">
        <v>1376</v>
      </c>
      <c r="L2339" t="s">
        <v>562</v>
      </c>
      <c r="M2339" s="13">
        <v>1499</v>
      </c>
      <c r="N2339" t="s">
        <v>3340</v>
      </c>
      <c r="O2339">
        <v>530</v>
      </c>
      <c r="P2339">
        <v>125</v>
      </c>
      <c r="Q2339" s="13">
        <f t="shared" si="42"/>
        <v>844</v>
      </c>
    </row>
    <row r="2340" spans="1:17" ht="21">
      <c r="A2340" s="59">
        <v>2332</v>
      </c>
      <c r="B2340" s="55">
        <v>77993345150</v>
      </c>
      <c r="C2340" s="55">
        <v>8955480726</v>
      </c>
      <c r="D2340" s="1" t="s">
        <v>3799</v>
      </c>
      <c r="E2340" s="1" t="s">
        <v>329</v>
      </c>
      <c r="F2340" s="1" t="s">
        <v>452</v>
      </c>
      <c r="G2340" s="162">
        <v>45426</v>
      </c>
      <c r="H2340" s="156" t="s">
        <v>94</v>
      </c>
      <c r="I2340" s="163">
        <v>45429</v>
      </c>
      <c r="J2340" s="127"/>
      <c r="K2340" s="9" t="s">
        <v>1234</v>
      </c>
      <c r="M2340" s="13">
        <v>1499</v>
      </c>
      <c r="N2340" t="s">
        <v>1520</v>
      </c>
      <c r="O2340">
        <v>530</v>
      </c>
      <c r="P2340">
        <v>125</v>
      </c>
      <c r="Q2340" s="13">
        <f t="shared" ref="Q2340:Q2403" si="43">(IF((M2340)-(O2340+P2340)&lt;0,0,(M2340)-(O2340+P2340)))</f>
        <v>844</v>
      </c>
    </row>
    <row r="2341" spans="1:17" ht="21">
      <c r="A2341" s="59">
        <v>2333</v>
      </c>
      <c r="B2341" s="55">
        <v>77993345091</v>
      </c>
      <c r="C2341" s="55">
        <v>7020393107</v>
      </c>
      <c r="D2341" s="1" t="s">
        <v>3800</v>
      </c>
      <c r="E2341" s="1" t="s">
        <v>873</v>
      </c>
      <c r="F2341" s="1" t="s">
        <v>232</v>
      </c>
      <c r="G2341" s="162">
        <v>45426</v>
      </c>
      <c r="H2341" s="156" t="s">
        <v>94</v>
      </c>
      <c r="I2341" s="163">
        <v>45429</v>
      </c>
      <c r="J2341" s="127"/>
      <c r="K2341" s="9" t="s">
        <v>3171</v>
      </c>
      <c r="M2341" s="13">
        <v>2598</v>
      </c>
      <c r="N2341" t="s">
        <v>3801</v>
      </c>
      <c r="O2341">
        <v>530</v>
      </c>
      <c r="P2341">
        <v>125</v>
      </c>
      <c r="Q2341" s="13">
        <f t="shared" si="43"/>
        <v>1943</v>
      </c>
    </row>
    <row r="2342" spans="1:17" ht="21">
      <c r="A2342" s="59">
        <v>2334</v>
      </c>
      <c r="B2342" s="55">
        <v>77993345021</v>
      </c>
      <c r="C2342" s="55">
        <v>8235662297</v>
      </c>
      <c r="D2342" s="1" t="s">
        <v>106</v>
      </c>
      <c r="E2342" s="1" t="s">
        <v>901</v>
      </c>
      <c r="F2342" s="1" t="s">
        <v>210</v>
      </c>
      <c r="G2342" s="162">
        <v>45426</v>
      </c>
      <c r="H2342" s="156" t="s">
        <v>94</v>
      </c>
      <c r="I2342" s="163">
        <v>45428</v>
      </c>
      <c r="J2342" s="127"/>
      <c r="K2342" s="9" t="s">
        <v>2104</v>
      </c>
      <c r="M2342" s="13">
        <v>1999</v>
      </c>
      <c r="N2342" t="s">
        <v>3444</v>
      </c>
      <c r="O2342">
        <v>650</v>
      </c>
      <c r="P2342">
        <v>200</v>
      </c>
      <c r="Q2342" s="13">
        <f t="shared" si="43"/>
        <v>1149</v>
      </c>
    </row>
    <row r="2343" spans="1:17" ht="21">
      <c r="A2343" s="59">
        <v>2335</v>
      </c>
      <c r="B2343" s="55">
        <v>19041575170524</v>
      </c>
      <c r="C2343" s="55">
        <v>8763341052</v>
      </c>
      <c r="D2343" s="1" t="s">
        <v>3802</v>
      </c>
      <c r="E2343" s="1" t="s">
        <v>3803</v>
      </c>
      <c r="F2343" s="1" t="s">
        <v>71</v>
      </c>
      <c r="G2343" s="162">
        <v>45426</v>
      </c>
      <c r="H2343" s="156" t="s">
        <v>94</v>
      </c>
      <c r="I2343" s="163">
        <v>45432</v>
      </c>
      <c r="J2343" s="127"/>
      <c r="K2343" s="9" t="s">
        <v>1234</v>
      </c>
      <c r="M2343" s="13">
        <v>1499</v>
      </c>
      <c r="N2343" t="s">
        <v>1520</v>
      </c>
      <c r="O2343">
        <v>530</v>
      </c>
      <c r="P2343">
        <v>125</v>
      </c>
      <c r="Q2343" s="13">
        <f t="shared" si="43"/>
        <v>844</v>
      </c>
    </row>
    <row r="2344" spans="1:17" ht="21">
      <c r="A2344" s="59">
        <v>2336</v>
      </c>
      <c r="B2344" s="55">
        <v>19041575170443</v>
      </c>
      <c r="C2344" s="55">
        <v>6399960394</v>
      </c>
      <c r="D2344" s="1" t="s">
        <v>3804</v>
      </c>
      <c r="E2344" s="1" t="s">
        <v>3805</v>
      </c>
      <c r="F2344" s="1" t="s">
        <v>22</v>
      </c>
      <c r="G2344" s="162">
        <v>45426</v>
      </c>
      <c r="H2344" s="156" t="s">
        <v>94</v>
      </c>
      <c r="I2344" s="163">
        <v>45428</v>
      </c>
      <c r="J2344" s="127"/>
      <c r="K2344" s="9" t="s">
        <v>2735</v>
      </c>
      <c r="M2344" s="13">
        <v>2698</v>
      </c>
      <c r="N2344" t="s">
        <v>3594</v>
      </c>
      <c r="O2344">
        <v>530</v>
      </c>
      <c r="P2344">
        <v>125</v>
      </c>
      <c r="Q2344" s="13">
        <f t="shared" si="43"/>
        <v>2043</v>
      </c>
    </row>
    <row r="2345" spans="1:17" ht="21">
      <c r="A2345" s="59">
        <v>2337</v>
      </c>
      <c r="B2345" s="55">
        <v>77993344634</v>
      </c>
      <c r="C2345" s="55">
        <v>7001695348</v>
      </c>
      <c r="D2345" s="1" t="s">
        <v>3806</v>
      </c>
      <c r="E2345" s="1" t="s">
        <v>329</v>
      </c>
      <c r="F2345" s="1" t="s">
        <v>452</v>
      </c>
      <c r="G2345" s="162">
        <v>45426</v>
      </c>
      <c r="H2345" s="156" t="s">
        <v>94</v>
      </c>
      <c r="I2345" s="163">
        <v>45434</v>
      </c>
      <c r="J2345" s="127"/>
      <c r="K2345" s="9" t="s">
        <v>2104</v>
      </c>
      <c r="M2345" s="13">
        <v>1999</v>
      </c>
      <c r="N2345" t="s">
        <v>2724</v>
      </c>
      <c r="O2345">
        <v>750</v>
      </c>
      <c r="P2345">
        <v>125</v>
      </c>
      <c r="Q2345" s="13">
        <f t="shared" si="43"/>
        <v>1124</v>
      </c>
    </row>
    <row r="2346" spans="1:17" ht="21">
      <c r="A2346" s="59">
        <v>2338</v>
      </c>
      <c r="B2346" s="55">
        <v>77993344413</v>
      </c>
      <c r="C2346" s="55">
        <v>9373935715</v>
      </c>
      <c r="D2346" s="1" t="s">
        <v>3807</v>
      </c>
      <c r="E2346" s="1" t="s">
        <v>533</v>
      </c>
      <c r="F2346" s="1" t="s">
        <v>232</v>
      </c>
      <c r="G2346" s="162">
        <v>45426</v>
      </c>
      <c r="H2346" s="156" t="s">
        <v>94</v>
      </c>
      <c r="I2346" s="163">
        <v>45429</v>
      </c>
      <c r="J2346" s="127"/>
      <c r="K2346" s="9" t="s">
        <v>2104</v>
      </c>
      <c r="M2346" s="13">
        <v>1999</v>
      </c>
      <c r="N2346" t="s">
        <v>2254</v>
      </c>
      <c r="O2346">
        <v>650</v>
      </c>
      <c r="P2346">
        <v>200</v>
      </c>
      <c r="Q2346" s="13">
        <f t="shared" si="43"/>
        <v>1149</v>
      </c>
    </row>
    <row r="2347" spans="1:17" ht="21">
      <c r="A2347" s="59">
        <v>2339</v>
      </c>
      <c r="B2347" s="55">
        <v>77064898890</v>
      </c>
      <c r="C2347" s="55">
        <v>9821773896</v>
      </c>
      <c r="D2347" s="1" t="s">
        <v>3808</v>
      </c>
      <c r="E2347" s="1" t="s">
        <v>231</v>
      </c>
      <c r="F2347" s="1" t="s">
        <v>232</v>
      </c>
      <c r="G2347" s="162">
        <v>45426</v>
      </c>
      <c r="H2347" s="156" t="s">
        <v>94</v>
      </c>
      <c r="I2347" s="163">
        <v>45429</v>
      </c>
      <c r="J2347" s="127"/>
      <c r="K2347" s="9" t="s">
        <v>985</v>
      </c>
      <c r="L2347" t="s">
        <v>562</v>
      </c>
      <c r="M2347" s="13">
        <v>1399</v>
      </c>
      <c r="N2347" t="s">
        <v>1713</v>
      </c>
      <c r="O2347">
        <v>530</v>
      </c>
      <c r="P2347">
        <v>125</v>
      </c>
      <c r="Q2347" s="13">
        <f t="shared" si="43"/>
        <v>744</v>
      </c>
    </row>
    <row r="2348" spans="1:17" ht="21">
      <c r="A2348" s="59">
        <v>2340</v>
      </c>
      <c r="B2348" s="55">
        <v>19041575170222</v>
      </c>
      <c r="C2348" s="55">
        <v>9705239379</v>
      </c>
      <c r="D2348" s="1" t="s">
        <v>3809</v>
      </c>
      <c r="E2348" s="1" t="s">
        <v>3810</v>
      </c>
      <c r="F2348" s="1" t="s">
        <v>635</v>
      </c>
      <c r="G2348" s="162">
        <v>45426</v>
      </c>
      <c r="H2348" s="156" t="s">
        <v>94</v>
      </c>
      <c r="I2348" s="163">
        <v>45430</v>
      </c>
      <c r="J2348" s="127"/>
      <c r="K2348" s="9" t="s">
        <v>2228</v>
      </c>
      <c r="M2348" s="13">
        <v>2099</v>
      </c>
      <c r="N2348" t="s">
        <v>3456</v>
      </c>
      <c r="O2348">
        <v>650</v>
      </c>
      <c r="P2348">
        <v>200</v>
      </c>
      <c r="Q2348" s="13">
        <f t="shared" si="43"/>
        <v>1249</v>
      </c>
    </row>
    <row r="2349" spans="1:17" ht="21">
      <c r="A2349" s="59">
        <v>2341</v>
      </c>
      <c r="B2349" s="55">
        <v>77993344192</v>
      </c>
      <c r="C2349" s="55">
        <v>7876415280</v>
      </c>
      <c r="D2349" s="1" t="s">
        <v>3811</v>
      </c>
      <c r="E2349" s="1" t="s">
        <v>3812</v>
      </c>
      <c r="F2349" s="1" t="s">
        <v>468</v>
      </c>
      <c r="G2349" s="162">
        <v>45426</v>
      </c>
      <c r="H2349" s="156" t="s">
        <v>94</v>
      </c>
      <c r="I2349" s="163">
        <v>45429</v>
      </c>
      <c r="J2349" s="127"/>
      <c r="K2349" s="9" t="s">
        <v>1368</v>
      </c>
      <c r="M2349" s="13">
        <v>1399</v>
      </c>
      <c r="N2349" t="s">
        <v>1713</v>
      </c>
      <c r="O2349">
        <v>530</v>
      </c>
      <c r="P2349">
        <v>125</v>
      </c>
      <c r="Q2349" s="13">
        <f t="shared" si="43"/>
        <v>744</v>
      </c>
    </row>
    <row r="2350" spans="1:17" ht="21">
      <c r="A2350" s="59">
        <v>2342</v>
      </c>
      <c r="B2350" s="55">
        <v>77993344155</v>
      </c>
      <c r="C2350" s="55">
        <v>6283484617</v>
      </c>
      <c r="D2350" s="1" t="s">
        <v>3813</v>
      </c>
      <c r="E2350" s="1" t="s">
        <v>1590</v>
      </c>
      <c r="F2350" s="1" t="s">
        <v>93</v>
      </c>
      <c r="G2350" s="162">
        <v>45426</v>
      </c>
      <c r="H2350" s="156" t="s">
        <v>94</v>
      </c>
      <c r="I2350" s="163">
        <v>45430</v>
      </c>
      <c r="J2350" s="127"/>
      <c r="K2350" s="9" t="s">
        <v>2228</v>
      </c>
      <c r="M2350" s="13">
        <v>2099</v>
      </c>
      <c r="N2350" t="s">
        <v>3483</v>
      </c>
      <c r="O2350">
        <v>650</v>
      </c>
      <c r="P2350">
        <v>200</v>
      </c>
      <c r="Q2350" s="13">
        <f t="shared" si="43"/>
        <v>1249</v>
      </c>
    </row>
    <row r="2351" spans="1:17" ht="21">
      <c r="A2351" s="59">
        <v>2343</v>
      </c>
      <c r="B2351" s="55">
        <v>77993408474</v>
      </c>
      <c r="C2351" s="55">
        <v>9831827491</v>
      </c>
      <c r="D2351" s="1" t="s">
        <v>2526</v>
      </c>
      <c r="E2351" s="1" t="s">
        <v>1562</v>
      </c>
      <c r="F2351" s="1" t="s">
        <v>714</v>
      </c>
      <c r="G2351" s="162">
        <v>45426</v>
      </c>
      <c r="H2351" s="156" t="s">
        <v>94</v>
      </c>
      <c r="I2351" s="163">
        <v>45429</v>
      </c>
      <c r="J2351" s="127"/>
      <c r="K2351" s="9" t="s">
        <v>1368</v>
      </c>
      <c r="M2351" s="13">
        <v>1399</v>
      </c>
      <c r="N2351" t="s">
        <v>1713</v>
      </c>
      <c r="O2351">
        <v>530</v>
      </c>
      <c r="P2351">
        <v>125</v>
      </c>
      <c r="Q2351" s="13">
        <f t="shared" si="43"/>
        <v>744</v>
      </c>
    </row>
    <row r="2352" spans="1:17" ht="21">
      <c r="A2352" s="59">
        <v>2344</v>
      </c>
      <c r="B2352" s="55">
        <v>77064955741</v>
      </c>
      <c r="C2352" s="55">
        <v>9381286845</v>
      </c>
      <c r="D2352" s="1" t="s">
        <v>3814</v>
      </c>
      <c r="E2352" s="1" t="s">
        <v>3815</v>
      </c>
      <c r="F2352" s="1" t="s">
        <v>635</v>
      </c>
      <c r="G2352" s="162">
        <v>45426</v>
      </c>
      <c r="H2352" s="156" t="s">
        <v>94</v>
      </c>
      <c r="I2352" s="163">
        <v>45430</v>
      </c>
      <c r="J2352" s="127"/>
      <c r="K2352" s="9" t="s">
        <v>1376</v>
      </c>
      <c r="L2352" t="s">
        <v>562</v>
      </c>
      <c r="M2352" s="13">
        <v>1499</v>
      </c>
      <c r="N2352" t="s">
        <v>3340</v>
      </c>
      <c r="O2352">
        <v>530</v>
      </c>
      <c r="P2352">
        <v>125</v>
      </c>
      <c r="Q2352" s="13">
        <f t="shared" si="43"/>
        <v>844</v>
      </c>
    </row>
    <row r="2353" spans="1:17" ht="21">
      <c r="A2353" s="59">
        <v>2345</v>
      </c>
      <c r="B2353" s="55">
        <v>80499542642</v>
      </c>
      <c r="C2353" s="55">
        <v>8360179688</v>
      </c>
      <c r="D2353" s="1" t="s">
        <v>3816</v>
      </c>
      <c r="E2353" s="1" t="s">
        <v>654</v>
      </c>
      <c r="F2353" s="1" t="s">
        <v>93</v>
      </c>
      <c r="G2353" s="162">
        <v>45426</v>
      </c>
      <c r="H2353" s="156" t="s">
        <v>94</v>
      </c>
      <c r="I2353" s="163">
        <v>45428</v>
      </c>
      <c r="J2353" s="127"/>
      <c r="K2353" s="9" t="s">
        <v>2104</v>
      </c>
      <c r="M2353" s="13">
        <v>1999</v>
      </c>
      <c r="N2353" t="s">
        <v>3392</v>
      </c>
      <c r="O2353">
        <v>650</v>
      </c>
      <c r="P2353">
        <v>200</v>
      </c>
      <c r="Q2353" s="13">
        <f t="shared" si="43"/>
        <v>1149</v>
      </c>
    </row>
    <row r="2354" spans="1:17" ht="21">
      <c r="A2354" s="59">
        <v>2346</v>
      </c>
      <c r="B2354" s="55">
        <v>19041575210601</v>
      </c>
      <c r="C2354" s="55">
        <v>8730951114</v>
      </c>
      <c r="D2354" s="1" t="s">
        <v>3817</v>
      </c>
      <c r="E2354" s="1" t="s">
        <v>3693</v>
      </c>
      <c r="F2354" s="1" t="s">
        <v>1117</v>
      </c>
      <c r="G2354" s="162">
        <v>45426</v>
      </c>
      <c r="H2354" s="156" t="s">
        <v>94</v>
      </c>
      <c r="I2354" s="163">
        <v>45433</v>
      </c>
      <c r="J2354" s="127"/>
      <c r="K2354" s="9" t="s">
        <v>1368</v>
      </c>
      <c r="M2354" s="13">
        <v>1399</v>
      </c>
      <c r="N2354" t="s">
        <v>1713</v>
      </c>
      <c r="O2354">
        <v>530</v>
      </c>
      <c r="P2354">
        <v>125</v>
      </c>
      <c r="Q2354" s="13">
        <f t="shared" si="43"/>
        <v>744</v>
      </c>
    </row>
    <row r="2355" spans="1:17" ht="21">
      <c r="A2355" s="59">
        <v>2347</v>
      </c>
      <c r="B2355" s="55">
        <v>77064954901</v>
      </c>
      <c r="C2355" s="55">
        <v>6901665389</v>
      </c>
      <c r="D2355" s="1" t="s">
        <v>3818</v>
      </c>
      <c r="E2355" s="1" t="s">
        <v>963</v>
      </c>
      <c r="F2355" s="1" t="s">
        <v>380</v>
      </c>
      <c r="G2355" s="162">
        <v>45426</v>
      </c>
      <c r="H2355" s="156" t="s">
        <v>94</v>
      </c>
      <c r="I2355" s="163">
        <v>45429</v>
      </c>
      <c r="J2355" s="127"/>
      <c r="K2355" s="9" t="s">
        <v>1376</v>
      </c>
      <c r="L2355" t="s">
        <v>562</v>
      </c>
      <c r="M2355" s="13">
        <v>1499</v>
      </c>
      <c r="N2355" t="s">
        <v>3340</v>
      </c>
      <c r="O2355">
        <v>530</v>
      </c>
      <c r="P2355">
        <v>125</v>
      </c>
      <c r="Q2355" s="13">
        <f t="shared" si="43"/>
        <v>844</v>
      </c>
    </row>
    <row r="2356" spans="1:17" ht="21">
      <c r="A2356" s="59">
        <v>2348</v>
      </c>
      <c r="B2356" s="55">
        <v>77064954853</v>
      </c>
      <c r="C2356" s="55">
        <v>9389270401</v>
      </c>
      <c r="D2356" s="1" t="s">
        <v>3225</v>
      </c>
      <c r="E2356" s="1" t="s">
        <v>3819</v>
      </c>
      <c r="F2356" s="1" t="s">
        <v>22</v>
      </c>
      <c r="G2356" s="162">
        <v>45426</v>
      </c>
      <c r="H2356" s="156" t="s">
        <v>94</v>
      </c>
      <c r="I2356" s="163">
        <v>45427</v>
      </c>
      <c r="J2356" s="127"/>
      <c r="K2356" s="9" t="s">
        <v>1376</v>
      </c>
      <c r="L2356" t="s">
        <v>562</v>
      </c>
      <c r="M2356" s="13">
        <v>1499</v>
      </c>
      <c r="N2356" t="s">
        <v>2882</v>
      </c>
      <c r="O2356">
        <v>530</v>
      </c>
      <c r="P2356">
        <v>125</v>
      </c>
      <c r="Q2356" s="13">
        <f t="shared" si="43"/>
        <v>844</v>
      </c>
    </row>
    <row r="2357" spans="1:17" ht="21">
      <c r="A2357" s="59">
        <v>2349</v>
      </c>
      <c r="B2357" s="55">
        <v>80500271460</v>
      </c>
      <c r="C2357" s="55">
        <v>8517866111</v>
      </c>
      <c r="D2357" s="1" t="s">
        <v>3584</v>
      </c>
      <c r="E2357" s="1" t="s">
        <v>1396</v>
      </c>
      <c r="F2357" s="1" t="s">
        <v>199</v>
      </c>
      <c r="G2357" s="162">
        <v>45427</v>
      </c>
      <c r="H2357" s="156" t="s">
        <v>94</v>
      </c>
      <c r="I2357" s="163">
        <v>45429</v>
      </c>
      <c r="J2357" s="127"/>
      <c r="K2357" s="9" t="s">
        <v>1234</v>
      </c>
      <c r="M2357" s="13">
        <v>1499</v>
      </c>
      <c r="N2357" t="s">
        <v>1520</v>
      </c>
      <c r="O2357">
        <v>530</v>
      </c>
      <c r="P2357">
        <v>125</v>
      </c>
      <c r="Q2357" s="13">
        <f t="shared" si="43"/>
        <v>844</v>
      </c>
    </row>
    <row r="2358" spans="1:17" ht="21">
      <c r="A2358" s="59">
        <v>2350</v>
      </c>
      <c r="B2358" s="55">
        <v>19041575619460</v>
      </c>
      <c r="C2358" s="55">
        <v>8956220018</v>
      </c>
      <c r="D2358" s="1" t="s">
        <v>3821</v>
      </c>
      <c r="E2358" s="1" t="s">
        <v>880</v>
      </c>
      <c r="F2358" s="1" t="s">
        <v>232</v>
      </c>
      <c r="G2358" s="162">
        <v>45427</v>
      </c>
      <c r="H2358" s="157" t="s">
        <v>115</v>
      </c>
      <c r="I2358" s="164"/>
      <c r="J2358" s="165">
        <v>45440</v>
      </c>
      <c r="K2358" s="9" t="s">
        <v>1234</v>
      </c>
      <c r="M2358" s="13"/>
      <c r="N2358" t="s">
        <v>1520</v>
      </c>
      <c r="O2358">
        <v>530</v>
      </c>
      <c r="P2358">
        <v>125</v>
      </c>
      <c r="Q2358" s="13">
        <f t="shared" si="43"/>
        <v>0</v>
      </c>
    </row>
    <row r="2359" spans="1:17" ht="21">
      <c r="A2359" s="59">
        <v>2351</v>
      </c>
      <c r="B2359" s="55">
        <v>77994172130</v>
      </c>
      <c r="C2359" s="55">
        <v>7989395978</v>
      </c>
      <c r="D2359" s="1" t="s">
        <v>3822</v>
      </c>
      <c r="E2359" s="1" t="s">
        <v>1108</v>
      </c>
      <c r="F2359" s="1" t="s">
        <v>303</v>
      </c>
      <c r="G2359" s="162">
        <v>45427</v>
      </c>
      <c r="H2359" s="156" t="s">
        <v>94</v>
      </c>
      <c r="I2359" s="163">
        <v>45430</v>
      </c>
      <c r="J2359" s="127"/>
      <c r="K2359" s="9" t="s">
        <v>2104</v>
      </c>
      <c r="M2359" s="13">
        <v>1999</v>
      </c>
      <c r="N2359" t="s">
        <v>2724</v>
      </c>
      <c r="O2359">
        <v>650</v>
      </c>
      <c r="P2359">
        <v>125</v>
      </c>
      <c r="Q2359" s="13">
        <f t="shared" si="43"/>
        <v>1224</v>
      </c>
    </row>
    <row r="2360" spans="1:17" ht="21">
      <c r="A2360" s="59">
        <v>2352</v>
      </c>
      <c r="B2360" s="55">
        <v>19041575619084</v>
      </c>
      <c r="C2360" s="55">
        <v>8094855421</v>
      </c>
      <c r="D2360" s="1" t="s">
        <v>3823</v>
      </c>
      <c r="E2360" s="1" t="s">
        <v>3824</v>
      </c>
      <c r="F2360" s="1" t="s">
        <v>11</v>
      </c>
      <c r="G2360" s="162">
        <v>45427</v>
      </c>
      <c r="H2360" s="157" t="s">
        <v>115</v>
      </c>
      <c r="I2360" s="164"/>
      <c r="J2360" s="165">
        <v>45433</v>
      </c>
      <c r="K2360" s="9" t="s">
        <v>1368</v>
      </c>
      <c r="M2360" s="13"/>
      <c r="N2360" t="s">
        <v>1713</v>
      </c>
      <c r="O2360">
        <v>530</v>
      </c>
      <c r="P2360">
        <v>125</v>
      </c>
      <c r="Q2360" s="13">
        <f t="shared" si="43"/>
        <v>0</v>
      </c>
    </row>
    <row r="2361" spans="1:17" ht="21">
      <c r="A2361" s="59">
        <v>2353</v>
      </c>
      <c r="B2361" s="55">
        <v>19041575618852</v>
      </c>
      <c r="C2361" s="55">
        <v>8000879217</v>
      </c>
      <c r="D2361" s="1" t="s">
        <v>3825</v>
      </c>
      <c r="E2361" s="1" t="s">
        <v>3826</v>
      </c>
      <c r="F2361" s="1" t="s">
        <v>11</v>
      </c>
      <c r="G2361" s="162">
        <v>45427</v>
      </c>
      <c r="H2361" s="156" t="s">
        <v>94</v>
      </c>
      <c r="I2361" s="163">
        <v>45430</v>
      </c>
      <c r="J2361" s="127"/>
      <c r="K2361" s="9" t="s">
        <v>2228</v>
      </c>
      <c r="M2361" s="13">
        <v>2099</v>
      </c>
      <c r="N2361" t="s">
        <v>3389</v>
      </c>
      <c r="O2361">
        <v>650</v>
      </c>
      <c r="P2361">
        <v>200</v>
      </c>
      <c r="Q2361" s="13">
        <f t="shared" si="43"/>
        <v>1249</v>
      </c>
    </row>
    <row r="2362" spans="1:17" ht="21">
      <c r="A2362" s="59">
        <v>2354</v>
      </c>
      <c r="B2362" s="55">
        <v>77065797723</v>
      </c>
      <c r="C2362" s="55">
        <v>8073414418</v>
      </c>
      <c r="D2362" s="1" t="s">
        <v>3827</v>
      </c>
      <c r="E2362" s="1" t="s">
        <v>528</v>
      </c>
      <c r="F2362" s="1" t="s">
        <v>452</v>
      </c>
      <c r="G2362" s="162">
        <v>45427</v>
      </c>
      <c r="H2362" s="156" t="s">
        <v>94</v>
      </c>
      <c r="I2362" s="163">
        <v>45432</v>
      </c>
      <c r="J2362" s="127"/>
      <c r="K2362" s="9" t="s">
        <v>2351</v>
      </c>
      <c r="L2362" t="s">
        <v>562</v>
      </c>
      <c r="M2362" s="13">
        <v>1999</v>
      </c>
      <c r="N2362" t="s">
        <v>3444</v>
      </c>
      <c r="O2362">
        <v>650</v>
      </c>
      <c r="P2362">
        <v>200</v>
      </c>
      <c r="Q2362" s="13">
        <f t="shared" si="43"/>
        <v>1149</v>
      </c>
    </row>
    <row r="2363" spans="1:17" ht="21">
      <c r="A2363" s="59">
        <v>2355</v>
      </c>
      <c r="B2363" s="55">
        <v>77994170461</v>
      </c>
      <c r="C2363" s="55">
        <v>7206861253</v>
      </c>
      <c r="D2363" s="1" t="s">
        <v>3828</v>
      </c>
      <c r="E2363" s="1" t="s">
        <v>3829</v>
      </c>
      <c r="F2363" s="1" t="s">
        <v>2</v>
      </c>
      <c r="G2363" s="162">
        <v>45427</v>
      </c>
      <c r="H2363" s="156" t="s">
        <v>94</v>
      </c>
      <c r="I2363" s="163">
        <v>45428</v>
      </c>
      <c r="J2363" s="127"/>
      <c r="K2363" s="9" t="s">
        <v>1368</v>
      </c>
      <c r="M2363" s="13">
        <v>1399</v>
      </c>
      <c r="N2363" t="s">
        <v>1713</v>
      </c>
      <c r="O2363">
        <v>530</v>
      </c>
      <c r="P2363">
        <v>125</v>
      </c>
      <c r="Q2363" s="13">
        <f t="shared" si="43"/>
        <v>744</v>
      </c>
    </row>
    <row r="2364" spans="1:17" ht="21">
      <c r="A2364" s="59">
        <v>2356</v>
      </c>
      <c r="B2364" s="55">
        <v>19041575617872</v>
      </c>
      <c r="C2364" s="55">
        <v>9996052014</v>
      </c>
      <c r="D2364" s="1" t="s">
        <v>3830</v>
      </c>
      <c r="E2364" s="1" t="s">
        <v>1215</v>
      </c>
      <c r="F2364" s="1" t="s">
        <v>93</v>
      </c>
      <c r="G2364" s="162">
        <v>45427</v>
      </c>
      <c r="H2364" s="156" t="s">
        <v>94</v>
      </c>
      <c r="I2364" s="163">
        <v>45429</v>
      </c>
      <c r="J2364" s="127"/>
      <c r="K2364" s="9" t="s">
        <v>1234</v>
      </c>
      <c r="M2364" s="13">
        <v>1499</v>
      </c>
      <c r="N2364" t="s">
        <v>1520</v>
      </c>
      <c r="O2364">
        <v>530</v>
      </c>
      <c r="P2364">
        <v>125</v>
      </c>
      <c r="Q2364" s="13">
        <f t="shared" si="43"/>
        <v>844</v>
      </c>
    </row>
    <row r="2365" spans="1:17" ht="21">
      <c r="A2365" s="59">
        <v>2357</v>
      </c>
      <c r="B2365" s="55">
        <v>77994169691</v>
      </c>
      <c r="C2365" s="55">
        <v>8072050755</v>
      </c>
      <c r="D2365" s="1" t="s">
        <v>3831</v>
      </c>
      <c r="E2365" s="1" t="s">
        <v>3832</v>
      </c>
      <c r="F2365" s="1" t="s">
        <v>343</v>
      </c>
      <c r="G2365" s="162">
        <v>45427</v>
      </c>
      <c r="H2365" s="156" t="s">
        <v>94</v>
      </c>
      <c r="I2365" s="163">
        <v>45432</v>
      </c>
      <c r="J2365" s="127"/>
      <c r="K2365" s="9" t="s">
        <v>1368</v>
      </c>
      <c r="M2365" s="13">
        <v>1399</v>
      </c>
      <c r="N2365" t="s">
        <v>1713</v>
      </c>
      <c r="O2365">
        <v>530</v>
      </c>
      <c r="P2365">
        <v>125</v>
      </c>
      <c r="Q2365" s="13">
        <f t="shared" si="43"/>
        <v>744</v>
      </c>
    </row>
    <row r="2366" spans="1:17" ht="21">
      <c r="A2366" s="59">
        <v>2358</v>
      </c>
      <c r="B2366" s="55">
        <v>77994169013</v>
      </c>
      <c r="C2366" s="55">
        <v>9892323133</v>
      </c>
      <c r="D2366" s="1" t="s">
        <v>3833</v>
      </c>
      <c r="E2366" s="1" t="s">
        <v>533</v>
      </c>
      <c r="F2366" s="1" t="s">
        <v>232</v>
      </c>
      <c r="G2366" s="162">
        <v>45427</v>
      </c>
      <c r="H2366" s="156" t="s">
        <v>94</v>
      </c>
      <c r="I2366" s="163">
        <v>45430</v>
      </c>
      <c r="J2366" s="127"/>
      <c r="K2366" s="9" t="s">
        <v>2393</v>
      </c>
      <c r="M2366" s="13">
        <v>2498</v>
      </c>
      <c r="N2366" t="s">
        <v>2871</v>
      </c>
      <c r="O2366">
        <v>530</v>
      </c>
      <c r="P2366">
        <v>125</v>
      </c>
      <c r="Q2366" s="13">
        <f t="shared" si="43"/>
        <v>1843</v>
      </c>
    </row>
    <row r="2367" spans="1:17" ht="21">
      <c r="A2367" s="59">
        <v>2359</v>
      </c>
      <c r="B2367" s="55">
        <v>19041575617242</v>
      </c>
      <c r="C2367" s="55">
        <v>8943722583</v>
      </c>
      <c r="D2367" s="1" t="s">
        <v>3834</v>
      </c>
      <c r="E2367" s="1" t="s">
        <v>1381</v>
      </c>
      <c r="F2367" s="1" t="s">
        <v>6</v>
      </c>
      <c r="G2367" s="162">
        <v>45427</v>
      </c>
      <c r="H2367" s="156" t="s">
        <v>94</v>
      </c>
      <c r="I2367" s="163">
        <v>45432</v>
      </c>
      <c r="J2367" s="127"/>
      <c r="K2367" s="9" t="s">
        <v>1368</v>
      </c>
      <c r="M2367" s="13">
        <v>1399</v>
      </c>
      <c r="N2367" t="s">
        <v>1713</v>
      </c>
      <c r="O2367">
        <v>530</v>
      </c>
      <c r="P2367">
        <v>125</v>
      </c>
      <c r="Q2367" s="13">
        <f t="shared" si="43"/>
        <v>744</v>
      </c>
    </row>
    <row r="2368" spans="1:17" ht="21">
      <c r="A2368" s="59">
        <v>2360</v>
      </c>
      <c r="B2368" s="55">
        <v>77065792053</v>
      </c>
      <c r="C2368" s="55">
        <v>8119917934</v>
      </c>
      <c r="D2368" s="1" t="s">
        <v>3835</v>
      </c>
      <c r="E2368" s="1" t="s">
        <v>4</v>
      </c>
      <c r="F2368" s="1" t="s">
        <v>4</v>
      </c>
      <c r="G2368" s="162">
        <v>45427</v>
      </c>
      <c r="H2368" s="156" t="s">
        <v>94</v>
      </c>
      <c r="I2368" s="163">
        <v>45428</v>
      </c>
      <c r="J2368" s="127"/>
      <c r="K2368" s="9" t="s">
        <v>985</v>
      </c>
      <c r="M2368" s="13">
        <v>1399</v>
      </c>
      <c r="N2368" t="s">
        <v>2922</v>
      </c>
      <c r="O2368">
        <v>530</v>
      </c>
      <c r="P2368">
        <v>125</v>
      </c>
      <c r="Q2368" s="13">
        <f t="shared" si="43"/>
        <v>744</v>
      </c>
    </row>
    <row r="2369" spans="1:17" ht="21">
      <c r="A2369" s="59">
        <v>2361</v>
      </c>
      <c r="B2369" s="55">
        <v>77994167005</v>
      </c>
      <c r="C2369" s="55">
        <v>7977634491</v>
      </c>
      <c r="D2369" s="1" t="s">
        <v>3836</v>
      </c>
      <c r="E2369" s="1" t="s">
        <v>1153</v>
      </c>
      <c r="F2369" s="1" t="s">
        <v>2</v>
      </c>
      <c r="G2369" s="162">
        <v>45427</v>
      </c>
      <c r="H2369" s="156" t="s">
        <v>94</v>
      </c>
      <c r="I2369" s="163">
        <v>45428</v>
      </c>
      <c r="J2369" s="127"/>
      <c r="K2369" s="9" t="s">
        <v>1368</v>
      </c>
      <c r="M2369" s="13">
        <v>1399</v>
      </c>
      <c r="N2369" t="s">
        <v>1713</v>
      </c>
      <c r="O2369">
        <v>530</v>
      </c>
      <c r="P2369">
        <v>125</v>
      </c>
      <c r="Q2369" s="13">
        <f t="shared" si="43"/>
        <v>744</v>
      </c>
    </row>
    <row r="2370" spans="1:17" ht="21">
      <c r="A2370" s="59">
        <v>2362</v>
      </c>
      <c r="B2370" s="55">
        <v>10322689780</v>
      </c>
      <c r="C2370" s="98" t="s">
        <v>3838</v>
      </c>
      <c r="D2370" s="1" t="s">
        <v>3837</v>
      </c>
      <c r="E2370" s="1" t="s">
        <v>963</v>
      </c>
      <c r="F2370" s="1" t="s">
        <v>380</v>
      </c>
      <c r="G2370" s="162">
        <v>45427</v>
      </c>
      <c r="H2370" s="156" t="s">
        <v>94</v>
      </c>
      <c r="I2370" s="163">
        <v>45432</v>
      </c>
      <c r="J2370" s="127"/>
      <c r="K2370" s="9" t="s">
        <v>1368</v>
      </c>
      <c r="M2370" s="13">
        <v>1399</v>
      </c>
      <c r="N2370" t="s">
        <v>1713</v>
      </c>
      <c r="O2370">
        <v>530</v>
      </c>
      <c r="P2370">
        <v>125</v>
      </c>
      <c r="Q2370" s="13">
        <f t="shared" si="43"/>
        <v>744</v>
      </c>
    </row>
    <row r="2371" spans="1:17" ht="21">
      <c r="A2371" s="59">
        <v>2363</v>
      </c>
      <c r="B2371" s="55">
        <v>77994332732</v>
      </c>
      <c r="C2371" s="98">
        <v>7024033228</v>
      </c>
      <c r="D2371" s="1" t="s">
        <v>2409</v>
      </c>
      <c r="E2371" s="1" t="s">
        <v>2410</v>
      </c>
      <c r="F2371" s="1" t="s">
        <v>232</v>
      </c>
      <c r="G2371" s="162">
        <v>45427</v>
      </c>
      <c r="H2371" s="156" t="s">
        <v>94</v>
      </c>
      <c r="I2371" s="163">
        <v>45433</v>
      </c>
      <c r="J2371" s="127"/>
      <c r="K2371" s="9" t="s">
        <v>2104</v>
      </c>
      <c r="M2371" s="13">
        <v>1999</v>
      </c>
      <c r="N2371" s="9" t="s">
        <v>3392</v>
      </c>
      <c r="O2371">
        <v>650</v>
      </c>
      <c r="P2371">
        <v>200</v>
      </c>
      <c r="Q2371" s="13">
        <f t="shared" si="43"/>
        <v>1149</v>
      </c>
    </row>
    <row r="2372" spans="1:17" ht="21">
      <c r="A2372" s="59">
        <v>2364</v>
      </c>
      <c r="B2372" s="55">
        <v>19041575735914</v>
      </c>
      <c r="C2372" s="98">
        <v>9304616822</v>
      </c>
      <c r="D2372" s="1" t="s">
        <v>3840</v>
      </c>
      <c r="E2372" s="1" t="s">
        <v>1763</v>
      </c>
      <c r="F2372" s="1" t="s">
        <v>210</v>
      </c>
      <c r="G2372" s="162">
        <v>45427</v>
      </c>
      <c r="H2372" s="157" t="s">
        <v>115</v>
      </c>
      <c r="I2372" s="164"/>
      <c r="J2372" s="165">
        <v>45440</v>
      </c>
      <c r="K2372" s="9" t="s">
        <v>2104</v>
      </c>
      <c r="M2372" s="13"/>
      <c r="N2372" s="9" t="s">
        <v>3392</v>
      </c>
      <c r="O2372">
        <v>650</v>
      </c>
      <c r="P2372">
        <v>200</v>
      </c>
      <c r="Q2372" s="13">
        <f t="shared" si="43"/>
        <v>0</v>
      </c>
    </row>
    <row r="2373" spans="1:17" ht="21">
      <c r="A2373" s="59">
        <v>2365</v>
      </c>
      <c r="B2373" s="55">
        <v>19041575735601</v>
      </c>
      <c r="C2373" s="98">
        <v>8328149693</v>
      </c>
      <c r="D2373" s="1" t="s">
        <v>3841</v>
      </c>
      <c r="E2373" s="1" t="s">
        <v>253</v>
      </c>
      <c r="F2373" s="1" t="s">
        <v>635</v>
      </c>
      <c r="G2373" s="162">
        <v>45427</v>
      </c>
      <c r="H2373" s="156" t="s">
        <v>94</v>
      </c>
      <c r="I2373" s="163">
        <v>45432</v>
      </c>
      <c r="J2373" s="127"/>
      <c r="K2373" s="9" t="s">
        <v>2104</v>
      </c>
      <c r="M2373" s="13">
        <v>1999</v>
      </c>
      <c r="N2373" s="9" t="s">
        <v>3392</v>
      </c>
      <c r="O2373">
        <v>650</v>
      </c>
      <c r="P2373">
        <v>200</v>
      </c>
      <c r="Q2373" s="13">
        <f t="shared" si="43"/>
        <v>1149</v>
      </c>
    </row>
    <row r="2374" spans="1:17" ht="21">
      <c r="A2374" s="59">
        <v>2366</v>
      </c>
      <c r="B2374" s="55">
        <v>77994332555</v>
      </c>
      <c r="C2374" s="98">
        <v>9336895443</v>
      </c>
      <c r="D2374" s="1" t="s">
        <v>3842</v>
      </c>
      <c r="E2374" s="1" t="s">
        <v>846</v>
      </c>
      <c r="F2374" s="1" t="s">
        <v>22</v>
      </c>
      <c r="G2374" s="162">
        <v>45427</v>
      </c>
      <c r="H2374" s="156" t="s">
        <v>94</v>
      </c>
      <c r="I2374" s="163">
        <v>45429</v>
      </c>
      <c r="J2374" s="127"/>
      <c r="K2374" s="9" t="s">
        <v>1234</v>
      </c>
      <c r="M2374" s="13">
        <v>1499</v>
      </c>
      <c r="N2374" s="9" t="s">
        <v>1520</v>
      </c>
      <c r="O2374">
        <v>530</v>
      </c>
      <c r="P2374">
        <v>125</v>
      </c>
      <c r="Q2374" s="13">
        <f t="shared" si="43"/>
        <v>844</v>
      </c>
    </row>
    <row r="2375" spans="1:17" ht="21">
      <c r="A2375" s="59">
        <v>2367</v>
      </c>
      <c r="B2375" s="55">
        <v>77994332463</v>
      </c>
      <c r="C2375" s="98">
        <v>7225061957</v>
      </c>
      <c r="D2375" s="1" t="s">
        <v>3843</v>
      </c>
      <c r="E2375" s="1" t="s">
        <v>1577</v>
      </c>
      <c r="F2375" s="1" t="s">
        <v>71</v>
      </c>
      <c r="G2375" s="162">
        <v>45427</v>
      </c>
      <c r="H2375" s="156" t="s">
        <v>94</v>
      </c>
      <c r="I2375" s="163">
        <v>45431</v>
      </c>
      <c r="J2375" s="127"/>
      <c r="K2375" s="9" t="s">
        <v>2228</v>
      </c>
      <c r="M2375" s="13">
        <v>2099</v>
      </c>
      <c r="N2375" s="9" t="s">
        <v>3364</v>
      </c>
      <c r="O2375">
        <v>650</v>
      </c>
      <c r="P2375">
        <v>200</v>
      </c>
      <c r="Q2375" s="13">
        <f t="shared" si="43"/>
        <v>1249</v>
      </c>
    </row>
    <row r="2376" spans="1:17" ht="21">
      <c r="A2376" s="59">
        <v>2368</v>
      </c>
      <c r="B2376" s="55">
        <v>77994332382</v>
      </c>
      <c r="C2376" s="98">
        <v>8971141311</v>
      </c>
      <c r="D2376" s="1" t="s">
        <v>3844</v>
      </c>
      <c r="E2376" s="1" t="s">
        <v>2826</v>
      </c>
      <c r="F2376" s="1" t="s">
        <v>452</v>
      </c>
      <c r="G2376" s="162">
        <v>45427</v>
      </c>
      <c r="H2376" s="156" t="s">
        <v>94</v>
      </c>
      <c r="I2376" s="163">
        <v>45430</v>
      </c>
      <c r="J2376" s="127"/>
      <c r="K2376" s="9" t="s">
        <v>3845</v>
      </c>
      <c r="M2376" s="13">
        <v>2148</v>
      </c>
      <c r="N2376" s="9" t="s">
        <v>3846</v>
      </c>
      <c r="O2376">
        <v>650</v>
      </c>
      <c r="P2376">
        <v>200</v>
      </c>
      <c r="Q2376" s="13">
        <f t="shared" si="43"/>
        <v>1298</v>
      </c>
    </row>
    <row r="2377" spans="1:17" ht="21">
      <c r="A2377" s="59">
        <v>2369</v>
      </c>
      <c r="B2377" s="55">
        <v>19041575735111</v>
      </c>
      <c r="C2377" s="98">
        <v>9059272306</v>
      </c>
      <c r="D2377" s="1" t="s">
        <v>3847</v>
      </c>
      <c r="E2377" s="1" t="s">
        <v>1066</v>
      </c>
      <c r="F2377" s="1" t="s">
        <v>22</v>
      </c>
      <c r="G2377" s="162">
        <v>45427</v>
      </c>
      <c r="H2377" s="156" t="s">
        <v>94</v>
      </c>
      <c r="I2377" s="163">
        <v>45429</v>
      </c>
      <c r="J2377" s="127"/>
      <c r="K2377" s="9" t="s">
        <v>985</v>
      </c>
      <c r="L2377" t="s">
        <v>562</v>
      </c>
      <c r="M2377" s="13">
        <v>1399</v>
      </c>
      <c r="N2377" s="9" t="s">
        <v>2922</v>
      </c>
      <c r="O2377">
        <v>530</v>
      </c>
      <c r="P2377">
        <v>125</v>
      </c>
      <c r="Q2377" s="13">
        <f t="shared" si="43"/>
        <v>744</v>
      </c>
    </row>
    <row r="2378" spans="1:17" ht="21">
      <c r="A2378" s="59">
        <v>2370</v>
      </c>
      <c r="B2378" s="55">
        <v>19041576207762</v>
      </c>
      <c r="C2378" s="98">
        <v>6375184408</v>
      </c>
      <c r="D2378" s="1" t="s">
        <v>1225</v>
      </c>
      <c r="E2378" s="1" t="s">
        <v>3848</v>
      </c>
      <c r="F2378" s="1" t="s">
        <v>11</v>
      </c>
      <c r="G2378" s="162">
        <v>45428</v>
      </c>
      <c r="H2378" s="156" t="s">
        <v>94</v>
      </c>
      <c r="I2378" s="163">
        <v>45431</v>
      </c>
      <c r="J2378" s="127"/>
      <c r="K2378" s="9" t="s">
        <v>1427</v>
      </c>
      <c r="M2378" s="13">
        <v>1648</v>
      </c>
      <c r="N2378" s="9" t="s">
        <v>2850</v>
      </c>
      <c r="O2378">
        <v>530</v>
      </c>
      <c r="P2378">
        <v>125</v>
      </c>
      <c r="Q2378" s="13">
        <f t="shared" si="43"/>
        <v>993</v>
      </c>
    </row>
    <row r="2379" spans="1:17" ht="21">
      <c r="A2379" s="59">
        <v>2371</v>
      </c>
      <c r="B2379" s="55">
        <v>19041576207670</v>
      </c>
      <c r="C2379" s="98">
        <v>9054608554</v>
      </c>
      <c r="D2379" s="1" t="s">
        <v>3849</v>
      </c>
      <c r="E2379" s="1" t="s">
        <v>667</v>
      </c>
      <c r="F2379" s="1" t="s">
        <v>492</v>
      </c>
      <c r="G2379" s="162">
        <v>45428</v>
      </c>
      <c r="H2379" s="156" t="s">
        <v>94</v>
      </c>
      <c r="I2379" s="163">
        <v>45432</v>
      </c>
      <c r="J2379" s="127"/>
      <c r="K2379" s="9" t="s">
        <v>1234</v>
      </c>
      <c r="M2379" s="13">
        <v>1499</v>
      </c>
      <c r="N2379" s="9" t="s">
        <v>1520</v>
      </c>
      <c r="O2379">
        <v>530</v>
      </c>
      <c r="P2379">
        <v>125</v>
      </c>
      <c r="Q2379" s="13">
        <f t="shared" si="43"/>
        <v>844</v>
      </c>
    </row>
    <row r="2380" spans="1:17" ht="21">
      <c r="A2380" s="59">
        <v>2372</v>
      </c>
      <c r="B2380" s="55">
        <v>77995206516</v>
      </c>
      <c r="C2380" s="55">
        <v>7975464970</v>
      </c>
      <c r="D2380" s="1" t="s">
        <v>3851</v>
      </c>
      <c r="E2380" s="1" t="s">
        <v>528</v>
      </c>
      <c r="F2380" s="1" t="s">
        <v>452</v>
      </c>
      <c r="G2380" s="162">
        <v>45428</v>
      </c>
      <c r="H2380" s="156" t="s">
        <v>94</v>
      </c>
      <c r="I2380" s="163">
        <v>45432</v>
      </c>
      <c r="J2380" s="127"/>
      <c r="K2380" s="9" t="s">
        <v>2104</v>
      </c>
      <c r="M2380" s="13">
        <v>1999</v>
      </c>
      <c r="N2380" s="9" t="s">
        <v>3392</v>
      </c>
      <c r="O2380">
        <v>650</v>
      </c>
      <c r="P2380">
        <v>200</v>
      </c>
      <c r="Q2380" s="13">
        <f t="shared" si="43"/>
        <v>1149</v>
      </c>
    </row>
    <row r="2381" spans="1:17" ht="21">
      <c r="A2381" s="59">
        <v>2373</v>
      </c>
      <c r="B2381" s="55">
        <v>77995205540</v>
      </c>
      <c r="C2381" s="55">
        <v>8310380578</v>
      </c>
      <c r="D2381" s="1" t="s">
        <v>3852</v>
      </c>
      <c r="E2381" s="1" t="s">
        <v>329</v>
      </c>
      <c r="F2381" s="1" t="s">
        <v>452</v>
      </c>
      <c r="G2381" s="162">
        <v>45428</v>
      </c>
      <c r="H2381" s="156" t="s">
        <v>94</v>
      </c>
      <c r="I2381" s="163">
        <v>45432</v>
      </c>
      <c r="J2381" s="127"/>
      <c r="K2381" s="9" t="s">
        <v>1368</v>
      </c>
      <c r="M2381" s="13">
        <v>1399</v>
      </c>
      <c r="N2381" s="9" t="s">
        <v>1713</v>
      </c>
      <c r="O2381">
        <v>530</v>
      </c>
      <c r="P2381">
        <v>125</v>
      </c>
      <c r="Q2381" s="13">
        <f t="shared" si="43"/>
        <v>744</v>
      </c>
    </row>
    <row r="2382" spans="1:17" ht="21">
      <c r="A2382" s="59">
        <v>2374</v>
      </c>
      <c r="B2382" s="55">
        <v>19041576207025</v>
      </c>
      <c r="C2382" s="55">
        <v>9305565357</v>
      </c>
      <c r="D2382" s="1" t="s">
        <v>3855</v>
      </c>
      <c r="E2382" s="1" t="s">
        <v>3856</v>
      </c>
      <c r="F2382" s="1" t="s">
        <v>22</v>
      </c>
      <c r="G2382" s="162">
        <v>45428</v>
      </c>
      <c r="H2382" s="156" t="s">
        <v>94</v>
      </c>
      <c r="I2382" s="163">
        <v>45430</v>
      </c>
      <c r="J2382" s="127"/>
      <c r="K2382" s="9" t="s">
        <v>1415</v>
      </c>
      <c r="M2382" s="13">
        <v>1548</v>
      </c>
      <c r="N2382" s="9" t="s">
        <v>1554</v>
      </c>
      <c r="O2382">
        <v>530</v>
      </c>
      <c r="P2382">
        <v>125</v>
      </c>
      <c r="Q2382" s="13">
        <f t="shared" si="43"/>
        <v>893</v>
      </c>
    </row>
    <row r="2383" spans="1:17" ht="21">
      <c r="A2383" s="59">
        <v>2375</v>
      </c>
      <c r="B2383" s="55">
        <v>19041576206896</v>
      </c>
      <c r="C2383" s="55">
        <v>7406997855</v>
      </c>
      <c r="D2383" s="1" t="s">
        <v>3857</v>
      </c>
      <c r="E2383" s="1" t="s">
        <v>836</v>
      </c>
      <c r="F2383" s="1" t="s">
        <v>2</v>
      </c>
      <c r="G2383" s="162">
        <v>45428</v>
      </c>
      <c r="H2383" s="156" t="s">
        <v>94</v>
      </c>
      <c r="I2383" s="163">
        <v>45429</v>
      </c>
      <c r="J2383" s="127"/>
      <c r="K2383" s="9" t="s">
        <v>2104</v>
      </c>
      <c r="M2383" s="13">
        <v>1999</v>
      </c>
      <c r="N2383" s="9" t="s">
        <v>3444</v>
      </c>
      <c r="O2383">
        <v>650</v>
      </c>
      <c r="P2383">
        <v>200</v>
      </c>
      <c r="Q2383" s="13">
        <f t="shared" si="43"/>
        <v>1149</v>
      </c>
    </row>
    <row r="2384" spans="1:17" ht="21">
      <c r="A2384" s="59">
        <v>2376</v>
      </c>
      <c r="B2384" s="55">
        <v>19041576206756</v>
      </c>
      <c r="C2384" s="55">
        <v>7023238448</v>
      </c>
      <c r="D2384" s="1" t="s">
        <v>3858</v>
      </c>
      <c r="E2384" s="1" t="s">
        <v>34</v>
      </c>
      <c r="F2384" s="1" t="s">
        <v>11</v>
      </c>
      <c r="G2384" s="162">
        <v>45428</v>
      </c>
      <c r="H2384" s="156" t="s">
        <v>94</v>
      </c>
      <c r="I2384" s="163">
        <v>45430</v>
      </c>
      <c r="J2384" s="127"/>
      <c r="K2384" s="9" t="s">
        <v>2104</v>
      </c>
      <c r="M2384" s="13">
        <v>1999</v>
      </c>
      <c r="N2384" s="9" t="s">
        <v>3334</v>
      </c>
      <c r="O2384">
        <v>650</v>
      </c>
      <c r="P2384">
        <v>200</v>
      </c>
      <c r="Q2384" s="13">
        <f t="shared" si="43"/>
        <v>1149</v>
      </c>
    </row>
    <row r="2385" spans="1:17" ht="21">
      <c r="A2385" s="59">
        <v>2377</v>
      </c>
      <c r="B2385" s="55">
        <v>77995204350</v>
      </c>
      <c r="C2385" s="55">
        <v>7702093820</v>
      </c>
      <c r="D2385" s="1" t="s">
        <v>3859</v>
      </c>
      <c r="E2385" s="1" t="s">
        <v>829</v>
      </c>
      <c r="F2385" s="1" t="s">
        <v>303</v>
      </c>
      <c r="G2385" s="162">
        <v>45428</v>
      </c>
      <c r="H2385" s="156" t="s">
        <v>94</v>
      </c>
      <c r="I2385" s="163">
        <v>45432</v>
      </c>
      <c r="J2385" s="127"/>
      <c r="K2385" s="9" t="s">
        <v>1234</v>
      </c>
      <c r="M2385" s="13">
        <v>1499</v>
      </c>
      <c r="N2385" s="9" t="s">
        <v>1520</v>
      </c>
      <c r="O2385">
        <v>530</v>
      </c>
      <c r="P2385">
        <v>125</v>
      </c>
      <c r="Q2385" s="13">
        <f t="shared" si="43"/>
        <v>844</v>
      </c>
    </row>
    <row r="2386" spans="1:17" ht="21">
      <c r="A2386" s="59">
        <v>2378</v>
      </c>
      <c r="B2386" s="55">
        <v>19041576206395</v>
      </c>
      <c r="C2386" s="55">
        <v>6296369044</v>
      </c>
      <c r="D2386" s="1" t="s">
        <v>3861</v>
      </c>
      <c r="E2386" s="1" t="s">
        <v>981</v>
      </c>
      <c r="F2386" s="1" t="s">
        <v>714</v>
      </c>
      <c r="G2386" s="162">
        <v>45428</v>
      </c>
      <c r="H2386" s="156" t="s">
        <v>94</v>
      </c>
      <c r="I2386" s="163">
        <v>45432</v>
      </c>
      <c r="J2386" s="127"/>
      <c r="K2386" s="9" t="s">
        <v>1234</v>
      </c>
      <c r="M2386" s="13">
        <v>1499</v>
      </c>
      <c r="N2386" s="9" t="s">
        <v>1520</v>
      </c>
      <c r="O2386">
        <v>530</v>
      </c>
      <c r="P2386">
        <v>125</v>
      </c>
      <c r="Q2386" s="13">
        <f t="shared" si="43"/>
        <v>844</v>
      </c>
    </row>
    <row r="2387" spans="1:17" ht="21">
      <c r="A2387" s="59">
        <v>2379</v>
      </c>
      <c r="B2387" s="55">
        <v>19041576206373</v>
      </c>
      <c r="C2387" s="55">
        <v>6002786661</v>
      </c>
      <c r="D2387" s="1" t="s">
        <v>3862</v>
      </c>
      <c r="E2387" s="1" t="s">
        <v>1338</v>
      </c>
      <c r="F2387" s="1" t="s">
        <v>380</v>
      </c>
      <c r="G2387" s="162">
        <v>45428</v>
      </c>
      <c r="H2387" s="156" t="s">
        <v>94</v>
      </c>
      <c r="I2387" s="163">
        <v>45434</v>
      </c>
      <c r="J2387" s="127"/>
      <c r="K2387" s="9" t="s">
        <v>1514</v>
      </c>
      <c r="M2387" s="13">
        <v>1599</v>
      </c>
      <c r="N2387" s="9" t="s">
        <v>2948</v>
      </c>
      <c r="O2387">
        <v>530</v>
      </c>
      <c r="P2387">
        <v>125</v>
      </c>
      <c r="Q2387" s="13">
        <f t="shared" si="43"/>
        <v>944</v>
      </c>
    </row>
    <row r="2388" spans="1:17" ht="21">
      <c r="A2388" s="59">
        <v>2380</v>
      </c>
      <c r="B2388" s="55">
        <v>19041576252256</v>
      </c>
      <c r="C2388" s="55">
        <v>7897774707</v>
      </c>
      <c r="D2388" s="1" t="s">
        <v>3863</v>
      </c>
      <c r="E2388" s="1" t="s">
        <v>3864</v>
      </c>
      <c r="F2388" s="1" t="s">
        <v>22</v>
      </c>
      <c r="G2388" s="162">
        <v>45428</v>
      </c>
      <c r="H2388" s="156" t="s">
        <v>94</v>
      </c>
      <c r="I2388" s="163">
        <v>45431</v>
      </c>
      <c r="J2388" s="127"/>
      <c r="K2388" s="9" t="s">
        <v>1514</v>
      </c>
      <c r="M2388" s="13">
        <v>1599</v>
      </c>
      <c r="N2388" s="9" t="s">
        <v>2948</v>
      </c>
      <c r="O2388">
        <v>530</v>
      </c>
      <c r="P2388">
        <v>125</v>
      </c>
      <c r="Q2388" s="13">
        <f t="shared" si="43"/>
        <v>944</v>
      </c>
    </row>
    <row r="2389" spans="1:17" ht="21">
      <c r="A2389" s="59">
        <v>2381</v>
      </c>
      <c r="B2389" s="55">
        <v>19041576251980</v>
      </c>
      <c r="C2389" s="55">
        <v>7985368273</v>
      </c>
      <c r="D2389" s="1" t="s">
        <v>3865</v>
      </c>
      <c r="E2389" s="1" t="s">
        <v>3866</v>
      </c>
      <c r="F2389" s="1" t="s">
        <v>22</v>
      </c>
      <c r="G2389" s="162">
        <v>45428</v>
      </c>
      <c r="H2389" s="156" t="s">
        <v>94</v>
      </c>
      <c r="I2389" s="163">
        <v>45429</v>
      </c>
      <c r="J2389" s="127"/>
      <c r="K2389" s="9" t="s">
        <v>1234</v>
      </c>
      <c r="M2389" s="13">
        <v>1499</v>
      </c>
      <c r="N2389" s="9" t="s">
        <v>1520</v>
      </c>
      <c r="O2389">
        <v>530</v>
      </c>
      <c r="P2389">
        <v>125</v>
      </c>
      <c r="Q2389" s="13">
        <f t="shared" si="43"/>
        <v>844</v>
      </c>
    </row>
    <row r="2390" spans="1:17" ht="21">
      <c r="A2390" s="59">
        <v>2382</v>
      </c>
      <c r="B2390" s="55">
        <v>19041576251906</v>
      </c>
      <c r="C2390" s="55">
        <v>9366513294</v>
      </c>
      <c r="D2390" s="1" t="s">
        <v>3867</v>
      </c>
      <c r="E2390" s="1" t="s">
        <v>1474</v>
      </c>
      <c r="F2390" s="1" t="s">
        <v>1475</v>
      </c>
      <c r="G2390" s="162">
        <v>45428</v>
      </c>
      <c r="H2390" s="156" t="s">
        <v>94</v>
      </c>
      <c r="I2390" s="163">
        <v>45435</v>
      </c>
      <c r="J2390" s="127"/>
      <c r="K2390" s="9" t="s">
        <v>2104</v>
      </c>
      <c r="M2390" s="13">
        <v>1999</v>
      </c>
      <c r="N2390" s="9" t="s">
        <v>3392</v>
      </c>
      <c r="O2390">
        <v>650</v>
      </c>
      <c r="P2390">
        <v>200</v>
      </c>
      <c r="Q2390" s="13">
        <f t="shared" si="43"/>
        <v>1149</v>
      </c>
    </row>
    <row r="2391" spans="1:17" ht="21">
      <c r="A2391" s="59">
        <v>2383</v>
      </c>
      <c r="B2391" s="55">
        <v>77996120355</v>
      </c>
      <c r="C2391" s="55">
        <v>7099889497</v>
      </c>
      <c r="D2391" s="1" t="s">
        <v>3853</v>
      </c>
      <c r="E2391" s="1" t="s">
        <v>329</v>
      </c>
      <c r="F2391" s="1" t="s">
        <v>452</v>
      </c>
      <c r="G2391" s="162">
        <v>45429</v>
      </c>
      <c r="H2391" s="156" t="s">
        <v>94</v>
      </c>
      <c r="I2391" s="163">
        <v>45432</v>
      </c>
      <c r="J2391" s="127"/>
      <c r="K2391" s="9" t="s">
        <v>3384</v>
      </c>
      <c r="M2391" s="13">
        <v>3498</v>
      </c>
      <c r="N2391" s="9" t="s">
        <v>3854</v>
      </c>
      <c r="O2391">
        <f>(650+530)</f>
        <v>1180</v>
      </c>
      <c r="P2391">
        <v>150</v>
      </c>
      <c r="Q2391" s="13">
        <f t="shared" si="43"/>
        <v>2168</v>
      </c>
    </row>
    <row r="2392" spans="1:17" ht="21">
      <c r="A2392" s="59">
        <v>2384</v>
      </c>
      <c r="B2392" s="55">
        <v>19041576714853</v>
      </c>
      <c r="C2392" s="55">
        <v>9799277840</v>
      </c>
      <c r="D2392" s="1" t="s">
        <v>3850</v>
      </c>
      <c r="E2392" s="1" t="s">
        <v>3031</v>
      </c>
      <c r="F2392" s="1" t="s">
        <v>11</v>
      </c>
      <c r="G2392" s="162">
        <v>45429</v>
      </c>
      <c r="H2392" s="156" t="s">
        <v>94</v>
      </c>
      <c r="I2392" s="163">
        <v>45434</v>
      </c>
      <c r="J2392" s="127"/>
      <c r="K2392" s="9" t="s">
        <v>2104</v>
      </c>
      <c r="M2392" s="13">
        <v>1999</v>
      </c>
      <c r="N2392" s="9" t="s">
        <v>2724</v>
      </c>
      <c r="O2392">
        <v>650</v>
      </c>
      <c r="P2392">
        <v>125</v>
      </c>
      <c r="Q2392" s="13">
        <f t="shared" si="43"/>
        <v>1224</v>
      </c>
    </row>
    <row r="2393" spans="1:17" ht="21">
      <c r="A2393" s="59">
        <v>2385</v>
      </c>
      <c r="B2393" s="55">
        <v>77996119946</v>
      </c>
      <c r="C2393" s="55">
        <v>9108343232</v>
      </c>
      <c r="D2393" s="1" t="s">
        <v>3868</v>
      </c>
      <c r="E2393" s="1" t="s">
        <v>329</v>
      </c>
      <c r="F2393" s="1" t="s">
        <v>452</v>
      </c>
      <c r="G2393" s="162">
        <v>45429</v>
      </c>
      <c r="H2393" s="156" t="s">
        <v>94</v>
      </c>
      <c r="I2393" s="163">
        <v>45432</v>
      </c>
      <c r="J2393" s="127"/>
      <c r="K2393" s="9" t="s">
        <v>1415</v>
      </c>
      <c r="M2393" s="13">
        <v>1548</v>
      </c>
      <c r="N2393" s="9" t="s">
        <v>1554</v>
      </c>
      <c r="O2393">
        <v>530</v>
      </c>
      <c r="P2393">
        <v>125</v>
      </c>
      <c r="Q2393" s="13">
        <f t="shared" si="43"/>
        <v>893</v>
      </c>
    </row>
    <row r="2394" spans="1:17" ht="21">
      <c r="A2394" s="59">
        <v>2386</v>
      </c>
      <c r="B2394" s="55">
        <v>19041576714573</v>
      </c>
      <c r="C2394" s="55">
        <v>9627223484</v>
      </c>
      <c r="D2394" s="1" t="s">
        <v>3869</v>
      </c>
      <c r="E2394" s="1" t="s">
        <v>839</v>
      </c>
      <c r="F2394" s="1" t="s">
        <v>840</v>
      </c>
      <c r="G2394" s="162">
        <v>45429</v>
      </c>
      <c r="H2394" s="156" t="s">
        <v>94</v>
      </c>
      <c r="I2394" s="163">
        <v>45432</v>
      </c>
      <c r="J2394" s="127"/>
      <c r="K2394" s="9" t="s">
        <v>2393</v>
      </c>
      <c r="M2394" s="13">
        <v>2498</v>
      </c>
      <c r="N2394" s="9" t="s">
        <v>2871</v>
      </c>
      <c r="O2394">
        <v>530</v>
      </c>
      <c r="P2394">
        <v>125</v>
      </c>
      <c r="Q2394" s="13">
        <f t="shared" si="43"/>
        <v>1843</v>
      </c>
    </row>
    <row r="2395" spans="1:17" ht="21">
      <c r="A2395" s="59">
        <v>2387</v>
      </c>
      <c r="B2395" s="55">
        <v>77996119725</v>
      </c>
      <c r="C2395" s="55">
        <v>8448334303</v>
      </c>
      <c r="D2395" s="1" t="s">
        <v>3870</v>
      </c>
      <c r="E2395" s="1" t="s">
        <v>4</v>
      </c>
      <c r="F2395" s="1" t="s">
        <v>4</v>
      </c>
      <c r="G2395" s="162">
        <v>45429</v>
      </c>
      <c r="H2395" s="156" t="s">
        <v>94</v>
      </c>
      <c r="I2395" s="163">
        <v>45430</v>
      </c>
      <c r="J2395" s="127"/>
      <c r="K2395" s="9" t="s">
        <v>2104</v>
      </c>
      <c r="M2395" s="13">
        <v>1999</v>
      </c>
      <c r="N2395" s="9" t="s">
        <v>2254</v>
      </c>
      <c r="O2395">
        <v>650</v>
      </c>
      <c r="P2395">
        <v>200</v>
      </c>
      <c r="Q2395" s="13">
        <f t="shared" si="43"/>
        <v>1149</v>
      </c>
    </row>
    <row r="2396" spans="1:17" ht="21">
      <c r="A2396" s="59">
        <v>2388</v>
      </c>
      <c r="B2396" s="55">
        <v>19041576714293</v>
      </c>
      <c r="C2396" s="55">
        <v>8878258477</v>
      </c>
      <c r="D2396" s="1" t="s">
        <v>3871</v>
      </c>
      <c r="E2396" s="1" t="s">
        <v>3872</v>
      </c>
      <c r="F2396" s="1" t="s">
        <v>199</v>
      </c>
      <c r="G2396" s="162">
        <v>45429</v>
      </c>
      <c r="H2396" s="157" t="s">
        <v>115</v>
      </c>
      <c r="I2396" s="164"/>
      <c r="J2396" s="165">
        <v>45439</v>
      </c>
      <c r="K2396" s="9" t="s">
        <v>1368</v>
      </c>
      <c r="M2396" s="13"/>
      <c r="N2396" s="9" t="s">
        <v>1713</v>
      </c>
      <c r="O2396">
        <v>530</v>
      </c>
      <c r="P2396">
        <v>125</v>
      </c>
      <c r="Q2396" s="13">
        <f t="shared" si="43"/>
        <v>0</v>
      </c>
    </row>
    <row r="2397" spans="1:17" ht="21">
      <c r="A2397" s="59">
        <v>2389</v>
      </c>
      <c r="B2397" s="55">
        <v>19041576714116</v>
      </c>
      <c r="C2397" s="55">
        <v>8690903303</v>
      </c>
      <c r="D2397" s="1" t="s">
        <v>3873</v>
      </c>
      <c r="E2397" s="1" t="s">
        <v>3874</v>
      </c>
      <c r="F2397" s="1" t="s">
        <v>22</v>
      </c>
      <c r="G2397" s="162">
        <v>45429</v>
      </c>
      <c r="H2397" s="156" t="s">
        <v>94</v>
      </c>
      <c r="I2397" s="163">
        <v>45432</v>
      </c>
      <c r="J2397" s="127"/>
      <c r="K2397" s="9" t="s">
        <v>2104</v>
      </c>
      <c r="M2397" s="13">
        <v>1999</v>
      </c>
      <c r="N2397" s="9" t="s">
        <v>3392</v>
      </c>
      <c r="O2397">
        <v>650</v>
      </c>
      <c r="P2397">
        <v>200</v>
      </c>
      <c r="Q2397" s="13">
        <f t="shared" si="43"/>
        <v>1149</v>
      </c>
    </row>
    <row r="2398" spans="1:17" ht="21">
      <c r="A2398" s="59">
        <v>2390</v>
      </c>
      <c r="B2398" s="55">
        <v>77996119283</v>
      </c>
      <c r="C2398" s="55">
        <v>9745413564</v>
      </c>
      <c r="D2398" s="1" t="s">
        <v>3875</v>
      </c>
      <c r="E2398" s="1" t="s">
        <v>3346</v>
      </c>
      <c r="F2398" s="1" t="s">
        <v>6</v>
      </c>
      <c r="G2398" s="162">
        <v>45429</v>
      </c>
      <c r="H2398" s="156" t="s">
        <v>94</v>
      </c>
      <c r="I2398" s="163">
        <v>45435</v>
      </c>
      <c r="J2398" s="127"/>
      <c r="K2398" s="9" t="s">
        <v>1368</v>
      </c>
      <c r="M2398" s="13">
        <v>1399</v>
      </c>
      <c r="N2398" s="9" t="s">
        <v>1713</v>
      </c>
      <c r="O2398">
        <v>530</v>
      </c>
      <c r="P2398">
        <v>125</v>
      </c>
      <c r="Q2398" s="13">
        <f t="shared" si="43"/>
        <v>744</v>
      </c>
    </row>
    <row r="2399" spans="1:17" ht="21">
      <c r="A2399" s="59">
        <v>2391</v>
      </c>
      <c r="B2399" s="55">
        <v>77996119180</v>
      </c>
      <c r="C2399" s="55">
        <v>7900085456</v>
      </c>
      <c r="D2399" s="1" t="s">
        <v>3877</v>
      </c>
      <c r="E2399" s="1" t="s">
        <v>231</v>
      </c>
      <c r="F2399" s="1" t="s">
        <v>232</v>
      </c>
      <c r="G2399" s="162">
        <v>45429</v>
      </c>
      <c r="H2399" s="156" t="s">
        <v>94</v>
      </c>
      <c r="I2399" s="163">
        <v>45431</v>
      </c>
      <c r="J2399" s="127"/>
      <c r="K2399" s="9" t="s">
        <v>1514</v>
      </c>
      <c r="M2399" s="13">
        <v>1599</v>
      </c>
      <c r="N2399" s="9" t="s">
        <v>2948</v>
      </c>
      <c r="O2399">
        <v>530</v>
      </c>
      <c r="P2399">
        <v>125</v>
      </c>
      <c r="Q2399" s="13">
        <f t="shared" si="43"/>
        <v>944</v>
      </c>
    </row>
    <row r="2400" spans="1:17" ht="21">
      <c r="A2400" s="59">
        <v>2392</v>
      </c>
      <c r="B2400" s="55">
        <v>77996119110</v>
      </c>
      <c r="C2400" s="55">
        <v>8121744755</v>
      </c>
      <c r="D2400" s="1" t="s">
        <v>3878</v>
      </c>
      <c r="E2400" s="1" t="s">
        <v>253</v>
      </c>
      <c r="F2400" s="1" t="s">
        <v>635</v>
      </c>
      <c r="G2400" s="162">
        <v>45429</v>
      </c>
      <c r="H2400" s="157" t="s">
        <v>115</v>
      </c>
      <c r="I2400" s="164"/>
      <c r="J2400" s="165">
        <v>45445</v>
      </c>
      <c r="K2400" s="9" t="s">
        <v>1427</v>
      </c>
      <c r="M2400" s="13"/>
      <c r="N2400" s="9" t="s">
        <v>2702</v>
      </c>
      <c r="O2400">
        <v>530</v>
      </c>
      <c r="P2400">
        <v>125</v>
      </c>
      <c r="Q2400" s="13">
        <f t="shared" si="43"/>
        <v>0</v>
      </c>
    </row>
    <row r="2401" spans="1:17" ht="21">
      <c r="A2401" s="59">
        <v>2393</v>
      </c>
      <c r="B2401" s="55">
        <v>19041576713674</v>
      </c>
      <c r="C2401" s="55">
        <v>9116166477</v>
      </c>
      <c r="D2401" s="1" t="s">
        <v>3879</v>
      </c>
      <c r="E2401" s="1" t="s">
        <v>3880</v>
      </c>
      <c r="F2401" s="1" t="s">
        <v>11</v>
      </c>
      <c r="G2401" s="162">
        <v>45429</v>
      </c>
      <c r="H2401" s="156" t="s">
        <v>94</v>
      </c>
      <c r="I2401" s="163">
        <v>45431</v>
      </c>
      <c r="J2401" s="127"/>
      <c r="K2401" s="9" t="s">
        <v>985</v>
      </c>
      <c r="L2401" t="s">
        <v>562</v>
      </c>
      <c r="M2401" s="13">
        <v>1399</v>
      </c>
      <c r="N2401" s="9" t="s">
        <v>2922</v>
      </c>
      <c r="O2401">
        <v>530</v>
      </c>
      <c r="P2401">
        <v>125</v>
      </c>
      <c r="Q2401" s="13">
        <f t="shared" si="43"/>
        <v>744</v>
      </c>
    </row>
    <row r="2402" spans="1:17" ht="21">
      <c r="A2402" s="59">
        <v>2394</v>
      </c>
      <c r="B2402" s="55">
        <v>77996118955</v>
      </c>
      <c r="C2402" s="55">
        <v>7742371453</v>
      </c>
      <c r="D2402" s="1" t="s">
        <v>3881</v>
      </c>
      <c r="E2402" s="1" t="s">
        <v>205</v>
      </c>
      <c r="F2402" s="1" t="s">
        <v>11</v>
      </c>
      <c r="G2402" s="162">
        <v>45429</v>
      </c>
      <c r="H2402" s="156" t="s">
        <v>94</v>
      </c>
      <c r="I2402" s="163">
        <v>45431</v>
      </c>
      <c r="J2402" s="127"/>
      <c r="K2402" s="9" t="s">
        <v>1234</v>
      </c>
      <c r="M2402" s="13">
        <v>1499</v>
      </c>
      <c r="N2402" s="9" t="s">
        <v>3882</v>
      </c>
      <c r="O2402">
        <v>530</v>
      </c>
      <c r="P2402">
        <v>125</v>
      </c>
      <c r="Q2402" s="13">
        <f t="shared" si="43"/>
        <v>844</v>
      </c>
    </row>
    <row r="2403" spans="1:17" ht="21">
      <c r="A2403" s="59">
        <v>2395</v>
      </c>
      <c r="B2403" s="55">
        <v>77068033346</v>
      </c>
      <c r="C2403" s="55">
        <v>9155457922</v>
      </c>
      <c r="D2403" s="1" t="s">
        <v>3883</v>
      </c>
      <c r="E2403" s="1" t="s">
        <v>3884</v>
      </c>
      <c r="F2403" s="1" t="s">
        <v>210</v>
      </c>
      <c r="G2403" s="162">
        <v>45429</v>
      </c>
      <c r="H2403" s="156" t="s">
        <v>94</v>
      </c>
      <c r="I2403" s="163">
        <v>45432</v>
      </c>
      <c r="J2403" s="127"/>
      <c r="K2403" s="9" t="s">
        <v>985</v>
      </c>
      <c r="L2403" t="s">
        <v>562</v>
      </c>
      <c r="M2403" s="13">
        <v>1399</v>
      </c>
      <c r="N2403" s="9" t="s">
        <v>2922</v>
      </c>
      <c r="O2403">
        <v>530</v>
      </c>
      <c r="P2403">
        <v>125</v>
      </c>
      <c r="Q2403" s="13">
        <f t="shared" si="43"/>
        <v>744</v>
      </c>
    </row>
    <row r="2404" spans="1:17" ht="21">
      <c r="A2404" s="59">
        <v>2396</v>
      </c>
      <c r="B2404" s="55">
        <v>77996180555</v>
      </c>
      <c r="C2404" s="55">
        <v>9811047623</v>
      </c>
      <c r="D2404" s="1" t="s">
        <v>3885</v>
      </c>
      <c r="E2404" s="1" t="s">
        <v>529</v>
      </c>
      <c r="F2404" s="1" t="s">
        <v>2</v>
      </c>
      <c r="G2404" s="162">
        <v>45429</v>
      </c>
      <c r="H2404" s="156" t="s">
        <v>94</v>
      </c>
      <c r="I2404" s="163">
        <v>45430</v>
      </c>
      <c r="J2404" s="127"/>
      <c r="K2404" s="9" t="s">
        <v>2104</v>
      </c>
      <c r="M2404" s="13">
        <v>1999</v>
      </c>
      <c r="N2404" s="9" t="s">
        <v>2254</v>
      </c>
      <c r="O2404">
        <v>650</v>
      </c>
      <c r="P2404">
        <v>200</v>
      </c>
      <c r="Q2404" s="13">
        <f t="shared" ref="Q2404:Q2467" si="44">(IF((M2404)-(O2404+P2404)&lt;0,0,(M2404)-(O2404+P2404)))</f>
        <v>1149</v>
      </c>
    </row>
    <row r="2405" spans="1:17" ht="21">
      <c r="A2405" s="59">
        <v>2397</v>
      </c>
      <c r="B2405" s="55">
        <v>77996180533</v>
      </c>
      <c r="C2405" s="55">
        <v>9822111942</v>
      </c>
      <c r="D2405" s="1" t="s">
        <v>2489</v>
      </c>
      <c r="E2405" s="1" t="s">
        <v>589</v>
      </c>
      <c r="F2405" s="1" t="s">
        <v>232</v>
      </c>
      <c r="G2405" s="162">
        <v>45429</v>
      </c>
      <c r="H2405" s="156" t="s">
        <v>94</v>
      </c>
      <c r="I2405" s="163">
        <v>45432</v>
      </c>
      <c r="J2405" s="127"/>
      <c r="K2405" s="9" t="s">
        <v>1368</v>
      </c>
      <c r="M2405" s="13">
        <v>1399</v>
      </c>
      <c r="N2405" s="9" t="s">
        <v>1713</v>
      </c>
      <c r="O2405">
        <v>530</v>
      </c>
      <c r="P2405">
        <v>125</v>
      </c>
      <c r="Q2405" s="13">
        <f t="shared" si="44"/>
        <v>744</v>
      </c>
    </row>
    <row r="2406" spans="1:17" ht="21">
      <c r="A2406" s="59">
        <v>2398</v>
      </c>
      <c r="B2406" s="55">
        <v>77069093695</v>
      </c>
      <c r="C2406" s="55">
        <v>8910016994</v>
      </c>
      <c r="D2406" s="1" t="s">
        <v>3886</v>
      </c>
      <c r="E2406" s="1" t="s">
        <v>3887</v>
      </c>
      <c r="F2406" s="1" t="s">
        <v>714</v>
      </c>
      <c r="G2406" s="162">
        <v>45430</v>
      </c>
      <c r="H2406" s="156" t="s">
        <v>94</v>
      </c>
      <c r="I2406" s="163">
        <v>45433</v>
      </c>
      <c r="J2406" s="127"/>
      <c r="K2406" s="9" t="s">
        <v>985</v>
      </c>
      <c r="L2406" t="s">
        <v>562</v>
      </c>
      <c r="M2406" s="13">
        <v>1399</v>
      </c>
      <c r="N2406" s="9" t="s">
        <v>3354</v>
      </c>
      <c r="O2406">
        <v>530</v>
      </c>
      <c r="P2406">
        <v>125</v>
      </c>
      <c r="Q2406" s="13">
        <f t="shared" si="44"/>
        <v>744</v>
      </c>
    </row>
    <row r="2407" spans="1:17" ht="21">
      <c r="A2407" s="59">
        <v>2399</v>
      </c>
      <c r="B2407" s="55">
        <v>77997077701</v>
      </c>
      <c r="C2407" s="55">
        <v>9668616253</v>
      </c>
      <c r="D2407" s="1" t="s">
        <v>3888</v>
      </c>
      <c r="E2407" s="1" t="s">
        <v>830</v>
      </c>
      <c r="F2407" s="1" t="s">
        <v>827</v>
      </c>
      <c r="G2407" s="162">
        <v>45430</v>
      </c>
      <c r="H2407" s="156" t="s">
        <v>94</v>
      </c>
      <c r="I2407" s="163">
        <v>45433</v>
      </c>
      <c r="J2407" s="127"/>
      <c r="K2407" s="9" t="s">
        <v>1234</v>
      </c>
      <c r="M2407" s="13">
        <v>1499</v>
      </c>
      <c r="N2407" s="9" t="s">
        <v>1520</v>
      </c>
      <c r="O2407">
        <v>530</v>
      </c>
      <c r="P2407">
        <v>125</v>
      </c>
      <c r="Q2407" s="13">
        <f t="shared" si="44"/>
        <v>844</v>
      </c>
    </row>
    <row r="2408" spans="1:17" ht="21">
      <c r="A2408" s="59">
        <v>2400</v>
      </c>
      <c r="B2408" s="55">
        <v>19041577257946</v>
      </c>
      <c r="C2408" s="55">
        <v>9547635796</v>
      </c>
      <c r="D2408" s="1" t="s">
        <v>3889</v>
      </c>
      <c r="E2408" s="1" t="s">
        <v>2600</v>
      </c>
      <c r="F2408" s="1" t="s">
        <v>249</v>
      </c>
      <c r="G2408" s="162">
        <v>45430</v>
      </c>
      <c r="H2408" s="156" t="s">
        <v>94</v>
      </c>
      <c r="I2408" s="163">
        <v>45434</v>
      </c>
      <c r="J2408" s="127"/>
      <c r="K2408" s="9" t="s">
        <v>2104</v>
      </c>
      <c r="M2408" s="13">
        <v>1999</v>
      </c>
      <c r="N2408" s="9" t="s">
        <v>2254</v>
      </c>
      <c r="O2408">
        <v>650</v>
      </c>
      <c r="P2408">
        <v>200</v>
      </c>
      <c r="Q2408" s="13">
        <f t="shared" si="44"/>
        <v>1149</v>
      </c>
    </row>
    <row r="2409" spans="1:17" ht="21">
      <c r="A2409" s="59">
        <v>2401</v>
      </c>
      <c r="B2409" s="55">
        <v>19041577257832</v>
      </c>
      <c r="C2409" s="55">
        <v>7079940252</v>
      </c>
      <c r="D2409" s="1" t="s">
        <v>3890</v>
      </c>
      <c r="E2409" s="1" t="s">
        <v>209</v>
      </c>
      <c r="F2409" s="1" t="s">
        <v>210</v>
      </c>
      <c r="G2409" s="162">
        <v>45430</v>
      </c>
      <c r="H2409" s="156" t="s">
        <v>94</v>
      </c>
      <c r="I2409" s="163">
        <v>45436</v>
      </c>
      <c r="J2409" s="127"/>
      <c r="K2409" s="9" t="s">
        <v>1234</v>
      </c>
      <c r="M2409" s="13">
        <v>1499</v>
      </c>
      <c r="N2409" s="9" t="s">
        <v>1520</v>
      </c>
      <c r="O2409">
        <v>530</v>
      </c>
      <c r="P2409">
        <v>125</v>
      </c>
      <c r="Q2409" s="13">
        <f t="shared" si="44"/>
        <v>844</v>
      </c>
    </row>
    <row r="2410" spans="1:17" ht="21">
      <c r="A2410" s="59">
        <v>2402</v>
      </c>
      <c r="B2410" s="55">
        <v>19041577257703</v>
      </c>
      <c r="C2410" s="55">
        <v>9358868139</v>
      </c>
      <c r="D2410" s="1" t="s">
        <v>3891</v>
      </c>
      <c r="E2410" s="1" t="s">
        <v>34</v>
      </c>
      <c r="F2410" s="1" t="s">
        <v>11</v>
      </c>
      <c r="G2410" s="162">
        <v>45430</v>
      </c>
      <c r="H2410" s="156" t="s">
        <v>94</v>
      </c>
      <c r="I2410" s="163">
        <v>45432</v>
      </c>
      <c r="J2410" s="127"/>
      <c r="K2410" s="9" t="s">
        <v>2104</v>
      </c>
      <c r="M2410" s="13">
        <v>1999</v>
      </c>
      <c r="N2410" s="9" t="s">
        <v>3444</v>
      </c>
      <c r="O2410">
        <v>530</v>
      </c>
      <c r="P2410">
        <v>125</v>
      </c>
      <c r="Q2410" s="13">
        <f t="shared" si="44"/>
        <v>1344</v>
      </c>
    </row>
    <row r="2411" spans="1:17" ht="21">
      <c r="A2411" s="59">
        <v>2403</v>
      </c>
      <c r="B2411" s="55">
        <v>77997076382</v>
      </c>
      <c r="C2411" s="55">
        <v>7338220486</v>
      </c>
      <c r="D2411" s="1" t="s">
        <v>3892</v>
      </c>
      <c r="E2411" s="1" t="s">
        <v>329</v>
      </c>
      <c r="F2411" s="1" t="s">
        <v>452</v>
      </c>
      <c r="G2411" s="162">
        <v>45430</v>
      </c>
      <c r="H2411" s="156" t="s">
        <v>94</v>
      </c>
      <c r="I2411" s="163">
        <v>45433</v>
      </c>
      <c r="J2411" s="127"/>
      <c r="K2411" s="9" t="s">
        <v>1537</v>
      </c>
      <c r="M2411" s="13">
        <v>2798</v>
      </c>
      <c r="N2411" s="9" t="s">
        <v>3594</v>
      </c>
      <c r="O2411">
        <v>530</v>
      </c>
      <c r="P2411">
        <v>125</v>
      </c>
      <c r="Q2411" s="13">
        <f t="shared" si="44"/>
        <v>2143</v>
      </c>
    </row>
    <row r="2412" spans="1:17" ht="21">
      <c r="A2412" s="59">
        <v>2404</v>
      </c>
      <c r="B2412" s="55">
        <v>19041577257504</v>
      </c>
      <c r="C2412" s="55">
        <v>9601022996</v>
      </c>
      <c r="D2412" s="1" t="s">
        <v>3895</v>
      </c>
      <c r="E2412" s="1" t="s">
        <v>1043</v>
      </c>
      <c r="F2412" s="1" t="s">
        <v>492</v>
      </c>
      <c r="G2412" s="162">
        <v>45430</v>
      </c>
      <c r="H2412" s="156" t="s">
        <v>94</v>
      </c>
      <c r="I2412" s="163">
        <v>45434</v>
      </c>
      <c r="J2412" s="127"/>
      <c r="K2412" s="9" t="s">
        <v>2104</v>
      </c>
      <c r="M2412" s="13">
        <v>1999</v>
      </c>
      <c r="N2412" s="9" t="s">
        <v>2254</v>
      </c>
      <c r="O2412">
        <v>650</v>
      </c>
      <c r="P2412">
        <v>200</v>
      </c>
      <c r="Q2412" s="13">
        <f t="shared" si="44"/>
        <v>1149</v>
      </c>
    </row>
    <row r="2413" spans="1:17" ht="21">
      <c r="A2413" s="59">
        <v>2405</v>
      </c>
      <c r="B2413" s="55">
        <v>77997075166</v>
      </c>
      <c r="C2413" s="55">
        <v>7594032004</v>
      </c>
      <c r="D2413" s="1" t="s">
        <v>3893</v>
      </c>
      <c r="E2413" s="1" t="s">
        <v>983</v>
      </c>
      <c r="F2413" s="1" t="s">
        <v>6</v>
      </c>
      <c r="G2413" s="162">
        <v>45430</v>
      </c>
      <c r="H2413" s="156" t="s">
        <v>94</v>
      </c>
      <c r="I2413" s="163">
        <v>45436</v>
      </c>
      <c r="J2413" s="127"/>
      <c r="K2413" s="9" t="s">
        <v>1234</v>
      </c>
      <c r="M2413" s="13">
        <v>1499</v>
      </c>
      <c r="N2413" s="9" t="s">
        <v>3882</v>
      </c>
      <c r="O2413">
        <v>530</v>
      </c>
      <c r="P2413">
        <v>125</v>
      </c>
      <c r="Q2413" s="13">
        <f t="shared" si="44"/>
        <v>844</v>
      </c>
    </row>
    <row r="2414" spans="1:17" ht="21">
      <c r="A2414" s="59">
        <v>2406</v>
      </c>
      <c r="B2414" s="55">
        <v>77997075100</v>
      </c>
      <c r="C2414" s="55">
        <v>7420867227</v>
      </c>
      <c r="D2414" s="1" t="s">
        <v>3894</v>
      </c>
      <c r="E2414" s="1" t="s">
        <v>1485</v>
      </c>
      <c r="F2414" s="1" t="s">
        <v>232</v>
      </c>
      <c r="G2414" s="162">
        <v>45430</v>
      </c>
      <c r="H2414" s="156" t="s">
        <v>94</v>
      </c>
      <c r="I2414" s="163">
        <v>45433</v>
      </c>
      <c r="J2414" s="127"/>
      <c r="K2414" s="9" t="s">
        <v>2104</v>
      </c>
      <c r="M2414" s="13">
        <v>1999</v>
      </c>
      <c r="N2414" s="9" t="s">
        <v>2254</v>
      </c>
      <c r="O2414">
        <v>650</v>
      </c>
      <c r="P2414">
        <v>200</v>
      </c>
      <c r="Q2414" s="13">
        <f t="shared" si="44"/>
        <v>1149</v>
      </c>
    </row>
    <row r="2415" spans="1:17" ht="21">
      <c r="A2415" s="59">
        <v>2407</v>
      </c>
      <c r="B2415" s="55">
        <v>19041577259140</v>
      </c>
      <c r="C2415" s="55">
        <v>9589434263</v>
      </c>
      <c r="D2415" s="1" t="s">
        <v>3896</v>
      </c>
      <c r="E2415" s="1" t="s">
        <v>3897</v>
      </c>
      <c r="F2415" s="1" t="s">
        <v>199</v>
      </c>
      <c r="G2415" s="162">
        <v>45430</v>
      </c>
      <c r="H2415" s="156" t="s">
        <v>94</v>
      </c>
      <c r="I2415" s="163">
        <v>45434</v>
      </c>
      <c r="J2415" s="127"/>
      <c r="K2415" s="9" t="s">
        <v>1234</v>
      </c>
      <c r="M2415" s="13">
        <v>1499</v>
      </c>
      <c r="N2415" s="9" t="s">
        <v>1520</v>
      </c>
      <c r="O2415">
        <v>530</v>
      </c>
      <c r="P2415">
        <v>125</v>
      </c>
      <c r="Q2415" s="13">
        <f t="shared" si="44"/>
        <v>844</v>
      </c>
    </row>
    <row r="2416" spans="1:17" ht="21">
      <c r="A2416" s="59">
        <v>2408</v>
      </c>
      <c r="B2416" s="55">
        <v>19041577303564</v>
      </c>
      <c r="C2416" s="55">
        <v>6374412513</v>
      </c>
      <c r="D2416" s="1" t="s">
        <v>3898</v>
      </c>
      <c r="E2416" s="1" t="s">
        <v>939</v>
      </c>
      <c r="F2416" s="1" t="s">
        <v>343</v>
      </c>
      <c r="G2416" s="162">
        <v>45430</v>
      </c>
      <c r="H2416" s="156" t="s">
        <v>94</v>
      </c>
      <c r="I2416" s="163">
        <v>45435</v>
      </c>
      <c r="J2416" s="127"/>
      <c r="K2416" s="9" t="s">
        <v>1234</v>
      </c>
      <c r="M2416" s="13">
        <v>1499</v>
      </c>
      <c r="N2416" s="9" t="s">
        <v>1520</v>
      </c>
      <c r="O2416">
        <v>530</v>
      </c>
      <c r="P2416">
        <v>125</v>
      </c>
      <c r="Q2416" s="13">
        <f t="shared" si="44"/>
        <v>844</v>
      </c>
    </row>
    <row r="2417" spans="1:17" ht="21">
      <c r="A2417" s="59">
        <v>2409</v>
      </c>
      <c r="B2417" s="55">
        <v>77997132021</v>
      </c>
      <c r="C2417" s="55">
        <v>9591414332</v>
      </c>
      <c r="D2417" s="1" t="s">
        <v>3899</v>
      </c>
      <c r="E2417" s="1" t="s">
        <v>329</v>
      </c>
      <c r="F2417" s="1" t="s">
        <v>452</v>
      </c>
      <c r="G2417" s="162">
        <v>45430</v>
      </c>
      <c r="H2417" s="156" t="s">
        <v>94</v>
      </c>
      <c r="I2417" s="163">
        <v>45433</v>
      </c>
      <c r="J2417" s="127"/>
      <c r="K2417" s="9" t="s">
        <v>1368</v>
      </c>
      <c r="M2417" s="13">
        <v>1399</v>
      </c>
      <c r="N2417" s="9" t="s">
        <v>1713</v>
      </c>
      <c r="O2417">
        <v>530</v>
      </c>
      <c r="P2417">
        <v>125</v>
      </c>
      <c r="Q2417" s="13">
        <f t="shared" si="44"/>
        <v>744</v>
      </c>
    </row>
    <row r="2418" spans="1:17" ht="21">
      <c r="A2418" s="59">
        <v>2410</v>
      </c>
      <c r="B2418" s="55">
        <v>19041577303461</v>
      </c>
      <c r="C2418" s="55">
        <v>9981147034</v>
      </c>
      <c r="D2418" s="1" t="s">
        <v>3900</v>
      </c>
      <c r="E2418" s="1" t="s">
        <v>1160</v>
      </c>
      <c r="F2418" s="1" t="s">
        <v>199</v>
      </c>
      <c r="G2418" s="162">
        <v>45430</v>
      </c>
      <c r="H2418" s="156" t="s">
        <v>94</v>
      </c>
      <c r="I2418" s="163">
        <v>45435</v>
      </c>
      <c r="J2418" s="127"/>
      <c r="K2418" s="9" t="s">
        <v>2104</v>
      </c>
      <c r="M2418" s="13">
        <v>1999</v>
      </c>
      <c r="N2418" s="9" t="s">
        <v>3392</v>
      </c>
      <c r="O2418">
        <v>650</v>
      </c>
      <c r="P2418">
        <v>200</v>
      </c>
      <c r="Q2418" s="13">
        <f t="shared" si="44"/>
        <v>1149</v>
      </c>
    </row>
    <row r="2419" spans="1:17" ht="21">
      <c r="A2419" s="59">
        <v>2411</v>
      </c>
      <c r="B2419" s="55">
        <v>77997131951</v>
      </c>
      <c r="C2419" s="55">
        <v>9082768545</v>
      </c>
      <c r="D2419" s="1" t="s">
        <v>3901</v>
      </c>
      <c r="E2419" s="1" t="s">
        <v>533</v>
      </c>
      <c r="F2419" s="1" t="s">
        <v>232</v>
      </c>
      <c r="G2419" s="162">
        <v>45430</v>
      </c>
      <c r="H2419" s="156" t="s">
        <v>94</v>
      </c>
      <c r="I2419" s="163">
        <v>45433</v>
      </c>
      <c r="J2419" s="127"/>
      <c r="K2419" s="9" t="s">
        <v>2104</v>
      </c>
      <c r="M2419" s="13">
        <v>1999</v>
      </c>
      <c r="N2419" s="9" t="s">
        <v>2810</v>
      </c>
      <c r="O2419">
        <v>650</v>
      </c>
      <c r="P2419">
        <v>125</v>
      </c>
      <c r="Q2419" s="13">
        <f t="shared" si="44"/>
        <v>1224</v>
      </c>
    </row>
    <row r="2420" spans="1:17" ht="21">
      <c r="A2420" s="59">
        <v>2412</v>
      </c>
      <c r="B2420" s="55">
        <v>77998247353</v>
      </c>
      <c r="C2420" s="55">
        <v>8867584593</v>
      </c>
      <c r="D2420" s="1" t="s">
        <v>3876</v>
      </c>
      <c r="E2420" s="1" t="s">
        <v>589</v>
      </c>
      <c r="F2420" s="1" t="s">
        <v>232</v>
      </c>
      <c r="G2420" s="162">
        <v>45432</v>
      </c>
      <c r="H2420" s="156" t="s">
        <v>94</v>
      </c>
      <c r="I2420" s="163">
        <v>45434</v>
      </c>
      <c r="J2420" s="127"/>
      <c r="K2420" s="9" t="s">
        <v>2104</v>
      </c>
      <c r="M2420" s="13">
        <v>1999</v>
      </c>
      <c r="N2420" s="9" t="s">
        <v>3444</v>
      </c>
      <c r="O2420">
        <v>650</v>
      </c>
      <c r="P2420">
        <v>125</v>
      </c>
      <c r="Q2420" s="13">
        <f t="shared" si="44"/>
        <v>1224</v>
      </c>
    </row>
    <row r="2421" spans="1:17" ht="21">
      <c r="A2421" s="59">
        <v>2413</v>
      </c>
      <c r="B2421" s="55">
        <v>19041577807170</v>
      </c>
      <c r="C2421" s="55">
        <v>6913148341</v>
      </c>
      <c r="D2421" s="1" t="s">
        <v>3902</v>
      </c>
      <c r="E2421" s="1" t="s">
        <v>3903</v>
      </c>
      <c r="F2421" s="1" t="s">
        <v>380</v>
      </c>
      <c r="G2421" s="162">
        <v>45432</v>
      </c>
      <c r="H2421" s="156" t="s">
        <v>94</v>
      </c>
      <c r="I2421" s="163">
        <v>45438</v>
      </c>
      <c r="J2421" s="127"/>
      <c r="K2421" s="9" t="s">
        <v>1368</v>
      </c>
      <c r="M2421" s="13">
        <v>1399</v>
      </c>
      <c r="N2421" s="9" t="s">
        <v>1713</v>
      </c>
      <c r="O2421">
        <v>530</v>
      </c>
      <c r="P2421">
        <v>125</v>
      </c>
      <c r="Q2421" s="13">
        <f t="shared" si="44"/>
        <v>744</v>
      </c>
    </row>
    <row r="2422" spans="1:17" ht="21">
      <c r="A2422" s="59">
        <v>2414</v>
      </c>
      <c r="B2422" s="55">
        <v>19041578130220</v>
      </c>
      <c r="C2422" s="55">
        <v>7981082080</v>
      </c>
      <c r="D2422" s="1" t="s">
        <v>3904</v>
      </c>
      <c r="E2422" s="1" t="s">
        <v>2546</v>
      </c>
      <c r="F2422" s="1" t="s">
        <v>635</v>
      </c>
      <c r="G2422" s="162">
        <v>45432</v>
      </c>
      <c r="H2422" s="156" t="s">
        <v>94</v>
      </c>
      <c r="I2422" s="163">
        <v>45438</v>
      </c>
      <c r="J2422" s="127"/>
      <c r="K2422" s="9" t="s">
        <v>1368</v>
      </c>
      <c r="M2422" s="13">
        <v>1399</v>
      </c>
      <c r="N2422" s="9" t="s">
        <v>1713</v>
      </c>
      <c r="O2422">
        <v>530</v>
      </c>
      <c r="P2422">
        <v>125</v>
      </c>
      <c r="Q2422" s="13">
        <f t="shared" si="44"/>
        <v>744</v>
      </c>
    </row>
    <row r="2423" spans="1:17" ht="21">
      <c r="A2423" s="59">
        <v>2415</v>
      </c>
      <c r="B2423" s="55">
        <v>77998245312</v>
      </c>
      <c r="C2423" s="55">
        <v>8011097075</v>
      </c>
      <c r="D2423" s="1" t="s">
        <v>3905</v>
      </c>
      <c r="E2423" s="1" t="s">
        <v>963</v>
      </c>
      <c r="F2423" s="1" t="s">
        <v>380</v>
      </c>
      <c r="G2423" s="162">
        <v>45432</v>
      </c>
      <c r="H2423" s="156" t="s">
        <v>94</v>
      </c>
      <c r="I2423" s="163">
        <v>45435</v>
      </c>
      <c r="J2423" s="127"/>
      <c r="K2423" s="9" t="s">
        <v>2393</v>
      </c>
      <c r="M2423" s="13">
        <v>2498</v>
      </c>
      <c r="N2423" s="9" t="s">
        <v>2871</v>
      </c>
      <c r="O2423">
        <v>530</v>
      </c>
      <c r="P2423">
        <v>125</v>
      </c>
      <c r="Q2423" s="13">
        <f t="shared" si="44"/>
        <v>1843</v>
      </c>
    </row>
    <row r="2424" spans="1:17" ht="21">
      <c r="A2424" s="59">
        <v>2416</v>
      </c>
      <c r="B2424" s="55">
        <v>77998243875</v>
      </c>
      <c r="C2424" s="55">
        <v>7009024898</v>
      </c>
      <c r="D2424" s="1" t="s">
        <v>3613</v>
      </c>
      <c r="E2424" s="1" t="s">
        <v>1590</v>
      </c>
      <c r="F2424" s="1" t="s">
        <v>93</v>
      </c>
      <c r="G2424" s="162">
        <v>45432</v>
      </c>
      <c r="H2424" s="156" t="s">
        <v>94</v>
      </c>
      <c r="I2424" s="163">
        <v>45433</v>
      </c>
      <c r="J2424" s="127"/>
      <c r="K2424" s="9" t="s">
        <v>1368</v>
      </c>
      <c r="M2424" s="13">
        <v>1399</v>
      </c>
      <c r="N2424" s="9" t="s">
        <v>1713</v>
      </c>
      <c r="O2424">
        <v>530</v>
      </c>
      <c r="P2424">
        <v>125</v>
      </c>
      <c r="Q2424" s="13">
        <f t="shared" si="44"/>
        <v>744</v>
      </c>
    </row>
    <row r="2425" spans="1:17" ht="21">
      <c r="A2425" s="59">
        <v>2417</v>
      </c>
      <c r="B2425" s="55">
        <v>77998243536</v>
      </c>
      <c r="C2425" s="55">
        <v>7878100329</v>
      </c>
      <c r="D2425" s="1" t="s">
        <v>3908</v>
      </c>
      <c r="E2425" s="1" t="s">
        <v>1318</v>
      </c>
      <c r="F2425" s="1" t="s">
        <v>11</v>
      </c>
      <c r="G2425" s="162">
        <v>45432</v>
      </c>
      <c r="H2425" s="156" t="s">
        <v>94</v>
      </c>
      <c r="I2425" s="163">
        <v>45434</v>
      </c>
      <c r="J2425" s="127"/>
      <c r="K2425" s="9" t="s">
        <v>1234</v>
      </c>
      <c r="M2425" s="13">
        <v>1499</v>
      </c>
      <c r="N2425" s="9" t="s">
        <v>3882</v>
      </c>
      <c r="O2425">
        <v>530</v>
      </c>
      <c r="P2425">
        <v>125</v>
      </c>
      <c r="Q2425" s="13">
        <f t="shared" si="44"/>
        <v>844</v>
      </c>
    </row>
    <row r="2426" spans="1:17" ht="21">
      <c r="A2426" s="59">
        <v>2418</v>
      </c>
      <c r="B2426" s="55">
        <v>19041577805932</v>
      </c>
      <c r="C2426" s="55">
        <v>7340406297</v>
      </c>
      <c r="D2426" s="1" t="s">
        <v>3909</v>
      </c>
      <c r="E2426" s="1" t="s">
        <v>3910</v>
      </c>
      <c r="F2426" s="1" t="s">
        <v>11</v>
      </c>
      <c r="G2426" s="162">
        <v>45432</v>
      </c>
      <c r="H2426" s="156" t="s">
        <v>94</v>
      </c>
      <c r="I2426" s="163">
        <v>45436</v>
      </c>
      <c r="J2426" s="127"/>
      <c r="K2426" s="9" t="s">
        <v>1368</v>
      </c>
      <c r="M2426" s="13">
        <v>1399</v>
      </c>
      <c r="N2426" s="9" t="s">
        <v>1713</v>
      </c>
      <c r="O2426">
        <v>530</v>
      </c>
      <c r="P2426">
        <v>125</v>
      </c>
      <c r="Q2426" s="13">
        <f t="shared" si="44"/>
        <v>744</v>
      </c>
    </row>
    <row r="2427" spans="1:17" ht="21">
      <c r="A2427" s="59">
        <v>2419</v>
      </c>
      <c r="B2427" s="55">
        <v>81651106375</v>
      </c>
      <c r="C2427" s="55">
        <v>8974104781</v>
      </c>
      <c r="D2427" s="1" t="s">
        <v>3911</v>
      </c>
      <c r="E2427" s="1" t="s">
        <v>1479</v>
      </c>
      <c r="F2427" s="1" t="s">
        <v>448</v>
      </c>
      <c r="G2427" s="162">
        <v>45432</v>
      </c>
      <c r="H2427" s="156" t="s">
        <v>94</v>
      </c>
      <c r="I2427" s="163">
        <v>45436</v>
      </c>
      <c r="J2427" s="127"/>
      <c r="K2427" s="9" t="s">
        <v>1376</v>
      </c>
      <c r="L2427" t="s">
        <v>562</v>
      </c>
      <c r="M2427" s="13">
        <v>1499</v>
      </c>
      <c r="N2427" s="9" t="s">
        <v>3340</v>
      </c>
      <c r="O2427">
        <v>530</v>
      </c>
      <c r="P2427">
        <v>125</v>
      </c>
      <c r="Q2427" s="13">
        <f t="shared" si="44"/>
        <v>844</v>
      </c>
    </row>
    <row r="2428" spans="1:17" ht="21">
      <c r="A2428" s="59">
        <v>2420</v>
      </c>
      <c r="B2428" s="55">
        <v>77998242346</v>
      </c>
      <c r="C2428" s="55">
        <v>9999203124</v>
      </c>
      <c r="D2428" s="1" t="s">
        <v>3912</v>
      </c>
      <c r="E2428" s="1" t="s">
        <v>21</v>
      </c>
      <c r="F2428" s="1" t="s">
        <v>22</v>
      </c>
      <c r="G2428" s="162">
        <v>45432</v>
      </c>
      <c r="H2428" s="156" t="s">
        <v>94</v>
      </c>
      <c r="I2428" s="163">
        <v>45433</v>
      </c>
      <c r="J2428" s="127"/>
      <c r="K2428" s="9" t="s">
        <v>2393</v>
      </c>
      <c r="M2428" s="13">
        <v>2498</v>
      </c>
      <c r="N2428" s="9" t="s">
        <v>2871</v>
      </c>
      <c r="O2428">
        <v>530</v>
      </c>
      <c r="P2428">
        <v>125</v>
      </c>
      <c r="Q2428" s="13">
        <f t="shared" si="44"/>
        <v>1843</v>
      </c>
    </row>
    <row r="2429" spans="1:17" ht="21">
      <c r="A2429" s="59">
        <v>2421</v>
      </c>
      <c r="B2429" s="55">
        <v>1091300093473</v>
      </c>
      <c r="C2429" s="98">
        <v>9444803630</v>
      </c>
      <c r="D2429" s="1" t="s">
        <v>3913</v>
      </c>
      <c r="E2429" s="1" t="s">
        <v>1684</v>
      </c>
      <c r="F2429" s="1" t="s">
        <v>343</v>
      </c>
      <c r="G2429" s="162">
        <v>45432</v>
      </c>
      <c r="H2429" s="156" t="s">
        <v>94</v>
      </c>
      <c r="I2429" s="163">
        <v>45435</v>
      </c>
      <c r="J2429" s="127"/>
      <c r="K2429" s="9" t="s">
        <v>1234</v>
      </c>
      <c r="M2429" s="13">
        <v>1499</v>
      </c>
      <c r="N2429" s="9" t="s">
        <v>1520</v>
      </c>
      <c r="O2429">
        <v>530</v>
      </c>
      <c r="P2429">
        <v>125</v>
      </c>
      <c r="Q2429" s="13">
        <f t="shared" si="44"/>
        <v>844</v>
      </c>
    </row>
    <row r="2430" spans="1:17" ht="21">
      <c r="A2430" s="59">
        <v>2422</v>
      </c>
      <c r="B2430" s="55">
        <v>19041577817014</v>
      </c>
      <c r="C2430" s="55">
        <v>8308832896</v>
      </c>
      <c r="D2430" s="1" t="s">
        <v>3914</v>
      </c>
      <c r="E2430" s="1" t="s">
        <v>2439</v>
      </c>
      <c r="F2430" s="1" t="s">
        <v>232</v>
      </c>
      <c r="G2430" s="162">
        <v>45432</v>
      </c>
      <c r="H2430" s="156" t="s">
        <v>94</v>
      </c>
      <c r="I2430" s="163">
        <v>45435</v>
      </c>
      <c r="J2430" s="127"/>
      <c r="K2430" s="9" t="s">
        <v>2104</v>
      </c>
      <c r="M2430" s="13">
        <v>1999</v>
      </c>
      <c r="N2430" s="9" t="s">
        <v>3334</v>
      </c>
      <c r="O2430">
        <v>650</v>
      </c>
      <c r="P2430">
        <v>200</v>
      </c>
      <c r="Q2430" s="13">
        <f t="shared" si="44"/>
        <v>1149</v>
      </c>
    </row>
    <row r="2431" spans="1:17" ht="21">
      <c r="A2431" s="59">
        <v>2423</v>
      </c>
      <c r="B2431" s="55">
        <v>77998274863</v>
      </c>
      <c r="C2431" s="55">
        <v>8360454056</v>
      </c>
      <c r="D2431" s="1" t="s">
        <v>3915</v>
      </c>
      <c r="E2431" s="1" t="s">
        <v>513</v>
      </c>
      <c r="F2431" s="1" t="s">
        <v>93</v>
      </c>
      <c r="G2431" s="162">
        <v>45432</v>
      </c>
      <c r="H2431" s="156" t="s">
        <v>94</v>
      </c>
      <c r="I2431" s="163">
        <v>45434</v>
      </c>
      <c r="J2431" s="127"/>
      <c r="K2431" s="9" t="s">
        <v>1368</v>
      </c>
      <c r="M2431" s="13">
        <v>1399</v>
      </c>
      <c r="N2431" s="9" t="s">
        <v>1713</v>
      </c>
      <c r="O2431">
        <v>530</v>
      </c>
      <c r="P2431">
        <v>125</v>
      </c>
      <c r="Q2431" s="13">
        <f t="shared" si="44"/>
        <v>744</v>
      </c>
    </row>
    <row r="2432" spans="1:17" ht="21">
      <c r="A2432" s="59">
        <v>2424</v>
      </c>
      <c r="B2432" s="55">
        <v>19041577895580</v>
      </c>
      <c r="C2432" s="55">
        <v>9082338312</v>
      </c>
      <c r="D2432" s="1" t="s">
        <v>3916</v>
      </c>
      <c r="E2432" s="1" t="s">
        <v>231</v>
      </c>
      <c r="F2432" s="1" t="s">
        <v>232</v>
      </c>
      <c r="G2432" s="162">
        <v>45432</v>
      </c>
      <c r="H2432" s="156" t="s">
        <v>94</v>
      </c>
      <c r="I2432" s="163">
        <v>45436</v>
      </c>
      <c r="K2432" s="9" t="s">
        <v>2104</v>
      </c>
      <c r="M2432" s="13">
        <v>1999</v>
      </c>
      <c r="N2432" s="9" t="s">
        <v>3392</v>
      </c>
      <c r="O2432">
        <v>650</v>
      </c>
      <c r="P2432">
        <v>200</v>
      </c>
      <c r="Q2432" s="13">
        <f t="shared" si="44"/>
        <v>1149</v>
      </c>
    </row>
    <row r="2433" spans="1:17" ht="21">
      <c r="A2433" s="59">
        <v>2425</v>
      </c>
      <c r="B2433" s="55">
        <v>19041577894751</v>
      </c>
      <c r="C2433" s="55">
        <v>8348321700</v>
      </c>
      <c r="D2433" s="1" t="s">
        <v>3917</v>
      </c>
      <c r="E2433" s="1" t="s">
        <v>3918</v>
      </c>
      <c r="F2433" s="1" t="s">
        <v>714</v>
      </c>
      <c r="G2433" s="162">
        <v>45432</v>
      </c>
      <c r="H2433" s="156" t="s">
        <v>94</v>
      </c>
      <c r="I2433" s="163">
        <v>45436</v>
      </c>
      <c r="J2433" s="127"/>
      <c r="K2433" s="9" t="s">
        <v>3133</v>
      </c>
      <c r="M2433" s="13">
        <v>1748</v>
      </c>
      <c r="N2433" s="9" t="s">
        <v>3378</v>
      </c>
      <c r="O2433">
        <v>570</v>
      </c>
      <c r="P2433">
        <v>125</v>
      </c>
      <c r="Q2433" s="13">
        <f t="shared" si="44"/>
        <v>1053</v>
      </c>
    </row>
    <row r="2434" spans="1:17" ht="21">
      <c r="A2434" s="59">
        <v>2426</v>
      </c>
      <c r="B2434" s="55">
        <v>19041577894563</v>
      </c>
      <c r="C2434" s="55">
        <v>9182348250</v>
      </c>
      <c r="D2434" s="1" t="s">
        <v>3919</v>
      </c>
      <c r="E2434" s="1" t="s">
        <v>3920</v>
      </c>
      <c r="F2434" s="1" t="s">
        <v>343</v>
      </c>
      <c r="G2434" s="162">
        <v>45432</v>
      </c>
      <c r="H2434" s="156" t="s">
        <v>94</v>
      </c>
      <c r="I2434" s="163">
        <v>45436</v>
      </c>
      <c r="K2434" s="9" t="s">
        <v>1368</v>
      </c>
      <c r="M2434" s="13">
        <v>1399</v>
      </c>
      <c r="N2434" s="9" t="s">
        <v>1713</v>
      </c>
      <c r="O2434">
        <v>530</v>
      </c>
      <c r="P2434">
        <v>125</v>
      </c>
      <c r="Q2434" s="13">
        <f t="shared" si="44"/>
        <v>744</v>
      </c>
    </row>
    <row r="2435" spans="1:17" ht="21">
      <c r="A2435" s="59">
        <v>2427</v>
      </c>
      <c r="B2435" s="55">
        <v>19041577893712</v>
      </c>
      <c r="C2435" s="55">
        <v>6901076769</v>
      </c>
      <c r="D2435" s="1" t="s">
        <v>3921</v>
      </c>
      <c r="E2435" s="1" t="s">
        <v>3922</v>
      </c>
      <c r="F2435" s="1" t="s">
        <v>380</v>
      </c>
      <c r="G2435" s="162">
        <v>45432</v>
      </c>
      <c r="H2435" s="156" t="s">
        <v>94</v>
      </c>
      <c r="I2435" s="163">
        <v>45436</v>
      </c>
      <c r="K2435" s="9" t="s">
        <v>1376</v>
      </c>
      <c r="L2435" t="s">
        <v>562</v>
      </c>
      <c r="M2435">
        <v>1499</v>
      </c>
      <c r="N2435" s="9" t="s">
        <v>3340</v>
      </c>
      <c r="O2435">
        <v>570</v>
      </c>
      <c r="P2435">
        <v>125</v>
      </c>
      <c r="Q2435" s="13">
        <f t="shared" si="44"/>
        <v>804</v>
      </c>
    </row>
    <row r="2436" spans="1:17" ht="21">
      <c r="A2436" s="59">
        <v>2428</v>
      </c>
      <c r="B2436" s="55">
        <v>19041577893266</v>
      </c>
      <c r="C2436" s="55">
        <v>6304477103</v>
      </c>
      <c r="D2436" s="1" t="s">
        <v>3923</v>
      </c>
      <c r="E2436" s="1" t="s">
        <v>829</v>
      </c>
      <c r="F2436" s="1" t="s">
        <v>303</v>
      </c>
      <c r="G2436" s="162">
        <v>45432</v>
      </c>
      <c r="H2436" s="156" t="s">
        <v>94</v>
      </c>
      <c r="I2436" s="163">
        <v>45437</v>
      </c>
      <c r="K2436" s="9" t="s">
        <v>1368</v>
      </c>
      <c r="M2436" s="13">
        <v>1399</v>
      </c>
      <c r="N2436" s="9" t="s">
        <v>1713</v>
      </c>
      <c r="O2436">
        <v>530</v>
      </c>
      <c r="P2436">
        <v>125</v>
      </c>
      <c r="Q2436" s="13">
        <f t="shared" si="44"/>
        <v>744</v>
      </c>
    </row>
    <row r="2437" spans="1:17" ht="21">
      <c r="A2437" s="59">
        <v>2429</v>
      </c>
      <c r="B2437" s="55">
        <v>19041577893104</v>
      </c>
      <c r="C2437" s="55">
        <v>7696808747</v>
      </c>
      <c r="D2437" s="1" t="s">
        <v>3924</v>
      </c>
      <c r="E2437" s="1" t="s">
        <v>2434</v>
      </c>
      <c r="F2437" s="1" t="s">
        <v>93</v>
      </c>
      <c r="G2437" s="162">
        <v>45432</v>
      </c>
      <c r="H2437" s="156" t="s">
        <v>94</v>
      </c>
      <c r="I2437" s="163">
        <v>45435</v>
      </c>
      <c r="K2437" s="9" t="s">
        <v>1368</v>
      </c>
      <c r="M2437" s="13">
        <v>1399</v>
      </c>
      <c r="N2437" s="9" t="s">
        <v>1713</v>
      </c>
      <c r="O2437">
        <v>530</v>
      </c>
      <c r="P2437">
        <v>125</v>
      </c>
      <c r="Q2437" s="13">
        <f t="shared" si="44"/>
        <v>744</v>
      </c>
    </row>
    <row r="2438" spans="1:17" ht="21">
      <c r="A2438" s="59">
        <v>2430</v>
      </c>
      <c r="B2438" s="55">
        <v>1091300124822</v>
      </c>
      <c r="C2438" s="55">
        <v>7993767735</v>
      </c>
      <c r="D2438" s="1" t="s">
        <v>3906</v>
      </c>
      <c r="E2438" s="1" t="s">
        <v>3907</v>
      </c>
      <c r="F2438" s="1" t="s">
        <v>635</v>
      </c>
      <c r="G2438" s="162">
        <v>45432</v>
      </c>
      <c r="H2438" s="156" t="s">
        <v>94</v>
      </c>
      <c r="I2438" s="163">
        <v>45436</v>
      </c>
      <c r="J2438" s="127"/>
      <c r="K2438" s="9" t="s">
        <v>1368</v>
      </c>
      <c r="M2438" s="13">
        <v>1399</v>
      </c>
      <c r="N2438" s="9" t="s">
        <v>1713</v>
      </c>
      <c r="O2438">
        <v>530</v>
      </c>
      <c r="P2438">
        <v>125</v>
      </c>
      <c r="Q2438" s="13">
        <f t="shared" si="44"/>
        <v>744</v>
      </c>
    </row>
    <row r="2439" spans="1:17" ht="21">
      <c r="A2439" s="59">
        <v>2431</v>
      </c>
      <c r="B2439" s="55">
        <v>77998580553</v>
      </c>
      <c r="C2439" s="55">
        <v>8123274010</v>
      </c>
      <c r="D2439" s="1" t="s">
        <v>3925</v>
      </c>
      <c r="E2439" s="1" t="s">
        <v>329</v>
      </c>
      <c r="F2439" s="1" t="s">
        <v>452</v>
      </c>
      <c r="G2439" s="162">
        <v>45432</v>
      </c>
      <c r="H2439" s="156" t="s">
        <v>94</v>
      </c>
      <c r="I2439" s="163">
        <v>45435</v>
      </c>
      <c r="J2439" s="127"/>
      <c r="K2439" s="9" t="s">
        <v>1368</v>
      </c>
      <c r="M2439" s="13">
        <v>1399</v>
      </c>
      <c r="N2439" s="9" t="s">
        <v>1713</v>
      </c>
      <c r="O2439">
        <v>530</v>
      </c>
      <c r="P2439">
        <v>125</v>
      </c>
      <c r="Q2439" s="13">
        <f t="shared" si="44"/>
        <v>744</v>
      </c>
    </row>
    <row r="2440" spans="1:17" ht="21">
      <c r="A2440" s="59">
        <v>2432</v>
      </c>
      <c r="B2440" s="55">
        <v>19041578036486</v>
      </c>
      <c r="C2440" s="55">
        <v>6302776109</v>
      </c>
      <c r="D2440" s="1" t="s">
        <v>3926</v>
      </c>
      <c r="E2440" s="1" t="s">
        <v>1223</v>
      </c>
      <c r="F2440" s="1" t="s">
        <v>635</v>
      </c>
      <c r="G2440" s="162">
        <v>45432</v>
      </c>
      <c r="H2440" s="157" t="s">
        <v>115</v>
      </c>
      <c r="I2440" s="164"/>
      <c r="J2440" s="165">
        <v>45446</v>
      </c>
      <c r="K2440" s="9" t="s">
        <v>1234</v>
      </c>
      <c r="M2440" s="13"/>
      <c r="N2440" s="9" t="s">
        <v>1520</v>
      </c>
      <c r="O2440">
        <v>530</v>
      </c>
      <c r="P2440">
        <v>125</v>
      </c>
      <c r="Q2440" s="13">
        <f t="shared" si="44"/>
        <v>0</v>
      </c>
    </row>
    <row r="2441" spans="1:17" ht="21">
      <c r="A2441" s="59">
        <v>2433</v>
      </c>
      <c r="B2441" s="55">
        <v>77070548811</v>
      </c>
      <c r="C2441" s="55">
        <v>9591459747</v>
      </c>
      <c r="D2441" s="1" t="s">
        <v>3927</v>
      </c>
      <c r="E2441" s="1" t="s">
        <v>329</v>
      </c>
      <c r="F2441" s="1" t="s">
        <v>452</v>
      </c>
      <c r="G2441" s="162">
        <v>45432</v>
      </c>
      <c r="H2441" s="156" t="s">
        <v>94</v>
      </c>
      <c r="I2441" s="163">
        <v>45435</v>
      </c>
      <c r="J2441" s="127"/>
      <c r="K2441" s="9" t="s">
        <v>3299</v>
      </c>
      <c r="L2441" t="s">
        <v>562</v>
      </c>
      <c r="M2441" s="13">
        <v>2099</v>
      </c>
      <c r="N2441" s="9" t="s">
        <v>3928</v>
      </c>
      <c r="O2441">
        <v>650</v>
      </c>
      <c r="P2441">
        <v>200</v>
      </c>
      <c r="Q2441" s="13">
        <f t="shared" si="44"/>
        <v>1249</v>
      </c>
    </row>
    <row r="2442" spans="1:17" ht="21">
      <c r="A2442" s="59">
        <v>2434</v>
      </c>
      <c r="B2442" s="55">
        <v>80504327326</v>
      </c>
      <c r="C2442" s="55">
        <v>9863907376</v>
      </c>
      <c r="D2442" s="1" t="s">
        <v>3929</v>
      </c>
      <c r="E2442" s="1" t="s">
        <v>2112</v>
      </c>
      <c r="F2442" s="1" t="s">
        <v>1118</v>
      </c>
      <c r="G2442" s="162">
        <v>45432</v>
      </c>
      <c r="H2442" s="156" t="s">
        <v>94</v>
      </c>
      <c r="I2442" s="163">
        <v>45435</v>
      </c>
      <c r="J2442" s="127"/>
      <c r="K2442" s="9" t="s">
        <v>1234</v>
      </c>
      <c r="M2442" s="13">
        <v>1499</v>
      </c>
      <c r="N2442" s="9" t="s">
        <v>1520</v>
      </c>
      <c r="O2442">
        <v>530</v>
      </c>
      <c r="P2442">
        <v>125</v>
      </c>
      <c r="Q2442" s="13">
        <f t="shared" si="44"/>
        <v>844</v>
      </c>
    </row>
    <row r="2443" spans="1:17" ht="21">
      <c r="A2443" s="59">
        <v>2435</v>
      </c>
      <c r="B2443" s="55">
        <v>77998580236</v>
      </c>
      <c r="C2443" s="55">
        <v>9769942439</v>
      </c>
      <c r="D2443" s="1" t="s">
        <v>3930</v>
      </c>
      <c r="E2443" s="1" t="s">
        <v>533</v>
      </c>
      <c r="F2443" s="1" t="s">
        <v>232</v>
      </c>
      <c r="G2443" s="162">
        <v>45432</v>
      </c>
      <c r="H2443" s="156" t="s">
        <v>94</v>
      </c>
      <c r="I2443" s="163">
        <v>45435</v>
      </c>
      <c r="J2443" s="127"/>
      <c r="K2443" s="9" t="s">
        <v>3209</v>
      </c>
      <c r="M2443" s="13">
        <v>1499</v>
      </c>
      <c r="N2443" s="9" t="s">
        <v>3931</v>
      </c>
      <c r="O2443">
        <v>530</v>
      </c>
      <c r="P2443">
        <v>125</v>
      </c>
      <c r="Q2443" s="13">
        <f t="shared" si="44"/>
        <v>844</v>
      </c>
    </row>
    <row r="2444" spans="1:17" ht="21">
      <c r="A2444" s="59">
        <v>2436</v>
      </c>
      <c r="B2444" s="55">
        <v>77999614335</v>
      </c>
      <c r="C2444" s="55">
        <v>9742806232</v>
      </c>
      <c r="D2444" s="1" t="s">
        <v>3932</v>
      </c>
      <c r="E2444" s="1" t="s">
        <v>329</v>
      </c>
      <c r="F2444" s="1" t="s">
        <v>452</v>
      </c>
      <c r="G2444" s="162">
        <v>45433</v>
      </c>
      <c r="H2444" s="156" t="s">
        <v>94</v>
      </c>
      <c r="I2444" s="163">
        <v>45436</v>
      </c>
      <c r="J2444" s="127"/>
      <c r="K2444" s="9" t="s">
        <v>1368</v>
      </c>
      <c r="M2444" s="13">
        <v>1399</v>
      </c>
      <c r="N2444" s="9" t="s">
        <v>1713</v>
      </c>
      <c r="O2444">
        <v>530</v>
      </c>
      <c r="P2444">
        <v>125</v>
      </c>
      <c r="Q2444" s="13">
        <f t="shared" si="44"/>
        <v>744</v>
      </c>
    </row>
    <row r="2445" spans="1:17" ht="21">
      <c r="A2445" s="59">
        <v>2437</v>
      </c>
      <c r="B2445" s="55">
        <v>77999612154</v>
      </c>
      <c r="C2445" s="55">
        <v>7506529370</v>
      </c>
      <c r="D2445" s="1" t="s">
        <v>3933</v>
      </c>
      <c r="E2445" s="1" t="s">
        <v>231</v>
      </c>
      <c r="F2445" s="1" t="s">
        <v>232</v>
      </c>
      <c r="G2445" s="162">
        <v>45433</v>
      </c>
      <c r="H2445" s="156" t="s">
        <v>94</v>
      </c>
      <c r="I2445" s="163">
        <v>45435</v>
      </c>
      <c r="J2445" s="127"/>
      <c r="K2445" s="9" t="s">
        <v>1368</v>
      </c>
      <c r="M2445" s="13">
        <v>1399</v>
      </c>
      <c r="N2445" s="9" t="s">
        <v>1713</v>
      </c>
      <c r="O2445">
        <v>530</v>
      </c>
      <c r="P2445">
        <v>125</v>
      </c>
      <c r="Q2445" s="13">
        <f t="shared" si="44"/>
        <v>744</v>
      </c>
    </row>
    <row r="2446" spans="1:17" ht="21">
      <c r="A2446" s="59">
        <v>2438</v>
      </c>
      <c r="B2446" s="55">
        <v>19041578555094</v>
      </c>
      <c r="C2446" s="55">
        <v>6371716254</v>
      </c>
      <c r="D2446" s="1" t="s">
        <v>3934</v>
      </c>
      <c r="E2446" s="1" t="s">
        <v>1778</v>
      </c>
      <c r="F2446" s="1" t="s">
        <v>827</v>
      </c>
      <c r="G2446" s="162">
        <v>45433</v>
      </c>
      <c r="H2446" s="156" t="s">
        <v>94</v>
      </c>
      <c r="I2446" s="163">
        <v>45438</v>
      </c>
      <c r="J2446" s="127"/>
      <c r="K2446" s="9" t="s">
        <v>2104</v>
      </c>
      <c r="M2446" s="13">
        <v>1999</v>
      </c>
      <c r="N2446" s="9" t="s">
        <v>2810</v>
      </c>
      <c r="O2446">
        <v>650</v>
      </c>
      <c r="P2446">
        <v>125</v>
      </c>
      <c r="Q2446" s="13">
        <f t="shared" si="44"/>
        <v>1224</v>
      </c>
    </row>
    <row r="2447" spans="1:17" ht="21">
      <c r="A2447" s="59">
        <v>2439</v>
      </c>
      <c r="B2447" s="55">
        <v>77999609306</v>
      </c>
      <c r="C2447" s="55">
        <v>9096082561</v>
      </c>
      <c r="D2447" s="1" t="s">
        <v>3935</v>
      </c>
      <c r="E2447" s="1" t="s">
        <v>533</v>
      </c>
      <c r="F2447" s="1" t="s">
        <v>232</v>
      </c>
      <c r="G2447" s="162">
        <v>45433</v>
      </c>
      <c r="H2447" s="156" t="s">
        <v>94</v>
      </c>
      <c r="I2447" s="163">
        <v>45435</v>
      </c>
      <c r="J2447" s="127"/>
      <c r="K2447" s="9" t="s">
        <v>1368</v>
      </c>
      <c r="M2447" s="13">
        <v>1399</v>
      </c>
      <c r="N2447" s="9" t="s">
        <v>1713</v>
      </c>
      <c r="O2447">
        <v>530</v>
      </c>
      <c r="P2447">
        <v>125</v>
      </c>
      <c r="Q2447" s="13">
        <f t="shared" si="44"/>
        <v>744</v>
      </c>
    </row>
    <row r="2448" spans="1:17" ht="21">
      <c r="A2448" s="59">
        <v>2440</v>
      </c>
      <c r="B2448" s="55">
        <v>19041578553543</v>
      </c>
      <c r="C2448" s="55">
        <v>8217307635</v>
      </c>
      <c r="D2448" s="1" t="s">
        <v>3936</v>
      </c>
      <c r="E2448" s="1" t="s">
        <v>1512</v>
      </c>
      <c r="F2448" s="1" t="s">
        <v>452</v>
      </c>
      <c r="G2448" s="162">
        <v>45433</v>
      </c>
      <c r="H2448" s="156" t="s">
        <v>94</v>
      </c>
      <c r="I2448" s="163">
        <v>45437</v>
      </c>
      <c r="J2448" s="127"/>
      <c r="K2448" s="9" t="s">
        <v>3384</v>
      </c>
      <c r="M2448" s="13">
        <v>3498</v>
      </c>
      <c r="N2448" s="9" t="s">
        <v>3937</v>
      </c>
      <c r="O2448">
        <f>850+530</f>
        <v>1380</v>
      </c>
      <c r="P2448">
        <v>150</v>
      </c>
      <c r="Q2448" s="13">
        <f t="shared" si="44"/>
        <v>1968</v>
      </c>
    </row>
    <row r="2449" spans="1:17" ht="21">
      <c r="A2449" s="59">
        <v>2441</v>
      </c>
      <c r="B2449" s="55">
        <v>19041578552751</v>
      </c>
      <c r="C2449" s="55">
        <v>9675966153</v>
      </c>
      <c r="D2449" s="1" t="s">
        <v>3942</v>
      </c>
      <c r="E2449" s="1" t="s">
        <v>836</v>
      </c>
      <c r="F2449" s="1" t="s">
        <v>2</v>
      </c>
      <c r="G2449" s="162">
        <v>45433</v>
      </c>
      <c r="H2449" s="157" t="s">
        <v>115</v>
      </c>
      <c r="I2449" s="164"/>
      <c r="J2449" s="165">
        <v>45437</v>
      </c>
      <c r="K2449" s="9" t="s">
        <v>2228</v>
      </c>
      <c r="M2449" s="13"/>
      <c r="N2449" s="9" t="s">
        <v>3483</v>
      </c>
      <c r="O2449">
        <v>650</v>
      </c>
      <c r="P2449">
        <v>200</v>
      </c>
      <c r="Q2449" s="13">
        <f t="shared" si="44"/>
        <v>0</v>
      </c>
    </row>
    <row r="2450" spans="1:17" ht="21">
      <c r="A2450" s="59">
        <v>2442</v>
      </c>
      <c r="B2450" s="55">
        <v>77999604395</v>
      </c>
      <c r="C2450" s="55">
        <v>9834095183</v>
      </c>
      <c r="D2450" s="1" t="s">
        <v>3943</v>
      </c>
      <c r="E2450" s="1" t="s">
        <v>589</v>
      </c>
      <c r="F2450" s="1" t="s">
        <v>232</v>
      </c>
      <c r="G2450" s="162">
        <v>45433</v>
      </c>
      <c r="H2450" s="156" t="s">
        <v>94</v>
      </c>
      <c r="I2450" s="163">
        <v>45435</v>
      </c>
      <c r="J2450" s="127"/>
      <c r="K2450" s="9" t="s">
        <v>1234</v>
      </c>
      <c r="M2450" s="13">
        <v>1499</v>
      </c>
      <c r="N2450" s="9" t="s">
        <v>1520</v>
      </c>
      <c r="O2450">
        <v>530</v>
      </c>
      <c r="P2450">
        <v>125</v>
      </c>
      <c r="Q2450" s="13">
        <f t="shared" si="44"/>
        <v>844</v>
      </c>
    </row>
    <row r="2451" spans="1:17" ht="21">
      <c r="A2451" s="59">
        <v>2443</v>
      </c>
      <c r="B2451" s="55">
        <v>19041578550964</v>
      </c>
      <c r="C2451" s="55">
        <v>7002747554</v>
      </c>
      <c r="D2451" s="1" t="s">
        <v>3944</v>
      </c>
      <c r="E2451" s="1" t="s">
        <v>1356</v>
      </c>
      <c r="F2451" s="1" t="s">
        <v>380</v>
      </c>
      <c r="G2451" s="162">
        <v>45433</v>
      </c>
      <c r="H2451" s="156" t="s">
        <v>94</v>
      </c>
      <c r="I2451" s="163">
        <v>45437</v>
      </c>
      <c r="J2451" s="127"/>
      <c r="K2451" s="9" t="s">
        <v>1427</v>
      </c>
      <c r="M2451" s="13">
        <v>1648</v>
      </c>
      <c r="N2451" s="9" t="s">
        <v>3945</v>
      </c>
      <c r="O2451">
        <v>570</v>
      </c>
      <c r="P2451">
        <v>125</v>
      </c>
      <c r="Q2451" s="13">
        <f t="shared" si="44"/>
        <v>953</v>
      </c>
    </row>
    <row r="2452" spans="1:17" ht="21">
      <c r="A2452" s="59">
        <v>2444</v>
      </c>
      <c r="B2452" s="55">
        <v>77999600825</v>
      </c>
      <c r="C2452" s="55">
        <v>8700440591</v>
      </c>
      <c r="D2452" s="1" t="s">
        <v>3946</v>
      </c>
      <c r="E2452" s="1" t="s">
        <v>533</v>
      </c>
      <c r="F2452" s="1" t="s">
        <v>232</v>
      </c>
      <c r="G2452" s="162">
        <v>45433</v>
      </c>
      <c r="H2452" s="156" t="s">
        <v>94</v>
      </c>
      <c r="I2452" s="163">
        <v>45435</v>
      </c>
      <c r="J2452" s="127"/>
      <c r="K2452" s="9" t="s">
        <v>1368</v>
      </c>
      <c r="M2452" s="13">
        <v>1399</v>
      </c>
      <c r="N2452" s="9" t="s">
        <v>1713</v>
      </c>
      <c r="O2452">
        <v>530</v>
      </c>
      <c r="P2452">
        <v>125</v>
      </c>
      <c r="Q2452" s="13">
        <f t="shared" si="44"/>
        <v>744</v>
      </c>
    </row>
    <row r="2453" spans="1:17" ht="21">
      <c r="A2453" s="59">
        <v>2445</v>
      </c>
      <c r="B2453" s="55">
        <v>77999599786</v>
      </c>
      <c r="C2453" s="55">
        <v>9996522015</v>
      </c>
      <c r="D2453" s="1" t="s">
        <v>759</v>
      </c>
      <c r="E2453" s="1" t="s">
        <v>4</v>
      </c>
      <c r="F2453" s="1" t="s">
        <v>4</v>
      </c>
      <c r="G2453" s="162">
        <v>45433</v>
      </c>
      <c r="H2453" s="156" t="s">
        <v>94</v>
      </c>
      <c r="I2453" s="163">
        <v>45434</v>
      </c>
      <c r="J2453" s="127"/>
      <c r="K2453" s="9" t="s">
        <v>1368</v>
      </c>
      <c r="M2453" s="13">
        <v>1399</v>
      </c>
      <c r="N2453" s="9" t="s">
        <v>1713</v>
      </c>
      <c r="O2453">
        <v>530</v>
      </c>
      <c r="P2453">
        <v>125</v>
      </c>
      <c r="Q2453" s="13">
        <f t="shared" si="44"/>
        <v>744</v>
      </c>
    </row>
    <row r="2454" spans="1:17" ht="21">
      <c r="A2454" s="59">
        <v>2446</v>
      </c>
      <c r="B2454" s="55">
        <v>77999597830</v>
      </c>
      <c r="C2454" s="55">
        <v>8555957690</v>
      </c>
      <c r="D2454" s="1" t="s">
        <v>3947</v>
      </c>
      <c r="E2454" s="1" t="s">
        <v>3948</v>
      </c>
      <c r="F2454" s="1" t="s">
        <v>635</v>
      </c>
      <c r="G2454" s="162">
        <v>45433</v>
      </c>
      <c r="H2454" s="156" t="s">
        <v>94</v>
      </c>
      <c r="I2454" s="163">
        <v>45438</v>
      </c>
      <c r="J2454" s="127"/>
      <c r="K2454" s="9" t="s">
        <v>2104</v>
      </c>
      <c r="M2454" s="13">
        <v>1999</v>
      </c>
      <c r="N2454" s="9" t="s">
        <v>3334</v>
      </c>
      <c r="O2454">
        <v>650</v>
      </c>
      <c r="P2454">
        <v>200</v>
      </c>
      <c r="Q2454" s="13">
        <f t="shared" si="44"/>
        <v>1149</v>
      </c>
    </row>
    <row r="2455" spans="1:17" ht="21">
      <c r="A2455" s="59">
        <v>2447</v>
      </c>
      <c r="B2455" s="55">
        <v>77071820022</v>
      </c>
      <c r="C2455" s="55">
        <v>9560655753</v>
      </c>
      <c r="D2455" s="1" t="s">
        <v>3949</v>
      </c>
      <c r="E2455" s="1" t="s">
        <v>4</v>
      </c>
      <c r="F2455" s="1" t="s">
        <v>4</v>
      </c>
      <c r="G2455" s="162">
        <v>45433</v>
      </c>
      <c r="H2455" s="156" t="s">
        <v>94</v>
      </c>
      <c r="I2455" s="163">
        <v>45434</v>
      </c>
      <c r="J2455" s="127"/>
      <c r="K2455" s="9" t="s">
        <v>985</v>
      </c>
      <c r="L2455" t="s">
        <v>562</v>
      </c>
      <c r="M2455" s="13">
        <v>1399</v>
      </c>
      <c r="N2455" s="9" t="s">
        <v>2922</v>
      </c>
      <c r="O2455">
        <v>570</v>
      </c>
      <c r="P2455">
        <v>125</v>
      </c>
      <c r="Q2455" s="13">
        <f t="shared" si="44"/>
        <v>704</v>
      </c>
    </row>
    <row r="2456" spans="1:17" ht="21">
      <c r="A2456" s="59">
        <v>2448</v>
      </c>
      <c r="B2456" s="55">
        <v>77999810722</v>
      </c>
      <c r="C2456" s="55">
        <v>9910759196</v>
      </c>
      <c r="D2456" s="1" t="s">
        <v>3950</v>
      </c>
      <c r="E2456" s="1" t="s">
        <v>21</v>
      </c>
      <c r="F2456" s="1" t="s">
        <v>22</v>
      </c>
      <c r="G2456" s="162">
        <v>45433</v>
      </c>
      <c r="H2456" s="156" t="s">
        <v>94</v>
      </c>
      <c r="I2456" s="163">
        <v>45434</v>
      </c>
      <c r="J2456" s="127"/>
      <c r="K2456" s="9" t="s">
        <v>1368</v>
      </c>
      <c r="M2456" s="13">
        <v>1399</v>
      </c>
      <c r="N2456" s="9" t="s">
        <v>1713</v>
      </c>
      <c r="O2456">
        <v>530</v>
      </c>
      <c r="P2456">
        <v>125</v>
      </c>
      <c r="Q2456" s="13">
        <f t="shared" si="44"/>
        <v>744</v>
      </c>
    </row>
    <row r="2457" spans="1:17" ht="21">
      <c r="A2457" s="59">
        <v>2449</v>
      </c>
      <c r="B2457" s="55">
        <v>77999810652</v>
      </c>
      <c r="C2457" s="55">
        <v>9999194193</v>
      </c>
      <c r="D2457" s="1" t="s">
        <v>3951</v>
      </c>
      <c r="E2457" s="1" t="s">
        <v>4</v>
      </c>
      <c r="F2457" s="1" t="s">
        <v>4</v>
      </c>
      <c r="G2457" s="162">
        <v>45433</v>
      </c>
      <c r="H2457" s="156" t="s">
        <v>94</v>
      </c>
      <c r="I2457" s="163">
        <v>45434</v>
      </c>
      <c r="J2457" s="127"/>
      <c r="K2457" s="9" t="s">
        <v>1234</v>
      </c>
      <c r="M2457" s="13">
        <v>1499</v>
      </c>
      <c r="N2457" s="9" t="s">
        <v>3882</v>
      </c>
      <c r="O2457">
        <v>530</v>
      </c>
      <c r="P2457">
        <v>125</v>
      </c>
      <c r="Q2457" s="13">
        <f t="shared" si="44"/>
        <v>844</v>
      </c>
    </row>
    <row r="2458" spans="1:17" ht="21">
      <c r="A2458" s="59">
        <v>2450</v>
      </c>
      <c r="B2458" s="55">
        <v>77999810593</v>
      </c>
      <c r="C2458" s="55">
        <v>9817200028</v>
      </c>
      <c r="D2458" s="1" t="s">
        <v>3952</v>
      </c>
      <c r="E2458" s="1" t="s">
        <v>690</v>
      </c>
      <c r="F2458" s="1" t="s">
        <v>468</v>
      </c>
      <c r="G2458" s="162">
        <v>45433</v>
      </c>
      <c r="H2458" s="156" t="s">
        <v>94</v>
      </c>
      <c r="I2458" s="163">
        <v>45436</v>
      </c>
      <c r="J2458" s="127"/>
      <c r="K2458" s="9" t="s">
        <v>2104</v>
      </c>
      <c r="M2458" s="13">
        <v>1999</v>
      </c>
      <c r="N2458" s="9" t="s">
        <v>2810</v>
      </c>
      <c r="O2458">
        <v>650</v>
      </c>
      <c r="P2458">
        <v>125</v>
      </c>
      <c r="Q2458" s="13">
        <f t="shared" si="44"/>
        <v>1224</v>
      </c>
    </row>
    <row r="2459" spans="1:17" ht="21">
      <c r="A2459" s="59">
        <v>2451</v>
      </c>
      <c r="B2459" s="55">
        <v>77999810291</v>
      </c>
      <c r="C2459" s="55">
        <v>6291873087</v>
      </c>
      <c r="D2459" s="1" t="s">
        <v>3953</v>
      </c>
      <c r="E2459" s="1" t="s">
        <v>1562</v>
      </c>
      <c r="F2459" s="1" t="s">
        <v>714</v>
      </c>
      <c r="G2459" s="162">
        <v>45433</v>
      </c>
      <c r="H2459" s="156" t="s">
        <v>94</v>
      </c>
      <c r="I2459" s="163">
        <v>45436</v>
      </c>
      <c r="J2459" s="127"/>
      <c r="K2459" s="9" t="s">
        <v>1415</v>
      </c>
      <c r="M2459" s="13">
        <v>1548</v>
      </c>
      <c r="N2459" s="9" t="s">
        <v>1554</v>
      </c>
      <c r="O2459">
        <v>530</v>
      </c>
      <c r="P2459">
        <v>125</v>
      </c>
      <c r="Q2459" s="13">
        <f t="shared" si="44"/>
        <v>893</v>
      </c>
    </row>
    <row r="2460" spans="1:17" ht="21">
      <c r="A2460" s="59">
        <v>2452</v>
      </c>
      <c r="B2460" s="55">
        <v>19041578682494</v>
      </c>
      <c r="C2460" s="55">
        <v>9391914594</v>
      </c>
      <c r="D2460" s="1" t="s">
        <v>3954</v>
      </c>
      <c r="E2460" s="1" t="s">
        <v>1663</v>
      </c>
      <c r="F2460" s="1" t="s">
        <v>635</v>
      </c>
      <c r="G2460" s="162">
        <v>45433</v>
      </c>
      <c r="H2460" s="156" t="s">
        <v>94</v>
      </c>
      <c r="I2460" s="163">
        <v>45438</v>
      </c>
      <c r="J2460" s="127"/>
      <c r="K2460" s="9" t="s">
        <v>1234</v>
      </c>
      <c r="M2460" s="13">
        <v>1499</v>
      </c>
      <c r="N2460" s="9" t="s">
        <v>1520</v>
      </c>
      <c r="O2460">
        <v>530</v>
      </c>
      <c r="P2460">
        <v>125</v>
      </c>
      <c r="Q2460" s="13">
        <f t="shared" si="44"/>
        <v>844</v>
      </c>
    </row>
    <row r="2461" spans="1:17" ht="21">
      <c r="A2461" s="59">
        <v>2453</v>
      </c>
      <c r="B2461" s="55">
        <v>80506240721</v>
      </c>
      <c r="C2461" s="55">
        <v>8909110737</v>
      </c>
      <c r="D2461" s="1" t="s">
        <v>3956</v>
      </c>
      <c r="E2461" s="1" t="s">
        <v>839</v>
      </c>
      <c r="F2461" s="1" t="s">
        <v>840</v>
      </c>
      <c r="G2461" s="162">
        <v>45434</v>
      </c>
      <c r="H2461" s="156" t="s">
        <v>94</v>
      </c>
      <c r="I2461" s="163">
        <v>45435</v>
      </c>
      <c r="J2461" s="127"/>
      <c r="K2461" s="9" t="s">
        <v>1368</v>
      </c>
      <c r="M2461" s="13">
        <v>1399</v>
      </c>
      <c r="N2461" s="9" t="s">
        <v>1713</v>
      </c>
      <c r="O2461">
        <v>530</v>
      </c>
      <c r="P2461">
        <v>125</v>
      </c>
      <c r="Q2461" s="13">
        <f t="shared" si="44"/>
        <v>744</v>
      </c>
    </row>
    <row r="2462" spans="1:17" ht="21">
      <c r="A2462" s="59">
        <v>2454</v>
      </c>
      <c r="B2462" s="55">
        <v>81653844591</v>
      </c>
      <c r="C2462" s="55">
        <v>9947190236</v>
      </c>
      <c r="D2462" s="1" t="s">
        <v>3957</v>
      </c>
      <c r="E2462" s="1" t="s">
        <v>939</v>
      </c>
      <c r="F2462" s="1" t="s">
        <v>343</v>
      </c>
      <c r="G2462" s="162">
        <v>45434</v>
      </c>
      <c r="H2462" s="156" t="s">
        <v>94</v>
      </c>
      <c r="I2462" s="163">
        <v>45435</v>
      </c>
      <c r="J2462" s="127"/>
      <c r="K2462" s="9" t="s">
        <v>1376</v>
      </c>
      <c r="L2462" t="s">
        <v>562</v>
      </c>
      <c r="M2462" s="13">
        <v>1499</v>
      </c>
      <c r="N2462" s="9" t="s">
        <v>3340</v>
      </c>
      <c r="O2462">
        <v>570</v>
      </c>
      <c r="P2462">
        <v>125</v>
      </c>
      <c r="Q2462" s="13">
        <f t="shared" si="44"/>
        <v>804</v>
      </c>
    </row>
    <row r="2463" spans="1:17" ht="21">
      <c r="A2463" s="59">
        <v>2455</v>
      </c>
      <c r="B2463" s="55">
        <v>78000763691</v>
      </c>
      <c r="C2463" s="55">
        <v>9767643820</v>
      </c>
      <c r="D2463" s="1" t="s">
        <v>3958</v>
      </c>
      <c r="E2463" s="1" t="s">
        <v>2143</v>
      </c>
      <c r="F2463" s="1" t="s">
        <v>93</v>
      </c>
      <c r="G2463" s="162">
        <v>45434</v>
      </c>
      <c r="H2463" s="156" t="s">
        <v>94</v>
      </c>
      <c r="I2463" s="163">
        <v>45435</v>
      </c>
      <c r="J2463" s="127"/>
      <c r="K2463" s="9" t="s">
        <v>2104</v>
      </c>
      <c r="M2463" s="13">
        <v>1999</v>
      </c>
      <c r="N2463" s="9" t="s">
        <v>3392</v>
      </c>
      <c r="O2463">
        <v>650</v>
      </c>
      <c r="P2463">
        <v>200</v>
      </c>
      <c r="Q2463" s="13">
        <f t="shared" si="44"/>
        <v>1149</v>
      </c>
    </row>
    <row r="2464" spans="1:17" ht="21">
      <c r="A2464" s="59">
        <v>2456</v>
      </c>
      <c r="B2464" s="55">
        <v>78000763654</v>
      </c>
      <c r="C2464" s="55">
        <v>7009101018</v>
      </c>
      <c r="D2464" s="1" t="s">
        <v>3959</v>
      </c>
      <c r="E2464" s="1" t="s">
        <v>589</v>
      </c>
      <c r="F2464" s="1" t="s">
        <v>232</v>
      </c>
      <c r="G2464" s="162">
        <v>45434</v>
      </c>
      <c r="H2464" s="156" t="s">
        <v>94</v>
      </c>
      <c r="I2464" s="163">
        <v>45436</v>
      </c>
      <c r="J2464" s="127"/>
      <c r="K2464" s="9" t="s">
        <v>1234</v>
      </c>
      <c r="M2464" s="13">
        <v>1499</v>
      </c>
      <c r="N2464" s="9" t="s">
        <v>1520</v>
      </c>
      <c r="O2464">
        <v>530</v>
      </c>
      <c r="P2464">
        <v>125</v>
      </c>
      <c r="Q2464" s="13">
        <f t="shared" si="44"/>
        <v>844</v>
      </c>
    </row>
    <row r="2465" spans="1:17" ht="21">
      <c r="A2465" s="59">
        <v>2457</v>
      </c>
      <c r="B2465" s="55">
        <v>78000763610</v>
      </c>
      <c r="C2465" s="55">
        <v>8360137743</v>
      </c>
      <c r="D2465" s="1" t="s">
        <v>3960</v>
      </c>
      <c r="E2465" s="1" t="s">
        <v>3961</v>
      </c>
      <c r="F2465" s="1" t="s">
        <v>93</v>
      </c>
      <c r="G2465" s="162">
        <v>45434</v>
      </c>
      <c r="H2465" s="156" t="s">
        <v>94</v>
      </c>
      <c r="I2465" s="163">
        <v>45437</v>
      </c>
      <c r="J2465" s="127"/>
      <c r="K2465" s="9" t="s">
        <v>1368</v>
      </c>
      <c r="M2465" s="13">
        <v>1399</v>
      </c>
      <c r="N2465" s="9" t="s">
        <v>1713</v>
      </c>
      <c r="O2465">
        <v>530</v>
      </c>
      <c r="P2465">
        <v>125</v>
      </c>
      <c r="Q2465" s="13">
        <f t="shared" si="44"/>
        <v>744</v>
      </c>
    </row>
    <row r="2466" spans="1:17" ht="21">
      <c r="A2466" s="59">
        <v>2458</v>
      </c>
      <c r="B2466" s="55">
        <v>77073049701</v>
      </c>
      <c r="C2466" s="55">
        <v>9101648260</v>
      </c>
      <c r="D2466" s="1" t="s">
        <v>3962</v>
      </c>
      <c r="E2466" s="1" t="s">
        <v>3963</v>
      </c>
      <c r="F2466" s="1" t="s">
        <v>380</v>
      </c>
      <c r="G2466" s="162">
        <v>45434</v>
      </c>
      <c r="H2466" s="156" t="s">
        <v>94</v>
      </c>
      <c r="I2466" s="163">
        <v>45439</v>
      </c>
      <c r="J2466" s="127"/>
      <c r="K2466" s="9" t="s">
        <v>1376</v>
      </c>
      <c r="L2466" t="s">
        <v>562</v>
      </c>
      <c r="M2466" s="13">
        <v>1499</v>
      </c>
      <c r="N2466" s="9" t="s">
        <v>3882</v>
      </c>
      <c r="O2466">
        <v>530</v>
      </c>
      <c r="P2466">
        <v>125</v>
      </c>
      <c r="Q2466" s="13">
        <f t="shared" si="44"/>
        <v>844</v>
      </c>
    </row>
    <row r="2467" spans="1:17" ht="21">
      <c r="A2467" s="59">
        <v>2459</v>
      </c>
      <c r="B2467" s="55">
        <v>78000763466</v>
      </c>
      <c r="C2467" s="55">
        <v>8534953417</v>
      </c>
      <c r="D2467" s="1" t="s">
        <v>3964</v>
      </c>
      <c r="E2467" s="1" t="s">
        <v>329</v>
      </c>
      <c r="F2467" s="1" t="s">
        <v>452</v>
      </c>
      <c r="G2467" s="162">
        <v>45434</v>
      </c>
      <c r="H2467" s="156" t="s">
        <v>94</v>
      </c>
      <c r="I2467" s="163">
        <v>45439</v>
      </c>
      <c r="J2467" s="127"/>
      <c r="K2467" s="9" t="s">
        <v>1234</v>
      </c>
      <c r="M2467" s="13">
        <v>1499</v>
      </c>
      <c r="N2467" s="9" t="s">
        <v>1520</v>
      </c>
      <c r="O2467">
        <v>530</v>
      </c>
      <c r="P2467">
        <v>125</v>
      </c>
      <c r="Q2467" s="13">
        <f t="shared" si="44"/>
        <v>844</v>
      </c>
    </row>
    <row r="2468" spans="1:17" ht="21">
      <c r="A2468" s="59">
        <v>2460</v>
      </c>
      <c r="B2468" s="55">
        <v>78000763385</v>
      </c>
      <c r="C2468" s="55">
        <v>8800821965</v>
      </c>
      <c r="D2468" s="1" t="s">
        <v>3965</v>
      </c>
      <c r="E2468" s="1" t="s">
        <v>4</v>
      </c>
      <c r="F2468" s="1" t="s">
        <v>4</v>
      </c>
      <c r="G2468" s="162">
        <v>45434</v>
      </c>
      <c r="H2468" s="156" t="s">
        <v>94</v>
      </c>
      <c r="I2468" s="163">
        <v>45435</v>
      </c>
      <c r="J2468" s="127"/>
      <c r="K2468" s="9" t="s">
        <v>1234</v>
      </c>
      <c r="M2468" s="13">
        <v>1499</v>
      </c>
      <c r="N2468" s="9" t="s">
        <v>1520</v>
      </c>
      <c r="O2468">
        <v>530</v>
      </c>
      <c r="P2468">
        <v>125</v>
      </c>
      <c r="Q2468" s="13">
        <f t="shared" ref="Q2468:Q2531" si="45">(IF((M2468)-(O2468+P2468)&lt;0,0,(M2468)-(O2468+P2468)))</f>
        <v>844</v>
      </c>
    </row>
    <row r="2469" spans="1:17" ht="21">
      <c r="A2469" s="59">
        <v>2461</v>
      </c>
      <c r="B2469" s="55">
        <v>78000763186</v>
      </c>
      <c r="C2469" s="55">
        <v>6289369228</v>
      </c>
      <c r="D2469" s="1" t="s">
        <v>3966</v>
      </c>
      <c r="E2469" s="1" t="s">
        <v>1562</v>
      </c>
      <c r="F2469" s="1" t="s">
        <v>714</v>
      </c>
      <c r="G2469" s="162">
        <v>45434</v>
      </c>
      <c r="H2469" s="156" t="s">
        <v>94</v>
      </c>
      <c r="I2469" s="163">
        <v>45437</v>
      </c>
      <c r="J2469" s="127"/>
      <c r="K2469" s="9" t="s">
        <v>2104</v>
      </c>
      <c r="M2469" s="13">
        <v>1999</v>
      </c>
      <c r="N2469" s="9" t="s">
        <v>3334</v>
      </c>
      <c r="O2469">
        <v>650</v>
      </c>
      <c r="P2469">
        <v>200</v>
      </c>
      <c r="Q2469" s="13">
        <f t="shared" si="45"/>
        <v>1149</v>
      </c>
    </row>
    <row r="2470" spans="1:17" ht="21">
      <c r="A2470" s="59">
        <v>2462</v>
      </c>
      <c r="B2470" s="55">
        <v>19041579171455</v>
      </c>
      <c r="C2470" s="55">
        <v>9560307296</v>
      </c>
      <c r="D2470" s="1" t="s">
        <v>3967</v>
      </c>
      <c r="E2470" s="1" t="s">
        <v>1215</v>
      </c>
      <c r="F2470" s="1" t="s">
        <v>93</v>
      </c>
      <c r="G2470" s="162">
        <v>45434</v>
      </c>
      <c r="H2470" s="156" t="s">
        <v>94</v>
      </c>
      <c r="I2470" s="163">
        <v>45437</v>
      </c>
      <c r="J2470" s="127"/>
      <c r="K2470" s="9" t="s">
        <v>1368</v>
      </c>
      <c r="M2470" s="13">
        <v>1399</v>
      </c>
      <c r="N2470" s="9" t="s">
        <v>1713</v>
      </c>
      <c r="O2470">
        <v>530</v>
      </c>
      <c r="P2470">
        <v>125</v>
      </c>
      <c r="Q2470" s="13">
        <f t="shared" si="45"/>
        <v>744</v>
      </c>
    </row>
    <row r="2471" spans="1:17" ht="21">
      <c r="A2471" s="59">
        <v>2463</v>
      </c>
      <c r="B2471" s="55">
        <v>19041579221553</v>
      </c>
      <c r="C2471" s="55">
        <v>8899416442</v>
      </c>
      <c r="D2471" s="1" t="s">
        <v>3938</v>
      </c>
      <c r="E2471" s="1" t="s">
        <v>2221</v>
      </c>
      <c r="F2471" s="1" t="s">
        <v>631</v>
      </c>
      <c r="G2471" s="162">
        <v>45434</v>
      </c>
      <c r="H2471" s="156" t="s">
        <v>94</v>
      </c>
      <c r="I2471" s="163">
        <v>45441</v>
      </c>
      <c r="J2471" s="127"/>
      <c r="K2471" s="9" t="s">
        <v>3939</v>
      </c>
      <c r="M2471" s="13">
        <v>3198</v>
      </c>
      <c r="N2471" s="9" t="s">
        <v>3940</v>
      </c>
      <c r="O2471">
        <f>(650+530)</f>
        <v>1180</v>
      </c>
      <c r="P2471">
        <v>125</v>
      </c>
      <c r="Q2471" s="13">
        <f t="shared" si="45"/>
        <v>1893</v>
      </c>
    </row>
    <row r="2472" spans="1:17" ht="21">
      <c r="A2472" s="59">
        <v>2464</v>
      </c>
      <c r="B2472" s="55">
        <v>78000854960</v>
      </c>
      <c r="C2472" s="55">
        <v>8369973335</v>
      </c>
      <c r="D2472" s="1" t="s">
        <v>3941</v>
      </c>
      <c r="E2472" s="1" t="s">
        <v>602</v>
      </c>
      <c r="F2472" s="1" t="s">
        <v>232</v>
      </c>
      <c r="G2472" s="162">
        <v>45434</v>
      </c>
      <c r="H2472" s="156" t="s">
        <v>94</v>
      </c>
      <c r="I2472" s="163">
        <v>45436</v>
      </c>
      <c r="J2472" s="127"/>
      <c r="K2472" s="9" t="s">
        <v>2104</v>
      </c>
      <c r="M2472" s="13">
        <v>1999</v>
      </c>
      <c r="N2472" s="9" t="s">
        <v>3392</v>
      </c>
      <c r="O2472">
        <v>650</v>
      </c>
      <c r="P2472">
        <v>200</v>
      </c>
      <c r="Q2472" s="13">
        <f t="shared" si="45"/>
        <v>1149</v>
      </c>
    </row>
    <row r="2473" spans="1:17" ht="21">
      <c r="A2473" s="59">
        <v>2465</v>
      </c>
      <c r="B2473" s="55">
        <v>78000854783</v>
      </c>
      <c r="C2473" s="55">
        <v>9830887186</v>
      </c>
      <c r="D2473" s="1" t="s">
        <v>3970</v>
      </c>
      <c r="E2473" s="1" t="s">
        <v>986</v>
      </c>
      <c r="F2473" s="1" t="s">
        <v>714</v>
      </c>
      <c r="G2473" s="162">
        <v>45434</v>
      </c>
      <c r="H2473" s="156" t="s">
        <v>94</v>
      </c>
      <c r="I2473" s="163">
        <v>45437</v>
      </c>
      <c r="J2473" s="127"/>
      <c r="K2473" s="9" t="s">
        <v>2104</v>
      </c>
      <c r="M2473" s="13">
        <v>1999</v>
      </c>
      <c r="N2473" s="9" t="s">
        <v>3971</v>
      </c>
      <c r="O2473">
        <v>650</v>
      </c>
      <c r="P2473">
        <v>125</v>
      </c>
      <c r="Q2473" s="13">
        <f t="shared" si="45"/>
        <v>1224</v>
      </c>
    </row>
    <row r="2474" spans="1:17" ht="21">
      <c r="A2474" s="59">
        <v>2466</v>
      </c>
      <c r="B2474" s="55">
        <v>141123416095597</v>
      </c>
      <c r="C2474" s="55">
        <v>9645961222</v>
      </c>
      <c r="D2474" s="1" t="s">
        <v>3972</v>
      </c>
      <c r="E2474" s="1" t="s">
        <v>2884</v>
      </c>
      <c r="F2474" s="1" t="s">
        <v>6</v>
      </c>
      <c r="G2474" s="162">
        <v>45434</v>
      </c>
      <c r="H2474" s="156" t="s">
        <v>94</v>
      </c>
      <c r="I2474" s="163">
        <v>45441</v>
      </c>
      <c r="J2474" s="127"/>
      <c r="K2474" s="9" t="s">
        <v>1368</v>
      </c>
      <c r="M2474" s="13">
        <v>1399</v>
      </c>
      <c r="N2474" s="9" t="s">
        <v>1713</v>
      </c>
      <c r="O2474">
        <v>530</v>
      </c>
      <c r="P2474">
        <v>125</v>
      </c>
      <c r="Q2474" s="13">
        <f t="shared" si="45"/>
        <v>744</v>
      </c>
    </row>
    <row r="2475" spans="1:17" ht="21">
      <c r="A2475" s="59">
        <v>2467</v>
      </c>
      <c r="B2475" s="55">
        <v>19041579220665</v>
      </c>
      <c r="C2475" s="55">
        <v>8005917094</v>
      </c>
      <c r="D2475" s="1" t="s">
        <v>3973</v>
      </c>
      <c r="E2475" s="1" t="s">
        <v>998</v>
      </c>
      <c r="F2475" s="1" t="s">
        <v>343</v>
      </c>
      <c r="G2475" s="162">
        <v>45434</v>
      </c>
      <c r="H2475" s="156" t="s">
        <v>94</v>
      </c>
      <c r="I2475" s="163">
        <v>45439</v>
      </c>
      <c r="K2475" s="9" t="s">
        <v>2228</v>
      </c>
      <c r="M2475" s="13">
        <v>2099</v>
      </c>
      <c r="N2475" s="9" t="s">
        <v>3928</v>
      </c>
      <c r="O2475">
        <v>650</v>
      </c>
      <c r="P2475">
        <v>200</v>
      </c>
      <c r="Q2475" s="13">
        <f t="shared" si="45"/>
        <v>1249</v>
      </c>
    </row>
    <row r="2476" spans="1:17" ht="21">
      <c r="A2476" s="59">
        <v>2468</v>
      </c>
      <c r="B2476" s="55">
        <v>19041579220536</v>
      </c>
      <c r="C2476" s="55">
        <v>8102988158</v>
      </c>
      <c r="D2476" s="1" t="s">
        <v>3974</v>
      </c>
      <c r="E2476" s="1" t="s">
        <v>3752</v>
      </c>
      <c r="F2476" s="1" t="s">
        <v>210</v>
      </c>
      <c r="G2476" s="162">
        <v>45434</v>
      </c>
      <c r="H2476" s="157" t="s">
        <v>115</v>
      </c>
      <c r="I2476" s="164"/>
      <c r="J2476" s="165">
        <v>45440</v>
      </c>
      <c r="K2476" s="9" t="s">
        <v>1368</v>
      </c>
      <c r="N2476" s="9" t="s">
        <v>1713</v>
      </c>
      <c r="O2476">
        <v>530</v>
      </c>
      <c r="P2476">
        <v>125</v>
      </c>
      <c r="Q2476" s="13">
        <f t="shared" si="45"/>
        <v>0</v>
      </c>
    </row>
    <row r="2477" spans="1:17" ht="21">
      <c r="A2477" s="59">
        <v>2469</v>
      </c>
      <c r="B2477" s="55">
        <v>78000854503</v>
      </c>
      <c r="C2477" s="55">
        <v>7620808936</v>
      </c>
      <c r="D2477" s="1" t="s">
        <v>3975</v>
      </c>
      <c r="E2477" s="1" t="s">
        <v>533</v>
      </c>
      <c r="F2477" s="1" t="s">
        <v>232</v>
      </c>
      <c r="G2477" s="162">
        <v>45434</v>
      </c>
      <c r="H2477" s="156" t="s">
        <v>94</v>
      </c>
      <c r="I2477" s="163">
        <v>45437</v>
      </c>
      <c r="K2477" s="9" t="s">
        <v>1368</v>
      </c>
      <c r="M2477">
        <v>1399</v>
      </c>
      <c r="N2477" s="9" t="s">
        <v>1713</v>
      </c>
      <c r="O2477">
        <v>530</v>
      </c>
      <c r="P2477">
        <v>125</v>
      </c>
      <c r="Q2477" s="13">
        <f t="shared" si="45"/>
        <v>744</v>
      </c>
    </row>
    <row r="2478" spans="1:17" ht="21">
      <c r="A2478" s="59">
        <v>2470</v>
      </c>
      <c r="B2478" s="55">
        <v>78000854481</v>
      </c>
      <c r="C2478" s="55">
        <v>9810688792</v>
      </c>
      <c r="D2478" s="1" t="s">
        <v>3976</v>
      </c>
      <c r="E2478" s="1" t="s">
        <v>4</v>
      </c>
      <c r="F2478" s="1" t="s">
        <v>4</v>
      </c>
      <c r="G2478" s="162">
        <v>45434</v>
      </c>
      <c r="H2478" s="156" t="s">
        <v>94</v>
      </c>
      <c r="I2478" s="163">
        <v>45435</v>
      </c>
      <c r="K2478" s="9" t="s">
        <v>2104</v>
      </c>
      <c r="M2478">
        <v>1999</v>
      </c>
      <c r="N2478" s="9" t="s">
        <v>3444</v>
      </c>
      <c r="O2478">
        <v>650</v>
      </c>
      <c r="P2478">
        <v>200</v>
      </c>
      <c r="Q2478" s="13">
        <f t="shared" si="45"/>
        <v>1149</v>
      </c>
    </row>
    <row r="2479" spans="1:17" ht="21">
      <c r="A2479" s="59">
        <v>2471</v>
      </c>
      <c r="B2479" s="55">
        <v>78000854175</v>
      </c>
      <c r="C2479" s="55">
        <v>9820938117</v>
      </c>
      <c r="D2479" s="1" t="s">
        <v>3977</v>
      </c>
      <c r="E2479" s="1" t="s">
        <v>533</v>
      </c>
      <c r="F2479" s="1" t="s">
        <v>232</v>
      </c>
      <c r="G2479" s="162">
        <v>45434</v>
      </c>
      <c r="H2479" s="156" t="s">
        <v>94</v>
      </c>
      <c r="I2479" s="163">
        <v>45436</v>
      </c>
      <c r="K2479" s="9" t="s">
        <v>1368</v>
      </c>
      <c r="M2479">
        <v>1399</v>
      </c>
      <c r="N2479" s="9" t="s">
        <v>1713</v>
      </c>
      <c r="O2479">
        <v>530</v>
      </c>
      <c r="P2479">
        <v>125</v>
      </c>
      <c r="Q2479" s="13">
        <f t="shared" si="45"/>
        <v>744</v>
      </c>
    </row>
    <row r="2480" spans="1:17" ht="21">
      <c r="A2480" s="59">
        <v>2472</v>
      </c>
      <c r="B2480" s="55">
        <v>78000854083</v>
      </c>
      <c r="C2480" s="55">
        <v>9612687884</v>
      </c>
      <c r="D2480" s="1" t="s">
        <v>3978</v>
      </c>
      <c r="E2480" s="1" t="s">
        <v>1651</v>
      </c>
      <c r="F2480" s="1" t="s">
        <v>1119</v>
      </c>
      <c r="G2480" s="162">
        <v>45434</v>
      </c>
      <c r="H2480" s="156" t="s">
        <v>94</v>
      </c>
      <c r="I2480" s="163">
        <v>45439</v>
      </c>
      <c r="K2480" s="9" t="s">
        <v>1368</v>
      </c>
      <c r="M2480">
        <v>1399</v>
      </c>
      <c r="N2480" s="9" t="s">
        <v>1713</v>
      </c>
      <c r="O2480">
        <v>530</v>
      </c>
      <c r="P2480">
        <v>125</v>
      </c>
      <c r="Q2480" s="13">
        <f t="shared" si="45"/>
        <v>744</v>
      </c>
    </row>
    <row r="2481" spans="1:17" ht="21">
      <c r="A2481" s="59">
        <v>2473</v>
      </c>
      <c r="B2481" s="55">
        <v>78001799702</v>
      </c>
      <c r="C2481" s="55">
        <v>6202244136</v>
      </c>
      <c r="D2481" s="1" t="s">
        <v>3979</v>
      </c>
      <c r="E2481" s="1" t="s">
        <v>269</v>
      </c>
      <c r="F2481" s="1" t="s">
        <v>22</v>
      </c>
      <c r="G2481" s="162">
        <v>45435</v>
      </c>
      <c r="H2481" s="156" t="s">
        <v>94</v>
      </c>
      <c r="I2481" s="163">
        <v>45436</v>
      </c>
      <c r="K2481" s="9" t="s">
        <v>1234</v>
      </c>
      <c r="M2481">
        <v>1499</v>
      </c>
      <c r="N2481" s="9" t="s">
        <v>3882</v>
      </c>
      <c r="O2481">
        <v>530</v>
      </c>
      <c r="P2481">
        <v>125</v>
      </c>
      <c r="Q2481" s="13">
        <f t="shared" si="45"/>
        <v>844</v>
      </c>
    </row>
    <row r="2482" spans="1:17" ht="21">
      <c r="A2482" s="59">
        <v>2474</v>
      </c>
      <c r="B2482" s="55">
        <v>19041579675223</v>
      </c>
      <c r="C2482" s="55">
        <v>8056823431</v>
      </c>
      <c r="D2482" s="1" t="s">
        <v>3980</v>
      </c>
      <c r="E2482" s="1" t="s">
        <v>936</v>
      </c>
      <c r="F2482" s="1" t="s">
        <v>343</v>
      </c>
      <c r="G2482" s="162">
        <v>45435</v>
      </c>
      <c r="H2482" s="156" t="s">
        <v>94</v>
      </c>
      <c r="I2482" s="163">
        <v>45439</v>
      </c>
      <c r="K2482" s="9" t="s">
        <v>2228</v>
      </c>
      <c r="M2482">
        <v>2099</v>
      </c>
      <c r="N2482" s="9" t="s">
        <v>3928</v>
      </c>
      <c r="O2482">
        <v>650</v>
      </c>
      <c r="P2482">
        <v>200</v>
      </c>
      <c r="Q2482" s="13">
        <f t="shared" si="45"/>
        <v>1249</v>
      </c>
    </row>
    <row r="2483" spans="1:17" ht="21">
      <c r="A2483" s="59">
        <v>2475</v>
      </c>
      <c r="B2483" s="55">
        <v>19041579675142</v>
      </c>
      <c r="C2483" s="55">
        <v>8328652646</v>
      </c>
      <c r="D2483" s="1" t="s">
        <v>3981</v>
      </c>
      <c r="E2483" s="1" t="s">
        <v>3982</v>
      </c>
      <c r="F2483" s="1" t="s">
        <v>635</v>
      </c>
      <c r="G2483" s="162">
        <v>45435</v>
      </c>
      <c r="H2483" s="156" t="s">
        <v>94</v>
      </c>
      <c r="I2483" s="163">
        <v>45439</v>
      </c>
      <c r="K2483" s="9" t="s">
        <v>1368</v>
      </c>
      <c r="M2483">
        <v>1399</v>
      </c>
      <c r="N2483" s="9" t="s">
        <v>1713</v>
      </c>
      <c r="O2483">
        <v>530</v>
      </c>
      <c r="P2483">
        <v>125</v>
      </c>
      <c r="Q2483" s="13">
        <f t="shared" si="45"/>
        <v>744</v>
      </c>
    </row>
    <row r="2484" spans="1:17" ht="21">
      <c r="A2484" s="59">
        <v>2476</v>
      </c>
      <c r="B2484" s="55">
        <v>19041579675116</v>
      </c>
      <c r="C2484" s="55">
        <v>9115201451</v>
      </c>
      <c r="D2484" s="1" t="s">
        <v>1282</v>
      </c>
      <c r="E2484" s="1" t="s">
        <v>299</v>
      </c>
      <c r="F2484" s="1" t="s">
        <v>22</v>
      </c>
      <c r="G2484" s="162">
        <v>45435</v>
      </c>
      <c r="H2484" s="156" t="s">
        <v>94</v>
      </c>
      <c r="I2484" s="163">
        <v>45439</v>
      </c>
      <c r="K2484" s="9" t="s">
        <v>2104</v>
      </c>
      <c r="M2484">
        <v>1999</v>
      </c>
      <c r="N2484" s="9" t="s">
        <v>3444</v>
      </c>
      <c r="O2484">
        <v>650</v>
      </c>
      <c r="P2484">
        <v>200</v>
      </c>
      <c r="Q2484" s="13">
        <f t="shared" si="45"/>
        <v>1149</v>
      </c>
    </row>
    <row r="2485" spans="1:17" ht="21">
      <c r="A2485" s="59">
        <v>2477</v>
      </c>
      <c r="B2485" s="55">
        <v>78001799481</v>
      </c>
      <c r="C2485" s="55">
        <v>9152300547</v>
      </c>
      <c r="D2485" s="1" t="s">
        <v>3983</v>
      </c>
      <c r="E2485" s="1" t="s">
        <v>533</v>
      </c>
      <c r="F2485" s="1" t="s">
        <v>232</v>
      </c>
      <c r="G2485" s="162">
        <v>45435</v>
      </c>
      <c r="H2485" s="156" t="s">
        <v>94</v>
      </c>
      <c r="I2485" s="163">
        <v>45437</v>
      </c>
      <c r="K2485" s="9" t="s">
        <v>1234</v>
      </c>
      <c r="M2485">
        <v>1499</v>
      </c>
      <c r="N2485" s="9" t="s">
        <v>3882</v>
      </c>
      <c r="O2485">
        <v>530</v>
      </c>
      <c r="P2485">
        <v>125</v>
      </c>
      <c r="Q2485" s="13">
        <f t="shared" si="45"/>
        <v>844</v>
      </c>
    </row>
    <row r="2486" spans="1:17" ht="21">
      <c r="A2486" s="59">
        <v>2478</v>
      </c>
      <c r="B2486" s="55">
        <v>78001799466</v>
      </c>
      <c r="C2486" s="55">
        <v>9999531356</v>
      </c>
      <c r="D2486" s="1" t="s">
        <v>3984</v>
      </c>
      <c r="E2486" s="1" t="s">
        <v>836</v>
      </c>
      <c r="F2486" s="1" t="s">
        <v>2</v>
      </c>
      <c r="G2486" s="162">
        <v>45435</v>
      </c>
      <c r="H2486" s="156" t="s">
        <v>94</v>
      </c>
      <c r="I2486" s="163">
        <v>45436</v>
      </c>
      <c r="K2486" s="9" t="s">
        <v>1234</v>
      </c>
      <c r="M2486">
        <v>1499</v>
      </c>
      <c r="N2486" s="9" t="s">
        <v>1520</v>
      </c>
      <c r="O2486">
        <v>530</v>
      </c>
      <c r="P2486">
        <v>125</v>
      </c>
      <c r="Q2486" s="13">
        <f t="shared" si="45"/>
        <v>844</v>
      </c>
    </row>
    <row r="2487" spans="1:17" ht="21">
      <c r="A2487" s="59">
        <v>2479</v>
      </c>
      <c r="B2487" s="55">
        <v>77074044401</v>
      </c>
      <c r="C2487" s="55">
        <v>9835945593</v>
      </c>
      <c r="D2487" s="1" t="s">
        <v>3985</v>
      </c>
      <c r="E2487" s="1" t="s">
        <v>2564</v>
      </c>
      <c r="F2487" s="1" t="s">
        <v>210</v>
      </c>
      <c r="G2487" s="162">
        <v>45435</v>
      </c>
      <c r="H2487" s="156" t="s">
        <v>94</v>
      </c>
      <c r="I2487" s="163">
        <v>45438</v>
      </c>
      <c r="K2487" s="9" t="s">
        <v>985</v>
      </c>
      <c r="L2487" t="s">
        <v>562</v>
      </c>
      <c r="M2487">
        <v>1399</v>
      </c>
      <c r="N2487" s="9" t="s">
        <v>2922</v>
      </c>
      <c r="O2487">
        <v>570</v>
      </c>
      <c r="P2487">
        <v>125</v>
      </c>
      <c r="Q2487" s="13">
        <f t="shared" si="45"/>
        <v>704</v>
      </c>
    </row>
    <row r="2488" spans="1:17" ht="21">
      <c r="A2488" s="59">
        <v>2480</v>
      </c>
      <c r="B2488" s="55">
        <v>19041579674840</v>
      </c>
      <c r="C2488" s="55">
        <v>9501407726</v>
      </c>
      <c r="D2488" s="1" t="s">
        <v>3</v>
      </c>
      <c r="E2488" s="1" t="s">
        <v>654</v>
      </c>
      <c r="F2488" s="1" t="s">
        <v>93</v>
      </c>
      <c r="G2488" s="162">
        <v>45435</v>
      </c>
      <c r="H2488" s="156" t="s">
        <v>94</v>
      </c>
      <c r="I2488" s="163">
        <v>45438</v>
      </c>
      <c r="K2488" s="9" t="s">
        <v>2782</v>
      </c>
      <c r="L2488" t="s">
        <v>562</v>
      </c>
      <c r="M2488">
        <v>3398</v>
      </c>
      <c r="N2488" s="9" t="s">
        <v>3986</v>
      </c>
      <c r="O2488">
        <f>(750+570)</f>
        <v>1320</v>
      </c>
      <c r="P2488">
        <v>125</v>
      </c>
      <c r="Q2488" s="13">
        <f t="shared" si="45"/>
        <v>1953</v>
      </c>
    </row>
    <row r="2489" spans="1:17" ht="21">
      <c r="A2489" s="59">
        <v>2481</v>
      </c>
      <c r="B2489" s="55">
        <v>78001799315</v>
      </c>
      <c r="C2489" s="55">
        <v>6296184970</v>
      </c>
      <c r="D2489" s="1" t="s">
        <v>3987</v>
      </c>
      <c r="E2489" s="1" t="s">
        <v>3082</v>
      </c>
      <c r="F2489" s="1" t="s">
        <v>714</v>
      </c>
      <c r="G2489" s="162">
        <v>45435</v>
      </c>
      <c r="H2489" s="156" t="s">
        <v>94</v>
      </c>
      <c r="I2489" s="163">
        <v>45439</v>
      </c>
      <c r="K2489" s="9" t="s">
        <v>1234</v>
      </c>
      <c r="M2489">
        <v>1499</v>
      </c>
      <c r="N2489" s="9" t="s">
        <v>3882</v>
      </c>
      <c r="O2489">
        <v>530</v>
      </c>
      <c r="P2489">
        <v>125</v>
      </c>
      <c r="Q2489" s="13">
        <f t="shared" si="45"/>
        <v>844</v>
      </c>
    </row>
    <row r="2490" spans="1:17" ht="21">
      <c r="A2490" s="59">
        <v>2482</v>
      </c>
      <c r="B2490" s="55">
        <v>19041579674770</v>
      </c>
      <c r="C2490" s="55">
        <v>9883740195</v>
      </c>
      <c r="D2490" s="1" t="s">
        <v>3506</v>
      </c>
      <c r="E2490" s="1" t="s">
        <v>2600</v>
      </c>
      <c r="F2490" s="1" t="s">
        <v>249</v>
      </c>
      <c r="G2490" s="162">
        <v>45435</v>
      </c>
      <c r="H2490" s="156" t="s">
        <v>94</v>
      </c>
      <c r="I2490" s="163">
        <v>45440</v>
      </c>
      <c r="K2490" s="9" t="s">
        <v>1427</v>
      </c>
      <c r="M2490">
        <v>1648</v>
      </c>
      <c r="N2490" s="9" t="s">
        <v>2707</v>
      </c>
      <c r="O2490">
        <v>570</v>
      </c>
      <c r="P2490">
        <v>125</v>
      </c>
      <c r="Q2490" s="13">
        <f t="shared" si="45"/>
        <v>953</v>
      </c>
    </row>
    <row r="2491" spans="1:17" ht="21">
      <c r="A2491" s="59">
        <v>2483</v>
      </c>
      <c r="B2491" s="55">
        <v>78001799260</v>
      </c>
      <c r="C2491" s="55">
        <v>9663739521</v>
      </c>
      <c r="D2491" s="1" t="s">
        <v>3988</v>
      </c>
      <c r="E2491" s="1" t="s">
        <v>329</v>
      </c>
      <c r="F2491" s="1" t="s">
        <v>452</v>
      </c>
      <c r="G2491" s="162">
        <v>45435</v>
      </c>
      <c r="H2491" s="156" t="s">
        <v>94</v>
      </c>
      <c r="I2491" s="163">
        <v>45439</v>
      </c>
      <c r="K2491" s="9" t="s">
        <v>2735</v>
      </c>
      <c r="M2491">
        <v>2698</v>
      </c>
      <c r="N2491" s="9" t="s">
        <v>3594</v>
      </c>
      <c r="O2491">
        <v>1060</v>
      </c>
      <c r="P2491">
        <v>125</v>
      </c>
      <c r="Q2491" s="13">
        <f t="shared" si="45"/>
        <v>1513</v>
      </c>
    </row>
    <row r="2492" spans="1:17" ht="21">
      <c r="A2492" s="59">
        <v>2484</v>
      </c>
      <c r="B2492" s="55">
        <v>78001799223</v>
      </c>
      <c r="C2492" s="55">
        <v>7411887766</v>
      </c>
      <c r="D2492" s="1" t="s">
        <v>3989</v>
      </c>
      <c r="E2492" s="1" t="s">
        <v>329</v>
      </c>
      <c r="F2492" s="1" t="s">
        <v>452</v>
      </c>
      <c r="G2492" s="162">
        <v>45435</v>
      </c>
      <c r="H2492" s="157" t="s">
        <v>115</v>
      </c>
      <c r="I2492" s="164"/>
      <c r="J2492" s="165">
        <v>45443</v>
      </c>
      <c r="K2492" s="9" t="s">
        <v>2104</v>
      </c>
      <c r="N2492" s="9" t="s">
        <v>3392</v>
      </c>
      <c r="O2492">
        <v>650</v>
      </c>
      <c r="P2492">
        <v>200</v>
      </c>
      <c r="Q2492" s="13">
        <f t="shared" si="45"/>
        <v>0</v>
      </c>
    </row>
    <row r="2493" spans="1:17" ht="21">
      <c r="A2493" s="59">
        <v>2485</v>
      </c>
      <c r="B2493" s="55">
        <v>78001799153</v>
      </c>
      <c r="C2493" s="55">
        <v>9606908883</v>
      </c>
      <c r="D2493" s="1" t="s">
        <v>3990</v>
      </c>
      <c r="E2493" s="1" t="s">
        <v>1153</v>
      </c>
      <c r="F2493" s="1" t="s">
        <v>2</v>
      </c>
      <c r="G2493" s="162">
        <v>45435</v>
      </c>
      <c r="H2493" s="157" t="s">
        <v>115</v>
      </c>
      <c r="I2493" s="164"/>
      <c r="J2493" s="165">
        <v>45441</v>
      </c>
      <c r="K2493" s="9" t="s">
        <v>2104</v>
      </c>
      <c r="N2493" s="9" t="s">
        <v>2254</v>
      </c>
      <c r="O2493">
        <v>650</v>
      </c>
      <c r="P2493">
        <v>200</v>
      </c>
      <c r="Q2493" s="13">
        <f t="shared" si="45"/>
        <v>0</v>
      </c>
    </row>
    <row r="2494" spans="1:17" ht="21">
      <c r="A2494" s="59">
        <v>2486</v>
      </c>
      <c r="B2494" s="55">
        <v>77074043502</v>
      </c>
      <c r="C2494" s="55">
        <v>6001822389</v>
      </c>
      <c r="D2494" s="1" t="s">
        <v>3991</v>
      </c>
      <c r="E2494" s="1" t="s">
        <v>329</v>
      </c>
      <c r="F2494" s="1" t="s">
        <v>452</v>
      </c>
      <c r="G2494" s="162">
        <v>45435</v>
      </c>
      <c r="H2494" s="156" t="s">
        <v>94</v>
      </c>
      <c r="I2494" s="163">
        <v>45438</v>
      </c>
      <c r="K2494" s="9" t="s">
        <v>1376</v>
      </c>
      <c r="L2494" t="s">
        <v>562</v>
      </c>
      <c r="M2494">
        <v>1499</v>
      </c>
      <c r="N2494" s="9" t="s">
        <v>3340</v>
      </c>
      <c r="O2494">
        <v>570</v>
      </c>
      <c r="P2494">
        <v>125</v>
      </c>
      <c r="Q2494" s="13">
        <f t="shared" si="45"/>
        <v>804</v>
      </c>
    </row>
    <row r="2495" spans="1:17" ht="21">
      <c r="A2495" s="59">
        <v>2487</v>
      </c>
      <c r="B2495" s="55">
        <v>19041580053724</v>
      </c>
      <c r="C2495" s="55">
        <v>6900910815</v>
      </c>
      <c r="D2495" s="1" t="s">
        <v>3992</v>
      </c>
      <c r="E2495" s="1" t="s">
        <v>3993</v>
      </c>
      <c r="F2495" s="1" t="s">
        <v>380</v>
      </c>
      <c r="G2495" s="162">
        <v>45436</v>
      </c>
      <c r="H2495" s="156" t="s">
        <v>94</v>
      </c>
      <c r="I2495" s="163">
        <v>45441</v>
      </c>
      <c r="K2495" s="9" t="s">
        <v>985</v>
      </c>
      <c r="L2495" t="s">
        <v>562</v>
      </c>
      <c r="M2495">
        <v>1399</v>
      </c>
      <c r="N2495" s="9" t="s">
        <v>2922</v>
      </c>
      <c r="O2495">
        <v>570</v>
      </c>
      <c r="P2495">
        <v>125</v>
      </c>
      <c r="Q2495" s="13">
        <f t="shared" si="45"/>
        <v>704</v>
      </c>
    </row>
    <row r="2496" spans="1:17" ht="21">
      <c r="A2496" s="59">
        <v>2488</v>
      </c>
      <c r="B2496" s="55">
        <v>78002585861</v>
      </c>
      <c r="C2496" s="55">
        <v>7056532063</v>
      </c>
      <c r="D2496" s="1" t="s">
        <v>3994</v>
      </c>
      <c r="E2496" s="1" t="s">
        <v>1307</v>
      </c>
      <c r="F2496" s="1" t="s">
        <v>2</v>
      </c>
      <c r="G2496" s="162">
        <v>45436</v>
      </c>
      <c r="H2496" s="156" t="s">
        <v>94</v>
      </c>
      <c r="I2496" s="163">
        <v>45439</v>
      </c>
      <c r="K2496" s="9" t="s">
        <v>1368</v>
      </c>
      <c r="M2496">
        <v>1399</v>
      </c>
      <c r="N2496" s="9" t="s">
        <v>1713</v>
      </c>
      <c r="O2496">
        <v>530</v>
      </c>
      <c r="P2496">
        <v>125</v>
      </c>
      <c r="Q2496" s="13">
        <f t="shared" si="45"/>
        <v>744</v>
      </c>
    </row>
    <row r="2497" spans="1:17" ht="21">
      <c r="A2497" s="59">
        <v>2489</v>
      </c>
      <c r="B2497" s="55">
        <v>19041580052302</v>
      </c>
      <c r="C2497" s="55">
        <v>7488376614</v>
      </c>
      <c r="D2497" s="1" t="s">
        <v>3995</v>
      </c>
      <c r="E2497" s="1" t="s">
        <v>901</v>
      </c>
      <c r="F2497" s="1" t="s">
        <v>210</v>
      </c>
      <c r="G2497" s="162">
        <v>45436</v>
      </c>
      <c r="H2497" s="156" t="s">
        <v>94</v>
      </c>
      <c r="I2497" s="163">
        <v>45440</v>
      </c>
      <c r="K2497" s="9" t="s">
        <v>1368</v>
      </c>
      <c r="M2497">
        <v>1399</v>
      </c>
      <c r="N2497" s="9" t="s">
        <v>1713</v>
      </c>
      <c r="O2497">
        <v>530</v>
      </c>
      <c r="P2497">
        <v>125</v>
      </c>
      <c r="Q2497" s="13">
        <f t="shared" si="45"/>
        <v>744</v>
      </c>
    </row>
    <row r="2498" spans="1:17" ht="21">
      <c r="A2498" s="59">
        <v>2490</v>
      </c>
      <c r="B2498" s="55">
        <v>78002582921</v>
      </c>
      <c r="C2498" s="55">
        <v>8138868637</v>
      </c>
      <c r="D2498" s="1" t="s">
        <v>3996</v>
      </c>
      <c r="E2498" s="1" t="s">
        <v>2162</v>
      </c>
      <c r="F2498" s="1" t="s">
        <v>6</v>
      </c>
      <c r="G2498" s="162">
        <v>45436</v>
      </c>
      <c r="H2498" s="156" t="s">
        <v>94</v>
      </c>
      <c r="I2498" s="163">
        <v>45441</v>
      </c>
      <c r="K2498" s="9" t="s">
        <v>1415</v>
      </c>
      <c r="M2498">
        <v>1548</v>
      </c>
      <c r="N2498" s="9" t="s">
        <v>1717</v>
      </c>
      <c r="O2498">
        <v>570</v>
      </c>
      <c r="P2498">
        <v>125</v>
      </c>
      <c r="Q2498" s="13">
        <f t="shared" si="45"/>
        <v>853</v>
      </c>
    </row>
    <row r="2499" spans="1:17" ht="21">
      <c r="A2499" s="59">
        <v>2491</v>
      </c>
      <c r="B2499" s="55">
        <v>19041580051532</v>
      </c>
      <c r="C2499" s="55">
        <v>6380228686</v>
      </c>
      <c r="D2499" s="1" t="s">
        <v>3997</v>
      </c>
      <c r="E2499" s="1" t="s">
        <v>1527</v>
      </c>
      <c r="F2499" s="1" t="s">
        <v>343</v>
      </c>
      <c r="G2499" s="162">
        <v>45436</v>
      </c>
      <c r="H2499" s="156" t="s">
        <v>94</v>
      </c>
      <c r="I2499" s="163">
        <v>45441</v>
      </c>
      <c r="K2499" s="9" t="s">
        <v>2104</v>
      </c>
      <c r="M2499">
        <v>1999</v>
      </c>
      <c r="N2499" s="9" t="s">
        <v>2254</v>
      </c>
      <c r="O2499">
        <v>650</v>
      </c>
      <c r="P2499">
        <v>200</v>
      </c>
      <c r="Q2499" s="13">
        <f t="shared" si="45"/>
        <v>1149</v>
      </c>
    </row>
    <row r="2500" spans="1:17" ht="21">
      <c r="A2500" s="59">
        <v>2492</v>
      </c>
      <c r="B2500" s="55">
        <v>78002579863</v>
      </c>
      <c r="C2500" s="55">
        <v>9619271566</v>
      </c>
      <c r="D2500" s="1" t="s">
        <v>3999</v>
      </c>
      <c r="E2500" s="1" t="s">
        <v>533</v>
      </c>
      <c r="F2500" s="1" t="s">
        <v>232</v>
      </c>
      <c r="G2500" s="162">
        <v>45436</v>
      </c>
      <c r="H2500" s="156" t="s">
        <v>94</v>
      </c>
      <c r="I2500" s="163">
        <v>45439</v>
      </c>
      <c r="K2500" s="9" t="s">
        <v>1234</v>
      </c>
      <c r="M2500">
        <v>1499</v>
      </c>
      <c r="N2500" s="9" t="s">
        <v>1520</v>
      </c>
      <c r="O2500">
        <v>530</v>
      </c>
      <c r="P2500">
        <v>125</v>
      </c>
      <c r="Q2500" s="13">
        <f t="shared" si="45"/>
        <v>844</v>
      </c>
    </row>
    <row r="2501" spans="1:17" ht="21">
      <c r="A2501" s="59">
        <v>2493</v>
      </c>
      <c r="B2501" s="55">
        <v>78002581731</v>
      </c>
      <c r="C2501" s="55">
        <v>7489594224</v>
      </c>
      <c r="D2501" s="1" t="s">
        <v>4000</v>
      </c>
      <c r="E2501" s="1" t="s">
        <v>833</v>
      </c>
      <c r="F2501" s="1" t="s">
        <v>199</v>
      </c>
      <c r="G2501" s="162">
        <v>45436</v>
      </c>
      <c r="H2501" s="156" t="s">
        <v>94</v>
      </c>
      <c r="I2501" s="163">
        <v>45439</v>
      </c>
      <c r="K2501" s="9" t="s">
        <v>2104</v>
      </c>
      <c r="M2501">
        <v>1999</v>
      </c>
      <c r="N2501" s="9" t="s">
        <v>2254</v>
      </c>
      <c r="O2501">
        <v>650</v>
      </c>
      <c r="P2501">
        <v>200</v>
      </c>
      <c r="Q2501" s="13">
        <f t="shared" si="45"/>
        <v>1149</v>
      </c>
    </row>
    <row r="2502" spans="1:17" ht="21">
      <c r="A2502" s="59">
        <v>2494</v>
      </c>
      <c r="B2502" s="55">
        <v>19041580135156</v>
      </c>
      <c r="C2502" s="55">
        <v>8766420145</v>
      </c>
      <c r="D2502" s="1" t="s">
        <v>4004</v>
      </c>
      <c r="E2502" s="1" t="s">
        <v>1044</v>
      </c>
      <c r="F2502" s="1" t="s">
        <v>232</v>
      </c>
      <c r="G2502" s="162">
        <v>45436</v>
      </c>
      <c r="H2502" s="156" t="s">
        <v>94</v>
      </c>
      <c r="I2502" s="163">
        <v>45439</v>
      </c>
      <c r="K2502" s="9" t="s">
        <v>1368</v>
      </c>
      <c r="M2502">
        <v>1399</v>
      </c>
      <c r="N2502" s="9" t="s">
        <v>1713</v>
      </c>
      <c r="O2502">
        <v>530</v>
      </c>
      <c r="P2502">
        <v>125</v>
      </c>
      <c r="Q2502" s="13">
        <f t="shared" si="45"/>
        <v>744</v>
      </c>
    </row>
    <row r="2503" spans="1:17" ht="21">
      <c r="A2503" s="59">
        <v>2495</v>
      </c>
      <c r="B2503" s="55">
        <v>78002734316</v>
      </c>
      <c r="C2503" s="55">
        <v>8700379562</v>
      </c>
      <c r="D2503" s="1" t="s">
        <v>4005</v>
      </c>
      <c r="E2503" s="1" t="s">
        <v>4</v>
      </c>
      <c r="F2503" s="1" t="s">
        <v>4</v>
      </c>
      <c r="G2503" s="162">
        <v>45436</v>
      </c>
      <c r="H2503" s="156" t="s">
        <v>94</v>
      </c>
      <c r="I2503" s="163">
        <v>45437</v>
      </c>
      <c r="K2503" s="9" t="s">
        <v>1368</v>
      </c>
      <c r="M2503">
        <v>1399</v>
      </c>
      <c r="N2503" s="9" t="s">
        <v>1713</v>
      </c>
      <c r="O2503">
        <v>530</v>
      </c>
      <c r="P2503">
        <v>125</v>
      </c>
      <c r="Q2503" s="13">
        <f t="shared" si="45"/>
        <v>744</v>
      </c>
    </row>
    <row r="2504" spans="1:17" ht="21">
      <c r="A2504" s="59">
        <v>2496</v>
      </c>
      <c r="B2504" s="55">
        <v>78002734423</v>
      </c>
      <c r="C2504" s="55">
        <v>8805588089</v>
      </c>
      <c r="D2504" s="1" t="s">
        <v>4006</v>
      </c>
      <c r="E2504" s="1" t="s">
        <v>773</v>
      </c>
      <c r="F2504" s="1" t="s">
        <v>232</v>
      </c>
      <c r="G2504" s="162">
        <v>45436</v>
      </c>
      <c r="H2504" s="156" t="s">
        <v>94</v>
      </c>
      <c r="I2504" s="163">
        <v>45438</v>
      </c>
      <c r="K2504" s="9" t="s">
        <v>1415</v>
      </c>
      <c r="M2504">
        <v>1548</v>
      </c>
      <c r="N2504" s="9" t="s">
        <v>1554</v>
      </c>
      <c r="O2504">
        <v>570</v>
      </c>
      <c r="P2504">
        <v>125</v>
      </c>
      <c r="Q2504" s="13">
        <f t="shared" si="45"/>
        <v>853</v>
      </c>
    </row>
    <row r="2505" spans="1:17" ht="21">
      <c r="A2505" s="59">
        <v>2497</v>
      </c>
      <c r="B2505" s="55">
        <v>19041580137223</v>
      </c>
      <c r="C2505" s="55">
        <v>9035891484</v>
      </c>
      <c r="D2505" s="1" t="s">
        <v>4009</v>
      </c>
      <c r="E2505" s="1" t="s">
        <v>329</v>
      </c>
      <c r="F2505" s="1" t="s">
        <v>452</v>
      </c>
      <c r="G2505" s="162">
        <v>45436</v>
      </c>
      <c r="H2505" s="156" t="s">
        <v>94</v>
      </c>
      <c r="I2505" s="163">
        <v>45440</v>
      </c>
      <c r="K2505" s="9" t="s">
        <v>1234</v>
      </c>
      <c r="M2505">
        <v>1499</v>
      </c>
      <c r="N2505" s="9" t="s">
        <v>1520</v>
      </c>
      <c r="O2505">
        <v>530</v>
      </c>
      <c r="P2505">
        <v>125</v>
      </c>
      <c r="Q2505" s="13">
        <f t="shared" si="45"/>
        <v>844</v>
      </c>
    </row>
    <row r="2506" spans="1:17" ht="21">
      <c r="A2506" s="59">
        <v>2498</v>
      </c>
      <c r="B2506" s="55">
        <v>77074977195</v>
      </c>
      <c r="C2506" s="55">
        <v>9474348721</v>
      </c>
      <c r="D2506" s="1" t="s">
        <v>4010</v>
      </c>
      <c r="E2506" s="1" t="s">
        <v>1009</v>
      </c>
      <c r="F2506" s="1" t="s">
        <v>714</v>
      </c>
      <c r="G2506" s="162">
        <v>45436</v>
      </c>
      <c r="H2506" s="156" t="s">
        <v>94</v>
      </c>
      <c r="I2506" s="163">
        <v>45440</v>
      </c>
      <c r="K2506" s="9" t="s">
        <v>985</v>
      </c>
      <c r="L2506" t="s">
        <v>562</v>
      </c>
      <c r="M2506">
        <v>1399</v>
      </c>
      <c r="N2506" s="9" t="s">
        <v>3354</v>
      </c>
      <c r="O2506">
        <v>570</v>
      </c>
      <c r="P2506">
        <v>125</v>
      </c>
      <c r="Q2506" s="13">
        <f t="shared" si="45"/>
        <v>704</v>
      </c>
    </row>
    <row r="2507" spans="1:17" ht="21">
      <c r="A2507" s="59">
        <v>2499</v>
      </c>
      <c r="B2507" s="55">
        <v>10331432773</v>
      </c>
      <c r="C2507" s="55">
        <v>7901266124</v>
      </c>
      <c r="D2507" s="1" t="s">
        <v>4011</v>
      </c>
      <c r="E2507" s="1" t="s">
        <v>1491</v>
      </c>
      <c r="F2507" s="1" t="s">
        <v>303</v>
      </c>
      <c r="G2507" s="162">
        <v>45436</v>
      </c>
      <c r="H2507" s="156" t="s">
        <v>94</v>
      </c>
      <c r="I2507" s="163">
        <v>45440</v>
      </c>
      <c r="K2507" s="9" t="s">
        <v>1368</v>
      </c>
      <c r="M2507">
        <v>1399</v>
      </c>
      <c r="N2507" s="9" t="s">
        <v>1713</v>
      </c>
      <c r="O2507">
        <v>530</v>
      </c>
      <c r="P2507">
        <v>125</v>
      </c>
      <c r="Q2507" s="13">
        <f t="shared" si="45"/>
        <v>744</v>
      </c>
    </row>
    <row r="2508" spans="1:17" ht="21">
      <c r="A2508" s="59">
        <v>2500</v>
      </c>
      <c r="B2508" s="55">
        <v>19041580206405</v>
      </c>
      <c r="C2508" s="55">
        <v>9382234457</v>
      </c>
      <c r="D2508" s="1" t="s">
        <v>4017</v>
      </c>
      <c r="E2508" s="1" t="s">
        <v>939</v>
      </c>
      <c r="F2508" s="1" t="s">
        <v>343</v>
      </c>
      <c r="G2508" s="162">
        <v>45436</v>
      </c>
      <c r="H2508" s="156" t="s">
        <v>94</v>
      </c>
      <c r="I2508" s="163">
        <v>45441</v>
      </c>
      <c r="K2508" s="9" t="s">
        <v>1376</v>
      </c>
      <c r="L2508" t="s">
        <v>562</v>
      </c>
      <c r="M2508">
        <v>1499</v>
      </c>
      <c r="N2508" s="9" t="s">
        <v>3340</v>
      </c>
      <c r="O2508">
        <v>570</v>
      </c>
      <c r="P2508">
        <v>125</v>
      </c>
      <c r="Q2508" s="13">
        <f t="shared" si="45"/>
        <v>804</v>
      </c>
    </row>
    <row r="2509" spans="1:17" ht="21">
      <c r="A2509" s="59">
        <v>2501</v>
      </c>
      <c r="B2509" s="55">
        <v>78002855582</v>
      </c>
      <c r="C2509" s="55">
        <v>8422998393</v>
      </c>
      <c r="D2509" s="1" t="s">
        <v>4012</v>
      </c>
      <c r="E2509" s="1" t="s">
        <v>231</v>
      </c>
      <c r="F2509" s="1" t="s">
        <v>232</v>
      </c>
      <c r="G2509" s="162">
        <v>45436</v>
      </c>
      <c r="H2509" s="156" t="s">
        <v>94</v>
      </c>
      <c r="I2509" s="163">
        <v>45439</v>
      </c>
      <c r="K2509" s="9" t="s">
        <v>1368</v>
      </c>
      <c r="M2509">
        <v>1399</v>
      </c>
      <c r="N2509" s="9" t="s">
        <v>1713</v>
      </c>
      <c r="O2509">
        <v>530</v>
      </c>
      <c r="P2509">
        <v>125</v>
      </c>
      <c r="Q2509" s="13">
        <f t="shared" si="45"/>
        <v>744</v>
      </c>
    </row>
    <row r="2510" spans="1:17" ht="21">
      <c r="A2510" s="59">
        <v>2502</v>
      </c>
      <c r="B2510" s="55">
        <v>78002855556</v>
      </c>
      <c r="C2510" s="55">
        <v>8169915268</v>
      </c>
      <c r="D2510" s="1" t="s">
        <v>4013</v>
      </c>
      <c r="E2510" s="1" t="s">
        <v>231</v>
      </c>
      <c r="F2510" s="1" t="s">
        <v>232</v>
      </c>
      <c r="G2510" s="162">
        <v>45436</v>
      </c>
      <c r="H2510" s="156" t="s">
        <v>94</v>
      </c>
      <c r="I2510" s="163">
        <v>45439</v>
      </c>
      <c r="K2510" s="9" t="s">
        <v>1368</v>
      </c>
      <c r="M2510">
        <v>1399</v>
      </c>
      <c r="N2510" s="9" t="s">
        <v>1713</v>
      </c>
      <c r="O2510">
        <v>530</v>
      </c>
      <c r="P2510">
        <v>125</v>
      </c>
      <c r="Q2510" s="13">
        <f t="shared" si="45"/>
        <v>744</v>
      </c>
    </row>
    <row r="2511" spans="1:17" ht="21">
      <c r="A2511" s="59">
        <v>2503</v>
      </c>
      <c r="B2511" s="55">
        <v>19041580681661</v>
      </c>
      <c r="C2511" s="55">
        <v>9413972227</v>
      </c>
      <c r="D2511" s="1" t="s">
        <v>3998</v>
      </c>
      <c r="E2511" s="1" t="s">
        <v>34</v>
      </c>
      <c r="F2511" s="1" t="s">
        <v>11</v>
      </c>
      <c r="G2511" s="162">
        <v>45437</v>
      </c>
      <c r="H2511" s="156" t="s">
        <v>94</v>
      </c>
      <c r="I2511" s="163">
        <v>45439</v>
      </c>
      <c r="K2511" s="9" t="s">
        <v>2104</v>
      </c>
      <c r="M2511">
        <v>1999</v>
      </c>
      <c r="N2511" s="9" t="s">
        <v>2254</v>
      </c>
      <c r="O2511">
        <v>650</v>
      </c>
      <c r="P2511">
        <v>200</v>
      </c>
      <c r="Q2511" s="13">
        <f t="shared" si="45"/>
        <v>1149</v>
      </c>
    </row>
    <row r="2512" spans="1:17" ht="21">
      <c r="A2512" s="59">
        <v>2504</v>
      </c>
      <c r="B2512" s="55">
        <v>78003774726</v>
      </c>
      <c r="C2512" s="55">
        <v>7756038925</v>
      </c>
      <c r="D2512" s="1" t="s">
        <v>4001</v>
      </c>
      <c r="E2512" s="1" t="s">
        <v>589</v>
      </c>
      <c r="F2512" s="1" t="s">
        <v>232</v>
      </c>
      <c r="G2512" s="162">
        <v>45437</v>
      </c>
      <c r="H2512" s="156" t="s">
        <v>94</v>
      </c>
      <c r="I2512" s="163">
        <v>45439</v>
      </c>
      <c r="K2512" s="9" t="s">
        <v>2228</v>
      </c>
      <c r="M2512">
        <v>2099</v>
      </c>
      <c r="N2512" s="9" t="s">
        <v>4002</v>
      </c>
      <c r="O2512">
        <v>650</v>
      </c>
      <c r="P2512">
        <v>200</v>
      </c>
      <c r="Q2512" s="13">
        <f t="shared" si="45"/>
        <v>1249</v>
      </c>
    </row>
    <row r="2513" spans="1:17" ht="21">
      <c r="A2513" s="59">
        <v>2505</v>
      </c>
      <c r="B2513" s="55">
        <v>19041580680994</v>
      </c>
      <c r="C2513" s="55">
        <v>7011620511</v>
      </c>
      <c r="D2513" s="1" t="s">
        <v>4003</v>
      </c>
      <c r="E2513" s="1" t="s">
        <v>4007</v>
      </c>
      <c r="F2513" s="1" t="s">
        <v>452</v>
      </c>
      <c r="G2513" s="162">
        <v>45437</v>
      </c>
      <c r="H2513" s="156" t="s">
        <v>94</v>
      </c>
      <c r="I2513" s="163">
        <v>45442</v>
      </c>
      <c r="K2513" s="9" t="s">
        <v>2351</v>
      </c>
      <c r="L2513" t="s">
        <v>562</v>
      </c>
      <c r="M2513">
        <v>2099</v>
      </c>
      <c r="N2513" s="9" t="s">
        <v>2254</v>
      </c>
      <c r="O2513">
        <v>650</v>
      </c>
      <c r="P2513">
        <v>200</v>
      </c>
      <c r="Q2513" s="13">
        <f t="shared" si="45"/>
        <v>1249</v>
      </c>
    </row>
    <row r="2514" spans="1:17" ht="21">
      <c r="A2514" s="59">
        <v>2506</v>
      </c>
      <c r="B2514" s="55">
        <v>19041580680935</v>
      </c>
      <c r="C2514" s="55">
        <v>8019537576</v>
      </c>
      <c r="D2514" s="1" t="s">
        <v>4008</v>
      </c>
      <c r="E2514" s="1" t="s">
        <v>1663</v>
      </c>
      <c r="F2514" s="1" t="s">
        <v>635</v>
      </c>
      <c r="G2514" s="162">
        <v>45437</v>
      </c>
      <c r="H2514" s="156" t="s">
        <v>94</v>
      </c>
      <c r="I2514" s="163">
        <v>45442</v>
      </c>
      <c r="K2514" s="9" t="s">
        <v>2228</v>
      </c>
      <c r="M2514">
        <v>2099</v>
      </c>
      <c r="N2514" s="9" t="s">
        <v>3364</v>
      </c>
      <c r="O2514">
        <v>650</v>
      </c>
      <c r="P2514">
        <v>200</v>
      </c>
      <c r="Q2514" s="13">
        <f t="shared" si="45"/>
        <v>1249</v>
      </c>
    </row>
    <row r="2515" spans="1:17" ht="21">
      <c r="A2515" s="59">
        <v>2507</v>
      </c>
      <c r="B2515" s="55">
        <v>19041580680880</v>
      </c>
      <c r="C2515" s="55">
        <v>9774799960</v>
      </c>
      <c r="D2515" s="1" t="s">
        <v>4014</v>
      </c>
      <c r="E2515" s="1" t="s">
        <v>4015</v>
      </c>
      <c r="F2515" s="1" t="s">
        <v>1119</v>
      </c>
      <c r="G2515" s="162">
        <v>45437</v>
      </c>
      <c r="H2515" s="156" t="s">
        <v>94</v>
      </c>
      <c r="I2515" s="163">
        <v>45443</v>
      </c>
      <c r="K2515" s="9" t="s">
        <v>2228</v>
      </c>
      <c r="M2515">
        <v>2099</v>
      </c>
      <c r="N2515" s="9" t="s">
        <v>3364</v>
      </c>
      <c r="O2515">
        <v>650</v>
      </c>
      <c r="P2515">
        <v>200</v>
      </c>
      <c r="Q2515" s="13">
        <f t="shared" si="45"/>
        <v>1249</v>
      </c>
    </row>
    <row r="2516" spans="1:17" ht="21">
      <c r="A2516" s="59">
        <v>2508</v>
      </c>
      <c r="B2516" s="55">
        <v>19041580680773</v>
      </c>
      <c r="C2516" s="55">
        <v>9818022237</v>
      </c>
      <c r="D2516" s="1" t="s">
        <v>4016</v>
      </c>
      <c r="E2516" s="1" t="s">
        <v>663</v>
      </c>
      <c r="F2516" s="1" t="s">
        <v>22</v>
      </c>
      <c r="G2516" s="162">
        <v>45437</v>
      </c>
      <c r="H2516" s="156" t="s">
        <v>94</v>
      </c>
      <c r="I2516" s="163">
        <v>45438</v>
      </c>
      <c r="K2516" s="9" t="s">
        <v>2228</v>
      </c>
      <c r="M2516">
        <v>2099</v>
      </c>
      <c r="N2516" s="9" t="s">
        <v>3389</v>
      </c>
      <c r="O2516">
        <v>650</v>
      </c>
      <c r="P2516">
        <v>200</v>
      </c>
      <c r="Q2516" s="13">
        <f t="shared" si="45"/>
        <v>1249</v>
      </c>
    </row>
    <row r="2517" spans="1:17" ht="21">
      <c r="A2517" s="59">
        <v>2509</v>
      </c>
      <c r="B2517" s="55">
        <v>10332790091</v>
      </c>
      <c r="C2517" s="55">
        <v>7794015337</v>
      </c>
      <c r="D2517" s="1" t="s">
        <v>4018</v>
      </c>
      <c r="E2517" s="1" t="s">
        <v>4019</v>
      </c>
      <c r="F2517" s="1" t="s">
        <v>635</v>
      </c>
      <c r="G2517" s="162">
        <v>45437</v>
      </c>
      <c r="H2517" s="156" t="s">
        <v>94</v>
      </c>
      <c r="I2517" s="163">
        <v>45441</v>
      </c>
      <c r="K2517" s="9" t="s">
        <v>1368</v>
      </c>
      <c r="M2517">
        <v>1399</v>
      </c>
      <c r="N2517" s="9" t="s">
        <v>1713</v>
      </c>
      <c r="O2517">
        <v>530</v>
      </c>
      <c r="P2517">
        <v>125</v>
      </c>
      <c r="Q2517" s="13">
        <f t="shared" si="45"/>
        <v>744</v>
      </c>
    </row>
    <row r="2518" spans="1:17" ht="21">
      <c r="A2518" s="59">
        <v>2510</v>
      </c>
      <c r="B2518" s="55">
        <v>19041580680622</v>
      </c>
      <c r="C2518" s="55">
        <v>9548486256</v>
      </c>
      <c r="D2518" s="1" t="s">
        <v>4020</v>
      </c>
      <c r="E2518" s="1" t="s">
        <v>1564</v>
      </c>
      <c r="F2518" s="1" t="s">
        <v>22</v>
      </c>
      <c r="G2518" s="162">
        <v>45437</v>
      </c>
      <c r="H2518" s="156" t="s">
        <v>94</v>
      </c>
      <c r="I2518" s="163">
        <v>45439</v>
      </c>
      <c r="K2518" s="9" t="s">
        <v>2104</v>
      </c>
      <c r="M2518">
        <v>1999</v>
      </c>
      <c r="N2518" s="9" t="s">
        <v>3392</v>
      </c>
      <c r="O2518">
        <v>650</v>
      </c>
      <c r="P2518">
        <v>200</v>
      </c>
      <c r="Q2518" s="13">
        <f t="shared" si="45"/>
        <v>1149</v>
      </c>
    </row>
    <row r="2519" spans="1:17" ht="21">
      <c r="A2519" s="59">
        <v>2511</v>
      </c>
      <c r="B2519" s="55">
        <v>19041580680552</v>
      </c>
      <c r="C2519" s="55">
        <v>8867646715</v>
      </c>
      <c r="D2519" s="1" t="s">
        <v>4021</v>
      </c>
      <c r="E2519" s="1" t="s">
        <v>528</v>
      </c>
      <c r="F2519" s="1" t="s">
        <v>452</v>
      </c>
      <c r="G2519" s="162">
        <v>45437</v>
      </c>
      <c r="H2519" s="157" t="s">
        <v>115</v>
      </c>
      <c r="I2519" s="164"/>
      <c r="J2519" s="165">
        <v>45450</v>
      </c>
      <c r="K2519" s="9" t="s">
        <v>2104</v>
      </c>
      <c r="N2519" s="9" t="s">
        <v>2810</v>
      </c>
      <c r="O2519">
        <v>650</v>
      </c>
      <c r="P2519">
        <v>125</v>
      </c>
      <c r="Q2519" s="13">
        <f t="shared" si="45"/>
        <v>0</v>
      </c>
    </row>
    <row r="2520" spans="1:17" ht="21">
      <c r="A2520" s="59">
        <v>2512</v>
      </c>
      <c r="B2520" s="55">
        <v>78003773816</v>
      </c>
      <c r="C2520" s="55">
        <v>9319989617</v>
      </c>
      <c r="D2520" s="1" t="s">
        <v>4022</v>
      </c>
      <c r="E2520" s="1" t="s">
        <v>21</v>
      </c>
      <c r="F2520" s="1" t="s">
        <v>22</v>
      </c>
      <c r="G2520" s="162">
        <v>45437</v>
      </c>
      <c r="H2520" s="156" t="s">
        <v>94</v>
      </c>
      <c r="I2520" s="163">
        <v>45438</v>
      </c>
      <c r="K2520" s="9" t="s">
        <v>1234</v>
      </c>
      <c r="M2520">
        <v>1499</v>
      </c>
      <c r="N2520" s="9" t="s">
        <v>1520</v>
      </c>
      <c r="O2520">
        <v>530</v>
      </c>
      <c r="P2520">
        <v>125</v>
      </c>
      <c r="Q2520" s="13">
        <f t="shared" si="45"/>
        <v>844</v>
      </c>
    </row>
    <row r="2521" spans="1:17" ht="21">
      <c r="A2521" s="59">
        <v>2513</v>
      </c>
      <c r="B2521" s="55">
        <v>78003773772</v>
      </c>
      <c r="C2521" s="55">
        <v>8591466846</v>
      </c>
      <c r="D2521" s="1" t="s">
        <v>2951</v>
      </c>
      <c r="E2521" s="1" t="s">
        <v>231</v>
      </c>
      <c r="F2521" s="1" t="s">
        <v>232</v>
      </c>
      <c r="G2521" s="162">
        <v>45437</v>
      </c>
      <c r="H2521" s="156" t="s">
        <v>94</v>
      </c>
      <c r="I2521" s="163">
        <v>45440</v>
      </c>
      <c r="K2521" s="9" t="s">
        <v>2393</v>
      </c>
      <c r="M2521">
        <v>2498</v>
      </c>
      <c r="N2521" s="9" t="s">
        <v>2871</v>
      </c>
      <c r="O2521">
        <v>530</v>
      </c>
      <c r="P2521">
        <v>125</v>
      </c>
      <c r="Q2521" s="13">
        <f t="shared" si="45"/>
        <v>1843</v>
      </c>
    </row>
    <row r="2522" spans="1:17" ht="21">
      <c r="A2522" s="59">
        <v>2514</v>
      </c>
      <c r="B2522" s="55">
        <v>19041580680106</v>
      </c>
      <c r="C2522" s="55">
        <v>8928044918</v>
      </c>
      <c r="D2522" s="1" t="s">
        <v>4023</v>
      </c>
      <c r="E2522" s="1" t="s">
        <v>533</v>
      </c>
      <c r="F2522" s="1" t="s">
        <v>232</v>
      </c>
      <c r="G2522" s="162">
        <v>45437</v>
      </c>
      <c r="H2522" s="156" t="s">
        <v>94</v>
      </c>
      <c r="I2522" s="163">
        <v>45440</v>
      </c>
      <c r="K2522" s="9" t="s">
        <v>1234</v>
      </c>
      <c r="M2522">
        <v>1499</v>
      </c>
      <c r="N2522" s="9" t="s">
        <v>1520</v>
      </c>
      <c r="O2522">
        <v>530</v>
      </c>
      <c r="P2522">
        <v>125</v>
      </c>
      <c r="Q2522" s="13">
        <f t="shared" si="45"/>
        <v>844</v>
      </c>
    </row>
    <row r="2523" spans="1:17" ht="21">
      <c r="A2523" s="59">
        <v>2515</v>
      </c>
      <c r="B2523" s="55">
        <v>19041580679933</v>
      </c>
      <c r="C2523" s="55">
        <v>6363426271</v>
      </c>
      <c r="D2523" s="1" t="s">
        <v>4024</v>
      </c>
      <c r="E2523" s="1" t="s">
        <v>329</v>
      </c>
      <c r="F2523" s="1" t="s">
        <v>452</v>
      </c>
      <c r="G2523" s="162">
        <v>45437</v>
      </c>
      <c r="H2523" s="156" t="s">
        <v>94</v>
      </c>
      <c r="I2523" s="163">
        <v>45440</v>
      </c>
      <c r="K2523" s="9" t="s">
        <v>1234</v>
      </c>
      <c r="M2523">
        <v>1499</v>
      </c>
      <c r="N2523" s="9" t="s">
        <v>1520</v>
      </c>
      <c r="O2523">
        <v>530</v>
      </c>
      <c r="P2523">
        <v>125</v>
      </c>
      <c r="Q2523" s="13">
        <f t="shared" si="45"/>
        <v>844</v>
      </c>
    </row>
    <row r="2524" spans="1:17" ht="21">
      <c r="A2524" s="59">
        <v>2516</v>
      </c>
      <c r="B2524" s="55">
        <v>78003773595</v>
      </c>
      <c r="C2524" s="55">
        <v>8178253731</v>
      </c>
      <c r="D2524" s="1" t="s">
        <v>4025</v>
      </c>
      <c r="E2524" s="1" t="s">
        <v>4</v>
      </c>
      <c r="F2524" s="1" t="s">
        <v>4</v>
      </c>
      <c r="G2524" s="162">
        <v>45437</v>
      </c>
      <c r="H2524" s="156" t="s">
        <v>94</v>
      </c>
      <c r="I2524" s="163">
        <v>45439</v>
      </c>
      <c r="K2524" s="9" t="s">
        <v>1234</v>
      </c>
      <c r="M2524">
        <v>1499</v>
      </c>
      <c r="N2524" s="9" t="s">
        <v>1520</v>
      </c>
      <c r="O2524">
        <v>530</v>
      </c>
      <c r="P2524">
        <v>125</v>
      </c>
      <c r="Q2524" s="13">
        <f t="shared" si="45"/>
        <v>844</v>
      </c>
    </row>
    <row r="2525" spans="1:17" ht="21">
      <c r="A2525" s="59">
        <v>2517</v>
      </c>
      <c r="B2525" s="55">
        <v>19041580679303</v>
      </c>
      <c r="C2525" s="55">
        <v>6383308926</v>
      </c>
      <c r="D2525" s="1" t="s">
        <v>4026</v>
      </c>
      <c r="E2525" s="1" t="s">
        <v>3832</v>
      </c>
      <c r="F2525" s="1" t="s">
        <v>343</v>
      </c>
      <c r="G2525" s="162">
        <v>45437</v>
      </c>
      <c r="H2525" s="156" t="s">
        <v>94</v>
      </c>
      <c r="I2525" s="163">
        <v>45441</v>
      </c>
      <c r="K2525" s="9" t="s">
        <v>2104</v>
      </c>
      <c r="M2525">
        <v>1999</v>
      </c>
      <c r="N2525" s="9" t="s">
        <v>3392</v>
      </c>
      <c r="O2525">
        <v>650</v>
      </c>
      <c r="P2525">
        <v>200</v>
      </c>
      <c r="Q2525" s="13">
        <f t="shared" si="45"/>
        <v>1149</v>
      </c>
    </row>
    <row r="2526" spans="1:17" ht="21">
      <c r="A2526" s="59">
        <v>2518</v>
      </c>
      <c r="B2526" s="55">
        <v>19041580679266</v>
      </c>
      <c r="C2526" s="55">
        <v>8279985640</v>
      </c>
      <c r="D2526" s="1" t="s">
        <v>4027</v>
      </c>
      <c r="E2526" s="1" t="s">
        <v>1802</v>
      </c>
      <c r="F2526" s="1" t="s">
        <v>22</v>
      </c>
      <c r="G2526" s="162">
        <v>45437</v>
      </c>
      <c r="H2526" s="156" t="s">
        <v>94</v>
      </c>
      <c r="I2526" s="163">
        <v>45439</v>
      </c>
      <c r="K2526" s="9" t="s">
        <v>2228</v>
      </c>
      <c r="M2526">
        <v>2099</v>
      </c>
      <c r="N2526" s="9" t="s">
        <v>3364</v>
      </c>
      <c r="O2526">
        <v>650</v>
      </c>
      <c r="P2526">
        <v>200</v>
      </c>
      <c r="Q2526" s="13">
        <f t="shared" si="45"/>
        <v>1249</v>
      </c>
    </row>
    <row r="2527" spans="1:17" ht="21">
      <c r="A2527" s="59">
        <v>2519</v>
      </c>
      <c r="B2527" s="55">
        <v>77076041066</v>
      </c>
      <c r="C2527" s="55">
        <v>9131859643</v>
      </c>
      <c r="D2527" s="1" t="s">
        <v>4028</v>
      </c>
      <c r="E2527" s="1" t="s">
        <v>4029</v>
      </c>
      <c r="F2527" s="1" t="s">
        <v>199</v>
      </c>
      <c r="G2527" s="162">
        <v>45437</v>
      </c>
      <c r="H2527" s="156" t="s">
        <v>94</v>
      </c>
      <c r="I2527" s="163">
        <v>45440</v>
      </c>
      <c r="K2527" s="9" t="s">
        <v>985</v>
      </c>
      <c r="L2527" t="s">
        <v>562</v>
      </c>
      <c r="M2527">
        <v>1399</v>
      </c>
      <c r="N2527" s="9" t="s">
        <v>2922</v>
      </c>
      <c r="O2527">
        <v>570</v>
      </c>
      <c r="P2527">
        <v>125</v>
      </c>
      <c r="Q2527" s="13">
        <f t="shared" si="45"/>
        <v>704</v>
      </c>
    </row>
    <row r="2528" spans="1:17" ht="21">
      <c r="A2528" s="59">
        <v>2520</v>
      </c>
      <c r="B2528" s="55">
        <v>19041580679126</v>
      </c>
      <c r="C2528" s="55">
        <v>8123696312</v>
      </c>
      <c r="D2528" s="1" t="s">
        <v>4030</v>
      </c>
      <c r="E2528" s="1" t="s">
        <v>329</v>
      </c>
      <c r="F2528" s="1" t="s">
        <v>452</v>
      </c>
      <c r="G2528" s="162">
        <v>45437</v>
      </c>
      <c r="H2528" s="156" t="s">
        <v>94</v>
      </c>
      <c r="I2528" s="163">
        <v>45440</v>
      </c>
      <c r="K2528" s="9" t="s">
        <v>1234</v>
      </c>
      <c r="M2528">
        <v>1499</v>
      </c>
      <c r="N2528" s="9" t="s">
        <v>1520</v>
      </c>
      <c r="O2528">
        <v>530</v>
      </c>
      <c r="P2528">
        <v>125</v>
      </c>
      <c r="Q2528" s="13">
        <f t="shared" si="45"/>
        <v>844</v>
      </c>
    </row>
    <row r="2529" spans="1:17" ht="21">
      <c r="A2529" s="59">
        <v>2521</v>
      </c>
      <c r="B2529" s="55">
        <v>78003772571</v>
      </c>
      <c r="C2529" s="55">
        <v>9123664522</v>
      </c>
      <c r="D2529" s="1" t="s">
        <v>4031</v>
      </c>
      <c r="E2529" s="1" t="s">
        <v>986</v>
      </c>
      <c r="F2529" s="1" t="s">
        <v>714</v>
      </c>
      <c r="G2529" s="162">
        <v>45437</v>
      </c>
      <c r="H2529" s="156" t="s">
        <v>94</v>
      </c>
      <c r="I2529" s="163">
        <v>45440</v>
      </c>
      <c r="K2529" s="9" t="s">
        <v>1368</v>
      </c>
      <c r="M2529">
        <v>1399</v>
      </c>
      <c r="N2529" s="9" t="s">
        <v>1713</v>
      </c>
      <c r="O2529">
        <v>530</v>
      </c>
      <c r="P2529">
        <v>125</v>
      </c>
      <c r="Q2529" s="13">
        <f t="shared" si="45"/>
        <v>744</v>
      </c>
    </row>
    <row r="2530" spans="1:17" ht="21">
      <c r="A2530" s="59">
        <v>2522</v>
      </c>
      <c r="B2530" s="55">
        <v>77076800091</v>
      </c>
      <c r="C2530" s="55">
        <v>8422031401</v>
      </c>
      <c r="D2530" s="1" t="s">
        <v>4032</v>
      </c>
      <c r="E2530" t="s">
        <v>533</v>
      </c>
      <c r="F2530" s="1" t="s">
        <v>232</v>
      </c>
      <c r="G2530" s="162">
        <v>45439</v>
      </c>
      <c r="H2530" s="156" t="s">
        <v>94</v>
      </c>
      <c r="I2530" s="163">
        <v>45442</v>
      </c>
      <c r="K2530" s="9" t="s">
        <v>985</v>
      </c>
      <c r="L2530" t="s">
        <v>3492</v>
      </c>
      <c r="M2530">
        <v>0</v>
      </c>
      <c r="N2530" s="9" t="s">
        <v>2922</v>
      </c>
      <c r="O2530">
        <v>570</v>
      </c>
      <c r="P2530">
        <v>125</v>
      </c>
      <c r="Q2530" s="13">
        <f t="shared" si="45"/>
        <v>0</v>
      </c>
    </row>
    <row r="2531" spans="1:17" ht="21">
      <c r="A2531" s="59">
        <v>2523</v>
      </c>
      <c r="B2531" s="55">
        <v>78004410061</v>
      </c>
      <c r="C2531" s="55">
        <v>7011806287</v>
      </c>
      <c r="D2531" s="1" t="s">
        <v>4033</v>
      </c>
      <c r="E2531" s="1" t="s">
        <v>1307</v>
      </c>
      <c r="F2531" s="1" t="s">
        <v>2</v>
      </c>
      <c r="G2531" s="162">
        <v>45439</v>
      </c>
      <c r="H2531" s="156" t="s">
        <v>94</v>
      </c>
      <c r="I2531" s="163">
        <v>45440</v>
      </c>
      <c r="K2531" s="9" t="s">
        <v>1368</v>
      </c>
      <c r="M2531">
        <v>1399</v>
      </c>
      <c r="N2531" s="9" t="s">
        <v>1713</v>
      </c>
      <c r="O2531">
        <v>530</v>
      </c>
      <c r="P2531">
        <v>125</v>
      </c>
      <c r="Q2531" s="13">
        <f t="shared" si="45"/>
        <v>744</v>
      </c>
    </row>
    <row r="2532" spans="1:17" ht="21">
      <c r="A2532" s="59">
        <v>2524</v>
      </c>
      <c r="B2532" s="55">
        <v>19041581009423</v>
      </c>
      <c r="C2532" s="55">
        <v>8247437374</v>
      </c>
      <c r="D2532" s="1" t="s">
        <v>3770</v>
      </c>
      <c r="E2532" t="s">
        <v>1553</v>
      </c>
      <c r="F2532" t="s">
        <v>303</v>
      </c>
      <c r="G2532" s="162">
        <v>45439</v>
      </c>
      <c r="H2532" s="156" t="s">
        <v>94</v>
      </c>
      <c r="I2532" s="163">
        <v>45442</v>
      </c>
      <c r="K2532" s="9" t="s">
        <v>1234</v>
      </c>
      <c r="M2532">
        <v>1499</v>
      </c>
      <c r="N2532" s="9" t="s">
        <v>1520</v>
      </c>
      <c r="O2532">
        <v>530</v>
      </c>
      <c r="P2532">
        <v>125</v>
      </c>
      <c r="Q2532" s="13">
        <f t="shared" ref="Q2532:Q2576" si="46">(IF((M2532)-(O2532+P2532)&lt;0,0,(M2532)-(O2532+P2532)))</f>
        <v>844</v>
      </c>
    </row>
    <row r="2533" spans="1:17" ht="21">
      <c r="A2533" s="59">
        <v>2525</v>
      </c>
      <c r="B2533" s="55">
        <v>78004405161</v>
      </c>
      <c r="C2533" s="55">
        <v>8800821965</v>
      </c>
      <c r="D2533" s="1" t="s">
        <v>4034</v>
      </c>
      <c r="E2533" s="1" t="s">
        <v>4</v>
      </c>
      <c r="F2533" s="1" t="s">
        <v>4</v>
      </c>
      <c r="G2533" s="162">
        <v>45439</v>
      </c>
      <c r="H2533" s="156" t="s">
        <v>94</v>
      </c>
      <c r="I2533" s="163">
        <v>45440</v>
      </c>
      <c r="K2533" s="9" t="s">
        <v>2104</v>
      </c>
      <c r="M2533">
        <v>1999</v>
      </c>
      <c r="N2533" s="9" t="s">
        <v>2810</v>
      </c>
      <c r="O2533">
        <v>750</v>
      </c>
      <c r="P2533">
        <v>125</v>
      </c>
      <c r="Q2533" s="13">
        <f t="shared" si="46"/>
        <v>1124</v>
      </c>
    </row>
    <row r="2534" spans="1:17" ht="21">
      <c r="A2534" s="59">
        <v>2526</v>
      </c>
      <c r="B2534" s="55">
        <v>19041581009095</v>
      </c>
      <c r="C2534" s="55">
        <v>6000818177</v>
      </c>
      <c r="D2534" s="1" t="s">
        <v>4035</v>
      </c>
      <c r="E2534" t="s">
        <v>2090</v>
      </c>
      <c r="F2534" s="1" t="s">
        <v>380</v>
      </c>
      <c r="G2534" s="162">
        <v>45439</v>
      </c>
      <c r="H2534" s="156" t="s">
        <v>94</v>
      </c>
      <c r="I2534" s="163">
        <v>45445</v>
      </c>
      <c r="K2534" s="9" t="s">
        <v>1234</v>
      </c>
      <c r="M2534">
        <v>1499</v>
      </c>
      <c r="N2534" s="9" t="s">
        <v>1520</v>
      </c>
      <c r="O2534">
        <v>530</v>
      </c>
      <c r="P2534">
        <v>125</v>
      </c>
      <c r="Q2534" s="13">
        <f t="shared" si="46"/>
        <v>844</v>
      </c>
    </row>
    <row r="2535" spans="1:17" ht="21">
      <c r="A2535" s="59">
        <v>2527</v>
      </c>
      <c r="B2535" s="55">
        <v>77076793570</v>
      </c>
      <c r="C2535" s="55">
        <v>7908434191</v>
      </c>
      <c r="D2535" s="1" t="s">
        <v>4036</v>
      </c>
      <c r="E2535" s="1" t="s">
        <v>4037</v>
      </c>
      <c r="F2535" s="1" t="s">
        <v>714</v>
      </c>
      <c r="G2535" s="162">
        <v>45439</v>
      </c>
      <c r="H2535" s="156" t="s">
        <v>94</v>
      </c>
      <c r="I2535" s="163">
        <v>45442</v>
      </c>
      <c r="K2535" s="9" t="s">
        <v>1376</v>
      </c>
      <c r="L2535" t="s">
        <v>562</v>
      </c>
      <c r="M2535">
        <v>1499</v>
      </c>
      <c r="N2535" s="9" t="s">
        <v>3340</v>
      </c>
      <c r="O2535">
        <v>570</v>
      </c>
      <c r="P2535">
        <v>125</v>
      </c>
      <c r="Q2535" s="13">
        <f t="shared" si="46"/>
        <v>804</v>
      </c>
    </row>
    <row r="2536" spans="1:17" ht="21">
      <c r="A2536" s="59">
        <v>2528</v>
      </c>
      <c r="B2536" s="55">
        <v>19041581008760</v>
      </c>
      <c r="C2536" s="55">
        <v>9832815672</v>
      </c>
      <c r="D2536" s="1" t="s">
        <v>4038</v>
      </c>
      <c r="E2536" t="s">
        <v>1009</v>
      </c>
      <c r="F2536" s="1" t="s">
        <v>714</v>
      </c>
      <c r="G2536" s="162">
        <v>45439</v>
      </c>
      <c r="H2536" s="156" t="s">
        <v>94</v>
      </c>
      <c r="I2536" s="163">
        <v>45443</v>
      </c>
      <c r="K2536" s="9" t="s">
        <v>985</v>
      </c>
      <c r="L2536" t="s">
        <v>562</v>
      </c>
      <c r="M2536">
        <v>1399</v>
      </c>
      <c r="N2536" s="9" t="s">
        <v>2922</v>
      </c>
      <c r="O2536">
        <v>570</v>
      </c>
      <c r="P2536">
        <v>125</v>
      </c>
      <c r="Q2536" s="13">
        <f t="shared" si="46"/>
        <v>704</v>
      </c>
    </row>
    <row r="2537" spans="1:17" ht="21">
      <c r="A2537" s="59">
        <v>2529</v>
      </c>
      <c r="B2537" s="55">
        <v>19041581008583</v>
      </c>
      <c r="C2537" s="55">
        <v>9686618040</v>
      </c>
      <c r="D2537" s="1" t="s">
        <v>4039</v>
      </c>
      <c r="E2537" s="1" t="s">
        <v>329</v>
      </c>
      <c r="F2537" s="1" t="s">
        <v>452</v>
      </c>
      <c r="G2537" s="162">
        <v>45439</v>
      </c>
      <c r="H2537" s="156" t="s">
        <v>94</v>
      </c>
      <c r="I2537" s="163">
        <v>45443</v>
      </c>
      <c r="K2537" s="9" t="s">
        <v>1376</v>
      </c>
      <c r="L2537" t="s">
        <v>562</v>
      </c>
      <c r="M2537">
        <v>1499</v>
      </c>
      <c r="N2537" s="9" t="s">
        <v>3340</v>
      </c>
      <c r="O2537">
        <v>570</v>
      </c>
      <c r="P2537">
        <v>125</v>
      </c>
      <c r="Q2537" s="13">
        <f t="shared" si="46"/>
        <v>804</v>
      </c>
    </row>
    <row r="2538" spans="1:17" ht="21">
      <c r="A2538" s="59">
        <v>2530</v>
      </c>
      <c r="B2538" s="55">
        <v>78004403304</v>
      </c>
      <c r="C2538" s="55">
        <v>7902972476</v>
      </c>
      <c r="D2538" s="1" t="s">
        <v>4040</v>
      </c>
      <c r="E2538" t="s">
        <v>983</v>
      </c>
      <c r="F2538" s="1" t="s">
        <v>6</v>
      </c>
      <c r="G2538" s="162">
        <v>45439</v>
      </c>
      <c r="H2538" s="157" t="s">
        <v>115</v>
      </c>
      <c r="I2538" s="164"/>
      <c r="J2538" s="165">
        <v>45450</v>
      </c>
      <c r="K2538" s="9" t="s">
        <v>1415</v>
      </c>
      <c r="N2538" s="9" t="s">
        <v>1554</v>
      </c>
      <c r="O2538">
        <v>570</v>
      </c>
      <c r="P2538">
        <v>125</v>
      </c>
      <c r="Q2538" s="13">
        <f t="shared" si="46"/>
        <v>0</v>
      </c>
    </row>
    <row r="2539" spans="1:17" ht="21">
      <c r="A2539" s="59">
        <v>2531</v>
      </c>
      <c r="B2539" s="55">
        <v>78004402696</v>
      </c>
      <c r="C2539" s="55">
        <v>7447339862</v>
      </c>
      <c r="D2539" s="1" t="s">
        <v>4041</v>
      </c>
      <c r="E2539" t="s">
        <v>1695</v>
      </c>
      <c r="F2539" s="1" t="s">
        <v>232</v>
      </c>
      <c r="G2539" s="162">
        <v>45439</v>
      </c>
      <c r="H2539" s="156" t="s">
        <v>94</v>
      </c>
      <c r="I2539" s="163">
        <v>45443</v>
      </c>
      <c r="K2539" s="9" t="s">
        <v>2104</v>
      </c>
      <c r="M2539">
        <v>1999</v>
      </c>
      <c r="N2539" s="9" t="s">
        <v>2254</v>
      </c>
      <c r="O2539">
        <v>650</v>
      </c>
      <c r="P2539">
        <v>200</v>
      </c>
      <c r="Q2539" s="13">
        <f t="shared" si="46"/>
        <v>1149</v>
      </c>
    </row>
    <row r="2540" spans="1:17" ht="21">
      <c r="A2540" s="59">
        <v>2532</v>
      </c>
      <c r="B2540" s="55">
        <v>78004402582</v>
      </c>
      <c r="C2540" s="55">
        <v>8700440591</v>
      </c>
      <c r="D2540" s="1" t="s">
        <v>3946</v>
      </c>
      <c r="E2540" t="s">
        <v>533</v>
      </c>
      <c r="F2540" s="1" t="s">
        <v>232</v>
      </c>
      <c r="G2540" s="162">
        <v>45439</v>
      </c>
      <c r="H2540" s="156" t="s">
        <v>94</v>
      </c>
      <c r="I2540" s="163">
        <v>45442</v>
      </c>
      <c r="K2540" s="9" t="s">
        <v>2104</v>
      </c>
      <c r="M2540">
        <v>1999</v>
      </c>
      <c r="N2540" s="9" t="s">
        <v>3392</v>
      </c>
      <c r="O2540">
        <v>650</v>
      </c>
      <c r="P2540">
        <v>200</v>
      </c>
      <c r="Q2540" s="13">
        <f t="shared" si="46"/>
        <v>1149</v>
      </c>
    </row>
    <row r="2541" spans="1:17" ht="21">
      <c r="A2541" s="59">
        <v>2533</v>
      </c>
      <c r="B2541" s="55">
        <v>19041581007592</v>
      </c>
      <c r="C2541" s="55">
        <v>8503995187</v>
      </c>
      <c r="D2541" s="1" t="s">
        <v>4042</v>
      </c>
      <c r="E2541" t="s">
        <v>1122</v>
      </c>
      <c r="F2541" s="1" t="s">
        <v>11</v>
      </c>
      <c r="G2541" s="162">
        <v>45439</v>
      </c>
      <c r="H2541" s="156" t="s">
        <v>94</v>
      </c>
      <c r="I2541" s="163">
        <v>45443</v>
      </c>
      <c r="K2541" s="9" t="s">
        <v>1368</v>
      </c>
      <c r="M2541">
        <v>1399</v>
      </c>
      <c r="N2541" s="9" t="s">
        <v>1713</v>
      </c>
      <c r="O2541">
        <v>530</v>
      </c>
      <c r="P2541">
        <v>125</v>
      </c>
      <c r="Q2541" s="13">
        <f t="shared" si="46"/>
        <v>744</v>
      </c>
    </row>
    <row r="2542" spans="1:17" ht="21">
      <c r="A2542" s="59">
        <v>2534</v>
      </c>
      <c r="B2542" s="55">
        <v>78004401882</v>
      </c>
      <c r="C2542" s="55">
        <v>9059306563</v>
      </c>
      <c r="D2542" s="1" t="s">
        <v>4043</v>
      </c>
      <c r="E2542" t="s">
        <v>2546</v>
      </c>
      <c r="F2542" s="1" t="s">
        <v>635</v>
      </c>
      <c r="G2542" s="162">
        <v>45439</v>
      </c>
      <c r="H2542" s="157" t="s">
        <v>115</v>
      </c>
      <c r="I2542" s="164"/>
      <c r="J2542" s="165">
        <v>45453</v>
      </c>
      <c r="K2542" s="9" t="s">
        <v>2104</v>
      </c>
      <c r="N2542" s="9" t="s">
        <v>3392</v>
      </c>
      <c r="O2542">
        <v>650</v>
      </c>
      <c r="P2542">
        <v>200</v>
      </c>
      <c r="Q2542" s="13">
        <f t="shared" si="46"/>
        <v>0</v>
      </c>
    </row>
    <row r="2543" spans="1:17" ht="21">
      <c r="A2543" s="59">
        <v>2535</v>
      </c>
      <c r="B2543" s="55">
        <v>78004401742</v>
      </c>
      <c r="C2543" s="55">
        <v>9334139075</v>
      </c>
      <c r="D2543" s="1" t="s">
        <v>4044</v>
      </c>
      <c r="E2543" t="s">
        <v>4045</v>
      </c>
      <c r="F2543" s="1" t="s">
        <v>365</v>
      </c>
      <c r="G2543" s="162">
        <v>45439</v>
      </c>
      <c r="H2543" s="156" t="s">
        <v>94</v>
      </c>
      <c r="I2543" s="163">
        <v>45443</v>
      </c>
      <c r="K2543" s="9" t="s">
        <v>1234</v>
      </c>
      <c r="M2543">
        <v>1499</v>
      </c>
      <c r="N2543" s="9" t="s">
        <v>1520</v>
      </c>
      <c r="O2543">
        <v>530</v>
      </c>
      <c r="P2543">
        <v>125</v>
      </c>
      <c r="Q2543" s="13">
        <f t="shared" si="46"/>
        <v>844</v>
      </c>
    </row>
    <row r="2544" spans="1:17" ht="21">
      <c r="A2544" s="59">
        <v>2536</v>
      </c>
      <c r="B2544" s="55">
        <v>78004530505</v>
      </c>
      <c r="C2544" s="55">
        <v>8943232415</v>
      </c>
      <c r="D2544" s="1" t="s">
        <v>3955</v>
      </c>
      <c r="E2544" s="1" t="s">
        <v>2162</v>
      </c>
      <c r="F2544" s="1" t="s">
        <v>6</v>
      </c>
      <c r="G2544" s="162">
        <v>45439</v>
      </c>
      <c r="H2544" s="156" t="s">
        <v>94</v>
      </c>
      <c r="I2544" s="163">
        <v>45446</v>
      </c>
      <c r="J2544" s="127"/>
      <c r="K2544" s="9" t="s">
        <v>1368</v>
      </c>
      <c r="M2544" s="13">
        <v>1399</v>
      </c>
      <c r="N2544" s="9" t="s">
        <v>1713</v>
      </c>
      <c r="O2544">
        <v>530</v>
      </c>
      <c r="P2544">
        <v>125</v>
      </c>
      <c r="Q2544" s="13">
        <f t="shared" si="46"/>
        <v>744</v>
      </c>
    </row>
    <row r="2545" spans="1:17" ht="21">
      <c r="A2545" s="59">
        <v>2537</v>
      </c>
      <c r="B2545" s="55">
        <v>19041581068341</v>
      </c>
      <c r="C2545" s="55">
        <v>9824396141</v>
      </c>
      <c r="D2545" s="1" t="s">
        <v>4046</v>
      </c>
      <c r="E2545" s="1" t="s">
        <v>1027</v>
      </c>
      <c r="F2545" s="1" t="s">
        <v>492</v>
      </c>
      <c r="G2545" s="162">
        <v>45439</v>
      </c>
      <c r="H2545" s="156" t="s">
        <v>94</v>
      </c>
      <c r="I2545" s="163">
        <v>45442</v>
      </c>
      <c r="J2545" s="127"/>
      <c r="K2545" s="9" t="s">
        <v>1234</v>
      </c>
      <c r="M2545" s="13">
        <v>1499</v>
      </c>
      <c r="N2545" s="9" t="s">
        <v>1520</v>
      </c>
      <c r="O2545">
        <v>530</v>
      </c>
      <c r="P2545">
        <v>125</v>
      </c>
      <c r="Q2545" s="13">
        <f t="shared" si="46"/>
        <v>844</v>
      </c>
    </row>
    <row r="2546" spans="1:17" ht="21">
      <c r="A2546" s="59">
        <v>2538</v>
      </c>
      <c r="B2546" s="55">
        <v>19041581068271</v>
      </c>
      <c r="C2546" s="55">
        <v>8904300249</v>
      </c>
      <c r="D2546" s="1" t="s">
        <v>4047</v>
      </c>
      <c r="E2546" s="1" t="s">
        <v>972</v>
      </c>
      <c r="F2546" s="1" t="s">
        <v>452</v>
      </c>
      <c r="G2546" s="162">
        <v>45439</v>
      </c>
      <c r="H2546" s="156" t="s">
        <v>94</v>
      </c>
      <c r="I2546" s="163">
        <v>45444</v>
      </c>
      <c r="J2546" s="127"/>
      <c r="K2546" s="9" t="s">
        <v>1376</v>
      </c>
      <c r="L2546" t="s">
        <v>562</v>
      </c>
      <c r="M2546" s="13">
        <v>1499</v>
      </c>
      <c r="N2546" s="9" t="s">
        <v>3340</v>
      </c>
      <c r="O2546">
        <v>570</v>
      </c>
      <c r="P2546">
        <v>125</v>
      </c>
      <c r="Q2546" s="13">
        <f t="shared" si="46"/>
        <v>804</v>
      </c>
    </row>
    <row r="2547" spans="1:17" ht="21">
      <c r="A2547" s="59">
        <v>2539</v>
      </c>
      <c r="B2547" s="55">
        <v>78004530343</v>
      </c>
      <c r="C2547" s="55">
        <v>9711748576</v>
      </c>
      <c r="D2547" s="1" t="s">
        <v>4048</v>
      </c>
      <c r="E2547" s="1" t="s">
        <v>4</v>
      </c>
      <c r="F2547" s="1" t="s">
        <v>4</v>
      </c>
      <c r="G2547" s="162">
        <v>45439</v>
      </c>
      <c r="H2547" s="156" t="s">
        <v>94</v>
      </c>
      <c r="I2547" s="163">
        <v>45440</v>
      </c>
      <c r="J2547" s="127"/>
      <c r="K2547" s="9" t="s">
        <v>2104</v>
      </c>
      <c r="M2547" s="13">
        <v>1999</v>
      </c>
      <c r="N2547" s="9" t="s">
        <v>2254</v>
      </c>
      <c r="O2547">
        <v>650</v>
      </c>
      <c r="P2547">
        <v>200</v>
      </c>
      <c r="Q2547" s="13">
        <f t="shared" si="46"/>
        <v>1149</v>
      </c>
    </row>
    <row r="2548" spans="1:17" ht="21">
      <c r="A2548" s="59">
        <v>2540</v>
      </c>
      <c r="B2548" s="55">
        <v>19041581068175</v>
      </c>
      <c r="C2548" s="55">
        <v>6006454390</v>
      </c>
      <c r="D2548" s="1" t="s">
        <v>4049</v>
      </c>
      <c r="E2548" s="1" t="s">
        <v>937</v>
      </c>
      <c r="F2548" s="1" t="s">
        <v>631</v>
      </c>
      <c r="G2548" s="162">
        <v>45439</v>
      </c>
      <c r="H2548" s="156" t="s">
        <v>94</v>
      </c>
      <c r="I2548" s="163">
        <v>45444</v>
      </c>
      <c r="J2548" s="127"/>
      <c r="K2548" s="9" t="s">
        <v>2351</v>
      </c>
      <c r="L2548" t="s">
        <v>562</v>
      </c>
      <c r="M2548" s="13">
        <v>1999</v>
      </c>
      <c r="N2548" s="9" t="s">
        <v>3444</v>
      </c>
      <c r="O2548">
        <v>650</v>
      </c>
      <c r="P2548">
        <v>200</v>
      </c>
      <c r="Q2548" s="13">
        <f t="shared" si="46"/>
        <v>1149</v>
      </c>
    </row>
    <row r="2549" spans="1:17" ht="21">
      <c r="A2549" s="59">
        <v>2541</v>
      </c>
      <c r="B2549" s="55">
        <v>80509398211</v>
      </c>
      <c r="C2549" s="55">
        <v>8279594368</v>
      </c>
      <c r="D2549" s="1" t="s">
        <v>4050</v>
      </c>
      <c r="E2549" s="1" t="s">
        <v>4051</v>
      </c>
      <c r="F2549" s="1" t="s">
        <v>22</v>
      </c>
      <c r="G2549" s="162">
        <v>45439</v>
      </c>
      <c r="H2549" s="156" t="s">
        <v>94</v>
      </c>
      <c r="I2549" s="163">
        <v>45441</v>
      </c>
      <c r="J2549" s="127"/>
      <c r="K2549" s="9" t="s">
        <v>2104</v>
      </c>
      <c r="M2549" s="13">
        <v>1999</v>
      </c>
      <c r="N2549" s="9" t="s">
        <v>3444</v>
      </c>
      <c r="O2549">
        <v>650</v>
      </c>
      <c r="P2549">
        <v>200</v>
      </c>
      <c r="Q2549" s="13">
        <f t="shared" si="46"/>
        <v>1149</v>
      </c>
    </row>
    <row r="2550" spans="1:17" ht="21">
      <c r="A2550" s="59">
        <v>2542</v>
      </c>
      <c r="B2550" s="55">
        <v>78004526272</v>
      </c>
      <c r="C2550" s="55">
        <v>7005358580</v>
      </c>
      <c r="D2550" s="1" t="s">
        <v>4052</v>
      </c>
      <c r="E2550" s="1" t="s">
        <v>963</v>
      </c>
      <c r="F2550" s="1" t="s">
        <v>380</v>
      </c>
      <c r="G2550" s="162">
        <v>45439</v>
      </c>
      <c r="H2550" s="156" t="s">
        <v>94</v>
      </c>
      <c r="I2550" s="163">
        <v>45443</v>
      </c>
      <c r="J2550" s="127"/>
      <c r="K2550" s="9" t="s">
        <v>3133</v>
      </c>
      <c r="M2550" s="13">
        <v>1748</v>
      </c>
      <c r="N2550" s="9" t="s">
        <v>4053</v>
      </c>
      <c r="O2550">
        <v>570</v>
      </c>
      <c r="P2550">
        <v>125</v>
      </c>
      <c r="Q2550" s="13">
        <f t="shared" si="46"/>
        <v>1053</v>
      </c>
    </row>
    <row r="2551" spans="1:17" ht="21">
      <c r="A2551" s="59">
        <v>2543</v>
      </c>
      <c r="B2551" s="55">
        <v>19041581067954</v>
      </c>
      <c r="C2551" s="55">
        <v>9586323698</v>
      </c>
      <c r="D2551" s="1" t="s">
        <v>4054</v>
      </c>
      <c r="E2551" s="1" t="s">
        <v>329</v>
      </c>
      <c r="F2551" s="1" t="s">
        <v>452</v>
      </c>
      <c r="G2551" s="162">
        <v>45439</v>
      </c>
      <c r="H2551" s="156" t="s">
        <v>94</v>
      </c>
      <c r="I2551" s="163">
        <v>45443</v>
      </c>
      <c r="J2551" s="127"/>
      <c r="K2551" s="9" t="s">
        <v>1514</v>
      </c>
      <c r="M2551" s="13">
        <v>1599</v>
      </c>
      <c r="N2551" s="9" t="s">
        <v>2948</v>
      </c>
      <c r="O2551">
        <v>530</v>
      </c>
      <c r="P2551">
        <v>125</v>
      </c>
      <c r="Q2551" s="13">
        <f t="shared" si="46"/>
        <v>944</v>
      </c>
    </row>
    <row r="2552" spans="1:17" ht="21">
      <c r="A2552" s="59">
        <v>2544</v>
      </c>
      <c r="B2552" s="55">
        <v>19041581067862</v>
      </c>
      <c r="C2552" s="55">
        <v>7001057170</v>
      </c>
      <c r="D2552" s="1" t="s">
        <v>3742</v>
      </c>
      <c r="E2552" s="1" t="s">
        <v>1721</v>
      </c>
      <c r="F2552" s="1" t="s">
        <v>249</v>
      </c>
      <c r="G2552" s="162">
        <v>45439</v>
      </c>
      <c r="H2552" s="156" t="s">
        <v>94</v>
      </c>
      <c r="I2552" s="163">
        <v>45443</v>
      </c>
      <c r="J2552" s="127"/>
      <c r="K2552" s="9" t="s">
        <v>1368</v>
      </c>
      <c r="M2552" s="13">
        <v>1399</v>
      </c>
      <c r="N2552" s="9" t="s">
        <v>1713</v>
      </c>
      <c r="O2552">
        <v>530</v>
      </c>
      <c r="P2552">
        <v>125</v>
      </c>
      <c r="Q2552" s="13">
        <f t="shared" si="46"/>
        <v>744</v>
      </c>
    </row>
    <row r="2553" spans="1:17" ht="21">
      <c r="A2553" s="59">
        <v>2545</v>
      </c>
      <c r="B2553" s="55">
        <v>19041581080532</v>
      </c>
      <c r="C2553" s="55">
        <v>8787422284</v>
      </c>
      <c r="D2553" s="1" t="s">
        <v>4055</v>
      </c>
      <c r="E2553" s="1" t="s">
        <v>4056</v>
      </c>
      <c r="F2553" s="1" t="s">
        <v>1117</v>
      </c>
      <c r="G2553" s="162">
        <v>45439</v>
      </c>
      <c r="H2553" s="156" t="s">
        <v>94</v>
      </c>
      <c r="I2553" s="163">
        <v>45446</v>
      </c>
      <c r="J2553" s="127"/>
      <c r="K2553" s="9" t="s">
        <v>2104</v>
      </c>
      <c r="M2553" s="13">
        <v>1999</v>
      </c>
      <c r="N2553" s="9" t="s">
        <v>2254</v>
      </c>
      <c r="O2553">
        <v>650</v>
      </c>
      <c r="P2553">
        <v>200</v>
      </c>
      <c r="Q2553" s="13">
        <f t="shared" si="46"/>
        <v>1149</v>
      </c>
    </row>
    <row r="2554" spans="1:17" ht="21">
      <c r="A2554" s="59">
        <v>2546</v>
      </c>
      <c r="B2554" s="55">
        <v>19041581080510</v>
      </c>
      <c r="C2554" s="55">
        <v>7797357300</v>
      </c>
      <c r="D2554" s="1" t="s">
        <v>4057</v>
      </c>
      <c r="E2554" s="1" t="s">
        <v>2600</v>
      </c>
      <c r="F2554" s="1" t="s">
        <v>249</v>
      </c>
      <c r="G2554" s="162">
        <v>45439</v>
      </c>
      <c r="H2554" s="156" t="s">
        <v>94</v>
      </c>
      <c r="I2554" s="163">
        <v>45443</v>
      </c>
      <c r="J2554" s="127"/>
      <c r="K2554" s="9" t="s">
        <v>1514</v>
      </c>
      <c r="M2554" s="13">
        <v>1599</v>
      </c>
      <c r="N2554" s="9" t="s">
        <v>2948</v>
      </c>
      <c r="O2554">
        <v>530</v>
      </c>
      <c r="P2554">
        <v>125</v>
      </c>
      <c r="Q2554" s="13">
        <f t="shared" si="46"/>
        <v>944</v>
      </c>
    </row>
    <row r="2555" spans="1:17" ht="21">
      <c r="A2555" s="59">
        <v>2547</v>
      </c>
      <c r="B2555" s="55">
        <v>78004582445</v>
      </c>
      <c r="C2555" s="55">
        <v>9372293707</v>
      </c>
      <c r="D2555" s="1" t="s">
        <v>4058</v>
      </c>
      <c r="E2555" s="1" t="s">
        <v>602</v>
      </c>
      <c r="F2555" s="1" t="s">
        <v>232</v>
      </c>
      <c r="G2555" s="162">
        <v>45439</v>
      </c>
      <c r="H2555" s="156" t="s">
        <v>94</v>
      </c>
      <c r="I2555" s="163">
        <v>45442</v>
      </c>
      <c r="J2555" s="127"/>
      <c r="K2555" s="9" t="s">
        <v>1368</v>
      </c>
      <c r="M2555" s="13">
        <v>1399</v>
      </c>
      <c r="N2555" s="9" t="s">
        <v>1713</v>
      </c>
      <c r="O2555">
        <v>530</v>
      </c>
      <c r="P2555">
        <v>125</v>
      </c>
      <c r="Q2555" s="13">
        <f t="shared" si="46"/>
        <v>744</v>
      </c>
    </row>
    <row r="2556" spans="1:17" ht="21">
      <c r="A2556" s="59">
        <v>2548</v>
      </c>
      <c r="B2556" s="55">
        <v>19041581080344</v>
      </c>
      <c r="C2556" s="55">
        <v>9871012604</v>
      </c>
      <c r="D2556" s="1" t="s">
        <v>4059</v>
      </c>
      <c r="E2556" s="1" t="s">
        <v>836</v>
      </c>
      <c r="F2556" s="1" t="s">
        <v>2</v>
      </c>
      <c r="G2556" s="162">
        <v>45439</v>
      </c>
      <c r="H2556" s="156" t="s">
        <v>94</v>
      </c>
      <c r="I2556" s="163">
        <v>45441</v>
      </c>
      <c r="J2556" s="127"/>
      <c r="K2556" s="9" t="s">
        <v>1368</v>
      </c>
      <c r="M2556" s="13">
        <v>1399</v>
      </c>
      <c r="N2556" s="9" t="s">
        <v>1713</v>
      </c>
      <c r="O2556">
        <v>530</v>
      </c>
      <c r="P2556">
        <v>125</v>
      </c>
      <c r="Q2556" s="13">
        <f t="shared" si="46"/>
        <v>744</v>
      </c>
    </row>
    <row r="2557" spans="1:17" ht="21">
      <c r="A2557" s="59">
        <v>2549</v>
      </c>
      <c r="B2557" s="55">
        <v>78005023935</v>
      </c>
      <c r="C2557" s="55">
        <v>8840175847</v>
      </c>
      <c r="D2557" s="1" t="s">
        <v>4060</v>
      </c>
      <c r="E2557" s="1" t="s">
        <v>846</v>
      </c>
      <c r="F2557" s="1" t="s">
        <v>22</v>
      </c>
      <c r="G2557" s="162">
        <v>45439</v>
      </c>
      <c r="H2557" s="156" t="s">
        <v>94</v>
      </c>
      <c r="I2557" s="163">
        <v>45441</v>
      </c>
      <c r="J2557" s="127"/>
      <c r="K2557" s="9" t="s">
        <v>1234</v>
      </c>
      <c r="M2557" s="13">
        <v>1499</v>
      </c>
      <c r="N2557" s="9" t="s">
        <v>1520</v>
      </c>
      <c r="O2557">
        <v>530</v>
      </c>
      <c r="P2557">
        <v>125</v>
      </c>
      <c r="Q2557" s="13">
        <f t="shared" si="46"/>
        <v>844</v>
      </c>
    </row>
    <row r="2558" spans="1:17" ht="21">
      <c r="A2558" s="59">
        <v>2550</v>
      </c>
      <c r="B2558" s="55">
        <v>78005023810</v>
      </c>
      <c r="C2558" s="55">
        <v>8420767913</v>
      </c>
      <c r="D2558" s="1" t="s">
        <v>4062</v>
      </c>
      <c r="E2558" s="1" t="s">
        <v>3269</v>
      </c>
      <c r="F2558" s="1" t="s">
        <v>714</v>
      </c>
      <c r="G2558" s="162">
        <v>45439</v>
      </c>
      <c r="H2558" s="156" t="s">
        <v>94</v>
      </c>
      <c r="I2558" s="163">
        <v>45442</v>
      </c>
      <c r="J2558" s="127"/>
      <c r="K2558" s="9" t="s">
        <v>2104</v>
      </c>
      <c r="M2558" s="13">
        <v>1999</v>
      </c>
      <c r="N2558" s="9" t="s">
        <v>3392</v>
      </c>
      <c r="O2558">
        <v>650</v>
      </c>
      <c r="P2558">
        <v>200</v>
      </c>
      <c r="Q2558" s="13">
        <f t="shared" si="46"/>
        <v>1149</v>
      </c>
    </row>
    <row r="2559" spans="1:17" ht="21">
      <c r="A2559" s="59">
        <v>2551</v>
      </c>
      <c r="B2559" s="55">
        <v>78005023740</v>
      </c>
      <c r="C2559" s="55">
        <v>9021787013</v>
      </c>
      <c r="D2559" s="1" t="s">
        <v>4061</v>
      </c>
      <c r="E2559" s="1" t="s">
        <v>3186</v>
      </c>
      <c r="F2559" s="1" t="s">
        <v>232</v>
      </c>
      <c r="G2559" s="162">
        <v>45439</v>
      </c>
      <c r="H2559" s="156" t="s">
        <v>94</v>
      </c>
      <c r="I2559" s="163">
        <v>45441</v>
      </c>
      <c r="J2559" s="127"/>
      <c r="K2559" s="9" t="s">
        <v>1234</v>
      </c>
      <c r="M2559" s="13">
        <v>1499</v>
      </c>
      <c r="N2559" s="9" t="s">
        <v>1520</v>
      </c>
      <c r="O2559">
        <v>530</v>
      </c>
      <c r="P2559">
        <v>125</v>
      </c>
      <c r="Q2559" s="13">
        <f t="shared" si="46"/>
        <v>844</v>
      </c>
    </row>
    <row r="2560" spans="1:17" ht="21">
      <c r="A2560" s="59">
        <v>2552</v>
      </c>
      <c r="B2560" s="55">
        <v>77077496226</v>
      </c>
      <c r="C2560" s="55">
        <v>9326692397</v>
      </c>
      <c r="D2560" s="1" t="s">
        <v>4063</v>
      </c>
      <c r="E2560" s="1" t="s">
        <v>678</v>
      </c>
      <c r="F2560" s="1" t="s">
        <v>232</v>
      </c>
      <c r="G2560" s="162">
        <v>45439</v>
      </c>
      <c r="H2560" s="156" t="s">
        <v>94</v>
      </c>
      <c r="I2560" s="163">
        <v>45442</v>
      </c>
      <c r="J2560" s="127"/>
      <c r="K2560" s="9" t="s">
        <v>2615</v>
      </c>
      <c r="L2560" t="s">
        <v>562</v>
      </c>
      <c r="M2560" s="13">
        <v>2499</v>
      </c>
      <c r="N2560" s="9" t="s">
        <v>4064</v>
      </c>
      <c r="O2560">
        <f>(550+220+40)</f>
        <v>810</v>
      </c>
      <c r="P2560">
        <v>125</v>
      </c>
      <c r="Q2560" s="13">
        <f t="shared" si="46"/>
        <v>1564</v>
      </c>
    </row>
    <row r="2561" spans="1:17" ht="21">
      <c r="A2561" s="59">
        <v>2553</v>
      </c>
      <c r="B2561" s="55">
        <v>19041581322146</v>
      </c>
      <c r="C2561" s="55">
        <v>8341707420</v>
      </c>
      <c r="D2561" s="1" t="s">
        <v>4065</v>
      </c>
      <c r="E2561" s="1" t="s">
        <v>4066</v>
      </c>
      <c r="F2561" s="1" t="s">
        <v>303</v>
      </c>
      <c r="G2561" s="162">
        <v>45439</v>
      </c>
      <c r="H2561" s="156" t="s">
        <v>94</v>
      </c>
      <c r="I2561" s="163">
        <v>45443</v>
      </c>
      <c r="J2561" s="127"/>
      <c r="K2561" s="9" t="s">
        <v>1234</v>
      </c>
      <c r="M2561" s="13">
        <v>1499</v>
      </c>
      <c r="N2561" s="9" t="s">
        <v>1520</v>
      </c>
      <c r="O2561">
        <v>550</v>
      </c>
      <c r="P2561">
        <v>125</v>
      </c>
      <c r="Q2561" s="13">
        <f t="shared" si="46"/>
        <v>824</v>
      </c>
    </row>
    <row r="2562" spans="1:17" ht="21">
      <c r="A2562" s="59">
        <v>2554</v>
      </c>
      <c r="B2562" s="55">
        <v>19041581322021</v>
      </c>
      <c r="C2562" s="55">
        <v>8529141033</v>
      </c>
      <c r="D2562" s="1" t="s">
        <v>4067</v>
      </c>
      <c r="E2562" s="1" t="s">
        <v>901</v>
      </c>
      <c r="F2562" s="1" t="s">
        <v>210</v>
      </c>
      <c r="G2562" s="162">
        <v>45439</v>
      </c>
      <c r="H2562" s="156" t="s">
        <v>94</v>
      </c>
      <c r="I2562" s="163">
        <v>45442</v>
      </c>
      <c r="J2562" s="127"/>
      <c r="K2562" s="9" t="s">
        <v>1368</v>
      </c>
      <c r="M2562" s="13">
        <v>1399</v>
      </c>
      <c r="N2562" s="9" t="s">
        <v>1713</v>
      </c>
      <c r="O2562">
        <v>530</v>
      </c>
      <c r="P2562">
        <v>125</v>
      </c>
      <c r="Q2562" s="13">
        <f t="shared" si="46"/>
        <v>744</v>
      </c>
    </row>
    <row r="2563" spans="1:17" ht="21">
      <c r="A2563" s="59">
        <v>2555</v>
      </c>
      <c r="B2563" s="55">
        <v>19041581321892</v>
      </c>
      <c r="C2563" s="55">
        <v>7775019388</v>
      </c>
      <c r="D2563" s="1" t="s">
        <v>4068</v>
      </c>
      <c r="E2563" s="1" t="s">
        <v>951</v>
      </c>
      <c r="F2563" s="1" t="s">
        <v>852</v>
      </c>
      <c r="G2563" s="162">
        <v>45439</v>
      </c>
      <c r="H2563" s="156" t="s">
        <v>94</v>
      </c>
      <c r="I2563" s="163">
        <v>45445</v>
      </c>
      <c r="J2563" s="127"/>
      <c r="K2563" s="9" t="s">
        <v>2104</v>
      </c>
      <c r="M2563" s="13">
        <v>1999</v>
      </c>
      <c r="N2563" s="9" t="s">
        <v>2724</v>
      </c>
      <c r="O2563">
        <v>750</v>
      </c>
      <c r="P2563">
        <v>125</v>
      </c>
      <c r="Q2563" s="13">
        <f t="shared" si="46"/>
        <v>1124</v>
      </c>
    </row>
    <row r="2564" spans="1:17" ht="21">
      <c r="A2564" s="59">
        <v>2556</v>
      </c>
      <c r="B2564" s="55">
        <v>78005023331</v>
      </c>
      <c r="C2564" s="55">
        <v>7060434281</v>
      </c>
      <c r="D2564" s="1" t="s">
        <v>4069</v>
      </c>
      <c r="E2564" s="1" t="s">
        <v>1419</v>
      </c>
      <c r="F2564" s="1" t="s">
        <v>840</v>
      </c>
      <c r="G2564" s="162">
        <v>45439</v>
      </c>
      <c r="H2564" s="156" t="s">
        <v>94</v>
      </c>
      <c r="I2564" s="163">
        <v>45443</v>
      </c>
      <c r="J2564" s="127"/>
      <c r="K2564" s="9" t="s">
        <v>1234</v>
      </c>
      <c r="M2564" s="13">
        <v>1499</v>
      </c>
      <c r="N2564" s="9" t="s">
        <v>1520</v>
      </c>
      <c r="O2564">
        <v>550</v>
      </c>
      <c r="P2564">
        <v>125</v>
      </c>
      <c r="Q2564" s="13">
        <f t="shared" si="46"/>
        <v>824</v>
      </c>
    </row>
    <row r="2565" spans="1:17" ht="21">
      <c r="A2565" s="59">
        <v>2557</v>
      </c>
      <c r="B2565" s="55">
        <v>19041581321730</v>
      </c>
      <c r="C2565" s="55">
        <v>6204119904</v>
      </c>
      <c r="D2565" s="1" t="s">
        <v>4070</v>
      </c>
      <c r="E2565" s="1" t="s">
        <v>329</v>
      </c>
      <c r="F2565" s="1" t="s">
        <v>452</v>
      </c>
      <c r="G2565" s="162">
        <v>45439</v>
      </c>
      <c r="H2565" s="156" t="s">
        <v>94</v>
      </c>
      <c r="I2565" s="163">
        <v>45443</v>
      </c>
      <c r="J2565" s="127"/>
      <c r="K2565" s="9" t="s">
        <v>1368</v>
      </c>
      <c r="M2565" s="13">
        <v>1399</v>
      </c>
      <c r="N2565" s="9" t="s">
        <v>1713</v>
      </c>
      <c r="O2565">
        <v>530</v>
      </c>
      <c r="P2565">
        <v>125</v>
      </c>
      <c r="Q2565" s="13">
        <f t="shared" si="46"/>
        <v>744</v>
      </c>
    </row>
    <row r="2566" spans="1:17" ht="21">
      <c r="A2566" s="59">
        <v>2558</v>
      </c>
      <c r="B2566" s="55">
        <v>77077495740</v>
      </c>
      <c r="C2566" s="55">
        <v>7987922300</v>
      </c>
      <c r="D2566" s="1" t="s">
        <v>4071</v>
      </c>
      <c r="E2566" s="1" t="s">
        <v>773</v>
      </c>
      <c r="F2566" s="1" t="s">
        <v>232</v>
      </c>
      <c r="G2566" s="162">
        <v>45439</v>
      </c>
      <c r="H2566" s="156" t="s">
        <v>94</v>
      </c>
      <c r="I2566" s="163">
        <v>45441</v>
      </c>
      <c r="J2566" s="127"/>
      <c r="K2566" s="9" t="s">
        <v>1376</v>
      </c>
      <c r="L2566" t="s">
        <v>562</v>
      </c>
      <c r="M2566" s="13">
        <v>1499</v>
      </c>
      <c r="N2566" s="9" t="s">
        <v>3340</v>
      </c>
      <c r="O2566">
        <v>570</v>
      </c>
      <c r="P2566">
        <v>125</v>
      </c>
      <c r="Q2566" s="13">
        <f t="shared" si="46"/>
        <v>804</v>
      </c>
    </row>
    <row r="2567" spans="1:17" ht="21">
      <c r="A2567" s="59">
        <v>2559</v>
      </c>
      <c r="B2567" s="55">
        <v>19041581321553</v>
      </c>
      <c r="C2567" s="55">
        <v>7300409215</v>
      </c>
      <c r="D2567" s="1" t="s">
        <v>4072</v>
      </c>
      <c r="E2567" s="1" t="s">
        <v>329</v>
      </c>
      <c r="F2567" s="1" t="s">
        <v>452</v>
      </c>
      <c r="G2567" s="162">
        <v>45439</v>
      </c>
      <c r="H2567" s="156" t="s">
        <v>94</v>
      </c>
      <c r="I2567" s="163">
        <v>45443</v>
      </c>
      <c r="J2567" s="127"/>
      <c r="K2567" s="9" t="s">
        <v>985</v>
      </c>
      <c r="L2567" t="s">
        <v>562</v>
      </c>
      <c r="M2567" s="13">
        <v>1399</v>
      </c>
      <c r="N2567" s="9" t="s">
        <v>2922</v>
      </c>
      <c r="O2567">
        <v>570</v>
      </c>
      <c r="P2567">
        <v>125</v>
      </c>
      <c r="Q2567" s="13">
        <f t="shared" si="46"/>
        <v>704</v>
      </c>
    </row>
    <row r="2568" spans="1:17" ht="21">
      <c r="A2568" s="59">
        <v>2560</v>
      </c>
      <c r="B2568" s="55">
        <v>77077495666</v>
      </c>
      <c r="C2568" s="55">
        <v>8879520012</v>
      </c>
      <c r="D2568" s="1" t="s">
        <v>4073</v>
      </c>
      <c r="E2568" s="1" t="s">
        <v>602</v>
      </c>
      <c r="F2568" s="1" t="s">
        <v>232</v>
      </c>
      <c r="G2568" s="162">
        <v>45439</v>
      </c>
      <c r="H2568" s="156" t="s">
        <v>94</v>
      </c>
      <c r="I2568" s="163">
        <v>45442</v>
      </c>
      <c r="J2568" s="127"/>
      <c r="K2568" s="9" t="s">
        <v>1376</v>
      </c>
      <c r="L2568" t="s">
        <v>562</v>
      </c>
      <c r="M2568" s="13">
        <v>1499</v>
      </c>
      <c r="N2568" s="9" t="s">
        <v>3340</v>
      </c>
      <c r="O2568">
        <v>570</v>
      </c>
      <c r="P2568">
        <v>125</v>
      </c>
      <c r="Q2568" s="13">
        <f t="shared" si="46"/>
        <v>804</v>
      </c>
    </row>
    <row r="2569" spans="1:17" ht="21">
      <c r="A2569" s="59">
        <v>2561</v>
      </c>
      <c r="B2569" s="55">
        <v>78005023003</v>
      </c>
      <c r="C2569" s="55">
        <v>8532908206</v>
      </c>
      <c r="D2569" s="1" t="s">
        <v>4074</v>
      </c>
      <c r="E2569" s="1" t="s">
        <v>839</v>
      </c>
      <c r="F2569" s="1" t="s">
        <v>840</v>
      </c>
      <c r="G2569" s="162">
        <v>45439</v>
      </c>
      <c r="H2569" s="156" t="s">
        <v>94</v>
      </c>
      <c r="I2569" s="163">
        <v>45441</v>
      </c>
      <c r="J2569" s="127"/>
      <c r="K2569" s="9" t="s">
        <v>1368</v>
      </c>
      <c r="M2569" s="13">
        <v>1399</v>
      </c>
      <c r="N2569" s="9" t="s">
        <v>1713</v>
      </c>
      <c r="O2569">
        <v>530</v>
      </c>
      <c r="P2569">
        <v>125</v>
      </c>
      <c r="Q2569" s="13">
        <f t="shared" si="46"/>
        <v>744</v>
      </c>
    </row>
    <row r="2570" spans="1:17" ht="21">
      <c r="A2570" s="59">
        <v>2562</v>
      </c>
      <c r="B2570" s="55">
        <v>19041581320341</v>
      </c>
      <c r="C2570" s="55">
        <v>8111811914</v>
      </c>
      <c r="D2570" s="1" t="s">
        <v>4075</v>
      </c>
      <c r="E2570" s="1" t="s">
        <v>2197</v>
      </c>
      <c r="F2570" s="1" t="s">
        <v>6</v>
      </c>
      <c r="G2570" s="162">
        <v>45439</v>
      </c>
      <c r="H2570" s="156" t="s">
        <v>94</v>
      </c>
      <c r="I2570" s="163">
        <v>45444</v>
      </c>
      <c r="J2570" s="127"/>
      <c r="K2570" s="9" t="s">
        <v>2351</v>
      </c>
      <c r="L2570" t="s">
        <v>562</v>
      </c>
      <c r="M2570" s="13">
        <v>1999</v>
      </c>
      <c r="N2570" s="9" t="s">
        <v>3392</v>
      </c>
      <c r="O2570">
        <v>650</v>
      </c>
      <c r="P2570">
        <v>200</v>
      </c>
      <c r="Q2570" s="13">
        <f t="shared" si="46"/>
        <v>1149</v>
      </c>
    </row>
    <row r="2571" spans="1:17" ht="21">
      <c r="A2571" s="59">
        <v>2563</v>
      </c>
      <c r="B2571" s="55">
        <v>78005022060</v>
      </c>
      <c r="C2571" s="55">
        <v>9005849991</v>
      </c>
      <c r="D2571" s="1" t="s">
        <v>4076</v>
      </c>
      <c r="E2571" s="1" t="s">
        <v>846</v>
      </c>
      <c r="F2571" s="1" t="s">
        <v>22</v>
      </c>
      <c r="G2571" s="162">
        <v>45439</v>
      </c>
      <c r="H2571" s="157" t="s">
        <v>115</v>
      </c>
      <c r="I2571" s="164"/>
      <c r="J2571" s="165">
        <v>45444</v>
      </c>
      <c r="K2571" s="9" t="s">
        <v>2104</v>
      </c>
      <c r="M2571" s="13"/>
      <c r="N2571" s="9" t="s">
        <v>3392</v>
      </c>
      <c r="O2571">
        <v>650</v>
      </c>
      <c r="P2571">
        <v>200</v>
      </c>
      <c r="Q2571" s="13">
        <f t="shared" si="46"/>
        <v>0</v>
      </c>
    </row>
    <row r="2572" spans="1:17" ht="21">
      <c r="A2572" s="59">
        <v>2564</v>
      </c>
      <c r="B2572" s="55">
        <v>81658589180</v>
      </c>
      <c r="C2572" s="55">
        <v>9945991730</v>
      </c>
      <c r="D2572" s="1" t="s">
        <v>4077</v>
      </c>
      <c r="E2572" s="1" t="s">
        <v>4078</v>
      </c>
      <c r="F2572" s="1" t="s">
        <v>452</v>
      </c>
      <c r="G2572" s="162">
        <v>45439</v>
      </c>
      <c r="H2572" s="156" t="s">
        <v>94</v>
      </c>
      <c r="I2572" s="163">
        <v>45442</v>
      </c>
      <c r="J2572" s="127"/>
      <c r="K2572" s="9" t="s">
        <v>1376</v>
      </c>
      <c r="L2572" t="s">
        <v>562</v>
      </c>
      <c r="M2572" s="13">
        <v>1499</v>
      </c>
      <c r="N2572" s="9" t="s">
        <v>3340</v>
      </c>
      <c r="O2572">
        <v>570</v>
      </c>
      <c r="P2572">
        <v>125</v>
      </c>
      <c r="Q2572" s="13">
        <f t="shared" si="46"/>
        <v>804</v>
      </c>
    </row>
    <row r="2573" spans="1:17" ht="21">
      <c r="A2573" s="59">
        <v>2565</v>
      </c>
      <c r="B2573" s="55">
        <v>19041581319652</v>
      </c>
      <c r="C2573" s="55">
        <v>7483161194</v>
      </c>
      <c r="D2573" s="1" t="s">
        <v>4079</v>
      </c>
      <c r="E2573" s="1" t="s">
        <v>329</v>
      </c>
      <c r="F2573" s="1" t="s">
        <v>452</v>
      </c>
      <c r="G2573" s="162">
        <v>45439</v>
      </c>
      <c r="H2573" s="156" t="s">
        <v>94</v>
      </c>
      <c r="I2573" s="163">
        <v>45443</v>
      </c>
      <c r="J2573" s="127"/>
      <c r="K2573" s="9" t="s">
        <v>4080</v>
      </c>
      <c r="L2573" t="s">
        <v>562</v>
      </c>
      <c r="M2573" s="13">
        <v>3997</v>
      </c>
      <c r="N2573" s="9" t="s">
        <v>4081</v>
      </c>
      <c r="O2573">
        <f>(3*530+40)</f>
        <v>1630</v>
      </c>
      <c r="P2573">
        <v>125</v>
      </c>
      <c r="Q2573" s="13">
        <f t="shared" si="46"/>
        <v>2242</v>
      </c>
    </row>
    <row r="2574" spans="1:17" ht="21">
      <c r="A2574" s="59">
        <v>2566</v>
      </c>
      <c r="B2574" s="55">
        <v>78005021124</v>
      </c>
      <c r="C2574" s="55">
        <v>8802045714</v>
      </c>
      <c r="D2574" s="1" t="s">
        <v>4082</v>
      </c>
      <c r="E2574" s="1" t="s">
        <v>21</v>
      </c>
      <c r="F2574" s="1" t="s">
        <v>22</v>
      </c>
      <c r="G2574" s="162">
        <v>45439</v>
      </c>
      <c r="H2574" s="156" t="s">
        <v>94</v>
      </c>
      <c r="I2574" s="163">
        <v>45440</v>
      </c>
      <c r="J2574" s="127"/>
      <c r="K2574" s="9" t="s">
        <v>2104</v>
      </c>
      <c r="M2574" s="13">
        <v>1999</v>
      </c>
      <c r="N2574" s="9" t="s">
        <v>2724</v>
      </c>
      <c r="O2574">
        <v>670</v>
      </c>
      <c r="P2574">
        <v>125</v>
      </c>
      <c r="Q2574" s="13">
        <f t="shared" si="46"/>
        <v>1204</v>
      </c>
    </row>
    <row r="2575" spans="1:17" ht="21">
      <c r="A2575" s="59">
        <v>2567</v>
      </c>
      <c r="B2575" s="55">
        <v>19041581394574</v>
      </c>
      <c r="C2575" s="55">
        <v>9810688293</v>
      </c>
      <c r="D2575" s="1" t="s">
        <v>4083</v>
      </c>
      <c r="E2575" s="1" t="s">
        <v>836</v>
      </c>
      <c r="F2575" s="1" t="s">
        <v>2</v>
      </c>
      <c r="G2575" s="162">
        <v>45439</v>
      </c>
      <c r="H2575" s="156" t="s">
        <v>94</v>
      </c>
      <c r="I2575" s="163">
        <v>45440</v>
      </c>
      <c r="J2575" s="127"/>
      <c r="K2575" s="9" t="s">
        <v>1368</v>
      </c>
      <c r="M2575" s="13">
        <v>1399</v>
      </c>
      <c r="N2575" s="9" t="s">
        <v>1713</v>
      </c>
      <c r="O2575">
        <v>530</v>
      </c>
      <c r="P2575">
        <v>125</v>
      </c>
      <c r="Q2575" s="13">
        <f t="shared" si="46"/>
        <v>744</v>
      </c>
    </row>
    <row r="2576" spans="1:17" ht="21">
      <c r="A2576" s="59">
        <v>2568</v>
      </c>
      <c r="B2576" s="55">
        <v>78005130884</v>
      </c>
      <c r="C2576" s="55">
        <v>9873205782</v>
      </c>
      <c r="D2576" s="1" t="s">
        <v>2694</v>
      </c>
      <c r="E2576" s="1" t="s">
        <v>21</v>
      </c>
      <c r="F2576" s="1" t="s">
        <v>22</v>
      </c>
      <c r="G2576" s="162">
        <v>45439</v>
      </c>
      <c r="H2576" s="156" t="s">
        <v>94</v>
      </c>
      <c r="I2576" s="163">
        <v>45440</v>
      </c>
      <c r="J2576" s="127"/>
      <c r="K2576" s="9" t="s">
        <v>1368</v>
      </c>
      <c r="M2576" s="13">
        <v>1399</v>
      </c>
      <c r="N2576" s="9" t="s">
        <v>1713</v>
      </c>
      <c r="O2576">
        <v>530</v>
      </c>
      <c r="P2576">
        <v>125</v>
      </c>
      <c r="Q2576" s="13">
        <f t="shared" si="46"/>
        <v>744</v>
      </c>
    </row>
    <row r="2577" spans="1:17" ht="21">
      <c r="A2577" s="59">
        <v>2569</v>
      </c>
      <c r="B2577" s="55">
        <v>77078907334</v>
      </c>
      <c r="C2577" s="55">
        <v>9312111115</v>
      </c>
      <c r="D2577" s="1" t="s">
        <v>4084</v>
      </c>
      <c r="E2577" s="1" t="s">
        <v>4085</v>
      </c>
      <c r="F2577" s="1" t="s">
        <v>492</v>
      </c>
      <c r="G2577" s="162">
        <v>45440</v>
      </c>
      <c r="H2577" s="156" t="s">
        <v>94</v>
      </c>
      <c r="I2577" s="163">
        <v>45442</v>
      </c>
      <c r="J2577" s="127"/>
      <c r="K2577" s="9" t="s">
        <v>1376</v>
      </c>
      <c r="L2577" t="s">
        <v>562</v>
      </c>
      <c r="M2577" s="13">
        <v>1499</v>
      </c>
      <c r="N2577" s="9" t="s">
        <v>3340</v>
      </c>
      <c r="O2577">
        <v>575</v>
      </c>
      <c r="P2577">
        <v>125</v>
      </c>
      <c r="Q2577" s="13">
        <f t="shared" ref="Q2577:Q2640" si="47">(IF((M2577)-(O2577+P2577)&lt;0,0,(M2577)-(O2577+P2577)))</f>
        <v>799</v>
      </c>
    </row>
    <row r="2578" spans="1:17" ht="21">
      <c r="A2578" s="59">
        <v>2570</v>
      </c>
      <c r="B2578" s="55">
        <v>19041582026630</v>
      </c>
      <c r="C2578" s="55">
        <v>8318181330</v>
      </c>
      <c r="D2578" s="1" t="s">
        <v>4086</v>
      </c>
      <c r="E2578" s="1" t="s">
        <v>846</v>
      </c>
      <c r="F2578" s="1" t="s">
        <v>22</v>
      </c>
      <c r="G2578" s="162">
        <v>45440</v>
      </c>
      <c r="H2578" s="156" t="s">
        <v>94</v>
      </c>
      <c r="I2578" s="163">
        <v>45442</v>
      </c>
      <c r="J2578" s="127"/>
      <c r="K2578" s="9" t="s">
        <v>1234</v>
      </c>
      <c r="M2578" s="13">
        <v>1499</v>
      </c>
      <c r="N2578" s="9" t="s">
        <v>1520</v>
      </c>
      <c r="O2578">
        <v>550</v>
      </c>
      <c r="P2578">
        <v>125</v>
      </c>
      <c r="Q2578" s="13">
        <f t="shared" si="47"/>
        <v>824</v>
      </c>
    </row>
    <row r="2579" spans="1:17" ht="21">
      <c r="A2579" s="59">
        <v>2571</v>
      </c>
      <c r="B2579" s="55">
        <v>19041582026582</v>
      </c>
      <c r="C2579" s="55">
        <v>6304881153</v>
      </c>
      <c r="D2579" s="1" t="s">
        <v>4087</v>
      </c>
      <c r="E2579" s="1" t="s">
        <v>1108</v>
      </c>
      <c r="F2579" s="1" t="s">
        <v>303</v>
      </c>
      <c r="G2579" s="162">
        <v>45440</v>
      </c>
      <c r="H2579" s="156" t="s">
        <v>94</v>
      </c>
      <c r="I2579" s="163">
        <v>45443</v>
      </c>
      <c r="J2579" s="127"/>
      <c r="K2579" s="9" t="s">
        <v>2104</v>
      </c>
      <c r="M2579" s="13">
        <v>1999</v>
      </c>
      <c r="N2579" s="9" t="s">
        <v>2254</v>
      </c>
      <c r="O2579">
        <v>650</v>
      </c>
      <c r="P2579">
        <v>200</v>
      </c>
      <c r="Q2579" s="13">
        <f t="shared" si="47"/>
        <v>1149</v>
      </c>
    </row>
    <row r="2580" spans="1:17" ht="21">
      <c r="A2580" s="59">
        <v>2572</v>
      </c>
      <c r="B2580" s="55">
        <v>78006296572</v>
      </c>
      <c r="C2580" s="55">
        <v>9822301438</v>
      </c>
      <c r="D2580" s="1" t="s">
        <v>4088</v>
      </c>
      <c r="E2580" s="1" t="s">
        <v>4089</v>
      </c>
      <c r="F2580" s="1" t="s">
        <v>232</v>
      </c>
      <c r="G2580" s="162">
        <v>45440</v>
      </c>
      <c r="H2580" s="156" t="s">
        <v>94</v>
      </c>
      <c r="I2580" s="163">
        <v>45443</v>
      </c>
      <c r="J2580" s="127"/>
      <c r="K2580" s="9" t="s">
        <v>2104</v>
      </c>
      <c r="M2580" s="13">
        <v>1999</v>
      </c>
      <c r="N2580" s="9" t="s">
        <v>3392</v>
      </c>
      <c r="O2580">
        <v>650</v>
      </c>
      <c r="P2580">
        <v>200</v>
      </c>
      <c r="Q2580" s="13">
        <f t="shared" si="47"/>
        <v>1149</v>
      </c>
    </row>
    <row r="2581" spans="1:17" ht="21">
      <c r="A2581" s="59">
        <v>2573</v>
      </c>
      <c r="B2581" s="55">
        <v>78006296535</v>
      </c>
      <c r="C2581" s="55">
        <v>6295114808</v>
      </c>
      <c r="D2581" s="1" t="s">
        <v>4090</v>
      </c>
      <c r="E2581" s="1" t="s">
        <v>2802</v>
      </c>
      <c r="F2581" s="1" t="s">
        <v>714</v>
      </c>
      <c r="G2581" s="162">
        <v>45440</v>
      </c>
      <c r="H2581" s="156" t="s">
        <v>94</v>
      </c>
      <c r="I2581" s="163">
        <v>45443</v>
      </c>
      <c r="J2581" s="127"/>
      <c r="K2581" s="9" t="s">
        <v>2104</v>
      </c>
      <c r="M2581" s="13">
        <v>1999</v>
      </c>
      <c r="N2581" s="9" t="s">
        <v>2254</v>
      </c>
      <c r="O2581">
        <v>650</v>
      </c>
      <c r="P2581">
        <v>200</v>
      </c>
      <c r="Q2581" s="13">
        <f t="shared" si="47"/>
        <v>1149</v>
      </c>
    </row>
    <row r="2582" spans="1:17" ht="21">
      <c r="A2582" s="59">
        <v>2574</v>
      </c>
      <c r="B2582" s="55">
        <v>19041582026265</v>
      </c>
      <c r="C2582" s="55">
        <v>9381206630</v>
      </c>
      <c r="D2582" s="1" t="s">
        <v>2764</v>
      </c>
      <c r="E2582" s="1" t="s">
        <v>829</v>
      </c>
      <c r="F2582" s="1" t="s">
        <v>303</v>
      </c>
      <c r="G2582" s="162">
        <v>45440</v>
      </c>
      <c r="H2582" s="157" t="s">
        <v>115</v>
      </c>
      <c r="I2582" s="164"/>
      <c r="J2582" s="165">
        <v>45462</v>
      </c>
      <c r="K2582" s="9" t="s">
        <v>1368</v>
      </c>
      <c r="M2582" s="13"/>
      <c r="N2582" s="9" t="s">
        <v>1713</v>
      </c>
      <c r="P2582">
        <v>125</v>
      </c>
      <c r="Q2582" s="13">
        <f t="shared" si="47"/>
        <v>0</v>
      </c>
    </row>
    <row r="2583" spans="1:17" ht="21">
      <c r="A2583" s="59">
        <v>2575</v>
      </c>
      <c r="B2583" s="55">
        <v>19041582026232</v>
      </c>
      <c r="C2583" s="55">
        <v>9999823609</v>
      </c>
      <c r="D2583" s="1" t="s">
        <v>4091</v>
      </c>
      <c r="E2583" s="1" t="s">
        <v>2826</v>
      </c>
      <c r="F2583" s="1" t="s">
        <v>452</v>
      </c>
      <c r="G2583" s="162">
        <v>45440</v>
      </c>
      <c r="H2583" s="156" t="s">
        <v>94</v>
      </c>
      <c r="I2583" s="163">
        <v>45444</v>
      </c>
      <c r="J2583" s="127"/>
      <c r="K2583" s="9" t="s">
        <v>2351</v>
      </c>
      <c r="L2583" t="s">
        <v>562</v>
      </c>
      <c r="M2583" s="13">
        <v>1999</v>
      </c>
      <c r="N2583" s="9" t="s">
        <v>2254</v>
      </c>
      <c r="O2583">
        <v>650</v>
      </c>
      <c r="P2583">
        <v>200</v>
      </c>
      <c r="Q2583" s="13">
        <f t="shared" si="47"/>
        <v>1149</v>
      </c>
    </row>
    <row r="2584" spans="1:17" ht="21">
      <c r="A2584" s="59">
        <v>2576</v>
      </c>
      <c r="B2584" s="55">
        <v>77078906461</v>
      </c>
      <c r="C2584" s="55">
        <v>9604327190</v>
      </c>
      <c r="D2584" s="1" t="s">
        <v>4092</v>
      </c>
      <c r="E2584" s="1" t="s">
        <v>4093</v>
      </c>
      <c r="F2584" s="1" t="s">
        <v>232</v>
      </c>
      <c r="G2584" s="162">
        <v>45440</v>
      </c>
      <c r="H2584" s="156" t="s">
        <v>94</v>
      </c>
      <c r="I2584" s="163">
        <v>45442</v>
      </c>
      <c r="J2584" s="127"/>
      <c r="K2584" s="9" t="s">
        <v>985</v>
      </c>
      <c r="L2584" t="s">
        <v>562</v>
      </c>
      <c r="M2584" s="13">
        <v>1399</v>
      </c>
      <c r="N2584" s="9" t="s">
        <v>2922</v>
      </c>
      <c r="O2584">
        <v>570</v>
      </c>
      <c r="P2584">
        <v>125</v>
      </c>
      <c r="Q2584" s="13">
        <f t="shared" si="47"/>
        <v>704</v>
      </c>
    </row>
    <row r="2585" spans="1:17" ht="21">
      <c r="A2585" s="59">
        <v>2577</v>
      </c>
      <c r="B2585" s="55">
        <v>19041582026114</v>
      </c>
      <c r="C2585" s="55">
        <v>8378857999</v>
      </c>
      <c r="D2585" s="1" t="s">
        <v>4094</v>
      </c>
      <c r="E2585" s="1" t="s">
        <v>2226</v>
      </c>
      <c r="F2585" s="1" t="s">
        <v>232</v>
      </c>
      <c r="G2585" s="162">
        <v>45440</v>
      </c>
      <c r="H2585" s="156" t="s">
        <v>94</v>
      </c>
      <c r="I2585" s="163">
        <v>45445</v>
      </c>
      <c r="J2585" s="127"/>
      <c r="K2585" s="9" t="s">
        <v>2104</v>
      </c>
      <c r="M2585" s="13">
        <v>1999</v>
      </c>
      <c r="N2585" s="9" t="s">
        <v>3392</v>
      </c>
      <c r="O2585">
        <v>650</v>
      </c>
      <c r="P2585">
        <v>200</v>
      </c>
      <c r="Q2585" s="13">
        <f t="shared" si="47"/>
        <v>1149</v>
      </c>
    </row>
    <row r="2586" spans="1:17" ht="21">
      <c r="A2586" s="59">
        <v>2578</v>
      </c>
      <c r="B2586" s="55">
        <v>19041582025963</v>
      </c>
      <c r="C2586" s="55">
        <v>7795136084</v>
      </c>
      <c r="D2586" s="1" t="s">
        <v>4095</v>
      </c>
      <c r="E2586" s="1" t="s">
        <v>329</v>
      </c>
      <c r="F2586" s="1" t="s">
        <v>452</v>
      </c>
      <c r="G2586" s="162">
        <v>45440</v>
      </c>
      <c r="H2586" s="156" t="s">
        <v>94</v>
      </c>
      <c r="I2586" s="163">
        <v>45444</v>
      </c>
      <c r="J2586" s="127"/>
      <c r="K2586" s="9" t="s">
        <v>2104</v>
      </c>
      <c r="M2586" s="13">
        <v>1999</v>
      </c>
      <c r="N2586" s="9" t="s">
        <v>3392</v>
      </c>
      <c r="O2586">
        <v>650</v>
      </c>
      <c r="P2586">
        <v>200</v>
      </c>
      <c r="Q2586" s="13">
        <f t="shared" si="47"/>
        <v>1149</v>
      </c>
    </row>
    <row r="2587" spans="1:17" ht="21">
      <c r="A2587" s="59">
        <v>2579</v>
      </c>
      <c r="B2587" s="55">
        <v>19041582025915</v>
      </c>
      <c r="C2587" s="55">
        <v>8712328333</v>
      </c>
      <c r="D2587" s="1" t="s">
        <v>4096</v>
      </c>
      <c r="E2587" s="1" t="s">
        <v>253</v>
      </c>
      <c r="F2587" s="1" t="s">
        <v>635</v>
      </c>
      <c r="G2587" s="162">
        <v>45440</v>
      </c>
      <c r="H2587" s="156" t="s">
        <v>94</v>
      </c>
      <c r="I2587" s="163">
        <v>45445</v>
      </c>
      <c r="J2587" s="127"/>
      <c r="K2587" s="9" t="s">
        <v>1234</v>
      </c>
      <c r="M2587" s="13">
        <v>1499</v>
      </c>
      <c r="N2587" s="9" t="s">
        <v>1520</v>
      </c>
      <c r="O2587">
        <v>550</v>
      </c>
      <c r="P2587">
        <v>125</v>
      </c>
      <c r="Q2587" s="13">
        <f t="shared" si="47"/>
        <v>824</v>
      </c>
    </row>
    <row r="2588" spans="1:17" ht="21">
      <c r="A2588" s="59">
        <v>2580</v>
      </c>
      <c r="B2588" s="55">
        <v>78006418980</v>
      </c>
      <c r="C2588" s="55">
        <v>9422705903</v>
      </c>
      <c r="D2588" s="1" t="s">
        <v>4097</v>
      </c>
      <c r="E2588" s="1" t="s">
        <v>2773</v>
      </c>
      <c r="F2588" s="1" t="s">
        <v>232</v>
      </c>
      <c r="G2588" s="162">
        <v>45440</v>
      </c>
      <c r="H2588" s="156" t="s">
        <v>94</v>
      </c>
      <c r="I2588" s="163">
        <v>45444</v>
      </c>
      <c r="J2588" s="127"/>
      <c r="K2588" s="9" t="s">
        <v>2228</v>
      </c>
      <c r="M2588" s="13">
        <v>2099</v>
      </c>
      <c r="N2588" s="9" t="s">
        <v>3928</v>
      </c>
      <c r="O2588">
        <v>650</v>
      </c>
      <c r="P2588">
        <v>200</v>
      </c>
      <c r="Q2588" s="13">
        <f t="shared" si="47"/>
        <v>1249</v>
      </c>
    </row>
    <row r="2589" spans="1:17" ht="21">
      <c r="A2589" s="59">
        <v>2581</v>
      </c>
      <c r="B2589" s="55">
        <v>19041582520933</v>
      </c>
      <c r="C2589" s="55">
        <v>9817101543</v>
      </c>
      <c r="D2589" s="1" t="s">
        <v>4098</v>
      </c>
      <c r="E2589" s="1" t="s">
        <v>4099</v>
      </c>
      <c r="F2589" s="1" t="s">
        <v>2</v>
      </c>
      <c r="G2589" s="162">
        <v>45441</v>
      </c>
      <c r="H2589" s="156" t="s">
        <v>94</v>
      </c>
      <c r="I2589" s="163">
        <v>45443</v>
      </c>
      <c r="J2589" s="127"/>
      <c r="K2589" s="9" t="s">
        <v>1234</v>
      </c>
      <c r="M2589" s="13">
        <v>1499</v>
      </c>
      <c r="N2589" s="9" t="s">
        <v>1520</v>
      </c>
      <c r="O2589">
        <v>550</v>
      </c>
      <c r="P2589">
        <v>125</v>
      </c>
      <c r="Q2589" s="13">
        <f t="shared" si="47"/>
        <v>824</v>
      </c>
    </row>
    <row r="2590" spans="1:17" ht="21">
      <c r="A2590" s="59">
        <v>2582</v>
      </c>
      <c r="B2590" s="55">
        <v>78007263493</v>
      </c>
      <c r="C2590" s="55">
        <v>7908747071</v>
      </c>
      <c r="D2590" s="1" t="s">
        <v>4100</v>
      </c>
      <c r="E2590" s="1" t="s">
        <v>2374</v>
      </c>
      <c r="F2590" s="1" t="s">
        <v>714</v>
      </c>
      <c r="G2590" s="162">
        <v>45441</v>
      </c>
      <c r="H2590" s="156" t="s">
        <v>94</v>
      </c>
      <c r="I2590" s="163">
        <v>45444</v>
      </c>
      <c r="J2590" s="127"/>
      <c r="K2590" s="9" t="s">
        <v>1514</v>
      </c>
      <c r="M2590" s="13">
        <v>1599</v>
      </c>
      <c r="N2590" s="9" t="s">
        <v>2948</v>
      </c>
      <c r="O2590">
        <v>550</v>
      </c>
      <c r="P2590">
        <v>125</v>
      </c>
      <c r="Q2590" s="13">
        <f t="shared" si="47"/>
        <v>924</v>
      </c>
    </row>
    <row r="2591" spans="1:17" ht="21">
      <c r="A2591" s="59">
        <v>2583</v>
      </c>
      <c r="B2591" s="55">
        <v>19041582520712</v>
      </c>
      <c r="C2591" s="55">
        <v>9957952214</v>
      </c>
      <c r="D2591" s="1" t="s">
        <v>4102</v>
      </c>
      <c r="E2591" s="1" t="s">
        <v>4103</v>
      </c>
      <c r="F2591" s="1" t="s">
        <v>380</v>
      </c>
      <c r="G2591" s="162">
        <v>45441</v>
      </c>
      <c r="H2591" s="156" t="s">
        <v>94</v>
      </c>
      <c r="I2591" s="163">
        <v>45446</v>
      </c>
      <c r="J2591" s="127"/>
      <c r="K2591" s="9" t="s">
        <v>1368</v>
      </c>
      <c r="M2591" s="13">
        <v>1399</v>
      </c>
      <c r="N2591" s="9" t="s">
        <v>1713</v>
      </c>
      <c r="O2591">
        <v>530</v>
      </c>
      <c r="P2591">
        <v>125</v>
      </c>
      <c r="Q2591" s="13">
        <f t="shared" si="47"/>
        <v>744</v>
      </c>
    </row>
    <row r="2592" spans="1:17" ht="21">
      <c r="A2592" s="59">
        <v>2584</v>
      </c>
      <c r="B2592" s="55">
        <v>80511729432</v>
      </c>
      <c r="C2592" s="55">
        <v>9863095740</v>
      </c>
      <c r="D2592" s="1" t="s">
        <v>4104</v>
      </c>
      <c r="E2592" s="1" t="s">
        <v>4105</v>
      </c>
      <c r="F2592" s="1" t="s">
        <v>448</v>
      </c>
      <c r="G2592" s="162">
        <v>45441</v>
      </c>
      <c r="H2592" s="156" t="s">
        <v>94</v>
      </c>
      <c r="I2592" s="163">
        <v>45444</v>
      </c>
      <c r="J2592" s="127"/>
      <c r="K2592" s="9" t="s">
        <v>2104</v>
      </c>
      <c r="M2592" s="13">
        <v>1999</v>
      </c>
      <c r="N2592" s="9" t="s">
        <v>2254</v>
      </c>
      <c r="O2592">
        <v>650</v>
      </c>
      <c r="P2592">
        <v>200</v>
      </c>
      <c r="Q2592" s="13">
        <f t="shared" si="47"/>
        <v>1149</v>
      </c>
    </row>
    <row r="2593" spans="1:17" ht="21">
      <c r="A2593" s="59">
        <v>2585</v>
      </c>
      <c r="B2593" s="55">
        <v>19041582520535</v>
      </c>
      <c r="C2593" s="55">
        <v>8791793975</v>
      </c>
      <c r="D2593" s="1" t="s">
        <v>4106</v>
      </c>
      <c r="E2593" s="1" t="s">
        <v>836</v>
      </c>
      <c r="F2593" s="1" t="s">
        <v>2</v>
      </c>
      <c r="G2593" s="162">
        <v>45441</v>
      </c>
      <c r="H2593" s="156" t="s">
        <v>94</v>
      </c>
      <c r="I2593" s="163">
        <v>45442</v>
      </c>
      <c r="J2593" s="127"/>
      <c r="K2593" s="9" t="s">
        <v>3171</v>
      </c>
      <c r="M2593" s="13">
        <v>2598</v>
      </c>
      <c r="N2593" s="9" t="s">
        <v>4107</v>
      </c>
      <c r="O2593">
        <v>1080</v>
      </c>
      <c r="P2593">
        <v>125</v>
      </c>
      <c r="Q2593" s="13">
        <f t="shared" si="47"/>
        <v>1393</v>
      </c>
    </row>
    <row r="2594" spans="1:17" ht="21">
      <c r="A2594" s="59">
        <v>2586</v>
      </c>
      <c r="B2594" s="55">
        <v>78007263084</v>
      </c>
      <c r="C2594" s="55">
        <v>9365274513</v>
      </c>
      <c r="D2594" s="1" t="s">
        <v>4108</v>
      </c>
      <c r="E2594" s="1" t="s">
        <v>951</v>
      </c>
      <c r="F2594" s="1" t="s">
        <v>852</v>
      </c>
      <c r="G2594" s="162">
        <v>45441</v>
      </c>
      <c r="H2594" s="156" t="s">
        <v>94</v>
      </c>
      <c r="I2594" s="163">
        <v>45446</v>
      </c>
      <c r="J2594" s="127"/>
      <c r="K2594" s="9" t="s">
        <v>2104</v>
      </c>
      <c r="M2594" s="13">
        <v>1999</v>
      </c>
      <c r="N2594" s="9" t="s">
        <v>3392</v>
      </c>
      <c r="O2594">
        <v>650</v>
      </c>
      <c r="P2594">
        <v>200</v>
      </c>
      <c r="Q2594" s="13">
        <f t="shared" si="47"/>
        <v>1149</v>
      </c>
    </row>
    <row r="2595" spans="1:17" ht="21">
      <c r="A2595" s="59">
        <v>2587</v>
      </c>
      <c r="B2595" s="55">
        <v>77080056782</v>
      </c>
      <c r="C2595" s="55">
        <v>9992355405</v>
      </c>
      <c r="D2595" s="1" t="s">
        <v>1645</v>
      </c>
      <c r="E2595" s="1" t="s">
        <v>4109</v>
      </c>
      <c r="F2595" s="1" t="s">
        <v>492</v>
      </c>
      <c r="G2595" s="162">
        <v>45441</v>
      </c>
      <c r="H2595" s="156" t="s">
        <v>94</v>
      </c>
      <c r="I2595" s="163">
        <v>45446</v>
      </c>
      <c r="J2595" s="127"/>
      <c r="K2595" s="9" t="s">
        <v>985</v>
      </c>
      <c r="L2595" t="s">
        <v>562</v>
      </c>
      <c r="M2595" s="13">
        <v>1399</v>
      </c>
      <c r="N2595" s="9" t="s">
        <v>2922</v>
      </c>
      <c r="O2595">
        <v>570</v>
      </c>
      <c r="P2595">
        <v>125</v>
      </c>
      <c r="Q2595" s="13">
        <f t="shared" si="47"/>
        <v>704</v>
      </c>
    </row>
    <row r="2596" spans="1:17" ht="21">
      <c r="A2596" s="59">
        <v>2588</v>
      </c>
      <c r="B2596" s="55">
        <v>78007262885</v>
      </c>
      <c r="C2596" s="55">
        <v>8956799213</v>
      </c>
      <c r="D2596" s="1" t="s">
        <v>4110</v>
      </c>
      <c r="E2596" s="1" t="s">
        <v>1695</v>
      </c>
      <c r="F2596" s="1" t="s">
        <v>232</v>
      </c>
      <c r="G2596" s="162">
        <v>45441</v>
      </c>
      <c r="H2596" s="157" t="s">
        <v>115</v>
      </c>
      <c r="I2596" s="164"/>
      <c r="J2596" s="165">
        <v>45454</v>
      </c>
      <c r="K2596" s="9" t="s">
        <v>1514</v>
      </c>
      <c r="M2596" s="13"/>
      <c r="N2596" s="9" t="s">
        <v>2948</v>
      </c>
      <c r="P2596">
        <v>125</v>
      </c>
      <c r="Q2596" s="13">
        <f t="shared" si="47"/>
        <v>0</v>
      </c>
    </row>
    <row r="2597" spans="1:17" ht="21">
      <c r="A2597" s="59">
        <v>2589</v>
      </c>
      <c r="B2597" s="55">
        <v>78007262830</v>
      </c>
      <c r="C2597" s="55">
        <v>9136385150</v>
      </c>
      <c r="D2597" s="1" t="s">
        <v>4111</v>
      </c>
      <c r="E2597" s="1" t="s">
        <v>533</v>
      </c>
      <c r="F2597" s="1" t="s">
        <v>232</v>
      </c>
      <c r="G2597" s="162">
        <v>45441</v>
      </c>
      <c r="H2597" s="156" t="s">
        <v>94</v>
      </c>
      <c r="I2597" s="163">
        <v>45444</v>
      </c>
      <c r="J2597" s="127"/>
      <c r="K2597" s="9" t="s">
        <v>2104</v>
      </c>
      <c r="M2597" s="13">
        <v>1999</v>
      </c>
      <c r="N2597" s="9" t="s">
        <v>3392</v>
      </c>
      <c r="O2597">
        <v>650</v>
      </c>
      <c r="P2597">
        <v>200</v>
      </c>
      <c r="Q2597" s="13">
        <f t="shared" si="47"/>
        <v>1149</v>
      </c>
    </row>
    <row r="2598" spans="1:17" ht="21">
      <c r="A2598" s="59">
        <v>2590</v>
      </c>
      <c r="B2598" s="55">
        <v>19041582519986</v>
      </c>
      <c r="C2598" s="55">
        <v>8709379785</v>
      </c>
      <c r="D2598" s="1" t="s">
        <v>4112</v>
      </c>
      <c r="E2598" s="1" t="s">
        <v>1592</v>
      </c>
      <c r="F2598" s="1" t="s">
        <v>365</v>
      </c>
      <c r="G2598" s="162">
        <v>45441</v>
      </c>
      <c r="H2598" s="156" t="s">
        <v>94</v>
      </c>
      <c r="I2598" s="163">
        <v>45444</v>
      </c>
      <c r="J2598" s="127"/>
      <c r="K2598" s="9" t="s">
        <v>2351</v>
      </c>
      <c r="L2598" t="s">
        <v>562</v>
      </c>
      <c r="M2598" s="13">
        <v>1999</v>
      </c>
      <c r="N2598" s="9" t="s">
        <v>3392</v>
      </c>
      <c r="O2598">
        <v>650</v>
      </c>
      <c r="P2598">
        <v>200</v>
      </c>
      <c r="Q2598" s="13">
        <f t="shared" si="47"/>
        <v>1149</v>
      </c>
    </row>
    <row r="2599" spans="1:17" ht="21">
      <c r="A2599" s="59">
        <v>2591</v>
      </c>
      <c r="B2599" s="55">
        <v>78007262760</v>
      </c>
      <c r="C2599" s="55">
        <v>9500093606</v>
      </c>
      <c r="D2599" s="1" t="s">
        <v>4113</v>
      </c>
      <c r="E2599" s="1" t="s">
        <v>939</v>
      </c>
      <c r="F2599" s="1" t="s">
        <v>343</v>
      </c>
      <c r="G2599" s="162">
        <v>45441</v>
      </c>
      <c r="H2599" s="156" t="s">
        <v>94</v>
      </c>
      <c r="I2599" s="163">
        <v>45446</v>
      </c>
      <c r="J2599" s="127"/>
      <c r="K2599" s="9" t="s">
        <v>1368</v>
      </c>
      <c r="M2599" s="13">
        <v>1399</v>
      </c>
      <c r="N2599" s="9" t="s">
        <v>1713</v>
      </c>
      <c r="O2599">
        <v>530</v>
      </c>
      <c r="P2599">
        <v>125</v>
      </c>
      <c r="Q2599" s="13">
        <f t="shared" si="47"/>
        <v>744</v>
      </c>
    </row>
    <row r="2600" spans="1:17" ht="21">
      <c r="A2600" s="59">
        <v>2592</v>
      </c>
      <c r="B2600" s="55">
        <v>19041582518940</v>
      </c>
      <c r="C2600" s="55">
        <v>7742211804</v>
      </c>
      <c r="D2600" s="1" t="s">
        <v>4114</v>
      </c>
      <c r="E2600" s="1" t="s">
        <v>1828</v>
      </c>
      <c r="F2600" s="1" t="s">
        <v>11</v>
      </c>
      <c r="G2600" s="162">
        <v>45441</v>
      </c>
      <c r="H2600" s="156" t="s">
        <v>94</v>
      </c>
      <c r="I2600" s="163">
        <v>45445</v>
      </c>
      <c r="J2600" s="127"/>
      <c r="K2600" s="9" t="s">
        <v>1368</v>
      </c>
      <c r="M2600" s="13">
        <v>1399</v>
      </c>
      <c r="N2600" s="9" t="s">
        <v>1713</v>
      </c>
      <c r="O2600">
        <v>530</v>
      </c>
      <c r="P2600">
        <v>125</v>
      </c>
      <c r="Q2600" s="13">
        <f t="shared" si="47"/>
        <v>744</v>
      </c>
    </row>
    <row r="2601" spans="1:17" ht="21">
      <c r="A2601" s="59">
        <v>2593</v>
      </c>
      <c r="B2601" s="55">
        <v>78007261625</v>
      </c>
      <c r="C2601" s="55">
        <v>9004862530</v>
      </c>
      <c r="D2601" s="1" t="s">
        <v>4116</v>
      </c>
      <c r="E2601" s="1" t="s">
        <v>231</v>
      </c>
      <c r="F2601" s="1" t="s">
        <v>232</v>
      </c>
      <c r="G2601" s="162">
        <v>45441</v>
      </c>
      <c r="H2601" s="156" t="s">
        <v>94</v>
      </c>
      <c r="I2601" s="163">
        <v>45444</v>
      </c>
      <c r="J2601" s="127"/>
      <c r="K2601" s="9" t="s">
        <v>1427</v>
      </c>
      <c r="M2601" s="13">
        <v>1648</v>
      </c>
      <c r="N2601" s="9" t="s">
        <v>2702</v>
      </c>
      <c r="O2601">
        <v>575</v>
      </c>
      <c r="P2601">
        <v>125</v>
      </c>
      <c r="Q2601" s="13">
        <f t="shared" si="47"/>
        <v>948</v>
      </c>
    </row>
    <row r="2602" spans="1:17" ht="21">
      <c r="A2602" s="59">
        <v>2594</v>
      </c>
      <c r="B2602" s="55">
        <v>78007261592</v>
      </c>
      <c r="C2602" s="55">
        <v>8619561628</v>
      </c>
      <c r="D2602" s="1" t="s">
        <v>4117</v>
      </c>
      <c r="E2602" s="1" t="s">
        <v>4118</v>
      </c>
      <c r="F2602" s="1" t="s">
        <v>11</v>
      </c>
      <c r="G2602" s="162">
        <v>45441</v>
      </c>
      <c r="H2602" s="156" t="s">
        <v>94</v>
      </c>
      <c r="I2602" s="163">
        <v>45443</v>
      </c>
      <c r="J2602" s="127"/>
      <c r="K2602" s="9" t="s">
        <v>1368</v>
      </c>
      <c r="M2602" s="13">
        <v>1399</v>
      </c>
      <c r="N2602" s="9" t="s">
        <v>1713</v>
      </c>
      <c r="O2602">
        <v>530</v>
      </c>
      <c r="P2602">
        <v>125</v>
      </c>
      <c r="Q2602" s="13">
        <f t="shared" si="47"/>
        <v>744</v>
      </c>
    </row>
    <row r="2603" spans="1:17" ht="21">
      <c r="A2603" s="59">
        <v>2595</v>
      </c>
      <c r="B2603" s="55">
        <v>78007261544</v>
      </c>
      <c r="C2603" s="55">
        <v>9877905174</v>
      </c>
      <c r="D2603" s="1" t="s">
        <v>4119</v>
      </c>
      <c r="E2603" s="1" t="s">
        <v>88</v>
      </c>
      <c r="F2603" s="1" t="s">
        <v>2</v>
      </c>
      <c r="G2603" s="162">
        <v>45441</v>
      </c>
      <c r="H2603" s="156" t="s">
        <v>94</v>
      </c>
      <c r="I2603" s="163">
        <v>45442</v>
      </c>
      <c r="J2603" s="127"/>
      <c r="K2603" s="9" t="s">
        <v>1368</v>
      </c>
      <c r="M2603" s="13">
        <v>1399</v>
      </c>
      <c r="N2603" s="9" t="s">
        <v>1713</v>
      </c>
      <c r="O2603">
        <v>530</v>
      </c>
      <c r="P2603">
        <v>125</v>
      </c>
      <c r="Q2603" s="13">
        <f t="shared" si="47"/>
        <v>744</v>
      </c>
    </row>
    <row r="2604" spans="1:17" ht="21">
      <c r="A2604" s="59">
        <v>2596</v>
      </c>
      <c r="B2604" s="55">
        <v>78007261485</v>
      </c>
      <c r="C2604" s="55">
        <v>9884812938</v>
      </c>
      <c r="D2604" s="1" t="s">
        <v>4120</v>
      </c>
      <c r="E2604" s="1" t="s">
        <v>939</v>
      </c>
      <c r="F2604" s="1" t="s">
        <v>343</v>
      </c>
      <c r="G2604" s="162">
        <v>45441</v>
      </c>
      <c r="H2604" s="156" t="s">
        <v>94</v>
      </c>
      <c r="I2604" s="163">
        <v>45445</v>
      </c>
      <c r="J2604" s="127"/>
      <c r="K2604" s="9" t="s">
        <v>1234</v>
      </c>
      <c r="M2604" s="13">
        <v>1499</v>
      </c>
      <c r="N2604" s="9" t="s">
        <v>1520</v>
      </c>
      <c r="O2604">
        <v>550</v>
      </c>
      <c r="P2604">
        <v>125</v>
      </c>
      <c r="Q2604" s="13">
        <f t="shared" si="47"/>
        <v>824</v>
      </c>
    </row>
    <row r="2605" spans="1:17" ht="21.6" customHeight="1">
      <c r="A2605" s="59">
        <v>2597</v>
      </c>
      <c r="B2605" s="55">
        <v>19041582518074</v>
      </c>
      <c r="C2605" s="55">
        <v>8210611739</v>
      </c>
      <c r="D2605" s="1" t="s">
        <v>4121</v>
      </c>
      <c r="E2605" s="1" t="s">
        <v>4122</v>
      </c>
      <c r="F2605" s="1" t="s">
        <v>365</v>
      </c>
      <c r="G2605" s="162">
        <v>45441</v>
      </c>
      <c r="H2605" s="156" t="s">
        <v>94</v>
      </c>
      <c r="I2605" s="163">
        <v>45445</v>
      </c>
      <c r="J2605" s="127"/>
      <c r="K2605" s="9" t="s">
        <v>1234</v>
      </c>
      <c r="M2605" s="13">
        <v>1499</v>
      </c>
      <c r="N2605" s="9" t="s">
        <v>1520</v>
      </c>
      <c r="O2605">
        <v>550</v>
      </c>
      <c r="P2605">
        <v>125</v>
      </c>
      <c r="Q2605" s="13">
        <f t="shared" si="47"/>
        <v>824</v>
      </c>
    </row>
    <row r="2606" spans="1:17" ht="21.6" customHeight="1">
      <c r="A2606" s="59">
        <v>2598</v>
      </c>
      <c r="B2606" s="55">
        <v>78007365763</v>
      </c>
      <c r="C2606" s="55">
        <v>8317463502</v>
      </c>
      <c r="D2606" s="1" t="s">
        <v>4123</v>
      </c>
      <c r="E2606" s="1" t="s">
        <v>329</v>
      </c>
      <c r="F2606" s="1" t="s">
        <v>452</v>
      </c>
      <c r="G2606" s="162">
        <v>45441</v>
      </c>
      <c r="H2606" s="156" t="s">
        <v>94</v>
      </c>
      <c r="I2606" s="163">
        <v>45444</v>
      </c>
      <c r="J2606" s="127"/>
      <c r="K2606" s="9" t="s">
        <v>1415</v>
      </c>
      <c r="M2606" s="13">
        <v>1548</v>
      </c>
      <c r="N2606" s="9" t="s">
        <v>1554</v>
      </c>
      <c r="O2606">
        <v>570</v>
      </c>
      <c r="P2606">
        <v>125</v>
      </c>
      <c r="Q2606" s="13">
        <f t="shared" si="47"/>
        <v>853</v>
      </c>
    </row>
    <row r="2607" spans="1:17" ht="21.6" customHeight="1">
      <c r="A2607" s="59">
        <v>2599</v>
      </c>
      <c r="B2607" s="55">
        <v>19041582573562</v>
      </c>
      <c r="C2607" s="55">
        <v>8853807448</v>
      </c>
      <c r="D2607" s="1" t="s">
        <v>4124</v>
      </c>
      <c r="E2607" s="1" t="s">
        <v>529</v>
      </c>
      <c r="F2607" s="1" t="s">
        <v>2</v>
      </c>
      <c r="G2607" s="162">
        <v>45441</v>
      </c>
      <c r="H2607" s="157" t="s">
        <v>115</v>
      </c>
      <c r="I2607" s="164"/>
      <c r="J2607" s="165">
        <v>45450</v>
      </c>
      <c r="K2607" s="9" t="s">
        <v>1368</v>
      </c>
      <c r="M2607" s="13"/>
      <c r="N2607" s="9" t="s">
        <v>1713</v>
      </c>
      <c r="O2607">
        <v>530</v>
      </c>
      <c r="P2607">
        <v>125</v>
      </c>
      <c r="Q2607" s="13">
        <f t="shared" si="47"/>
        <v>0</v>
      </c>
    </row>
    <row r="2608" spans="1:17" ht="21.6" customHeight="1">
      <c r="A2608" s="59">
        <v>2600</v>
      </c>
      <c r="B2608" s="55">
        <v>19041582573352</v>
      </c>
      <c r="C2608" s="55">
        <v>7492047079</v>
      </c>
      <c r="D2608" s="1" t="s">
        <v>4125</v>
      </c>
      <c r="E2608" s="1" t="s">
        <v>4126</v>
      </c>
      <c r="F2608" s="1" t="s">
        <v>210</v>
      </c>
      <c r="G2608" s="162">
        <v>45441</v>
      </c>
      <c r="H2608" s="156" t="s">
        <v>94</v>
      </c>
      <c r="I2608" s="163">
        <v>45444</v>
      </c>
      <c r="J2608" s="127"/>
      <c r="K2608" s="9" t="s">
        <v>985</v>
      </c>
      <c r="L2608" t="s">
        <v>562</v>
      </c>
      <c r="M2608" s="13">
        <v>1399</v>
      </c>
      <c r="N2608" s="9" t="s">
        <v>1713</v>
      </c>
      <c r="O2608">
        <v>530</v>
      </c>
      <c r="P2608">
        <v>125</v>
      </c>
      <c r="Q2608" s="13">
        <f t="shared" si="47"/>
        <v>744</v>
      </c>
    </row>
    <row r="2609" spans="1:17" ht="21.6" customHeight="1">
      <c r="A2609" s="59">
        <v>2601</v>
      </c>
      <c r="B2609" s="55">
        <v>77080945815</v>
      </c>
      <c r="C2609" s="55">
        <v>9996522015</v>
      </c>
      <c r="D2609" s="1" t="s">
        <v>759</v>
      </c>
      <c r="E2609" s="1" t="s">
        <v>4</v>
      </c>
      <c r="F2609" s="1" t="s">
        <v>4</v>
      </c>
      <c r="G2609" s="162">
        <v>45442</v>
      </c>
      <c r="H2609" s="156" t="s">
        <v>94</v>
      </c>
      <c r="I2609" s="163">
        <v>45443</v>
      </c>
      <c r="J2609" s="127"/>
      <c r="K2609" s="9" t="s">
        <v>985</v>
      </c>
      <c r="L2609" t="s">
        <v>3492</v>
      </c>
      <c r="M2609" s="13">
        <v>0</v>
      </c>
      <c r="N2609" s="9" t="s">
        <v>1713</v>
      </c>
      <c r="O2609">
        <v>530</v>
      </c>
      <c r="P2609">
        <v>125</v>
      </c>
      <c r="Q2609" s="13">
        <f t="shared" si="47"/>
        <v>0</v>
      </c>
    </row>
    <row r="2610" spans="1:17" ht="21.6" customHeight="1">
      <c r="A2610" s="59">
        <v>2602</v>
      </c>
      <c r="B2610" s="55">
        <v>78008217626</v>
      </c>
      <c r="C2610" s="55">
        <v>7505916264</v>
      </c>
      <c r="D2610" s="1" t="s">
        <v>4127</v>
      </c>
      <c r="E2610" s="1" t="s">
        <v>21</v>
      </c>
      <c r="F2610" s="1" t="s">
        <v>22</v>
      </c>
      <c r="G2610" s="162">
        <v>45442</v>
      </c>
      <c r="H2610" s="156" t="s">
        <v>94</v>
      </c>
      <c r="I2610" s="163">
        <v>45443</v>
      </c>
      <c r="J2610" s="127"/>
      <c r="K2610" s="9" t="s">
        <v>1234</v>
      </c>
      <c r="M2610" s="13">
        <v>1499</v>
      </c>
      <c r="N2610" s="9" t="s">
        <v>3882</v>
      </c>
      <c r="O2610">
        <v>530</v>
      </c>
      <c r="P2610">
        <v>125</v>
      </c>
      <c r="Q2610" s="13">
        <f t="shared" si="47"/>
        <v>844</v>
      </c>
    </row>
    <row r="2611" spans="1:17" ht="21.6" customHeight="1">
      <c r="A2611" s="59">
        <v>2603</v>
      </c>
      <c r="B2611" s="55">
        <v>78008213986</v>
      </c>
      <c r="C2611" s="55">
        <v>7977311670</v>
      </c>
      <c r="D2611" s="1" t="s">
        <v>4128</v>
      </c>
      <c r="E2611" s="1" t="s">
        <v>2410</v>
      </c>
      <c r="F2611" s="1" t="s">
        <v>232</v>
      </c>
      <c r="G2611" s="162">
        <v>45442</v>
      </c>
      <c r="H2611" s="156" t="s">
        <v>94</v>
      </c>
      <c r="I2611" s="163">
        <v>45444</v>
      </c>
      <c r="J2611" s="127"/>
      <c r="K2611" s="9" t="s">
        <v>2228</v>
      </c>
      <c r="M2611" s="13">
        <v>2099</v>
      </c>
      <c r="N2611" s="9" t="s">
        <v>3364</v>
      </c>
      <c r="O2611">
        <v>650</v>
      </c>
      <c r="P2611">
        <v>200</v>
      </c>
      <c r="Q2611" s="13">
        <f t="shared" si="47"/>
        <v>1249</v>
      </c>
    </row>
    <row r="2612" spans="1:17" ht="21.6" customHeight="1">
      <c r="A2612" s="59">
        <v>2604</v>
      </c>
      <c r="B2612" s="55">
        <v>78008211245</v>
      </c>
      <c r="C2612" s="55">
        <v>8798896407</v>
      </c>
      <c r="D2612" s="1" t="s">
        <v>4131</v>
      </c>
      <c r="E2612" s="1" t="s">
        <v>1651</v>
      </c>
      <c r="F2612" s="1" t="s">
        <v>1119</v>
      </c>
      <c r="G2612" s="162">
        <v>45442</v>
      </c>
      <c r="H2612" s="156" t="s">
        <v>94</v>
      </c>
      <c r="I2612" s="163">
        <v>45447</v>
      </c>
      <c r="J2612" s="127"/>
      <c r="K2612" s="9" t="s">
        <v>1427</v>
      </c>
      <c r="M2612" s="13">
        <v>1648</v>
      </c>
      <c r="N2612" s="9" t="s">
        <v>2702</v>
      </c>
      <c r="O2612">
        <v>575</v>
      </c>
      <c r="P2612">
        <v>125</v>
      </c>
      <c r="Q2612" s="13">
        <f t="shared" si="47"/>
        <v>948</v>
      </c>
    </row>
    <row r="2613" spans="1:17" ht="21.6" customHeight="1">
      <c r="A2613" s="59">
        <v>2605</v>
      </c>
      <c r="B2613" s="55">
        <v>19041583048884</v>
      </c>
      <c r="C2613" s="55">
        <v>8000296159</v>
      </c>
      <c r="D2613" s="1" t="s">
        <v>4132</v>
      </c>
      <c r="E2613" s="1" t="s">
        <v>34</v>
      </c>
      <c r="F2613" s="1" t="s">
        <v>11</v>
      </c>
      <c r="G2613" s="162">
        <v>45442</v>
      </c>
      <c r="H2613" s="156" t="s">
        <v>94</v>
      </c>
      <c r="I2613" s="163">
        <v>45448</v>
      </c>
      <c r="J2613" s="127"/>
      <c r="K2613" s="9" t="s">
        <v>1376</v>
      </c>
      <c r="L2613" t="s">
        <v>562</v>
      </c>
      <c r="M2613" s="13">
        <v>1499</v>
      </c>
      <c r="N2613" s="9" t="s">
        <v>4133</v>
      </c>
      <c r="O2613">
        <v>575</v>
      </c>
      <c r="P2613">
        <v>125</v>
      </c>
      <c r="Q2613" s="13">
        <f t="shared" si="47"/>
        <v>799</v>
      </c>
    </row>
    <row r="2614" spans="1:17" ht="21.6" customHeight="1">
      <c r="A2614" s="59">
        <v>2606</v>
      </c>
      <c r="B2614" s="55">
        <v>77080938336</v>
      </c>
      <c r="C2614" s="55">
        <v>9307986418</v>
      </c>
      <c r="D2614" s="1" t="s">
        <v>4134</v>
      </c>
      <c r="E2614" s="1" t="s">
        <v>21</v>
      </c>
      <c r="F2614" s="1" t="s">
        <v>22</v>
      </c>
      <c r="G2614" s="162">
        <v>45442</v>
      </c>
      <c r="H2614" s="156" t="s">
        <v>94</v>
      </c>
      <c r="I2614" s="163">
        <v>45443</v>
      </c>
      <c r="J2614" s="127"/>
      <c r="K2614" s="9" t="s">
        <v>2351</v>
      </c>
      <c r="L2614" t="s">
        <v>562</v>
      </c>
      <c r="M2614" s="13">
        <v>1999</v>
      </c>
      <c r="N2614" s="9" t="s">
        <v>3392</v>
      </c>
      <c r="O2614">
        <v>650</v>
      </c>
      <c r="P2614">
        <v>200</v>
      </c>
      <c r="Q2614" s="13">
        <f t="shared" si="47"/>
        <v>1149</v>
      </c>
    </row>
    <row r="2615" spans="1:17" ht="21.6" customHeight="1">
      <c r="A2615" s="59">
        <v>2607</v>
      </c>
      <c r="B2615" s="55">
        <v>78008208412</v>
      </c>
      <c r="C2615" s="55">
        <v>8169945912</v>
      </c>
      <c r="D2615" s="1" t="s">
        <v>4135</v>
      </c>
      <c r="E2615" s="1" t="s">
        <v>533</v>
      </c>
      <c r="F2615" s="1" t="s">
        <v>232</v>
      </c>
      <c r="G2615" s="162">
        <v>45442</v>
      </c>
      <c r="H2615" s="156" t="s">
        <v>94</v>
      </c>
      <c r="I2615" s="163">
        <v>45444</v>
      </c>
      <c r="J2615" s="127"/>
      <c r="K2615" s="9" t="s">
        <v>1368</v>
      </c>
      <c r="M2615" s="13">
        <v>1399</v>
      </c>
      <c r="N2615" s="9" t="s">
        <v>1713</v>
      </c>
      <c r="O2615">
        <v>530</v>
      </c>
      <c r="P2615">
        <v>125</v>
      </c>
      <c r="Q2615" s="13">
        <f t="shared" si="47"/>
        <v>744</v>
      </c>
    </row>
    <row r="2616" spans="1:17" ht="21.6" customHeight="1">
      <c r="A2616" s="59">
        <v>2608</v>
      </c>
      <c r="B2616" s="55">
        <v>19041583048140</v>
      </c>
      <c r="C2616" s="55">
        <v>9821631281</v>
      </c>
      <c r="D2616" s="1" t="s">
        <v>1260</v>
      </c>
      <c r="E2616" s="1" t="s">
        <v>836</v>
      </c>
      <c r="F2616" s="1" t="s">
        <v>2</v>
      </c>
      <c r="G2616" s="162">
        <v>45442</v>
      </c>
      <c r="H2616" s="156" t="s">
        <v>94</v>
      </c>
      <c r="I2616" s="163">
        <v>45443</v>
      </c>
      <c r="J2616" s="127"/>
      <c r="K2616" s="9" t="s">
        <v>2104</v>
      </c>
      <c r="M2616" s="13">
        <v>1999</v>
      </c>
      <c r="N2616" s="9" t="s">
        <v>2254</v>
      </c>
      <c r="O2616">
        <v>650</v>
      </c>
      <c r="P2616">
        <v>125</v>
      </c>
      <c r="Q2616" s="13">
        <f t="shared" si="47"/>
        <v>1224</v>
      </c>
    </row>
    <row r="2617" spans="1:17" ht="21.6" customHeight="1">
      <c r="A2617" s="59">
        <v>2609</v>
      </c>
      <c r="B2617" s="55">
        <v>19041583047823</v>
      </c>
      <c r="C2617" s="55">
        <v>9576146805</v>
      </c>
      <c r="D2617" s="1" t="s">
        <v>4136</v>
      </c>
      <c r="E2617" s="1" t="s">
        <v>2564</v>
      </c>
      <c r="F2617" s="1" t="s">
        <v>210</v>
      </c>
      <c r="G2617" s="162">
        <v>45442</v>
      </c>
      <c r="H2617" s="157" t="s">
        <v>115</v>
      </c>
      <c r="I2617" s="164"/>
      <c r="J2617" s="165">
        <v>45454</v>
      </c>
      <c r="K2617" s="9" t="s">
        <v>2104</v>
      </c>
      <c r="M2617" s="13"/>
      <c r="N2617" s="9" t="s">
        <v>3392</v>
      </c>
      <c r="P2617">
        <v>200</v>
      </c>
      <c r="Q2617" s="13">
        <f t="shared" si="47"/>
        <v>0</v>
      </c>
    </row>
    <row r="2618" spans="1:17" ht="21.6" customHeight="1">
      <c r="A2618" s="59">
        <v>2610</v>
      </c>
      <c r="B2618" s="55">
        <v>78008207233</v>
      </c>
      <c r="C2618" s="55">
        <v>8249288482</v>
      </c>
      <c r="D2618" s="1" t="s">
        <v>4137</v>
      </c>
      <c r="E2618" s="1" t="s">
        <v>4138</v>
      </c>
      <c r="F2618" s="1" t="s">
        <v>827</v>
      </c>
      <c r="G2618" s="162">
        <v>45442</v>
      </c>
      <c r="H2618" s="156" t="s">
        <v>94</v>
      </c>
      <c r="I2618" s="163">
        <v>45447</v>
      </c>
      <c r="J2618" s="127"/>
      <c r="K2618" s="9" t="s">
        <v>2104</v>
      </c>
      <c r="M2618" s="13">
        <v>1999</v>
      </c>
      <c r="N2618" s="9" t="s">
        <v>3392</v>
      </c>
      <c r="O2618">
        <v>650</v>
      </c>
      <c r="P2618">
        <v>200</v>
      </c>
      <c r="Q2618" s="13">
        <f t="shared" si="47"/>
        <v>1149</v>
      </c>
    </row>
    <row r="2619" spans="1:17" ht="21.6" customHeight="1">
      <c r="A2619" s="59">
        <v>2611</v>
      </c>
      <c r="B2619" s="55">
        <v>77080935024</v>
      </c>
      <c r="C2619" s="55">
        <v>9967606575</v>
      </c>
      <c r="D2619" s="1" t="s">
        <v>4139</v>
      </c>
      <c r="E2619" s="1" t="s">
        <v>602</v>
      </c>
      <c r="F2619" s="1" t="s">
        <v>232</v>
      </c>
      <c r="G2619" s="162">
        <v>45442</v>
      </c>
      <c r="H2619" s="156" t="s">
        <v>94</v>
      </c>
      <c r="I2619" s="163">
        <v>45444</v>
      </c>
      <c r="J2619" s="127"/>
      <c r="K2619" s="9" t="s">
        <v>2351</v>
      </c>
      <c r="L2619" t="s">
        <v>562</v>
      </c>
      <c r="M2619" s="13">
        <v>1999</v>
      </c>
      <c r="N2619" s="9" t="s">
        <v>3392</v>
      </c>
      <c r="O2619">
        <v>650</v>
      </c>
      <c r="P2619">
        <v>200</v>
      </c>
      <c r="Q2619" s="13">
        <f t="shared" si="47"/>
        <v>1149</v>
      </c>
    </row>
    <row r="2620" spans="1:17" ht="21.6" customHeight="1">
      <c r="A2620" s="59">
        <v>2612</v>
      </c>
      <c r="B2620" s="55">
        <v>19041583046143</v>
      </c>
      <c r="C2620" s="55">
        <v>9026160884</v>
      </c>
      <c r="D2620" s="1" t="s">
        <v>2015</v>
      </c>
      <c r="E2620" s="1" t="s">
        <v>842</v>
      </c>
      <c r="F2620" s="1" t="s">
        <v>22</v>
      </c>
      <c r="G2620" s="162">
        <v>45442</v>
      </c>
      <c r="H2620" s="156" t="s">
        <v>94</v>
      </c>
      <c r="I2620" s="163">
        <v>45444</v>
      </c>
      <c r="J2620" s="127"/>
      <c r="K2620" s="9" t="s">
        <v>2104</v>
      </c>
      <c r="M2620" s="13">
        <v>1999</v>
      </c>
      <c r="N2620" s="9" t="s">
        <v>3334</v>
      </c>
      <c r="O2620">
        <v>650</v>
      </c>
      <c r="P2620">
        <v>200</v>
      </c>
      <c r="Q2620" s="13">
        <f t="shared" si="47"/>
        <v>1149</v>
      </c>
    </row>
    <row r="2621" spans="1:17" ht="21.6" customHeight="1">
      <c r="A2621" s="59">
        <v>2613</v>
      </c>
      <c r="B2621" s="55">
        <v>78008205041</v>
      </c>
      <c r="C2621" s="55">
        <v>8532826627</v>
      </c>
      <c r="D2621" s="1" t="s">
        <v>4140</v>
      </c>
      <c r="E2621" s="1" t="s">
        <v>839</v>
      </c>
      <c r="F2621" s="1" t="s">
        <v>840</v>
      </c>
      <c r="G2621" s="162">
        <v>45442</v>
      </c>
      <c r="H2621" s="157" t="s">
        <v>115</v>
      </c>
      <c r="I2621" s="164"/>
      <c r="J2621" s="165">
        <v>45449</v>
      </c>
      <c r="K2621" s="9" t="s">
        <v>1427</v>
      </c>
      <c r="M2621" s="13"/>
      <c r="N2621" s="9" t="s">
        <v>2702</v>
      </c>
      <c r="P2621">
        <v>125</v>
      </c>
      <c r="Q2621" s="13">
        <f t="shared" si="47"/>
        <v>0</v>
      </c>
    </row>
    <row r="2622" spans="1:17" ht="21.6" customHeight="1">
      <c r="A2622" s="59">
        <v>2614</v>
      </c>
      <c r="B2622" s="55">
        <v>78008293355</v>
      </c>
      <c r="C2622" s="55">
        <v>9503971890</v>
      </c>
      <c r="D2622" s="1" t="s">
        <v>4141</v>
      </c>
      <c r="E2622" s="1" t="s">
        <v>4142</v>
      </c>
      <c r="F2622" s="1" t="s">
        <v>232</v>
      </c>
      <c r="G2622" s="162">
        <v>45442</v>
      </c>
      <c r="H2622" s="156" t="s">
        <v>94</v>
      </c>
      <c r="I2622" s="163">
        <v>45444</v>
      </c>
      <c r="J2622" s="127"/>
      <c r="K2622" s="9" t="s">
        <v>1368</v>
      </c>
      <c r="M2622" s="13">
        <v>1399</v>
      </c>
      <c r="N2622" s="9" t="s">
        <v>1713</v>
      </c>
      <c r="O2622">
        <v>530</v>
      </c>
      <c r="P2622">
        <v>125</v>
      </c>
      <c r="Q2622" s="13">
        <f t="shared" si="47"/>
        <v>744</v>
      </c>
    </row>
    <row r="2623" spans="1:17" ht="21.6" customHeight="1">
      <c r="A2623" s="59">
        <v>2615</v>
      </c>
      <c r="B2623" s="55">
        <v>78008293252</v>
      </c>
      <c r="C2623" s="55">
        <v>9029446313</v>
      </c>
      <c r="D2623" s="1" t="s">
        <v>4143</v>
      </c>
      <c r="E2623" s="1" t="s">
        <v>231</v>
      </c>
      <c r="F2623" s="1" t="s">
        <v>232</v>
      </c>
      <c r="G2623" s="162">
        <v>45442</v>
      </c>
      <c r="H2623" s="156" t="s">
        <v>94</v>
      </c>
      <c r="I2623" s="163">
        <v>45444</v>
      </c>
      <c r="J2623" s="127"/>
      <c r="K2623" s="9" t="s">
        <v>1368</v>
      </c>
      <c r="M2623" s="13">
        <v>1399</v>
      </c>
      <c r="N2623" s="9" t="s">
        <v>1713</v>
      </c>
      <c r="O2623">
        <v>530</v>
      </c>
      <c r="P2623">
        <v>125</v>
      </c>
      <c r="Q2623" s="13">
        <f t="shared" si="47"/>
        <v>744</v>
      </c>
    </row>
    <row r="2624" spans="1:17" ht="21.6" customHeight="1">
      <c r="A2624" s="59">
        <v>2616</v>
      </c>
      <c r="B2624" s="55">
        <v>77081038672</v>
      </c>
      <c r="C2624" s="55">
        <v>8580988699</v>
      </c>
      <c r="D2624" s="1" t="s">
        <v>4144</v>
      </c>
      <c r="E2624" s="1" t="s">
        <v>4145</v>
      </c>
      <c r="F2624" s="1" t="s">
        <v>468</v>
      </c>
      <c r="G2624" s="162">
        <v>45442</v>
      </c>
      <c r="H2624" s="156" t="s">
        <v>94</v>
      </c>
      <c r="I2624" s="163">
        <v>45447</v>
      </c>
      <c r="J2624" s="127"/>
      <c r="K2624" s="9" t="s">
        <v>985</v>
      </c>
      <c r="L2624" t="s">
        <v>562</v>
      </c>
      <c r="M2624" s="13">
        <v>1399</v>
      </c>
      <c r="N2624" s="9" t="s">
        <v>2922</v>
      </c>
      <c r="O2624">
        <v>570</v>
      </c>
      <c r="P2624">
        <v>125</v>
      </c>
      <c r="Q2624" s="13">
        <f t="shared" si="47"/>
        <v>704</v>
      </c>
    </row>
    <row r="2625" spans="1:17" ht="21.6" customHeight="1">
      <c r="A2625" s="59">
        <v>2617</v>
      </c>
      <c r="B2625" s="55">
        <v>78008270126</v>
      </c>
      <c r="C2625" s="55">
        <v>9119109059</v>
      </c>
      <c r="D2625" s="1" t="s">
        <v>4146</v>
      </c>
      <c r="E2625" s="1" t="s">
        <v>589</v>
      </c>
      <c r="F2625" s="1" t="s">
        <v>232</v>
      </c>
      <c r="G2625" s="162">
        <v>45442</v>
      </c>
      <c r="H2625" s="156" t="s">
        <v>94</v>
      </c>
      <c r="I2625" s="163">
        <v>45444</v>
      </c>
      <c r="J2625" s="127"/>
      <c r="K2625" s="9" t="s">
        <v>2104</v>
      </c>
      <c r="M2625" s="13">
        <v>1999</v>
      </c>
      <c r="N2625" s="9" t="s">
        <v>2254</v>
      </c>
      <c r="O2625">
        <v>650</v>
      </c>
      <c r="P2625">
        <v>200</v>
      </c>
      <c r="Q2625" s="13">
        <f t="shared" si="47"/>
        <v>1149</v>
      </c>
    </row>
    <row r="2626" spans="1:17" ht="21.6" customHeight="1">
      <c r="A2626" s="59">
        <v>2618</v>
      </c>
      <c r="B2626" s="55">
        <v>78008270012</v>
      </c>
      <c r="C2626" s="55">
        <v>8076483548</v>
      </c>
      <c r="D2626" s="1" t="s">
        <v>4147</v>
      </c>
      <c r="E2626" s="1" t="s">
        <v>111</v>
      </c>
      <c r="F2626" s="1" t="s">
        <v>22</v>
      </c>
      <c r="G2626" s="162">
        <v>45442</v>
      </c>
      <c r="H2626" s="156" t="s">
        <v>94</v>
      </c>
      <c r="I2626" s="163">
        <v>45443</v>
      </c>
      <c r="J2626" s="127"/>
      <c r="K2626" s="9" t="s">
        <v>2393</v>
      </c>
      <c r="M2626" s="13">
        <v>2498</v>
      </c>
      <c r="N2626" s="9" t="s">
        <v>2871</v>
      </c>
      <c r="O2626">
        <v>1060</v>
      </c>
      <c r="P2626">
        <v>125</v>
      </c>
      <c r="Q2626" s="13">
        <f t="shared" si="47"/>
        <v>1313</v>
      </c>
    </row>
    <row r="2627" spans="1:17" ht="21.6" customHeight="1">
      <c r="A2627" s="59">
        <v>2619</v>
      </c>
      <c r="B2627" s="55">
        <v>78008295131</v>
      </c>
      <c r="C2627" s="55">
        <v>6295525021</v>
      </c>
      <c r="D2627" s="1" t="s">
        <v>4148</v>
      </c>
      <c r="E2627" s="1" t="s">
        <v>2374</v>
      </c>
      <c r="F2627" s="1" t="s">
        <v>714</v>
      </c>
      <c r="G2627" s="162">
        <v>45442</v>
      </c>
      <c r="H2627" s="156" t="s">
        <v>94</v>
      </c>
      <c r="I2627" s="163">
        <v>45445</v>
      </c>
      <c r="J2627" s="127"/>
      <c r="K2627" s="9" t="s">
        <v>1368</v>
      </c>
      <c r="M2627" s="13">
        <v>1399</v>
      </c>
      <c r="N2627" s="9" t="s">
        <v>1713</v>
      </c>
      <c r="O2627">
        <v>530</v>
      </c>
      <c r="P2627">
        <v>125</v>
      </c>
      <c r="Q2627" s="13">
        <f t="shared" si="47"/>
        <v>744</v>
      </c>
    </row>
    <row r="2628" spans="1:17" ht="21.6" customHeight="1">
      <c r="A2628" s="59">
        <v>2620</v>
      </c>
      <c r="B2628" s="55">
        <v>19041583116176</v>
      </c>
      <c r="C2628" s="55">
        <v>7022669279</v>
      </c>
      <c r="D2628" s="1" t="s">
        <v>4149</v>
      </c>
      <c r="E2628" s="1" t="s">
        <v>3674</v>
      </c>
      <c r="F2628" s="1" t="s">
        <v>452</v>
      </c>
      <c r="G2628" s="162">
        <v>45442</v>
      </c>
      <c r="H2628" s="156" t="s">
        <v>94</v>
      </c>
      <c r="I2628" s="163">
        <v>45446</v>
      </c>
      <c r="J2628" s="127"/>
      <c r="K2628" s="9" t="s">
        <v>985</v>
      </c>
      <c r="L2628" t="s">
        <v>562</v>
      </c>
      <c r="M2628" s="13">
        <v>1399</v>
      </c>
      <c r="N2628" s="9" t="s">
        <v>2922</v>
      </c>
      <c r="O2628">
        <v>570</v>
      </c>
      <c r="P2628">
        <v>125</v>
      </c>
      <c r="Q2628" s="13">
        <f t="shared" si="47"/>
        <v>704</v>
      </c>
    </row>
    <row r="2629" spans="1:17" ht="21.6" customHeight="1">
      <c r="A2629" s="59">
        <v>2621</v>
      </c>
      <c r="B2629" s="55">
        <v>78008295050</v>
      </c>
      <c r="C2629" s="55">
        <v>7044265198</v>
      </c>
      <c r="D2629" s="1" t="s">
        <v>4150</v>
      </c>
      <c r="E2629" s="1" t="s">
        <v>986</v>
      </c>
      <c r="F2629" s="1" t="s">
        <v>714</v>
      </c>
      <c r="G2629" s="162">
        <v>45442</v>
      </c>
      <c r="H2629" s="156" t="s">
        <v>94</v>
      </c>
      <c r="I2629" s="163">
        <v>45445</v>
      </c>
      <c r="J2629" s="127"/>
      <c r="K2629" s="9" t="s">
        <v>1234</v>
      </c>
      <c r="M2629" s="13">
        <v>1499</v>
      </c>
      <c r="N2629" s="9" t="s">
        <v>3882</v>
      </c>
      <c r="O2629">
        <v>530</v>
      </c>
      <c r="P2629">
        <v>125</v>
      </c>
      <c r="Q2629" s="13">
        <f t="shared" si="47"/>
        <v>844</v>
      </c>
    </row>
    <row r="2630" spans="1:17" ht="21.6" customHeight="1">
      <c r="A2630" s="59">
        <v>2622</v>
      </c>
      <c r="B2630" s="55">
        <v>77081144394</v>
      </c>
      <c r="C2630" s="55">
        <v>7564899438</v>
      </c>
      <c r="D2630" s="1" t="s">
        <v>4151</v>
      </c>
      <c r="E2630" s="1" t="s">
        <v>589</v>
      </c>
      <c r="F2630" s="1" t="s">
        <v>232</v>
      </c>
      <c r="G2630" s="162">
        <v>45442</v>
      </c>
      <c r="H2630" s="156" t="s">
        <v>94</v>
      </c>
      <c r="I2630" s="163">
        <v>45444</v>
      </c>
      <c r="J2630" s="127"/>
      <c r="K2630" s="9" t="s">
        <v>2351</v>
      </c>
      <c r="L2630" t="s">
        <v>562</v>
      </c>
      <c r="M2630" s="13">
        <v>1999</v>
      </c>
      <c r="N2630" s="9" t="s">
        <v>3392</v>
      </c>
      <c r="O2630">
        <v>650</v>
      </c>
      <c r="P2630">
        <v>200</v>
      </c>
      <c r="Q2630" s="13">
        <f t="shared" si="47"/>
        <v>1149</v>
      </c>
    </row>
    <row r="2631" spans="1:17" ht="21.6" customHeight="1">
      <c r="A2631" s="59">
        <v>2623</v>
      </c>
      <c r="B2631" s="55">
        <v>78009212584</v>
      </c>
      <c r="C2631" s="55">
        <v>8119917934</v>
      </c>
      <c r="D2631" s="1" t="s">
        <v>3835</v>
      </c>
      <c r="E2631" s="1" t="s">
        <v>4</v>
      </c>
      <c r="F2631" s="1" t="s">
        <v>4</v>
      </c>
      <c r="G2631" s="162">
        <v>45443</v>
      </c>
      <c r="H2631" s="156" t="s">
        <v>94</v>
      </c>
      <c r="I2631" s="163">
        <v>45444</v>
      </c>
      <c r="J2631" s="127"/>
      <c r="K2631" s="9" t="s">
        <v>1368</v>
      </c>
      <c r="M2631" s="13">
        <v>1399</v>
      </c>
      <c r="N2631" s="9" t="s">
        <v>1713</v>
      </c>
      <c r="O2631">
        <v>530</v>
      </c>
      <c r="P2631">
        <v>125</v>
      </c>
      <c r="Q2631" s="13">
        <f t="shared" si="47"/>
        <v>744</v>
      </c>
    </row>
    <row r="2632" spans="1:17" ht="21.6" customHeight="1">
      <c r="A2632" s="59">
        <v>2624</v>
      </c>
      <c r="B2632" s="55">
        <v>78009212072</v>
      </c>
      <c r="C2632" s="55">
        <v>9789250248</v>
      </c>
      <c r="D2632" s="1" t="s">
        <v>4152</v>
      </c>
      <c r="E2632" s="1" t="s">
        <v>4153</v>
      </c>
      <c r="F2632" s="1" t="s">
        <v>343</v>
      </c>
      <c r="G2632" s="162">
        <v>45443</v>
      </c>
      <c r="H2632" s="156" t="s">
        <v>94</v>
      </c>
      <c r="I2632" s="163">
        <v>45446</v>
      </c>
      <c r="J2632" s="127"/>
      <c r="K2632" s="9" t="s">
        <v>1368</v>
      </c>
      <c r="M2632" s="13">
        <v>1399</v>
      </c>
      <c r="N2632" s="9" t="s">
        <v>1713</v>
      </c>
      <c r="O2632">
        <v>530</v>
      </c>
      <c r="P2632">
        <v>125</v>
      </c>
      <c r="Q2632" s="13">
        <f t="shared" si="47"/>
        <v>744</v>
      </c>
    </row>
    <row r="2633" spans="1:17" ht="21.6" customHeight="1">
      <c r="A2633" s="59">
        <v>2625</v>
      </c>
      <c r="B2633" s="55">
        <v>77082042332</v>
      </c>
      <c r="C2633" s="55">
        <v>7058215569</v>
      </c>
      <c r="D2633" s="1" t="s">
        <v>4154</v>
      </c>
      <c r="E2633" s="1" t="s">
        <v>589</v>
      </c>
      <c r="F2633" s="1" t="s">
        <v>232</v>
      </c>
      <c r="G2633" s="162">
        <v>45443</v>
      </c>
      <c r="H2633" s="156" t="s">
        <v>94</v>
      </c>
      <c r="I2633" s="163">
        <v>45445</v>
      </c>
      <c r="J2633" s="127"/>
      <c r="K2633" s="9" t="s">
        <v>1376</v>
      </c>
      <c r="L2633" t="s">
        <v>562</v>
      </c>
      <c r="M2633" s="13">
        <v>1499</v>
      </c>
      <c r="N2633" s="9" t="s">
        <v>4133</v>
      </c>
      <c r="O2633">
        <v>550</v>
      </c>
      <c r="P2633">
        <v>125</v>
      </c>
      <c r="Q2633" s="13">
        <f t="shared" si="47"/>
        <v>824</v>
      </c>
    </row>
    <row r="2634" spans="1:17" ht="21.6" customHeight="1">
      <c r="A2634" s="59">
        <v>2626</v>
      </c>
      <c r="B2634" s="55">
        <v>78009211910</v>
      </c>
      <c r="C2634" s="55">
        <v>9740510457</v>
      </c>
      <c r="D2634" s="1" t="s">
        <v>4155</v>
      </c>
      <c r="E2634" s="1" t="s">
        <v>2826</v>
      </c>
      <c r="F2634" s="1" t="s">
        <v>452</v>
      </c>
      <c r="G2634" s="162">
        <v>45443</v>
      </c>
      <c r="H2634" s="156" t="s">
        <v>94</v>
      </c>
      <c r="I2634" s="163">
        <v>45446</v>
      </c>
      <c r="J2634" s="127"/>
      <c r="K2634" s="9" t="s">
        <v>1234</v>
      </c>
      <c r="M2634" s="13">
        <v>1499</v>
      </c>
      <c r="N2634" s="9" t="s">
        <v>1520</v>
      </c>
      <c r="O2634">
        <v>550</v>
      </c>
      <c r="P2634">
        <v>125</v>
      </c>
      <c r="Q2634" s="13">
        <f t="shared" si="47"/>
        <v>824</v>
      </c>
    </row>
    <row r="2635" spans="1:17" ht="21.6" customHeight="1">
      <c r="A2635" s="59">
        <v>2627</v>
      </c>
      <c r="B2635" s="55">
        <v>78009211766</v>
      </c>
      <c r="C2635" s="55">
        <v>9600051572</v>
      </c>
      <c r="D2635" s="1" t="s">
        <v>4156</v>
      </c>
      <c r="E2635" s="1" t="s">
        <v>4153</v>
      </c>
      <c r="F2635" s="1" t="s">
        <v>343</v>
      </c>
      <c r="G2635" s="162">
        <v>45443</v>
      </c>
      <c r="H2635" s="156" t="s">
        <v>94</v>
      </c>
      <c r="I2635" s="163">
        <v>45448</v>
      </c>
      <c r="J2635" s="127"/>
      <c r="K2635" s="9" t="s">
        <v>1368</v>
      </c>
      <c r="M2635" s="13">
        <v>1399</v>
      </c>
      <c r="N2635" s="9" t="s">
        <v>1713</v>
      </c>
      <c r="O2635">
        <v>530</v>
      </c>
      <c r="P2635">
        <v>125</v>
      </c>
      <c r="Q2635" s="13">
        <f t="shared" si="47"/>
        <v>744</v>
      </c>
    </row>
    <row r="2636" spans="1:17" ht="21.6" customHeight="1">
      <c r="A2636" s="59">
        <v>2628</v>
      </c>
      <c r="B2636" s="55">
        <v>78009211615</v>
      </c>
      <c r="C2636" s="55">
        <v>9700165996</v>
      </c>
      <c r="D2636" s="1" t="s">
        <v>4157</v>
      </c>
      <c r="E2636" s="1" t="s">
        <v>829</v>
      </c>
      <c r="F2636" s="1" t="s">
        <v>303</v>
      </c>
      <c r="G2636" s="162">
        <v>45443</v>
      </c>
      <c r="H2636" s="156" t="s">
        <v>94</v>
      </c>
      <c r="I2636" s="163">
        <v>45446</v>
      </c>
      <c r="J2636" s="127"/>
      <c r="K2636" s="9" t="s">
        <v>1368</v>
      </c>
      <c r="M2636" s="13">
        <v>1399</v>
      </c>
      <c r="N2636" s="9" t="s">
        <v>1713</v>
      </c>
      <c r="O2636">
        <v>530</v>
      </c>
      <c r="P2636">
        <v>125</v>
      </c>
      <c r="Q2636" s="13">
        <f t="shared" si="47"/>
        <v>744</v>
      </c>
    </row>
    <row r="2637" spans="1:17" ht="21.6" customHeight="1">
      <c r="A2637" s="59">
        <v>2629</v>
      </c>
      <c r="B2637" s="55">
        <v>77082040770</v>
      </c>
      <c r="C2637" s="55">
        <v>9207982284</v>
      </c>
      <c r="D2637" s="1" t="s">
        <v>4158</v>
      </c>
      <c r="E2637" s="1" t="s">
        <v>4159</v>
      </c>
      <c r="F2637" s="1" t="s">
        <v>6</v>
      </c>
      <c r="G2637" s="162">
        <v>45443</v>
      </c>
      <c r="H2637" s="156" t="s">
        <v>94</v>
      </c>
      <c r="I2637" s="163">
        <v>45448</v>
      </c>
      <c r="J2637" s="127"/>
      <c r="K2637" s="9" t="s">
        <v>2351</v>
      </c>
      <c r="L2637" t="s">
        <v>562</v>
      </c>
      <c r="M2637" s="13">
        <v>1999</v>
      </c>
      <c r="N2637" s="9" t="s">
        <v>3392</v>
      </c>
      <c r="O2637">
        <v>650</v>
      </c>
      <c r="P2637">
        <v>200</v>
      </c>
      <c r="Q2637" s="13">
        <f t="shared" si="47"/>
        <v>1149</v>
      </c>
    </row>
    <row r="2638" spans="1:17" ht="21.6" customHeight="1">
      <c r="A2638" s="59">
        <v>2630</v>
      </c>
      <c r="B2638" s="55">
        <v>78009211486</v>
      </c>
      <c r="C2638" s="55">
        <v>9337182085</v>
      </c>
      <c r="D2638" s="1" t="s">
        <v>4160</v>
      </c>
      <c r="E2638" s="1" t="s">
        <v>4161</v>
      </c>
      <c r="F2638" s="1" t="s">
        <v>827</v>
      </c>
      <c r="G2638" s="162">
        <v>45443</v>
      </c>
      <c r="H2638" s="157" t="s">
        <v>115</v>
      </c>
      <c r="I2638" s="164"/>
      <c r="J2638" s="165">
        <v>45453</v>
      </c>
      <c r="K2638" s="9" t="s">
        <v>2104</v>
      </c>
      <c r="M2638" s="13"/>
      <c r="N2638" s="9" t="s">
        <v>3334</v>
      </c>
      <c r="P2638">
        <v>200</v>
      </c>
      <c r="Q2638" s="13">
        <f t="shared" si="47"/>
        <v>0</v>
      </c>
    </row>
    <row r="2639" spans="1:17" ht="21.6" customHeight="1">
      <c r="A2639" s="59">
        <v>2631</v>
      </c>
      <c r="B2639" s="55">
        <v>19041583631951</v>
      </c>
      <c r="C2639" s="55">
        <v>8730945231</v>
      </c>
      <c r="D2639" s="1" t="s">
        <v>4162</v>
      </c>
      <c r="E2639" s="1" t="s">
        <v>1060</v>
      </c>
      <c r="F2639" s="1" t="s">
        <v>380</v>
      </c>
      <c r="G2639" s="162">
        <v>45443</v>
      </c>
      <c r="H2639" s="156" t="s">
        <v>94</v>
      </c>
      <c r="I2639" s="163">
        <v>45447</v>
      </c>
      <c r="J2639" s="127"/>
      <c r="K2639" s="9" t="s">
        <v>2104</v>
      </c>
      <c r="M2639" s="13">
        <v>1999</v>
      </c>
      <c r="N2639" s="9" t="s">
        <v>3334</v>
      </c>
      <c r="O2639">
        <v>650</v>
      </c>
      <c r="P2639">
        <v>200</v>
      </c>
      <c r="Q2639" s="13">
        <f t="shared" si="47"/>
        <v>1149</v>
      </c>
    </row>
    <row r="2640" spans="1:17" ht="21.6" customHeight="1">
      <c r="A2640" s="59">
        <v>2632</v>
      </c>
      <c r="B2640" s="55">
        <v>78009211000</v>
      </c>
      <c r="C2640" s="55">
        <v>8095769653</v>
      </c>
      <c r="D2640" s="1" t="s">
        <v>4163</v>
      </c>
      <c r="E2640" s="1" t="s">
        <v>231</v>
      </c>
      <c r="F2640" s="1" t="s">
        <v>232</v>
      </c>
      <c r="G2640" s="162">
        <v>45443</v>
      </c>
      <c r="H2640" s="157" t="s">
        <v>115</v>
      </c>
      <c r="I2640" s="164"/>
      <c r="J2640" s="165">
        <v>45452</v>
      </c>
      <c r="K2640" s="9" t="s">
        <v>2104</v>
      </c>
      <c r="M2640" s="13"/>
      <c r="N2640" s="9" t="s">
        <v>2254</v>
      </c>
      <c r="O2640">
        <v>650</v>
      </c>
      <c r="P2640">
        <v>200</v>
      </c>
      <c r="Q2640" s="13">
        <f t="shared" si="47"/>
        <v>0</v>
      </c>
    </row>
    <row r="2641" spans="1:17" ht="21.6" customHeight="1">
      <c r="A2641" s="59">
        <v>2633</v>
      </c>
      <c r="B2641" s="55">
        <v>78009210915</v>
      </c>
      <c r="C2641" s="55">
        <v>9717662533</v>
      </c>
      <c r="D2641" s="1" t="s">
        <v>3804</v>
      </c>
      <c r="E2641" s="1" t="s">
        <v>4</v>
      </c>
      <c r="F2641" s="1" t="s">
        <v>4</v>
      </c>
      <c r="G2641" s="162">
        <v>45443</v>
      </c>
      <c r="H2641" s="156" t="s">
        <v>94</v>
      </c>
      <c r="I2641" s="163">
        <v>45444</v>
      </c>
      <c r="J2641" s="127"/>
      <c r="K2641" s="9" t="s">
        <v>1368</v>
      </c>
      <c r="M2641" s="13">
        <v>1399</v>
      </c>
      <c r="N2641" s="9" t="s">
        <v>1713</v>
      </c>
      <c r="O2641">
        <v>530</v>
      </c>
      <c r="P2641">
        <v>125</v>
      </c>
      <c r="Q2641" s="13">
        <f t="shared" ref="Q2641:Q2704" si="48">(IF((M2641)-(O2641+P2641)&lt;0,0,(M2641)-(O2641+P2641)))</f>
        <v>744</v>
      </c>
    </row>
    <row r="2642" spans="1:17" ht="21.6" customHeight="1">
      <c r="A2642" s="59">
        <v>2634</v>
      </c>
      <c r="B2642" s="55">
        <v>78009213645</v>
      </c>
      <c r="C2642" s="55">
        <v>9162019050</v>
      </c>
      <c r="D2642" s="1" t="s">
        <v>4164</v>
      </c>
      <c r="E2642" s="1" t="s">
        <v>901</v>
      </c>
      <c r="F2642" s="1" t="s">
        <v>210</v>
      </c>
      <c r="G2642" s="162">
        <v>45443</v>
      </c>
      <c r="H2642" s="156" t="s">
        <v>94</v>
      </c>
      <c r="I2642" s="163">
        <v>45446</v>
      </c>
      <c r="J2642" s="127"/>
      <c r="K2642" s="9" t="s">
        <v>1234</v>
      </c>
      <c r="M2642" s="13">
        <v>1499</v>
      </c>
      <c r="N2642" s="9" t="s">
        <v>1520</v>
      </c>
      <c r="O2642">
        <v>550</v>
      </c>
      <c r="P2642">
        <v>125</v>
      </c>
      <c r="Q2642" s="13">
        <f t="shared" si="48"/>
        <v>824</v>
      </c>
    </row>
    <row r="2643" spans="1:17" ht="21.6" customHeight="1">
      <c r="A2643" s="59">
        <v>2635</v>
      </c>
      <c r="B2643" s="55">
        <v>78009210845</v>
      </c>
      <c r="C2643" s="55">
        <v>8727838772</v>
      </c>
      <c r="D2643" s="1" t="s">
        <v>4165</v>
      </c>
      <c r="E2643" s="1" t="s">
        <v>1171</v>
      </c>
      <c r="F2643" s="1" t="s">
        <v>93</v>
      </c>
      <c r="G2643" s="162">
        <v>45443</v>
      </c>
      <c r="H2643" s="156" t="s">
        <v>94</v>
      </c>
      <c r="I2643" s="163">
        <v>45445</v>
      </c>
      <c r="J2643" s="127"/>
      <c r="K2643" s="9" t="s">
        <v>1368</v>
      </c>
      <c r="M2643" s="13">
        <v>1399</v>
      </c>
      <c r="N2643" s="9" t="s">
        <v>1713</v>
      </c>
      <c r="O2643">
        <v>530</v>
      </c>
      <c r="P2643">
        <v>125</v>
      </c>
      <c r="Q2643" s="13">
        <f t="shared" si="48"/>
        <v>744</v>
      </c>
    </row>
    <row r="2644" spans="1:17" ht="21.6" customHeight="1">
      <c r="A2644" s="59">
        <v>2636</v>
      </c>
      <c r="B2644" s="55">
        <v>19041583631520</v>
      </c>
      <c r="C2644" s="55">
        <v>9103029818</v>
      </c>
      <c r="D2644" s="1" t="s">
        <v>4168</v>
      </c>
      <c r="E2644" s="1" t="s">
        <v>962</v>
      </c>
      <c r="F2644" s="1" t="s">
        <v>631</v>
      </c>
      <c r="G2644" s="162">
        <v>45443</v>
      </c>
      <c r="H2644" s="156" t="s">
        <v>94</v>
      </c>
      <c r="I2644" s="163">
        <v>45446</v>
      </c>
      <c r="J2644" s="127"/>
      <c r="K2644" s="9" t="s">
        <v>2104</v>
      </c>
      <c r="M2644" s="13">
        <v>1999</v>
      </c>
      <c r="N2644" s="9" t="s">
        <v>3392</v>
      </c>
      <c r="O2644">
        <v>650</v>
      </c>
      <c r="P2644">
        <v>200</v>
      </c>
      <c r="Q2644" s="13">
        <f t="shared" si="48"/>
        <v>1149</v>
      </c>
    </row>
    <row r="2645" spans="1:17" ht="21.6" customHeight="1">
      <c r="A2645" s="59">
        <v>2637</v>
      </c>
      <c r="B2645" s="55">
        <v>78009210285</v>
      </c>
      <c r="C2645" s="55">
        <v>8900971106</v>
      </c>
      <c r="D2645" s="1" t="s">
        <v>4170</v>
      </c>
      <c r="E2645" s="1" t="s">
        <v>329</v>
      </c>
      <c r="F2645" s="1" t="s">
        <v>452</v>
      </c>
      <c r="G2645" s="162">
        <v>45443</v>
      </c>
      <c r="H2645" s="156" t="s">
        <v>94</v>
      </c>
      <c r="I2645" s="163">
        <v>45448</v>
      </c>
      <c r="J2645" s="127"/>
      <c r="K2645" s="9" t="s">
        <v>1368</v>
      </c>
      <c r="M2645" s="13">
        <v>1399</v>
      </c>
      <c r="N2645" s="9" t="s">
        <v>1713</v>
      </c>
      <c r="O2645">
        <v>530</v>
      </c>
      <c r="P2645">
        <v>125</v>
      </c>
      <c r="Q2645" s="13">
        <f t="shared" si="48"/>
        <v>744</v>
      </c>
    </row>
    <row r="2646" spans="1:17" ht="21.6" customHeight="1">
      <c r="A2646" s="59">
        <v>2638</v>
      </c>
      <c r="B2646" s="55">
        <v>1091301199053</v>
      </c>
      <c r="C2646" s="55">
        <v>9391969080</v>
      </c>
      <c r="D2646" s="1" t="s">
        <v>4171</v>
      </c>
      <c r="E2646" s="1" t="s">
        <v>598</v>
      </c>
      <c r="F2646" s="1" t="s">
        <v>303</v>
      </c>
      <c r="G2646" s="162">
        <v>45443</v>
      </c>
      <c r="H2646" s="156" t="s">
        <v>94</v>
      </c>
      <c r="I2646" s="163">
        <v>45446</v>
      </c>
      <c r="J2646" s="127"/>
      <c r="K2646" s="9" t="s">
        <v>1368</v>
      </c>
      <c r="M2646" s="13">
        <v>1399</v>
      </c>
      <c r="N2646" s="9" t="s">
        <v>1713</v>
      </c>
      <c r="O2646">
        <v>530</v>
      </c>
      <c r="P2646">
        <v>125</v>
      </c>
      <c r="Q2646" s="13">
        <f t="shared" si="48"/>
        <v>744</v>
      </c>
    </row>
    <row r="2647" spans="1:17" ht="21.6" customHeight="1">
      <c r="A2647" s="59">
        <v>2639</v>
      </c>
      <c r="B2647" s="55">
        <v>78009209633</v>
      </c>
      <c r="C2647" s="55">
        <v>9873681627</v>
      </c>
      <c r="D2647" s="1" t="s">
        <v>4172</v>
      </c>
      <c r="E2647" s="1" t="s">
        <v>4</v>
      </c>
      <c r="F2647" s="1" t="s">
        <v>4</v>
      </c>
      <c r="G2647" s="162">
        <v>45443</v>
      </c>
      <c r="H2647" s="156" t="s">
        <v>94</v>
      </c>
      <c r="I2647" s="163">
        <v>45444</v>
      </c>
      <c r="J2647" s="127"/>
      <c r="K2647" s="9" t="s">
        <v>1368</v>
      </c>
      <c r="M2647" s="13">
        <v>1399</v>
      </c>
      <c r="N2647" s="9" t="s">
        <v>1713</v>
      </c>
      <c r="O2647">
        <v>530</v>
      </c>
      <c r="P2647">
        <v>125</v>
      </c>
      <c r="Q2647" s="13">
        <f t="shared" si="48"/>
        <v>744</v>
      </c>
    </row>
    <row r="2648" spans="1:17" ht="21.6" customHeight="1">
      <c r="A2648" s="59">
        <v>2640</v>
      </c>
      <c r="B2648" s="55">
        <v>77082158005</v>
      </c>
      <c r="C2648" s="55">
        <v>9082377308</v>
      </c>
      <c r="D2648" s="1" t="s">
        <v>4173</v>
      </c>
      <c r="E2648" s="1" t="s">
        <v>533</v>
      </c>
      <c r="F2648" s="1" t="s">
        <v>232</v>
      </c>
      <c r="G2648" s="162">
        <v>45443</v>
      </c>
      <c r="H2648" s="156" t="s">
        <v>94</v>
      </c>
      <c r="I2648" s="163">
        <v>45445</v>
      </c>
      <c r="J2648" s="127"/>
      <c r="K2648" s="9" t="s">
        <v>3299</v>
      </c>
      <c r="M2648" s="13">
        <v>2099</v>
      </c>
      <c r="N2648" s="9" t="s">
        <v>3364</v>
      </c>
      <c r="O2648">
        <v>650</v>
      </c>
      <c r="P2648">
        <v>200</v>
      </c>
      <c r="Q2648" s="13">
        <f t="shared" si="48"/>
        <v>1249</v>
      </c>
    </row>
    <row r="2649" spans="1:17" ht="21.6" customHeight="1">
      <c r="A2649" s="59">
        <v>2641</v>
      </c>
      <c r="B2649" s="55">
        <v>78009301554</v>
      </c>
      <c r="C2649" s="55">
        <v>8979590302</v>
      </c>
      <c r="D2649" s="1" t="s">
        <v>4174</v>
      </c>
      <c r="E2649" s="1" t="s">
        <v>4</v>
      </c>
      <c r="F2649" s="1" t="s">
        <v>4</v>
      </c>
      <c r="G2649" s="162">
        <v>45443</v>
      </c>
      <c r="H2649" s="156" t="s">
        <v>94</v>
      </c>
      <c r="I2649" s="163">
        <v>45444</v>
      </c>
      <c r="J2649" s="127"/>
      <c r="K2649" s="9" t="s">
        <v>1234</v>
      </c>
      <c r="M2649" s="13">
        <v>1499</v>
      </c>
      <c r="N2649" s="9" t="s">
        <v>1520</v>
      </c>
      <c r="O2649">
        <v>550</v>
      </c>
      <c r="P2649">
        <v>125</v>
      </c>
      <c r="Q2649" s="13">
        <f t="shared" si="48"/>
        <v>824</v>
      </c>
    </row>
    <row r="2650" spans="1:17" ht="21.6" customHeight="1">
      <c r="A2650" s="59">
        <v>2642</v>
      </c>
      <c r="B2650" s="55">
        <v>19041583686083</v>
      </c>
      <c r="C2650" s="55">
        <v>8413057584</v>
      </c>
      <c r="D2650" s="1" t="s">
        <v>4175</v>
      </c>
      <c r="E2650" s="1" t="s">
        <v>4176</v>
      </c>
      <c r="F2650" s="1" t="s">
        <v>468</v>
      </c>
      <c r="G2650" s="162">
        <v>45443</v>
      </c>
      <c r="H2650" s="156" t="s">
        <v>94</v>
      </c>
      <c r="I2650" s="163">
        <v>45446</v>
      </c>
      <c r="J2650" s="127"/>
      <c r="K2650" s="9" t="s">
        <v>2104</v>
      </c>
      <c r="M2650" s="13">
        <v>1999</v>
      </c>
      <c r="N2650" s="9" t="s">
        <v>3392</v>
      </c>
      <c r="O2650">
        <v>650</v>
      </c>
      <c r="P2650">
        <v>200</v>
      </c>
      <c r="Q2650" s="13">
        <f t="shared" si="48"/>
        <v>1149</v>
      </c>
    </row>
    <row r="2651" spans="1:17" ht="21.6" customHeight="1">
      <c r="A2651" s="59">
        <v>2643</v>
      </c>
      <c r="B2651" s="55">
        <v>78009301510</v>
      </c>
      <c r="C2651" s="55">
        <v>7005638754</v>
      </c>
      <c r="D2651" s="1" t="s">
        <v>4178</v>
      </c>
      <c r="E2651" s="1" t="s">
        <v>1474</v>
      </c>
      <c r="F2651" s="1" t="s">
        <v>1475</v>
      </c>
      <c r="G2651" s="162">
        <v>45443</v>
      </c>
      <c r="H2651" s="157" t="s">
        <v>115</v>
      </c>
      <c r="I2651" s="164"/>
      <c r="J2651" s="165">
        <v>45445</v>
      </c>
      <c r="K2651" s="9" t="s">
        <v>1234</v>
      </c>
      <c r="M2651" s="13"/>
      <c r="N2651" s="9" t="s">
        <v>1520</v>
      </c>
      <c r="O2651">
        <v>550</v>
      </c>
      <c r="P2651">
        <v>125</v>
      </c>
      <c r="Q2651" s="13">
        <f t="shared" si="48"/>
        <v>0</v>
      </c>
    </row>
    <row r="2652" spans="1:17" ht="21.6" customHeight="1">
      <c r="A2652" s="59">
        <v>2644</v>
      </c>
      <c r="B2652" s="55">
        <v>78009301484</v>
      </c>
      <c r="C2652" s="55">
        <v>7869650398</v>
      </c>
      <c r="D2652" s="1" t="s">
        <v>4179</v>
      </c>
      <c r="E2652" s="1" t="s">
        <v>742</v>
      </c>
      <c r="F2652" s="1" t="s">
        <v>199</v>
      </c>
      <c r="G2652" s="162">
        <v>45443</v>
      </c>
      <c r="H2652" s="156" t="s">
        <v>94</v>
      </c>
      <c r="I2652" s="163">
        <v>45447</v>
      </c>
      <c r="J2652" s="127"/>
      <c r="K2652" s="9" t="s">
        <v>2104</v>
      </c>
      <c r="M2652" s="13">
        <v>1999</v>
      </c>
      <c r="N2652" s="9" t="s">
        <v>3444</v>
      </c>
      <c r="O2652">
        <v>650</v>
      </c>
      <c r="P2652">
        <v>200</v>
      </c>
      <c r="Q2652" s="13">
        <f t="shared" si="48"/>
        <v>1149</v>
      </c>
    </row>
    <row r="2653" spans="1:17" ht="21.6" customHeight="1">
      <c r="A2653" s="59">
        <v>2645</v>
      </c>
      <c r="B2653" s="55">
        <v>78009301462</v>
      </c>
      <c r="C2653" s="55">
        <v>8482907569</v>
      </c>
      <c r="D2653" s="1" t="s">
        <v>4180</v>
      </c>
      <c r="E2653" s="1" t="s">
        <v>589</v>
      </c>
      <c r="F2653" s="1" t="s">
        <v>232</v>
      </c>
      <c r="G2653" s="162">
        <v>45443</v>
      </c>
      <c r="H2653" s="156" t="s">
        <v>94</v>
      </c>
      <c r="I2653" s="163">
        <v>45447</v>
      </c>
      <c r="J2653" s="127"/>
      <c r="K2653" s="9" t="s">
        <v>1234</v>
      </c>
      <c r="M2653" s="13">
        <v>1499</v>
      </c>
      <c r="N2653" s="9" t="s">
        <v>1520</v>
      </c>
      <c r="O2653">
        <v>550</v>
      </c>
      <c r="P2653">
        <v>125</v>
      </c>
      <c r="Q2653" s="13">
        <f t="shared" si="48"/>
        <v>824</v>
      </c>
    </row>
    <row r="2654" spans="1:17" ht="21.6" customHeight="1">
      <c r="A2654" s="59">
        <v>2646</v>
      </c>
      <c r="B2654" s="55">
        <v>78010148591</v>
      </c>
      <c r="C2654" s="55">
        <v>6003133761</v>
      </c>
      <c r="D2654" s="1" t="s">
        <v>4181</v>
      </c>
      <c r="E2654" s="1" t="s">
        <v>379</v>
      </c>
      <c r="F2654" s="1" t="s">
        <v>380</v>
      </c>
      <c r="G2654" s="162">
        <v>45444</v>
      </c>
      <c r="H2654" s="156" t="s">
        <v>94</v>
      </c>
      <c r="I2654" s="163">
        <v>45447</v>
      </c>
      <c r="J2654" s="127"/>
      <c r="K2654" s="9" t="s">
        <v>1234</v>
      </c>
      <c r="M2654" s="13">
        <v>1499</v>
      </c>
      <c r="N2654" s="9" t="s">
        <v>3882</v>
      </c>
      <c r="O2654">
        <v>530</v>
      </c>
      <c r="P2654">
        <v>125</v>
      </c>
      <c r="Q2654" s="13">
        <f t="shared" si="48"/>
        <v>844</v>
      </c>
    </row>
    <row r="2655" spans="1:17" ht="21.6" customHeight="1">
      <c r="A2655" s="59">
        <v>2647</v>
      </c>
      <c r="B2655" s="55">
        <v>78010148193</v>
      </c>
      <c r="C2655" s="55">
        <v>9896869013</v>
      </c>
      <c r="D2655" s="1" t="s">
        <v>4183</v>
      </c>
      <c r="E2655" s="1" t="s">
        <v>4184</v>
      </c>
      <c r="F2655" s="1" t="s">
        <v>93</v>
      </c>
      <c r="G2655" s="162">
        <v>45444</v>
      </c>
      <c r="H2655" s="157" t="s">
        <v>115</v>
      </c>
      <c r="I2655" s="164"/>
      <c r="J2655" s="165">
        <v>45454</v>
      </c>
      <c r="K2655" s="9" t="s">
        <v>2104</v>
      </c>
      <c r="M2655" s="13"/>
      <c r="N2655" s="9" t="s">
        <v>2254</v>
      </c>
      <c r="O2655">
        <v>650</v>
      </c>
      <c r="P2655">
        <v>200</v>
      </c>
      <c r="Q2655" s="13">
        <f t="shared" si="48"/>
        <v>0</v>
      </c>
    </row>
    <row r="2656" spans="1:17" ht="21.6" customHeight="1">
      <c r="A2656" s="59">
        <v>2648</v>
      </c>
      <c r="B2656" s="55">
        <v>141123419476775</v>
      </c>
      <c r="C2656" s="55">
        <v>7889660855</v>
      </c>
      <c r="D2656" s="1" t="s">
        <v>4186</v>
      </c>
      <c r="E2656" s="1" t="s">
        <v>4187</v>
      </c>
      <c r="F2656" s="1" t="s">
        <v>631</v>
      </c>
      <c r="G2656" s="162">
        <v>45444</v>
      </c>
      <c r="H2656" s="156" t="s">
        <v>94</v>
      </c>
      <c r="I2656" s="163">
        <v>45448</v>
      </c>
      <c r="J2656" s="127"/>
      <c r="K2656" s="9" t="s">
        <v>1276</v>
      </c>
      <c r="M2656" s="13">
        <v>1399</v>
      </c>
      <c r="N2656" s="9" t="s">
        <v>1713</v>
      </c>
      <c r="O2656">
        <v>530</v>
      </c>
      <c r="P2656">
        <v>125</v>
      </c>
      <c r="Q2656" s="13">
        <f t="shared" si="48"/>
        <v>744</v>
      </c>
    </row>
    <row r="2657" spans="1:17" ht="21.6" customHeight="1">
      <c r="A2657" s="59">
        <v>2649</v>
      </c>
      <c r="B2657" s="55">
        <v>80514017872</v>
      </c>
      <c r="C2657" s="55">
        <v>9939327012</v>
      </c>
      <c r="D2657" s="1" t="s">
        <v>4188</v>
      </c>
      <c r="E2657" s="1" t="s">
        <v>425</v>
      </c>
      <c r="F2657" s="1" t="s">
        <v>210</v>
      </c>
      <c r="G2657" s="162">
        <v>45444</v>
      </c>
      <c r="H2657" s="156" t="s">
        <v>94</v>
      </c>
      <c r="I2657" s="163">
        <v>45447</v>
      </c>
      <c r="J2657" s="127"/>
      <c r="K2657" s="9" t="s">
        <v>2228</v>
      </c>
      <c r="M2657" s="13">
        <v>2099</v>
      </c>
      <c r="N2657" s="9" t="s">
        <v>3392</v>
      </c>
      <c r="O2657">
        <v>650</v>
      </c>
      <c r="P2657">
        <v>200</v>
      </c>
      <c r="Q2657" s="13">
        <f t="shared" si="48"/>
        <v>1249</v>
      </c>
    </row>
    <row r="2658" spans="1:17" ht="21.6" customHeight="1">
      <c r="A2658" s="59">
        <v>2650</v>
      </c>
      <c r="B2658" s="55">
        <v>78010146373</v>
      </c>
      <c r="C2658" s="55">
        <v>7008260713</v>
      </c>
      <c r="D2658" s="1" t="s">
        <v>4189</v>
      </c>
      <c r="E2658" s="1" t="s">
        <v>3417</v>
      </c>
      <c r="F2658" s="1" t="s">
        <v>827</v>
      </c>
      <c r="G2658" s="162">
        <v>45444</v>
      </c>
      <c r="H2658" s="156" t="s">
        <v>94</v>
      </c>
      <c r="I2658" s="163">
        <v>45448</v>
      </c>
      <c r="J2658" s="127"/>
      <c r="K2658" s="9" t="s">
        <v>1368</v>
      </c>
      <c r="M2658" s="13">
        <v>1399</v>
      </c>
      <c r="N2658" s="9" t="s">
        <v>1713</v>
      </c>
      <c r="O2658">
        <v>530</v>
      </c>
      <c r="P2658">
        <v>125</v>
      </c>
      <c r="Q2658" s="13">
        <f t="shared" si="48"/>
        <v>744</v>
      </c>
    </row>
    <row r="2659" spans="1:17" ht="21.6" customHeight="1">
      <c r="A2659" s="59">
        <v>2651</v>
      </c>
      <c r="B2659" s="55">
        <v>19041584123336</v>
      </c>
      <c r="C2659" s="55">
        <v>9753035776</v>
      </c>
      <c r="D2659" s="1" t="s">
        <v>4190</v>
      </c>
      <c r="E2659" s="1" t="s">
        <v>4191</v>
      </c>
      <c r="F2659" s="1" t="s">
        <v>199</v>
      </c>
      <c r="G2659" s="162">
        <v>45444</v>
      </c>
      <c r="H2659" s="156" t="s">
        <v>94</v>
      </c>
      <c r="I2659" s="163">
        <v>45448</v>
      </c>
      <c r="J2659" s="127"/>
      <c r="K2659" s="9" t="s">
        <v>1368</v>
      </c>
      <c r="M2659" s="13">
        <v>1399</v>
      </c>
      <c r="N2659" s="9" t="s">
        <v>1713</v>
      </c>
      <c r="O2659">
        <v>530</v>
      </c>
      <c r="P2659">
        <v>125</v>
      </c>
      <c r="Q2659" s="13">
        <f t="shared" si="48"/>
        <v>744</v>
      </c>
    </row>
    <row r="2660" spans="1:17" ht="21.6" customHeight="1">
      <c r="A2660" s="59">
        <v>2652</v>
      </c>
      <c r="B2660" s="55">
        <v>78010145920</v>
      </c>
      <c r="C2660" s="55">
        <v>6282554011</v>
      </c>
      <c r="D2660" s="1" t="s">
        <v>4192</v>
      </c>
      <c r="E2660" s="1" t="s">
        <v>2162</v>
      </c>
      <c r="F2660" s="1" t="s">
        <v>6</v>
      </c>
      <c r="G2660" s="162">
        <v>45444</v>
      </c>
      <c r="H2660" s="156" t="s">
        <v>94</v>
      </c>
      <c r="I2660" s="163">
        <v>45448</v>
      </c>
      <c r="J2660" s="127"/>
      <c r="K2660" s="9" t="s">
        <v>1368</v>
      </c>
      <c r="M2660" s="13">
        <v>1399</v>
      </c>
      <c r="N2660" s="9" t="s">
        <v>1713</v>
      </c>
      <c r="O2660">
        <v>530</v>
      </c>
      <c r="P2660">
        <v>125</v>
      </c>
      <c r="Q2660" s="13">
        <f t="shared" si="48"/>
        <v>744</v>
      </c>
    </row>
    <row r="2661" spans="1:17" ht="21.6" customHeight="1">
      <c r="A2661" s="59">
        <v>2653</v>
      </c>
      <c r="B2661" s="55">
        <v>78010145813</v>
      </c>
      <c r="C2661" s="55">
        <v>9639445610</v>
      </c>
      <c r="D2661" s="1" t="s">
        <v>4193</v>
      </c>
      <c r="E2661" s="1" t="s">
        <v>4194</v>
      </c>
      <c r="F2661" s="1" t="s">
        <v>840</v>
      </c>
      <c r="G2661" s="162">
        <v>45444</v>
      </c>
      <c r="H2661" s="157" t="s">
        <v>115</v>
      </c>
      <c r="I2661" s="164"/>
      <c r="J2661" s="165">
        <v>45456</v>
      </c>
      <c r="K2661" s="9" t="s">
        <v>1368</v>
      </c>
      <c r="M2661" s="13"/>
      <c r="N2661" s="9" t="s">
        <v>1713</v>
      </c>
      <c r="O2661">
        <v>530</v>
      </c>
      <c r="P2661">
        <v>125</v>
      </c>
      <c r="Q2661" s="13">
        <f t="shared" si="48"/>
        <v>0</v>
      </c>
    </row>
    <row r="2662" spans="1:17" ht="21.6" customHeight="1">
      <c r="A2662" s="59">
        <v>2654</v>
      </c>
      <c r="B2662" s="55">
        <v>78010145533</v>
      </c>
      <c r="C2662" s="55">
        <v>9310455178</v>
      </c>
      <c r="D2662" s="1" t="s">
        <v>4195</v>
      </c>
      <c r="E2662" s="1" t="s">
        <v>4</v>
      </c>
      <c r="F2662" s="1" t="s">
        <v>4</v>
      </c>
      <c r="G2662" s="162">
        <v>45444</v>
      </c>
      <c r="H2662" s="156" t="s">
        <v>94</v>
      </c>
      <c r="I2662" s="163">
        <v>45446</v>
      </c>
      <c r="J2662" s="127"/>
      <c r="K2662" s="9" t="s">
        <v>2104</v>
      </c>
      <c r="M2662" s="13">
        <v>1999</v>
      </c>
      <c r="N2662" s="9" t="s">
        <v>3392</v>
      </c>
      <c r="O2662">
        <v>650</v>
      </c>
      <c r="P2662">
        <v>200</v>
      </c>
      <c r="Q2662" s="13">
        <f t="shared" si="48"/>
        <v>1149</v>
      </c>
    </row>
    <row r="2663" spans="1:17" ht="21.6" customHeight="1">
      <c r="A2663" s="59">
        <v>2655</v>
      </c>
      <c r="B2663" s="55">
        <v>78010306194</v>
      </c>
      <c r="C2663" s="55">
        <v>8700695020</v>
      </c>
      <c r="D2663" s="1" t="s">
        <v>4196</v>
      </c>
      <c r="E2663" s="1" t="s">
        <v>4</v>
      </c>
      <c r="F2663" s="1" t="s">
        <v>4</v>
      </c>
      <c r="G2663" s="162">
        <v>45444</v>
      </c>
      <c r="H2663" s="157" t="s">
        <v>115</v>
      </c>
      <c r="I2663" s="164"/>
      <c r="J2663" s="165">
        <v>45451</v>
      </c>
      <c r="K2663" s="9" t="s">
        <v>2104</v>
      </c>
      <c r="M2663" s="13"/>
      <c r="N2663" s="9" t="s">
        <v>3444</v>
      </c>
      <c r="O2663">
        <v>650</v>
      </c>
      <c r="P2663">
        <v>200</v>
      </c>
      <c r="Q2663" s="13">
        <f t="shared" si="48"/>
        <v>0</v>
      </c>
    </row>
    <row r="2664" spans="1:17" ht="21.6" customHeight="1">
      <c r="A2664" s="59">
        <v>2656</v>
      </c>
      <c r="B2664" s="55">
        <v>78010306124</v>
      </c>
      <c r="C2664" s="55">
        <v>7455840212</v>
      </c>
      <c r="D2664" s="1" t="s">
        <v>4199</v>
      </c>
      <c r="E2664" s="1" t="s">
        <v>2690</v>
      </c>
      <c r="F2664" s="1" t="s">
        <v>22</v>
      </c>
      <c r="G2664" s="162">
        <v>45444</v>
      </c>
      <c r="H2664" s="156" t="s">
        <v>94</v>
      </c>
      <c r="I2664" s="163">
        <v>45445</v>
      </c>
      <c r="J2664" s="127"/>
      <c r="K2664" s="9" t="s">
        <v>1234</v>
      </c>
      <c r="M2664" s="13">
        <v>1499</v>
      </c>
      <c r="N2664" s="9" t="s">
        <v>1520</v>
      </c>
      <c r="O2664">
        <v>550</v>
      </c>
      <c r="P2664">
        <v>125</v>
      </c>
      <c r="Q2664" s="13">
        <f t="shared" si="48"/>
        <v>824</v>
      </c>
    </row>
    <row r="2665" spans="1:17" ht="21.6" customHeight="1">
      <c r="A2665" s="59">
        <v>2657</v>
      </c>
      <c r="B2665" s="55">
        <v>78010306080</v>
      </c>
      <c r="C2665" s="55">
        <v>8437290975</v>
      </c>
      <c r="D2665" s="1" t="s">
        <v>4200</v>
      </c>
      <c r="E2665" s="1" t="s">
        <v>2143</v>
      </c>
      <c r="F2665" s="1" t="s">
        <v>93</v>
      </c>
      <c r="G2665" s="162">
        <v>45444</v>
      </c>
      <c r="H2665" s="156" t="s">
        <v>94</v>
      </c>
      <c r="I2665" s="163">
        <v>45446</v>
      </c>
      <c r="J2665" s="127"/>
      <c r="K2665" s="9" t="s">
        <v>1368</v>
      </c>
      <c r="M2665" s="13">
        <v>1399</v>
      </c>
      <c r="N2665" s="9" t="s">
        <v>1713</v>
      </c>
      <c r="O2665">
        <v>530</v>
      </c>
      <c r="P2665">
        <v>125</v>
      </c>
      <c r="Q2665" s="13">
        <f t="shared" si="48"/>
        <v>744</v>
      </c>
    </row>
    <row r="2666" spans="1:17" ht="21.6" customHeight="1">
      <c r="A2666" s="59">
        <v>2658</v>
      </c>
      <c r="B2666" s="55">
        <v>78010307830</v>
      </c>
      <c r="C2666" s="55">
        <v>9867690677</v>
      </c>
      <c r="D2666" s="1" t="s">
        <v>4201</v>
      </c>
      <c r="E2666" s="1" t="s">
        <v>2410</v>
      </c>
      <c r="F2666" s="1" t="s">
        <v>232</v>
      </c>
      <c r="G2666" s="162">
        <v>45444</v>
      </c>
      <c r="H2666" s="156" t="s">
        <v>94</v>
      </c>
      <c r="I2666" s="163">
        <v>45446</v>
      </c>
      <c r="J2666" s="127"/>
      <c r="K2666" s="9" t="s">
        <v>2104</v>
      </c>
      <c r="M2666" s="13">
        <v>1999</v>
      </c>
      <c r="N2666" s="9" t="s">
        <v>3392</v>
      </c>
      <c r="O2666">
        <v>650</v>
      </c>
      <c r="P2666">
        <v>200</v>
      </c>
      <c r="Q2666" s="13">
        <f t="shared" si="48"/>
        <v>1149</v>
      </c>
    </row>
    <row r="2667" spans="1:17" ht="21">
      <c r="A2667" s="59">
        <v>2659</v>
      </c>
      <c r="B2667" s="55">
        <v>80514711642</v>
      </c>
      <c r="C2667" s="55">
        <v>6909960632</v>
      </c>
      <c r="D2667" s="1" t="s">
        <v>4202</v>
      </c>
      <c r="E2667" t="s">
        <v>1474</v>
      </c>
      <c r="F2667" s="1" t="s">
        <v>1475</v>
      </c>
      <c r="G2667" s="162">
        <v>45446</v>
      </c>
      <c r="H2667" s="156" t="s">
        <v>94</v>
      </c>
      <c r="I2667" s="163">
        <v>45449</v>
      </c>
      <c r="K2667" s="9" t="s">
        <v>1368</v>
      </c>
      <c r="M2667" s="13">
        <v>1399</v>
      </c>
      <c r="N2667" s="9" t="s">
        <v>1713</v>
      </c>
      <c r="O2667">
        <v>530</v>
      </c>
      <c r="P2667">
        <v>125</v>
      </c>
      <c r="Q2667" s="13">
        <f t="shared" si="48"/>
        <v>744</v>
      </c>
    </row>
    <row r="2668" spans="1:17" ht="21">
      <c r="A2668" s="59">
        <v>2660</v>
      </c>
      <c r="B2668" s="55">
        <v>19041584715046</v>
      </c>
      <c r="C2668" s="55">
        <v>6000831304</v>
      </c>
      <c r="D2668" s="1" t="s">
        <v>4203</v>
      </c>
      <c r="E2668" s="1" t="s">
        <v>628</v>
      </c>
      <c r="F2668" s="1" t="s">
        <v>380</v>
      </c>
      <c r="G2668" s="162">
        <v>45446</v>
      </c>
      <c r="H2668" s="156" t="s">
        <v>94</v>
      </c>
      <c r="I2668" s="163">
        <v>45451</v>
      </c>
      <c r="J2668" s="127"/>
      <c r="K2668" s="9" t="s">
        <v>2104</v>
      </c>
      <c r="M2668" s="13">
        <v>1999</v>
      </c>
      <c r="N2668" s="9" t="s">
        <v>2254</v>
      </c>
      <c r="O2668">
        <v>650</v>
      </c>
      <c r="P2668">
        <v>200</v>
      </c>
      <c r="Q2668" s="13">
        <f t="shared" si="48"/>
        <v>1149</v>
      </c>
    </row>
    <row r="2669" spans="1:17" ht="21">
      <c r="A2669" s="59">
        <v>2661</v>
      </c>
      <c r="B2669" s="55">
        <v>78011098200</v>
      </c>
      <c r="C2669" s="55">
        <v>9354504179</v>
      </c>
      <c r="D2669" s="1" t="s">
        <v>4204</v>
      </c>
      <c r="E2669" s="1" t="s">
        <v>4</v>
      </c>
      <c r="F2669" s="1" t="s">
        <v>4</v>
      </c>
      <c r="G2669" s="162">
        <v>45446</v>
      </c>
      <c r="H2669" s="156" t="s">
        <v>94</v>
      </c>
      <c r="I2669" s="163">
        <v>45447</v>
      </c>
      <c r="J2669" s="127"/>
      <c r="K2669" s="9" t="s">
        <v>2104</v>
      </c>
      <c r="M2669" s="13">
        <v>1999</v>
      </c>
      <c r="N2669" s="9" t="s">
        <v>2254</v>
      </c>
      <c r="O2669">
        <v>650</v>
      </c>
      <c r="P2669">
        <v>200</v>
      </c>
      <c r="Q2669" s="13">
        <f t="shared" si="48"/>
        <v>1149</v>
      </c>
    </row>
    <row r="2670" spans="1:17" ht="21">
      <c r="A2670" s="59">
        <v>2662</v>
      </c>
      <c r="B2670" s="55">
        <v>78011097802</v>
      </c>
      <c r="C2670" s="55">
        <v>6296350206</v>
      </c>
      <c r="D2670" s="1" t="s">
        <v>4205</v>
      </c>
      <c r="E2670" s="1" t="s">
        <v>1009</v>
      </c>
      <c r="F2670" s="1" t="s">
        <v>714</v>
      </c>
      <c r="G2670" s="162">
        <v>45446</v>
      </c>
      <c r="H2670" s="156" t="s">
        <v>94</v>
      </c>
      <c r="I2670" s="163">
        <v>45450</v>
      </c>
      <c r="J2670" s="127"/>
      <c r="K2670" s="9" t="s">
        <v>1234</v>
      </c>
      <c r="M2670" s="13">
        <v>1499</v>
      </c>
      <c r="N2670" s="9" t="s">
        <v>1520</v>
      </c>
      <c r="O2670">
        <v>550</v>
      </c>
      <c r="P2670">
        <v>125</v>
      </c>
      <c r="Q2670" s="13">
        <f t="shared" si="48"/>
        <v>824</v>
      </c>
    </row>
    <row r="2671" spans="1:17" ht="21">
      <c r="A2671" s="59">
        <v>2663</v>
      </c>
      <c r="B2671" s="55">
        <v>77084011233</v>
      </c>
      <c r="C2671" s="55">
        <v>9391462880</v>
      </c>
      <c r="D2671" s="1" t="s">
        <v>4206</v>
      </c>
      <c r="E2671" s="1" t="s">
        <v>4207</v>
      </c>
      <c r="F2671" s="1" t="s">
        <v>635</v>
      </c>
      <c r="G2671" s="162">
        <v>45446</v>
      </c>
      <c r="H2671" s="156" t="s">
        <v>94</v>
      </c>
      <c r="I2671" s="163">
        <v>45451</v>
      </c>
      <c r="J2671" s="127"/>
      <c r="K2671" s="9" t="s">
        <v>985</v>
      </c>
      <c r="L2671" t="s">
        <v>562</v>
      </c>
      <c r="M2671" s="13">
        <v>1399</v>
      </c>
      <c r="N2671" s="9" t="s">
        <v>2922</v>
      </c>
      <c r="O2671">
        <v>570</v>
      </c>
      <c r="P2671">
        <v>125</v>
      </c>
      <c r="Q2671" s="13">
        <f t="shared" si="48"/>
        <v>704</v>
      </c>
    </row>
    <row r="2672" spans="1:17" ht="21">
      <c r="A2672" s="59">
        <v>2664</v>
      </c>
      <c r="B2672" s="55">
        <v>78011094770</v>
      </c>
      <c r="C2672" s="55">
        <v>7633074827</v>
      </c>
      <c r="D2672" s="1" t="s">
        <v>4208</v>
      </c>
      <c r="E2672" s="1" t="s">
        <v>901</v>
      </c>
      <c r="F2672" s="1" t="s">
        <v>210</v>
      </c>
      <c r="G2672" s="162">
        <v>45446</v>
      </c>
      <c r="H2672" s="156" t="s">
        <v>94</v>
      </c>
      <c r="I2672" s="163">
        <v>45448</v>
      </c>
      <c r="J2672" s="127"/>
      <c r="K2672" s="9" t="s">
        <v>2104</v>
      </c>
      <c r="M2672" s="13">
        <v>1999</v>
      </c>
      <c r="N2672" t="s">
        <v>3334</v>
      </c>
      <c r="O2672">
        <v>650</v>
      </c>
      <c r="P2672">
        <v>200</v>
      </c>
      <c r="Q2672" s="13">
        <f t="shared" si="48"/>
        <v>1149</v>
      </c>
    </row>
    <row r="2673" spans="1:17" ht="21">
      <c r="A2673" s="59">
        <v>2665</v>
      </c>
      <c r="B2673" s="55">
        <v>78011093285</v>
      </c>
      <c r="C2673" s="55">
        <v>7814507552</v>
      </c>
      <c r="D2673" s="1" t="s">
        <v>4209</v>
      </c>
      <c r="E2673" s="1" t="s">
        <v>1348</v>
      </c>
      <c r="F2673" s="1" t="s">
        <v>93</v>
      </c>
      <c r="G2673" s="162">
        <v>45446</v>
      </c>
      <c r="H2673" s="156" t="s">
        <v>94</v>
      </c>
      <c r="I2673" s="163">
        <v>45448</v>
      </c>
      <c r="J2673" s="127"/>
      <c r="K2673" s="9" t="s">
        <v>2393</v>
      </c>
      <c r="M2673" s="13">
        <v>2498</v>
      </c>
      <c r="N2673" s="9" t="s">
        <v>2871</v>
      </c>
      <c r="O2673">
        <v>1060</v>
      </c>
      <c r="P2673">
        <v>125</v>
      </c>
      <c r="Q2673" s="13">
        <f t="shared" si="48"/>
        <v>1313</v>
      </c>
    </row>
    <row r="2674" spans="1:17" ht="21">
      <c r="A2674" s="59">
        <v>2666</v>
      </c>
      <c r="B2674" s="55">
        <v>19041584713974</v>
      </c>
      <c r="C2674" s="55">
        <v>9549414244</v>
      </c>
      <c r="D2674" s="1" t="s">
        <v>4210</v>
      </c>
      <c r="E2674" s="1" t="s">
        <v>34</v>
      </c>
      <c r="F2674" s="1" t="s">
        <v>11</v>
      </c>
      <c r="G2674" s="162">
        <v>45446</v>
      </c>
      <c r="H2674" s="156" t="s">
        <v>94</v>
      </c>
      <c r="I2674" s="163">
        <v>45449</v>
      </c>
      <c r="J2674" s="127"/>
      <c r="K2674" s="9" t="s">
        <v>1234</v>
      </c>
      <c r="M2674" s="13">
        <v>1499</v>
      </c>
      <c r="N2674" s="9" t="s">
        <v>1520</v>
      </c>
      <c r="O2674">
        <v>550</v>
      </c>
      <c r="P2674">
        <v>125</v>
      </c>
      <c r="Q2674" s="13">
        <f t="shared" si="48"/>
        <v>824</v>
      </c>
    </row>
    <row r="2675" spans="1:17" ht="21">
      <c r="A2675" s="59">
        <v>2667</v>
      </c>
      <c r="B2675" s="55">
        <v>78011092600</v>
      </c>
      <c r="C2675" s="55">
        <v>9150680541</v>
      </c>
      <c r="D2675" s="1" t="s">
        <v>4211</v>
      </c>
      <c r="E2675" s="1" t="s">
        <v>1348</v>
      </c>
      <c r="F2675" s="1" t="s">
        <v>93</v>
      </c>
      <c r="G2675" s="162">
        <v>45446</v>
      </c>
      <c r="H2675" s="156" t="s">
        <v>94</v>
      </c>
      <c r="I2675" s="163">
        <v>45448</v>
      </c>
      <c r="J2675" s="127"/>
      <c r="K2675" s="9" t="s">
        <v>1514</v>
      </c>
      <c r="M2675" s="13">
        <v>1599</v>
      </c>
      <c r="N2675" s="9" t="s">
        <v>2948</v>
      </c>
      <c r="O2675">
        <v>550</v>
      </c>
      <c r="P2675">
        <v>125</v>
      </c>
      <c r="Q2675" s="13">
        <f t="shared" si="48"/>
        <v>924</v>
      </c>
    </row>
    <row r="2676" spans="1:17" ht="21">
      <c r="A2676" s="59">
        <v>2668</v>
      </c>
      <c r="B2676" s="55">
        <v>78011092434</v>
      </c>
      <c r="C2676" s="55">
        <v>9692123400</v>
      </c>
      <c r="D2676" s="1" t="s">
        <v>4212</v>
      </c>
      <c r="E2676" s="1" t="s">
        <v>1108</v>
      </c>
      <c r="F2676" s="1" t="s">
        <v>303</v>
      </c>
      <c r="G2676" s="162">
        <v>45446</v>
      </c>
      <c r="H2676" s="156" t="s">
        <v>94</v>
      </c>
      <c r="I2676" s="163">
        <v>45449</v>
      </c>
      <c r="J2676" s="127"/>
      <c r="K2676" s="9" t="s">
        <v>1368</v>
      </c>
      <c r="M2676" s="13">
        <v>1399</v>
      </c>
      <c r="N2676" s="9" t="s">
        <v>1713</v>
      </c>
      <c r="O2676">
        <v>530</v>
      </c>
      <c r="P2676">
        <v>125</v>
      </c>
      <c r="Q2676" s="13">
        <f t="shared" si="48"/>
        <v>744</v>
      </c>
    </row>
    <row r="2677" spans="1:17" ht="21">
      <c r="A2677" s="59">
        <v>2669</v>
      </c>
      <c r="B2677" s="55">
        <v>77084006786</v>
      </c>
      <c r="C2677" s="55">
        <v>9634710742</v>
      </c>
      <c r="D2677" s="1" t="s">
        <v>4213</v>
      </c>
      <c r="E2677" s="1" t="s">
        <v>269</v>
      </c>
      <c r="F2677" s="1" t="s">
        <v>22</v>
      </c>
      <c r="G2677" s="162">
        <v>45446</v>
      </c>
      <c r="H2677" s="156" t="s">
        <v>94</v>
      </c>
      <c r="I2677" s="163">
        <v>45448</v>
      </c>
      <c r="J2677" s="127"/>
      <c r="K2677" s="9" t="s">
        <v>1376</v>
      </c>
      <c r="L2677" t="s">
        <v>562</v>
      </c>
      <c r="M2677" s="13">
        <v>1499</v>
      </c>
      <c r="N2677" s="9" t="s">
        <v>4133</v>
      </c>
      <c r="O2677">
        <v>575</v>
      </c>
      <c r="P2677">
        <v>125</v>
      </c>
      <c r="Q2677" s="13">
        <f t="shared" si="48"/>
        <v>799</v>
      </c>
    </row>
    <row r="2678" spans="1:17" ht="21">
      <c r="A2678" s="59">
        <v>2670</v>
      </c>
      <c r="B2678" s="55">
        <v>19041584713300</v>
      </c>
      <c r="C2678" s="55">
        <v>8807543103</v>
      </c>
      <c r="D2678" s="1" t="s">
        <v>4214</v>
      </c>
      <c r="E2678" s="1" t="s">
        <v>497</v>
      </c>
      <c r="F2678" s="1" t="s">
        <v>343</v>
      </c>
      <c r="G2678" s="162">
        <v>45446</v>
      </c>
      <c r="H2678" s="156" t="s">
        <v>94</v>
      </c>
      <c r="I2678" s="163">
        <v>45451</v>
      </c>
      <c r="J2678" s="127"/>
      <c r="K2678" s="9" t="s">
        <v>1368</v>
      </c>
      <c r="M2678" s="13">
        <v>1399</v>
      </c>
      <c r="N2678" s="9" t="s">
        <v>1713</v>
      </c>
      <c r="O2678">
        <v>530</v>
      </c>
      <c r="P2678">
        <v>125</v>
      </c>
      <c r="Q2678" s="13">
        <f t="shared" si="48"/>
        <v>744</v>
      </c>
    </row>
    <row r="2679" spans="1:17" ht="21">
      <c r="A2679" s="59">
        <v>2671</v>
      </c>
      <c r="B2679" s="55">
        <v>78011091303</v>
      </c>
      <c r="C2679" s="55">
        <v>9930660457</v>
      </c>
      <c r="D2679" s="1" t="s">
        <v>4215</v>
      </c>
      <c r="E2679" s="1" t="s">
        <v>598</v>
      </c>
      <c r="F2679" s="1" t="s">
        <v>303</v>
      </c>
      <c r="G2679" s="162">
        <v>45446</v>
      </c>
      <c r="H2679" s="156" t="s">
        <v>94</v>
      </c>
      <c r="I2679" s="163">
        <v>45449</v>
      </c>
      <c r="J2679" s="127"/>
      <c r="K2679" s="9" t="s">
        <v>1234</v>
      </c>
      <c r="M2679" s="13">
        <v>1499</v>
      </c>
      <c r="N2679" s="9" t="s">
        <v>1520</v>
      </c>
      <c r="O2679">
        <v>550</v>
      </c>
      <c r="P2679">
        <v>125</v>
      </c>
      <c r="Q2679" s="13">
        <f t="shared" si="48"/>
        <v>824</v>
      </c>
    </row>
    <row r="2680" spans="1:17" ht="21">
      <c r="A2680" s="59">
        <v>2672</v>
      </c>
      <c r="B2680" s="55">
        <v>80514705950</v>
      </c>
      <c r="C2680" s="55">
        <v>9366505029</v>
      </c>
      <c r="D2680" s="1" t="s">
        <v>4216</v>
      </c>
      <c r="E2680" s="1" t="s">
        <v>1474</v>
      </c>
      <c r="F2680" s="1" t="s">
        <v>1475</v>
      </c>
      <c r="G2680" s="162">
        <v>45446</v>
      </c>
      <c r="H2680" s="157" t="s">
        <v>115</v>
      </c>
      <c r="I2680" s="164"/>
      <c r="J2680" s="165">
        <v>45465</v>
      </c>
      <c r="K2680" s="9" t="s">
        <v>1234</v>
      </c>
      <c r="M2680" s="13"/>
      <c r="N2680" s="9" t="s">
        <v>3882</v>
      </c>
      <c r="P2680">
        <v>125</v>
      </c>
      <c r="Q2680" s="13">
        <f t="shared" si="48"/>
        <v>0</v>
      </c>
    </row>
    <row r="2681" spans="1:17" ht="21">
      <c r="A2681" s="59">
        <v>2673</v>
      </c>
      <c r="B2681" s="55">
        <v>78011088201</v>
      </c>
      <c r="C2681" s="55">
        <v>8798228068</v>
      </c>
      <c r="D2681" s="1" t="s">
        <v>4217</v>
      </c>
      <c r="E2681" s="1" t="s">
        <v>329</v>
      </c>
      <c r="F2681" s="1" t="s">
        <v>452</v>
      </c>
      <c r="G2681" s="162">
        <v>45446</v>
      </c>
      <c r="H2681" s="156" t="s">
        <v>94</v>
      </c>
      <c r="I2681" s="163">
        <v>45449</v>
      </c>
      <c r="J2681" s="127"/>
      <c r="K2681" s="9" t="s">
        <v>1368</v>
      </c>
      <c r="M2681" s="13">
        <v>1399</v>
      </c>
      <c r="N2681" s="9" t="s">
        <v>1713</v>
      </c>
      <c r="O2681">
        <v>530</v>
      </c>
      <c r="P2681">
        <v>125</v>
      </c>
      <c r="Q2681" s="13">
        <f t="shared" si="48"/>
        <v>744</v>
      </c>
    </row>
    <row r="2682" spans="1:17" ht="21">
      <c r="A2682" s="59">
        <v>2674</v>
      </c>
      <c r="B2682" s="55">
        <v>78011087136</v>
      </c>
      <c r="C2682" s="55">
        <v>7367086018</v>
      </c>
      <c r="D2682" s="1" t="s">
        <v>4218</v>
      </c>
      <c r="E2682" s="1" t="s">
        <v>2977</v>
      </c>
      <c r="F2682" s="1" t="s">
        <v>210</v>
      </c>
      <c r="G2682" s="162">
        <v>45446</v>
      </c>
      <c r="H2682" s="156" t="s">
        <v>94</v>
      </c>
      <c r="I2682" s="163">
        <v>45449</v>
      </c>
      <c r="J2682" s="127"/>
      <c r="K2682" s="9" t="s">
        <v>1368</v>
      </c>
      <c r="M2682" s="13">
        <v>1399</v>
      </c>
      <c r="N2682" s="9" t="s">
        <v>1713</v>
      </c>
      <c r="O2682">
        <v>530</v>
      </c>
      <c r="P2682">
        <v>125</v>
      </c>
      <c r="Q2682" s="13">
        <f t="shared" si="48"/>
        <v>744</v>
      </c>
    </row>
    <row r="2683" spans="1:17" ht="21">
      <c r="A2683" s="59">
        <v>2675</v>
      </c>
      <c r="B2683" s="55">
        <v>78011241195</v>
      </c>
      <c r="C2683" s="55">
        <v>9810873773</v>
      </c>
      <c r="D2683" s="1" t="s">
        <v>4219</v>
      </c>
      <c r="E2683" s="1" t="s">
        <v>4</v>
      </c>
      <c r="F2683" s="1" t="s">
        <v>4</v>
      </c>
      <c r="G2683" s="162">
        <v>45446</v>
      </c>
      <c r="H2683" s="156" t="s">
        <v>94</v>
      </c>
      <c r="I2683" s="163">
        <v>45447</v>
      </c>
      <c r="J2683" s="127"/>
      <c r="K2683" s="9" t="s">
        <v>2104</v>
      </c>
      <c r="M2683" s="13">
        <v>1999</v>
      </c>
      <c r="N2683" t="s">
        <v>3334</v>
      </c>
      <c r="O2683">
        <v>650</v>
      </c>
      <c r="P2683">
        <v>200</v>
      </c>
      <c r="Q2683" s="13">
        <f t="shared" si="48"/>
        <v>1149</v>
      </c>
    </row>
    <row r="2684" spans="1:17" ht="21">
      <c r="A2684" s="59">
        <v>2676</v>
      </c>
      <c r="B2684" s="55">
        <v>78011241140</v>
      </c>
      <c r="C2684" s="55">
        <v>9205056192</v>
      </c>
      <c r="D2684" s="1" t="s">
        <v>4220</v>
      </c>
      <c r="E2684" s="1" t="s">
        <v>65</v>
      </c>
      <c r="F2684" s="1" t="s">
        <v>2</v>
      </c>
      <c r="G2684" s="162">
        <v>45446</v>
      </c>
      <c r="H2684" s="156" t="s">
        <v>94</v>
      </c>
      <c r="I2684" s="163">
        <v>45447</v>
      </c>
      <c r="J2684" s="127"/>
      <c r="K2684" s="9" t="s">
        <v>2104</v>
      </c>
      <c r="M2684" s="13">
        <v>1999</v>
      </c>
      <c r="N2684" s="9" t="s">
        <v>2254</v>
      </c>
      <c r="O2684">
        <v>650</v>
      </c>
      <c r="P2684">
        <v>200</v>
      </c>
      <c r="Q2684" s="13">
        <f t="shared" si="48"/>
        <v>1149</v>
      </c>
    </row>
    <row r="2685" spans="1:17" ht="21">
      <c r="A2685" s="59">
        <v>2677</v>
      </c>
      <c r="B2685" s="55">
        <v>77084202370</v>
      </c>
      <c r="C2685" s="55">
        <v>8762775801</v>
      </c>
      <c r="D2685" s="1" t="s">
        <v>4221</v>
      </c>
      <c r="E2685" s="1" t="s">
        <v>4222</v>
      </c>
      <c r="F2685" s="1" t="s">
        <v>452</v>
      </c>
      <c r="G2685" s="162">
        <v>45446</v>
      </c>
      <c r="H2685" s="156" t="s">
        <v>94</v>
      </c>
      <c r="I2685" s="163">
        <v>45451</v>
      </c>
      <c r="J2685" s="127"/>
      <c r="K2685" s="9" t="s">
        <v>985</v>
      </c>
      <c r="L2685" t="s">
        <v>562</v>
      </c>
      <c r="M2685" s="13">
        <v>1399</v>
      </c>
      <c r="N2685" s="9" t="s">
        <v>2922</v>
      </c>
      <c r="O2685">
        <v>570</v>
      </c>
      <c r="P2685">
        <v>125</v>
      </c>
      <c r="Q2685" s="13">
        <f t="shared" si="48"/>
        <v>704</v>
      </c>
    </row>
    <row r="2686" spans="1:17" ht="21">
      <c r="A2686" s="59">
        <v>2678</v>
      </c>
      <c r="B2686" s="55">
        <v>78011241066</v>
      </c>
      <c r="C2686" s="55">
        <v>9953092168</v>
      </c>
      <c r="D2686" s="1" t="s">
        <v>4223</v>
      </c>
      <c r="E2686" s="1" t="s">
        <v>4</v>
      </c>
      <c r="F2686" s="1" t="s">
        <v>4</v>
      </c>
      <c r="G2686" s="162">
        <v>45446</v>
      </c>
      <c r="H2686" s="156" t="s">
        <v>94</v>
      </c>
      <c r="I2686" s="163">
        <v>45452</v>
      </c>
      <c r="J2686" s="127"/>
      <c r="K2686" s="9" t="s">
        <v>985</v>
      </c>
      <c r="M2686" s="13">
        <v>1499</v>
      </c>
      <c r="N2686" s="9" t="s">
        <v>3882</v>
      </c>
      <c r="O2686">
        <v>530</v>
      </c>
      <c r="P2686">
        <v>125</v>
      </c>
      <c r="Q2686" s="13">
        <f t="shared" si="48"/>
        <v>844</v>
      </c>
    </row>
    <row r="2687" spans="1:17" ht="21">
      <c r="A2687" s="59">
        <v>2679</v>
      </c>
      <c r="B2687" s="55">
        <v>78011241044</v>
      </c>
      <c r="C2687" s="55">
        <v>7485921661</v>
      </c>
      <c r="D2687" s="1" t="s">
        <v>4224</v>
      </c>
      <c r="E2687" s="1" t="s">
        <v>4226</v>
      </c>
      <c r="F2687" s="1" t="s">
        <v>492</v>
      </c>
      <c r="G2687" s="162">
        <v>45446</v>
      </c>
      <c r="H2687" s="157" t="s">
        <v>115</v>
      </c>
      <c r="I2687" s="164"/>
      <c r="J2687" s="165">
        <v>45457</v>
      </c>
      <c r="K2687" s="9" t="s">
        <v>1368</v>
      </c>
      <c r="M2687" s="13"/>
      <c r="N2687" s="9" t="s">
        <v>1713</v>
      </c>
      <c r="O2687">
        <v>530</v>
      </c>
      <c r="P2687">
        <v>125</v>
      </c>
      <c r="Q2687" s="13">
        <f t="shared" si="48"/>
        <v>0</v>
      </c>
    </row>
    <row r="2688" spans="1:17" ht="21">
      <c r="A2688" s="59">
        <v>2680</v>
      </c>
      <c r="B2688" s="55">
        <v>77084202285</v>
      </c>
      <c r="C2688" s="55">
        <v>6361670151</v>
      </c>
      <c r="D2688" s="1" t="s">
        <v>4225</v>
      </c>
      <c r="E2688" s="1" t="s">
        <v>833</v>
      </c>
      <c r="F2688" s="1" t="s">
        <v>199</v>
      </c>
      <c r="G2688" s="162">
        <v>45446</v>
      </c>
      <c r="H2688" s="156" t="s">
        <v>94</v>
      </c>
      <c r="I2688" s="163">
        <v>45448</v>
      </c>
      <c r="J2688" s="127"/>
      <c r="K2688" s="9" t="s">
        <v>4228</v>
      </c>
      <c r="L2688" t="s">
        <v>562</v>
      </c>
      <c r="M2688" s="13">
        <v>1748</v>
      </c>
      <c r="N2688" s="9" t="s">
        <v>3378</v>
      </c>
      <c r="O2688">
        <v>575</v>
      </c>
      <c r="P2688">
        <v>125</v>
      </c>
      <c r="Q2688" s="13">
        <f t="shared" si="48"/>
        <v>1048</v>
      </c>
    </row>
    <row r="2689" spans="1:17" ht="21">
      <c r="A2689" s="59">
        <v>2681</v>
      </c>
      <c r="B2689" s="55">
        <v>78011240602</v>
      </c>
      <c r="C2689" s="55">
        <v>6296792638</v>
      </c>
      <c r="D2689" s="1" t="s">
        <v>4227</v>
      </c>
      <c r="E2689" s="1" t="s">
        <v>1639</v>
      </c>
      <c r="F2689" s="1" t="s">
        <v>1119</v>
      </c>
      <c r="G2689" s="162">
        <v>45446</v>
      </c>
      <c r="H2689" s="156" t="s">
        <v>94</v>
      </c>
      <c r="I2689" s="163">
        <v>45450</v>
      </c>
      <c r="J2689" s="127"/>
      <c r="K2689" s="9" t="s">
        <v>1368</v>
      </c>
      <c r="M2689" s="13">
        <v>1399</v>
      </c>
      <c r="N2689" s="9" t="s">
        <v>1713</v>
      </c>
      <c r="O2689">
        <v>530</v>
      </c>
      <c r="P2689">
        <v>125</v>
      </c>
      <c r="Q2689" s="13">
        <f t="shared" si="48"/>
        <v>744</v>
      </c>
    </row>
    <row r="2690" spans="1:17" ht="21">
      <c r="A2690" s="59">
        <v>2682</v>
      </c>
      <c r="B2690" s="55">
        <v>77084202171</v>
      </c>
      <c r="C2690" s="55">
        <v>9827780726</v>
      </c>
      <c r="D2690" s="1" t="s">
        <v>4229</v>
      </c>
      <c r="E2690" s="1" t="s">
        <v>829</v>
      </c>
      <c r="F2690" s="1" t="s">
        <v>303</v>
      </c>
      <c r="G2690" s="162">
        <v>45446</v>
      </c>
      <c r="H2690" s="156" t="s">
        <v>94</v>
      </c>
      <c r="I2690" s="163">
        <v>45449</v>
      </c>
      <c r="J2690" s="127"/>
      <c r="K2690" s="9" t="s">
        <v>1376</v>
      </c>
      <c r="L2690" t="s">
        <v>562</v>
      </c>
      <c r="M2690" s="13">
        <v>1499</v>
      </c>
      <c r="N2690" s="9" t="s">
        <v>4133</v>
      </c>
      <c r="O2690">
        <v>575</v>
      </c>
      <c r="P2690">
        <v>125</v>
      </c>
      <c r="Q2690" s="13">
        <f t="shared" si="48"/>
        <v>799</v>
      </c>
    </row>
    <row r="2691" spans="1:17" ht="21">
      <c r="A2691" s="59">
        <v>2683</v>
      </c>
      <c r="B2691" s="55">
        <v>77084202112</v>
      </c>
      <c r="C2691" s="55">
        <v>9764169582</v>
      </c>
      <c r="D2691" s="1" t="s">
        <v>4230</v>
      </c>
      <c r="E2691" s="1" t="s">
        <v>231</v>
      </c>
      <c r="F2691" s="1" t="s">
        <v>232</v>
      </c>
      <c r="G2691" s="162">
        <v>45446</v>
      </c>
      <c r="H2691" s="156" t="s">
        <v>94</v>
      </c>
      <c r="I2691" s="163">
        <v>45448</v>
      </c>
      <c r="J2691" s="127"/>
      <c r="K2691" s="9" t="s">
        <v>1376</v>
      </c>
      <c r="L2691" t="s">
        <v>562</v>
      </c>
      <c r="M2691" s="13">
        <v>1499</v>
      </c>
      <c r="N2691" s="9" t="s">
        <v>4133</v>
      </c>
      <c r="O2691">
        <v>575</v>
      </c>
      <c r="P2691">
        <v>125</v>
      </c>
      <c r="Q2691" s="13">
        <f t="shared" si="48"/>
        <v>799</v>
      </c>
    </row>
    <row r="2692" spans="1:17" ht="21">
      <c r="A2692" s="59">
        <v>2684</v>
      </c>
      <c r="B2692" s="55">
        <v>78011238443</v>
      </c>
      <c r="C2692" s="55">
        <v>9084870404</v>
      </c>
      <c r="D2692" s="1" t="s">
        <v>4231</v>
      </c>
      <c r="E2692" s="1" t="s">
        <v>4232</v>
      </c>
      <c r="F2692" s="1" t="s">
        <v>840</v>
      </c>
      <c r="G2692" s="162">
        <v>45446</v>
      </c>
      <c r="H2692" s="173" t="s">
        <v>5101</v>
      </c>
      <c r="I2692" s="174"/>
      <c r="J2692" s="127"/>
      <c r="K2692" s="9" t="s">
        <v>2104</v>
      </c>
      <c r="M2692" s="13"/>
      <c r="N2692" s="9" t="s">
        <v>2254</v>
      </c>
      <c r="O2692">
        <v>650</v>
      </c>
      <c r="P2692">
        <v>200</v>
      </c>
      <c r="Q2692" s="13">
        <f t="shared" si="48"/>
        <v>0</v>
      </c>
    </row>
    <row r="2693" spans="1:17" ht="21">
      <c r="A2693" s="59">
        <v>2685</v>
      </c>
      <c r="B2693" s="55">
        <v>78011238185</v>
      </c>
      <c r="C2693" s="55">
        <v>7908531737</v>
      </c>
      <c r="D2693" s="1" t="s">
        <v>4233</v>
      </c>
      <c r="E2693" s="1" t="s">
        <v>4234</v>
      </c>
      <c r="F2693" s="1" t="s">
        <v>249</v>
      </c>
      <c r="G2693" s="162">
        <v>45446</v>
      </c>
      <c r="H2693" s="156" t="s">
        <v>94</v>
      </c>
      <c r="I2693" s="163">
        <v>45450</v>
      </c>
      <c r="J2693" s="127"/>
      <c r="K2693" s="9" t="s">
        <v>1368</v>
      </c>
      <c r="M2693" s="13">
        <v>1399</v>
      </c>
      <c r="N2693" s="9" t="s">
        <v>1713</v>
      </c>
      <c r="O2693">
        <v>530</v>
      </c>
      <c r="P2693">
        <v>125</v>
      </c>
      <c r="Q2693" s="13">
        <f t="shared" si="48"/>
        <v>744</v>
      </c>
    </row>
    <row r="2694" spans="1:17" ht="21">
      <c r="A2694" s="59">
        <v>2686</v>
      </c>
      <c r="B2694" s="55">
        <v>78011237835</v>
      </c>
      <c r="C2694" s="55">
        <v>9987877136</v>
      </c>
      <c r="D2694" s="1" t="s">
        <v>4235</v>
      </c>
      <c r="E2694" s="1" t="s">
        <v>231</v>
      </c>
      <c r="F2694" s="1" t="s">
        <v>232</v>
      </c>
      <c r="G2694" s="162">
        <v>45446</v>
      </c>
      <c r="H2694" s="156" t="s">
        <v>94</v>
      </c>
      <c r="I2694" s="163">
        <v>45448</v>
      </c>
      <c r="J2694" s="127"/>
      <c r="K2694" s="9" t="s">
        <v>1234</v>
      </c>
      <c r="M2694" s="13">
        <v>1499</v>
      </c>
      <c r="N2694" s="9" t="s">
        <v>1520</v>
      </c>
      <c r="O2694">
        <v>550</v>
      </c>
      <c r="P2694">
        <v>125</v>
      </c>
      <c r="Q2694" s="13">
        <f t="shared" si="48"/>
        <v>824</v>
      </c>
    </row>
    <row r="2695" spans="1:17" ht="21">
      <c r="A2695" s="59">
        <v>2687</v>
      </c>
      <c r="B2695" s="55">
        <v>19041584773290</v>
      </c>
      <c r="C2695" s="55">
        <v>9346385280</v>
      </c>
      <c r="D2695" s="1" t="s">
        <v>4236</v>
      </c>
      <c r="E2695" s="1" t="s">
        <v>1002</v>
      </c>
      <c r="F2695" s="1" t="s">
        <v>635</v>
      </c>
      <c r="G2695" s="162">
        <v>45446</v>
      </c>
      <c r="H2695" s="156" t="s">
        <v>94</v>
      </c>
      <c r="I2695" s="163">
        <v>45452</v>
      </c>
      <c r="J2695" s="127"/>
      <c r="K2695" s="9" t="s">
        <v>1234</v>
      </c>
      <c r="M2695" s="13">
        <v>1499</v>
      </c>
      <c r="N2695" s="9" t="s">
        <v>1520</v>
      </c>
      <c r="O2695">
        <v>550</v>
      </c>
      <c r="P2695">
        <v>125</v>
      </c>
      <c r="Q2695" s="13">
        <f t="shared" si="48"/>
        <v>824</v>
      </c>
    </row>
    <row r="2696" spans="1:17" ht="21">
      <c r="A2696" s="59">
        <v>2688</v>
      </c>
      <c r="B2696" s="55">
        <v>19041584773275</v>
      </c>
      <c r="C2696" s="55">
        <v>9302907076</v>
      </c>
      <c r="D2696" s="1" t="s">
        <v>4237</v>
      </c>
      <c r="E2696" s="1" t="s">
        <v>2453</v>
      </c>
      <c r="F2696" s="1" t="s">
        <v>199</v>
      </c>
      <c r="G2696" s="162">
        <v>45446</v>
      </c>
      <c r="H2696" s="156" t="s">
        <v>94</v>
      </c>
      <c r="I2696" s="163">
        <v>45451</v>
      </c>
      <c r="J2696" s="127"/>
      <c r="K2696" s="9" t="s">
        <v>1415</v>
      </c>
      <c r="M2696" s="13">
        <v>1548</v>
      </c>
      <c r="N2696" s="9" t="s">
        <v>1554</v>
      </c>
      <c r="O2696">
        <v>570</v>
      </c>
      <c r="P2696">
        <v>125</v>
      </c>
      <c r="Q2696" s="13">
        <f t="shared" si="48"/>
        <v>853</v>
      </c>
    </row>
    <row r="2697" spans="1:17" ht="21">
      <c r="A2697" s="59">
        <v>2689</v>
      </c>
      <c r="B2697" s="55">
        <v>78011237566</v>
      </c>
      <c r="C2697" s="55">
        <v>8521819174</v>
      </c>
      <c r="D2697" s="1" t="s">
        <v>4238</v>
      </c>
      <c r="E2697" s="1" t="s">
        <v>4239</v>
      </c>
      <c r="F2697" s="1" t="s">
        <v>840</v>
      </c>
      <c r="G2697" s="162">
        <v>45446</v>
      </c>
      <c r="H2697" s="156" t="s">
        <v>94</v>
      </c>
      <c r="I2697" s="163">
        <v>45448</v>
      </c>
      <c r="J2697" s="127"/>
      <c r="K2697" s="9" t="s">
        <v>1368</v>
      </c>
      <c r="M2697" s="13">
        <v>1399</v>
      </c>
      <c r="N2697" s="9" t="s">
        <v>1713</v>
      </c>
      <c r="O2697">
        <v>530</v>
      </c>
      <c r="P2697">
        <v>125</v>
      </c>
      <c r="Q2697" s="13">
        <f t="shared" si="48"/>
        <v>744</v>
      </c>
    </row>
    <row r="2698" spans="1:17" ht="21">
      <c r="A2698" s="59">
        <v>2690</v>
      </c>
      <c r="B2698" s="55">
        <v>78011237511</v>
      </c>
      <c r="C2698" s="55">
        <v>7067985810</v>
      </c>
      <c r="D2698" s="1" t="s">
        <v>4240</v>
      </c>
      <c r="E2698" s="1" t="s">
        <v>329</v>
      </c>
      <c r="F2698" s="1" t="s">
        <v>452</v>
      </c>
      <c r="G2698" s="162">
        <v>45446</v>
      </c>
      <c r="H2698" s="156" t="s">
        <v>94</v>
      </c>
      <c r="I2698" s="163">
        <v>45449</v>
      </c>
      <c r="J2698" s="127"/>
      <c r="K2698" s="9" t="s">
        <v>1368</v>
      </c>
      <c r="M2698" s="13">
        <v>1399</v>
      </c>
      <c r="N2698" s="9" t="s">
        <v>1713</v>
      </c>
      <c r="O2698">
        <v>530</v>
      </c>
      <c r="P2698">
        <v>125</v>
      </c>
      <c r="Q2698" s="13">
        <f t="shared" si="48"/>
        <v>744</v>
      </c>
    </row>
    <row r="2699" spans="1:17" ht="21">
      <c r="A2699" s="59">
        <v>2691</v>
      </c>
      <c r="B2699" s="55">
        <v>78011237463</v>
      </c>
      <c r="C2699" s="55">
        <v>7888462713</v>
      </c>
      <c r="D2699" s="1" t="s">
        <v>4241</v>
      </c>
      <c r="E2699" s="1" t="s">
        <v>90</v>
      </c>
      <c r="F2699" s="1" t="s">
        <v>93</v>
      </c>
      <c r="G2699" s="162">
        <v>45446</v>
      </c>
      <c r="H2699" s="157" t="s">
        <v>115</v>
      </c>
      <c r="I2699" s="164"/>
      <c r="J2699" s="165">
        <v>45467</v>
      </c>
      <c r="K2699" s="9" t="s">
        <v>1368</v>
      </c>
      <c r="M2699" s="13"/>
      <c r="N2699" s="9" t="s">
        <v>1713</v>
      </c>
      <c r="P2699">
        <v>125</v>
      </c>
      <c r="Q2699" s="13">
        <f t="shared" si="48"/>
        <v>0</v>
      </c>
    </row>
    <row r="2700" spans="1:17" ht="21">
      <c r="A2700" s="59">
        <v>2692</v>
      </c>
      <c r="B2700" s="55">
        <v>78011237356</v>
      </c>
      <c r="C2700" s="55">
        <v>9805067339</v>
      </c>
      <c r="D2700" s="1" t="s">
        <v>4242</v>
      </c>
      <c r="E2700" s="1" t="s">
        <v>4</v>
      </c>
      <c r="F2700" s="1" t="s">
        <v>4</v>
      </c>
      <c r="G2700" s="162">
        <v>45446</v>
      </c>
      <c r="H2700" s="156" t="s">
        <v>94</v>
      </c>
      <c r="I2700" s="163">
        <v>45447</v>
      </c>
      <c r="J2700" s="127"/>
      <c r="K2700" s="9" t="s">
        <v>2104</v>
      </c>
      <c r="M2700" s="13">
        <v>1999</v>
      </c>
      <c r="N2700" s="9" t="s">
        <v>3392</v>
      </c>
      <c r="O2700">
        <v>650</v>
      </c>
      <c r="P2700">
        <v>125</v>
      </c>
      <c r="Q2700" s="13">
        <f t="shared" si="48"/>
        <v>1224</v>
      </c>
    </row>
    <row r="2701" spans="1:17" ht="21">
      <c r="A2701" s="59">
        <v>2693</v>
      </c>
      <c r="B2701" s="55">
        <v>78011650695</v>
      </c>
      <c r="C2701" s="55">
        <v>9999492499</v>
      </c>
      <c r="D2701" s="1" t="s">
        <v>4115</v>
      </c>
      <c r="E2701" s="1" t="s">
        <v>3646</v>
      </c>
      <c r="F2701" s="1" t="s">
        <v>210</v>
      </c>
      <c r="G2701" s="162">
        <v>45446</v>
      </c>
      <c r="H2701" s="156" t="s">
        <v>94</v>
      </c>
      <c r="I2701" s="163">
        <v>45449</v>
      </c>
      <c r="J2701" s="127"/>
      <c r="K2701" s="9" t="s">
        <v>2104</v>
      </c>
      <c r="M2701" s="13">
        <v>1999</v>
      </c>
      <c r="N2701" s="9" t="s">
        <v>2810</v>
      </c>
      <c r="O2701">
        <v>650</v>
      </c>
      <c r="P2701">
        <v>125</v>
      </c>
      <c r="Q2701" s="13">
        <f t="shared" si="48"/>
        <v>1224</v>
      </c>
    </row>
    <row r="2702" spans="1:17" ht="21">
      <c r="A2702" s="59">
        <v>2694</v>
      </c>
      <c r="B2702" s="55">
        <v>78011650323</v>
      </c>
      <c r="C2702" s="55">
        <v>7004619260</v>
      </c>
      <c r="D2702" s="1" t="s">
        <v>4166</v>
      </c>
      <c r="E2702" s="1" t="s">
        <v>873</v>
      </c>
      <c r="F2702" s="1" t="s">
        <v>232</v>
      </c>
      <c r="G2702" s="162">
        <v>45446</v>
      </c>
      <c r="H2702" s="156" t="s">
        <v>94</v>
      </c>
      <c r="I2702" s="163">
        <v>45448</v>
      </c>
      <c r="J2702" s="127"/>
      <c r="K2702" s="9" t="s">
        <v>2754</v>
      </c>
      <c r="M2702" s="13">
        <v>3998</v>
      </c>
      <c r="N2702" s="9" t="s">
        <v>4167</v>
      </c>
      <c r="O2702">
        <v>1300</v>
      </c>
      <c r="P2702">
        <v>250</v>
      </c>
      <c r="Q2702" s="13">
        <f t="shared" si="48"/>
        <v>2448</v>
      </c>
    </row>
    <row r="2703" spans="1:17" ht="21">
      <c r="A2703" s="59">
        <v>2695</v>
      </c>
      <c r="B2703" s="55">
        <v>77084538042</v>
      </c>
      <c r="C2703" s="55">
        <v>8169680491</v>
      </c>
      <c r="D2703" s="1" t="s">
        <v>3668</v>
      </c>
      <c r="E2703" s="1" t="s">
        <v>2826</v>
      </c>
      <c r="F2703" s="1" t="s">
        <v>452</v>
      </c>
      <c r="G2703" s="162">
        <v>45446</v>
      </c>
      <c r="H2703" s="156" t="s">
        <v>94</v>
      </c>
      <c r="I2703" s="163">
        <v>45449</v>
      </c>
      <c r="J2703" s="127"/>
      <c r="K2703" s="9" t="s">
        <v>2782</v>
      </c>
      <c r="L2703" t="s">
        <v>562</v>
      </c>
      <c r="M2703" s="13">
        <v>3598</v>
      </c>
      <c r="N2703" s="9" t="s">
        <v>4169</v>
      </c>
      <c r="O2703">
        <v>1180</v>
      </c>
      <c r="P2703">
        <v>125</v>
      </c>
      <c r="Q2703" s="13">
        <f t="shared" si="48"/>
        <v>2293</v>
      </c>
    </row>
    <row r="2704" spans="1:17" ht="21">
      <c r="A2704" s="59">
        <v>2696</v>
      </c>
      <c r="B2704" s="55">
        <v>78011635855</v>
      </c>
      <c r="C2704" s="55">
        <v>7972561859</v>
      </c>
      <c r="D2704" s="1" t="s">
        <v>4243</v>
      </c>
      <c r="E2704" s="1" t="s">
        <v>231</v>
      </c>
      <c r="F2704" s="1" t="s">
        <v>232</v>
      </c>
      <c r="G2704" s="162">
        <v>45446</v>
      </c>
      <c r="H2704" s="156" t="s">
        <v>94</v>
      </c>
      <c r="I2704" s="163">
        <v>45448</v>
      </c>
      <c r="J2704" s="127"/>
      <c r="K2704" s="9" t="s">
        <v>2228</v>
      </c>
      <c r="M2704" s="13">
        <v>2099</v>
      </c>
      <c r="N2704" s="9" t="s">
        <v>3928</v>
      </c>
      <c r="O2704">
        <v>650</v>
      </c>
      <c r="P2704">
        <v>200</v>
      </c>
      <c r="Q2704" s="13">
        <f t="shared" si="48"/>
        <v>1249</v>
      </c>
    </row>
    <row r="2705" spans="1:17" ht="21">
      <c r="A2705" s="59">
        <v>2697</v>
      </c>
      <c r="B2705" s="55">
        <v>77084532092</v>
      </c>
      <c r="C2705" s="55">
        <v>8103278675</v>
      </c>
      <c r="D2705" s="1" t="s">
        <v>4244</v>
      </c>
      <c r="E2705" s="1" t="s">
        <v>4</v>
      </c>
      <c r="F2705" s="1" t="s">
        <v>4</v>
      </c>
      <c r="G2705" s="162">
        <v>45446</v>
      </c>
      <c r="H2705" s="156" t="s">
        <v>94</v>
      </c>
      <c r="I2705" s="163">
        <v>45447</v>
      </c>
      <c r="J2705" s="127"/>
      <c r="K2705" s="9" t="s">
        <v>1376</v>
      </c>
      <c r="L2705" t="s">
        <v>562</v>
      </c>
      <c r="M2705" s="13">
        <v>1499</v>
      </c>
      <c r="N2705" s="9" t="s">
        <v>4133</v>
      </c>
      <c r="O2705">
        <v>550</v>
      </c>
      <c r="P2705">
        <v>125</v>
      </c>
      <c r="Q2705" s="13">
        <f t="shared" ref="Q2705:Q2768" si="49">(IF((M2705)-(O2705+P2705)&lt;0,0,(M2705)-(O2705+P2705)))</f>
        <v>824</v>
      </c>
    </row>
    <row r="2706" spans="1:17" ht="21">
      <c r="A2706" s="59">
        <v>2698</v>
      </c>
      <c r="B2706" s="55">
        <v>78011635494</v>
      </c>
      <c r="C2706" s="55">
        <v>8088311853</v>
      </c>
      <c r="D2706" s="1" t="s">
        <v>4245</v>
      </c>
      <c r="E2706" s="1" t="s">
        <v>329</v>
      </c>
      <c r="F2706" s="1" t="s">
        <v>452</v>
      </c>
      <c r="G2706" s="162">
        <v>45446</v>
      </c>
      <c r="H2706" s="156" t="s">
        <v>94</v>
      </c>
      <c r="I2706" s="163">
        <v>45449</v>
      </c>
      <c r="J2706" s="127"/>
      <c r="K2706" s="9" t="s">
        <v>1368</v>
      </c>
      <c r="M2706" s="13">
        <v>1399</v>
      </c>
      <c r="N2706" s="9" t="s">
        <v>1713</v>
      </c>
      <c r="O2706">
        <v>530</v>
      </c>
      <c r="P2706">
        <v>125</v>
      </c>
      <c r="Q2706" s="13">
        <f t="shared" si="49"/>
        <v>744</v>
      </c>
    </row>
    <row r="2707" spans="1:17" ht="21">
      <c r="A2707" s="59">
        <v>2699</v>
      </c>
      <c r="B2707" s="55">
        <v>78011635424</v>
      </c>
      <c r="C2707" s="55">
        <v>7604948397</v>
      </c>
      <c r="D2707" s="1" t="s">
        <v>4246</v>
      </c>
      <c r="E2707" s="1" t="s">
        <v>939</v>
      </c>
      <c r="F2707" s="1" t="s">
        <v>343</v>
      </c>
      <c r="G2707" s="162">
        <v>45446</v>
      </c>
      <c r="H2707" s="156" t="s">
        <v>94</v>
      </c>
      <c r="I2707" s="163">
        <v>45450</v>
      </c>
      <c r="J2707" s="127"/>
      <c r="K2707" s="9" t="s">
        <v>1234</v>
      </c>
      <c r="M2707" s="13">
        <v>1499</v>
      </c>
      <c r="N2707" s="9" t="s">
        <v>1520</v>
      </c>
      <c r="O2707">
        <v>550</v>
      </c>
      <c r="P2707">
        <v>125</v>
      </c>
      <c r="Q2707" s="13">
        <f t="shared" si="49"/>
        <v>824</v>
      </c>
    </row>
    <row r="2708" spans="1:17" ht="21">
      <c r="A2708" s="59">
        <v>2700</v>
      </c>
      <c r="B2708" s="55">
        <v>77084531031</v>
      </c>
      <c r="C2708" s="55">
        <v>8777690488</v>
      </c>
      <c r="D2708" s="1" t="s">
        <v>4247</v>
      </c>
      <c r="E2708" s="1" t="s">
        <v>1760</v>
      </c>
      <c r="F2708" s="1" t="s">
        <v>380</v>
      </c>
      <c r="G2708" s="162">
        <v>45446</v>
      </c>
      <c r="H2708" s="156" t="s">
        <v>94</v>
      </c>
      <c r="I2708" s="163">
        <v>45450</v>
      </c>
      <c r="J2708" s="127"/>
      <c r="K2708" s="9" t="s">
        <v>3299</v>
      </c>
      <c r="L2708" t="s">
        <v>562</v>
      </c>
      <c r="M2708" s="13">
        <v>2099</v>
      </c>
      <c r="N2708" t="s">
        <v>3389</v>
      </c>
      <c r="O2708">
        <v>650</v>
      </c>
      <c r="P2708">
        <v>200</v>
      </c>
      <c r="Q2708" s="13">
        <f t="shared" si="49"/>
        <v>1249</v>
      </c>
    </row>
    <row r="2709" spans="1:17" ht="21">
      <c r="A2709" s="59">
        <v>2701</v>
      </c>
      <c r="B2709" s="55">
        <v>78011634621</v>
      </c>
      <c r="C2709" s="55">
        <v>7718019588</v>
      </c>
      <c r="D2709" s="1" t="s">
        <v>4248</v>
      </c>
      <c r="E2709" s="1" t="s">
        <v>231</v>
      </c>
      <c r="F2709" s="1" t="s">
        <v>232</v>
      </c>
      <c r="G2709" s="162">
        <v>45446</v>
      </c>
      <c r="H2709" s="156" t="s">
        <v>94</v>
      </c>
      <c r="I2709" s="163">
        <v>45448</v>
      </c>
      <c r="J2709" s="127"/>
      <c r="K2709" s="9" t="s">
        <v>1234</v>
      </c>
      <c r="M2709" s="13">
        <v>1499</v>
      </c>
      <c r="N2709" s="9" t="s">
        <v>1520</v>
      </c>
      <c r="O2709">
        <v>550</v>
      </c>
      <c r="P2709">
        <v>125</v>
      </c>
      <c r="Q2709" s="13">
        <f t="shared" si="49"/>
        <v>824</v>
      </c>
    </row>
    <row r="2710" spans="1:17" ht="21">
      <c r="A2710" s="59">
        <v>2702</v>
      </c>
      <c r="B2710" s="55">
        <v>77084530784</v>
      </c>
      <c r="C2710" s="55">
        <v>9999611946</v>
      </c>
      <c r="D2710" s="1" t="s">
        <v>4249</v>
      </c>
      <c r="E2710" s="1" t="s">
        <v>4</v>
      </c>
      <c r="F2710" s="1" t="s">
        <v>4</v>
      </c>
      <c r="G2710" s="162">
        <v>45446</v>
      </c>
      <c r="H2710" s="156" t="s">
        <v>94</v>
      </c>
      <c r="I2710" s="163">
        <v>45447</v>
      </c>
      <c r="J2710" s="127"/>
      <c r="K2710" s="9" t="s">
        <v>1376</v>
      </c>
      <c r="L2710" t="s">
        <v>562</v>
      </c>
      <c r="M2710" s="13">
        <v>1499</v>
      </c>
      <c r="N2710" s="9" t="s">
        <v>4133</v>
      </c>
      <c r="O2710">
        <v>575</v>
      </c>
      <c r="P2710">
        <v>125</v>
      </c>
      <c r="Q2710" s="13">
        <f t="shared" si="49"/>
        <v>799</v>
      </c>
    </row>
    <row r="2711" spans="1:17" ht="21">
      <c r="A2711" s="59">
        <v>2703</v>
      </c>
      <c r="B2711" s="55">
        <v>77084530714</v>
      </c>
      <c r="C2711" s="55">
        <v>9871643641</v>
      </c>
      <c r="D2711" s="1" t="s">
        <v>4250</v>
      </c>
      <c r="E2711" s="1" t="s">
        <v>1580</v>
      </c>
      <c r="F2711" s="1" t="s">
        <v>22</v>
      </c>
      <c r="G2711" s="162">
        <v>45446</v>
      </c>
      <c r="H2711" s="156" t="s">
        <v>94</v>
      </c>
      <c r="I2711" s="163">
        <v>45447</v>
      </c>
      <c r="J2711" s="127"/>
      <c r="K2711" s="9" t="s">
        <v>1376</v>
      </c>
      <c r="L2711" t="s">
        <v>562</v>
      </c>
      <c r="M2711" s="13">
        <v>1499</v>
      </c>
      <c r="N2711" s="9" t="s">
        <v>4133</v>
      </c>
      <c r="O2711">
        <v>575</v>
      </c>
      <c r="P2711">
        <v>125</v>
      </c>
      <c r="Q2711" s="13">
        <f t="shared" si="49"/>
        <v>799</v>
      </c>
    </row>
    <row r="2712" spans="1:17" ht="21">
      <c r="A2712" s="59">
        <v>2704</v>
      </c>
      <c r="B2712" s="55">
        <v>77084530644</v>
      </c>
      <c r="C2712" s="55">
        <v>9567817238</v>
      </c>
      <c r="D2712" s="1" t="s">
        <v>4251</v>
      </c>
      <c r="E2712" s="1" t="s">
        <v>4</v>
      </c>
      <c r="F2712" s="1" t="s">
        <v>4</v>
      </c>
      <c r="G2712" s="162">
        <v>45446</v>
      </c>
      <c r="H2712" s="156" t="s">
        <v>94</v>
      </c>
      <c r="I2712" s="163">
        <v>45447</v>
      </c>
      <c r="J2712" s="127"/>
      <c r="K2712" s="9" t="s">
        <v>1376</v>
      </c>
      <c r="L2712" t="s">
        <v>562</v>
      </c>
      <c r="M2712" s="13">
        <v>1499</v>
      </c>
      <c r="N2712" s="9" t="s">
        <v>4133</v>
      </c>
      <c r="O2712">
        <v>575</v>
      </c>
      <c r="P2712">
        <v>125</v>
      </c>
      <c r="Q2712" s="13">
        <f t="shared" si="49"/>
        <v>799</v>
      </c>
    </row>
    <row r="2713" spans="1:17" ht="21">
      <c r="A2713" s="59">
        <v>2705</v>
      </c>
      <c r="B2713" s="55">
        <v>78011634400</v>
      </c>
      <c r="C2713" s="55">
        <v>7397301671</v>
      </c>
      <c r="D2713" s="1" t="s">
        <v>4252</v>
      </c>
      <c r="E2713" s="1" t="s">
        <v>1684</v>
      </c>
      <c r="F2713" s="1" t="s">
        <v>343</v>
      </c>
      <c r="G2713" s="162">
        <v>45446</v>
      </c>
      <c r="H2713" s="156" t="s">
        <v>94</v>
      </c>
      <c r="I2713" s="163">
        <v>45450</v>
      </c>
      <c r="J2713" s="127"/>
      <c r="K2713" s="9" t="s">
        <v>1368</v>
      </c>
      <c r="M2713" s="13">
        <v>1399</v>
      </c>
      <c r="N2713" s="9" t="s">
        <v>1713</v>
      </c>
      <c r="O2713">
        <v>530</v>
      </c>
      <c r="P2713">
        <v>125</v>
      </c>
      <c r="Q2713" s="13">
        <f t="shared" si="49"/>
        <v>744</v>
      </c>
    </row>
    <row r="2714" spans="1:17" ht="21">
      <c r="A2714" s="59">
        <v>2706</v>
      </c>
      <c r="B2714" s="55">
        <v>78011634326</v>
      </c>
      <c r="C2714" s="55">
        <v>8789779469</v>
      </c>
      <c r="D2714" s="1" t="s">
        <v>4253</v>
      </c>
      <c r="E2714" s="1" t="s">
        <v>2422</v>
      </c>
      <c r="F2714" s="1" t="s">
        <v>452</v>
      </c>
      <c r="G2714" s="162">
        <v>45446</v>
      </c>
      <c r="H2714" s="156" t="s">
        <v>94</v>
      </c>
      <c r="I2714" s="163">
        <v>45449</v>
      </c>
      <c r="J2714" s="127"/>
      <c r="K2714" s="9" t="s">
        <v>1368</v>
      </c>
      <c r="M2714" s="13">
        <v>1399</v>
      </c>
      <c r="N2714" s="9" t="s">
        <v>1713</v>
      </c>
      <c r="O2714">
        <v>530</v>
      </c>
      <c r="P2714">
        <v>125</v>
      </c>
      <c r="Q2714" s="13">
        <f t="shared" si="49"/>
        <v>744</v>
      </c>
    </row>
    <row r="2715" spans="1:17" ht="21">
      <c r="A2715" s="59">
        <v>2707</v>
      </c>
      <c r="B2715" s="55">
        <v>78011634164</v>
      </c>
      <c r="C2715" s="55">
        <v>8208156421</v>
      </c>
      <c r="D2715" s="1" t="s">
        <v>4254</v>
      </c>
      <c r="E2715" s="1" t="s">
        <v>4255</v>
      </c>
      <c r="F2715" s="1" t="s">
        <v>852</v>
      </c>
      <c r="G2715" s="162">
        <v>45446</v>
      </c>
      <c r="H2715" s="156" t="s">
        <v>94</v>
      </c>
      <c r="I2715" s="163">
        <v>45449</v>
      </c>
      <c r="J2715" s="127"/>
      <c r="K2715" s="9" t="s">
        <v>1368</v>
      </c>
      <c r="M2715" s="13">
        <v>1399</v>
      </c>
      <c r="N2715" s="9" t="s">
        <v>1713</v>
      </c>
      <c r="O2715">
        <v>530</v>
      </c>
      <c r="P2715">
        <v>125</v>
      </c>
      <c r="Q2715" s="13">
        <f t="shared" si="49"/>
        <v>744</v>
      </c>
    </row>
    <row r="2716" spans="1:17" ht="21">
      <c r="A2716" s="59">
        <v>2708</v>
      </c>
      <c r="B2716" s="55">
        <v>78011633932</v>
      </c>
      <c r="C2716" s="55">
        <v>9883775219</v>
      </c>
      <c r="D2716" s="1" t="s">
        <v>4256</v>
      </c>
      <c r="E2716" s="1" t="s">
        <v>685</v>
      </c>
      <c r="F2716" s="1" t="s">
        <v>714</v>
      </c>
      <c r="G2716" s="162">
        <v>45446</v>
      </c>
      <c r="H2716" s="156" t="s">
        <v>94</v>
      </c>
      <c r="I2716" s="163">
        <v>45450</v>
      </c>
      <c r="J2716" s="127"/>
      <c r="K2716" s="9" t="s">
        <v>1368</v>
      </c>
      <c r="M2716" s="13">
        <v>1399</v>
      </c>
      <c r="N2716" s="9" t="s">
        <v>1713</v>
      </c>
      <c r="O2716">
        <v>530</v>
      </c>
      <c r="P2716">
        <v>125</v>
      </c>
      <c r="Q2716" s="13">
        <f t="shared" si="49"/>
        <v>744</v>
      </c>
    </row>
    <row r="2717" spans="1:17" ht="21">
      <c r="A2717" s="59">
        <v>2709</v>
      </c>
      <c r="B2717" s="55">
        <v>78011633825</v>
      </c>
      <c r="C2717" s="55">
        <v>9368183475</v>
      </c>
      <c r="D2717" s="1" t="s">
        <v>4257</v>
      </c>
      <c r="E2717" s="1" t="s">
        <v>4258</v>
      </c>
      <c r="F2717" s="1" t="s">
        <v>22</v>
      </c>
      <c r="G2717" s="162">
        <v>45446</v>
      </c>
      <c r="H2717" s="156" t="s">
        <v>94</v>
      </c>
      <c r="I2717" s="163">
        <v>45447</v>
      </c>
      <c r="J2717" s="127"/>
      <c r="K2717" s="9" t="s">
        <v>2104</v>
      </c>
      <c r="M2717" s="13">
        <v>1999</v>
      </c>
      <c r="N2717" t="s">
        <v>3334</v>
      </c>
      <c r="O2717">
        <v>650</v>
      </c>
      <c r="P2717">
        <v>200</v>
      </c>
      <c r="Q2717" s="13">
        <f t="shared" si="49"/>
        <v>1149</v>
      </c>
    </row>
    <row r="2718" spans="1:17" ht="21">
      <c r="A2718" s="59">
        <v>2710</v>
      </c>
      <c r="B2718" s="55">
        <v>78011633501</v>
      </c>
      <c r="C2718" s="55">
        <v>8626813200</v>
      </c>
      <c r="D2718" s="1" t="s">
        <v>4259</v>
      </c>
      <c r="E2718" s="1" t="s">
        <v>650</v>
      </c>
      <c r="F2718" s="1" t="s">
        <v>93</v>
      </c>
      <c r="G2718" s="162">
        <v>45446</v>
      </c>
      <c r="H2718" s="157" t="s">
        <v>115</v>
      </c>
      <c r="I2718" s="164"/>
      <c r="J2718" s="165">
        <v>45453</v>
      </c>
      <c r="K2718" s="9" t="s">
        <v>2104</v>
      </c>
      <c r="M2718" s="13"/>
      <c r="N2718" t="s">
        <v>3334</v>
      </c>
      <c r="P2718">
        <v>200</v>
      </c>
      <c r="Q2718" s="13">
        <f t="shared" si="49"/>
        <v>0</v>
      </c>
    </row>
    <row r="2719" spans="1:17" ht="21">
      <c r="A2719" s="59">
        <v>2711</v>
      </c>
      <c r="B2719" s="55">
        <v>78011627164</v>
      </c>
      <c r="C2719" s="55">
        <v>8976741207</v>
      </c>
      <c r="D2719" s="1" t="s">
        <v>4260</v>
      </c>
      <c r="E2719" s="1" t="s">
        <v>231</v>
      </c>
      <c r="F2719" s="1" t="s">
        <v>232</v>
      </c>
      <c r="G2719" s="162">
        <v>45446</v>
      </c>
      <c r="H2719" s="156" t="s">
        <v>94</v>
      </c>
      <c r="I2719" s="163">
        <v>45448</v>
      </c>
      <c r="J2719" s="127"/>
      <c r="K2719" s="9" t="s">
        <v>2104</v>
      </c>
      <c r="M2719" s="13">
        <v>1999</v>
      </c>
      <c r="N2719" t="s">
        <v>4261</v>
      </c>
      <c r="O2719">
        <v>650</v>
      </c>
      <c r="P2719">
        <v>125</v>
      </c>
      <c r="Q2719" s="13">
        <f t="shared" si="49"/>
        <v>1224</v>
      </c>
    </row>
    <row r="2720" spans="1:17" ht="21">
      <c r="A2720" s="59">
        <v>2712</v>
      </c>
      <c r="B2720" s="55">
        <v>78011752335</v>
      </c>
      <c r="C2720" s="55">
        <v>9950060555</v>
      </c>
      <c r="D2720" s="1" t="s">
        <v>4262</v>
      </c>
      <c r="E2720" s="1" t="s">
        <v>886</v>
      </c>
      <c r="F2720" s="1" t="s">
        <v>11</v>
      </c>
      <c r="G2720" s="162">
        <v>45446</v>
      </c>
      <c r="H2720" s="156" t="s">
        <v>94</v>
      </c>
      <c r="I2720" s="163">
        <v>45448</v>
      </c>
      <c r="J2720" s="127"/>
      <c r="K2720" s="9" t="s">
        <v>1514</v>
      </c>
      <c r="M2720" s="13">
        <v>1599</v>
      </c>
      <c r="N2720" s="9" t="s">
        <v>2948</v>
      </c>
      <c r="O2720">
        <v>550</v>
      </c>
      <c r="P2720">
        <v>125</v>
      </c>
      <c r="Q2720" s="13">
        <f t="shared" si="49"/>
        <v>924</v>
      </c>
    </row>
    <row r="2721" spans="1:17" ht="21">
      <c r="A2721" s="59">
        <v>2713</v>
      </c>
      <c r="B2721" s="55">
        <v>78011751930</v>
      </c>
      <c r="C2721" s="55">
        <v>9356817432</v>
      </c>
      <c r="D2721" s="1" t="s">
        <v>4263</v>
      </c>
      <c r="E2721" s="1" t="s">
        <v>1377</v>
      </c>
      <c r="F2721" s="1" t="s">
        <v>232</v>
      </c>
      <c r="G2721" s="162">
        <v>45446</v>
      </c>
      <c r="H2721" s="156" t="s">
        <v>94</v>
      </c>
      <c r="I2721" s="163">
        <v>45449</v>
      </c>
      <c r="J2721" s="127"/>
      <c r="K2721" s="9" t="s">
        <v>2104</v>
      </c>
      <c r="M2721" s="13">
        <v>1999</v>
      </c>
      <c r="N2721" s="9" t="s">
        <v>2254</v>
      </c>
      <c r="O2721">
        <v>650</v>
      </c>
      <c r="P2721">
        <v>200</v>
      </c>
      <c r="Q2721" s="13">
        <f t="shared" si="49"/>
        <v>1149</v>
      </c>
    </row>
    <row r="2722" spans="1:17" ht="21">
      <c r="A2722" s="59">
        <v>2714</v>
      </c>
      <c r="B2722" s="55">
        <v>19041585780962</v>
      </c>
      <c r="C2722" s="55">
        <v>7982716626</v>
      </c>
      <c r="D2722" s="1" t="s">
        <v>4264</v>
      </c>
      <c r="E2722" s="1" t="s">
        <v>836</v>
      </c>
      <c r="F2722" s="1" t="s">
        <v>2</v>
      </c>
      <c r="G2722" s="162">
        <v>45447</v>
      </c>
      <c r="H2722" s="157" t="s">
        <v>115</v>
      </c>
      <c r="I2722" s="164"/>
      <c r="J2722" s="165">
        <v>45456</v>
      </c>
      <c r="K2722" s="9" t="s">
        <v>2104</v>
      </c>
      <c r="M2722" s="13"/>
      <c r="N2722" t="s">
        <v>4261</v>
      </c>
      <c r="P2722">
        <v>200</v>
      </c>
      <c r="Q2722" s="13">
        <f t="shared" si="49"/>
        <v>0</v>
      </c>
    </row>
    <row r="2723" spans="1:17" ht="21">
      <c r="A2723" s="59">
        <v>2715</v>
      </c>
      <c r="B2723" s="55">
        <v>78013016093</v>
      </c>
      <c r="C2723" s="55">
        <v>7566881141</v>
      </c>
      <c r="D2723" s="1" t="s">
        <v>4265</v>
      </c>
      <c r="E2723" s="1" t="s">
        <v>1396</v>
      </c>
      <c r="F2723" s="1" t="s">
        <v>199</v>
      </c>
      <c r="G2723" s="162">
        <v>45447</v>
      </c>
      <c r="H2723" s="156" t="s">
        <v>94</v>
      </c>
      <c r="I2723" s="163">
        <v>45451</v>
      </c>
      <c r="J2723" s="127"/>
      <c r="K2723" s="9" t="s">
        <v>1415</v>
      </c>
      <c r="M2723" s="13">
        <v>1548</v>
      </c>
      <c r="N2723" s="9" t="s">
        <v>1554</v>
      </c>
      <c r="O2723">
        <v>570</v>
      </c>
      <c r="P2723">
        <v>125</v>
      </c>
      <c r="Q2723" s="13">
        <f t="shared" si="49"/>
        <v>853</v>
      </c>
    </row>
    <row r="2724" spans="1:17" ht="21">
      <c r="A2724" s="59">
        <v>2716</v>
      </c>
      <c r="B2724" s="55">
        <v>77085862884</v>
      </c>
      <c r="C2724" s="55">
        <v>9711459161</v>
      </c>
      <c r="D2724" s="1" t="s">
        <v>4266</v>
      </c>
      <c r="E2724" s="1" t="s">
        <v>4267</v>
      </c>
      <c r="F2724" s="1" t="s">
        <v>93</v>
      </c>
      <c r="G2724" s="162">
        <v>45447</v>
      </c>
      <c r="H2724" s="156" t="s">
        <v>94</v>
      </c>
      <c r="I2724" s="163">
        <v>45449</v>
      </c>
      <c r="J2724" s="127"/>
      <c r="K2724" s="9" t="s">
        <v>985</v>
      </c>
      <c r="L2724" t="s">
        <v>562</v>
      </c>
      <c r="M2724" s="13">
        <v>1399</v>
      </c>
      <c r="N2724" s="9" t="s">
        <v>2922</v>
      </c>
      <c r="O2724">
        <v>570</v>
      </c>
      <c r="P2724">
        <v>125</v>
      </c>
      <c r="Q2724" s="13">
        <f t="shared" si="49"/>
        <v>704</v>
      </c>
    </row>
    <row r="2725" spans="1:17" ht="21">
      <c r="A2725" s="59">
        <v>2717</v>
      </c>
      <c r="B2725" s="55">
        <v>77085863245</v>
      </c>
      <c r="C2725" s="55">
        <v>9891533373</v>
      </c>
      <c r="D2725" s="1" t="s">
        <v>4268</v>
      </c>
      <c r="E2725" s="1" t="s">
        <v>4</v>
      </c>
      <c r="F2725" s="1" t="s">
        <v>4</v>
      </c>
      <c r="G2725" s="162">
        <v>45447</v>
      </c>
      <c r="H2725" s="156" t="s">
        <v>94</v>
      </c>
      <c r="I2725" s="163">
        <v>45448</v>
      </c>
      <c r="J2725" s="127"/>
      <c r="K2725" s="9" t="s">
        <v>985</v>
      </c>
      <c r="L2725" t="s">
        <v>562</v>
      </c>
      <c r="M2725" s="13">
        <v>1399</v>
      </c>
      <c r="N2725" s="9" t="s">
        <v>2922</v>
      </c>
      <c r="O2725">
        <v>570</v>
      </c>
      <c r="P2725">
        <v>125</v>
      </c>
      <c r="Q2725" s="13">
        <f t="shared" si="49"/>
        <v>704</v>
      </c>
    </row>
    <row r="2726" spans="1:17" ht="21">
      <c r="A2726" s="59">
        <v>2718</v>
      </c>
      <c r="B2726" s="55">
        <v>19041585781662</v>
      </c>
      <c r="C2726" s="55">
        <v>8269102100</v>
      </c>
      <c r="D2726" s="1" t="s">
        <v>4269</v>
      </c>
      <c r="E2726" s="1" t="s">
        <v>4270</v>
      </c>
      <c r="F2726" s="1" t="s">
        <v>71</v>
      </c>
      <c r="G2726" s="162">
        <v>45447</v>
      </c>
      <c r="H2726" s="156" t="s">
        <v>94</v>
      </c>
      <c r="I2726" s="163">
        <v>45452</v>
      </c>
      <c r="J2726" s="127"/>
      <c r="K2726" s="9" t="s">
        <v>1368</v>
      </c>
      <c r="M2726" s="13">
        <v>1399</v>
      </c>
      <c r="N2726" s="9" t="s">
        <v>1713</v>
      </c>
      <c r="O2726">
        <v>530</v>
      </c>
      <c r="P2726">
        <v>125</v>
      </c>
      <c r="Q2726" s="13">
        <f t="shared" si="49"/>
        <v>744</v>
      </c>
    </row>
    <row r="2727" spans="1:17" ht="21">
      <c r="A2727" s="59">
        <v>2719</v>
      </c>
      <c r="B2727" s="55">
        <v>78013017320</v>
      </c>
      <c r="C2727" s="55">
        <v>9959388008</v>
      </c>
      <c r="D2727" s="1" t="s">
        <v>4271</v>
      </c>
      <c r="E2727" s="1" t="s">
        <v>3576</v>
      </c>
      <c r="F2727" s="1" t="s">
        <v>303</v>
      </c>
      <c r="G2727" s="162">
        <v>45447</v>
      </c>
      <c r="H2727" s="156" t="s">
        <v>94</v>
      </c>
      <c r="I2727" s="163">
        <v>45453</v>
      </c>
      <c r="J2727" s="127"/>
      <c r="K2727" s="9" t="s">
        <v>1368</v>
      </c>
      <c r="M2727" s="13">
        <v>1399</v>
      </c>
      <c r="N2727" s="9" t="s">
        <v>1713</v>
      </c>
      <c r="O2727">
        <v>530</v>
      </c>
      <c r="P2727">
        <v>125</v>
      </c>
      <c r="Q2727" s="13">
        <f t="shared" si="49"/>
        <v>744</v>
      </c>
    </row>
    <row r="2728" spans="1:17" ht="21">
      <c r="A2728" s="59">
        <v>2720</v>
      </c>
      <c r="B2728" s="55">
        <v>78013017493</v>
      </c>
      <c r="C2728" s="55">
        <v>9114218814</v>
      </c>
      <c r="D2728" s="1" t="s">
        <v>4272</v>
      </c>
      <c r="E2728" s="1" t="s">
        <v>1409</v>
      </c>
      <c r="F2728" s="1" t="s">
        <v>635</v>
      </c>
      <c r="G2728" s="162">
        <v>45447</v>
      </c>
      <c r="H2728" s="157" t="s">
        <v>115</v>
      </c>
      <c r="I2728" s="164"/>
      <c r="J2728" s="165">
        <v>45460</v>
      </c>
      <c r="K2728" s="9" t="s">
        <v>1368</v>
      </c>
      <c r="M2728" s="13"/>
      <c r="N2728" s="9" t="s">
        <v>1713</v>
      </c>
      <c r="P2728">
        <v>125</v>
      </c>
      <c r="Q2728" s="13">
        <f t="shared" si="49"/>
        <v>0</v>
      </c>
    </row>
    <row r="2729" spans="1:17" ht="21">
      <c r="A2729" s="59">
        <v>2721</v>
      </c>
      <c r="B2729" s="55">
        <v>78013017655</v>
      </c>
      <c r="C2729" s="55">
        <v>8827631950</v>
      </c>
      <c r="D2729" s="1" t="s">
        <v>4273</v>
      </c>
      <c r="E2729" s="1" t="s">
        <v>4274</v>
      </c>
      <c r="F2729" s="1" t="s">
        <v>199</v>
      </c>
      <c r="G2729" s="162">
        <v>45447</v>
      </c>
      <c r="H2729" s="156" t="s">
        <v>94</v>
      </c>
      <c r="I2729" s="163">
        <v>45450</v>
      </c>
      <c r="J2729" s="127"/>
      <c r="K2729" s="9" t="s">
        <v>1368</v>
      </c>
      <c r="M2729" s="13">
        <v>1399</v>
      </c>
      <c r="N2729" s="9" t="s">
        <v>1713</v>
      </c>
      <c r="O2729">
        <v>530</v>
      </c>
      <c r="P2729">
        <v>125</v>
      </c>
      <c r="Q2729" s="13">
        <f t="shared" si="49"/>
        <v>744</v>
      </c>
    </row>
    <row r="2730" spans="1:17" ht="21">
      <c r="A2730" s="59">
        <v>2722</v>
      </c>
      <c r="B2730" s="55">
        <v>19041585782303</v>
      </c>
      <c r="C2730" s="55">
        <v>8296947160</v>
      </c>
      <c r="D2730" s="1" t="s">
        <v>4275</v>
      </c>
      <c r="E2730" s="1" t="s">
        <v>329</v>
      </c>
      <c r="F2730" s="1" t="s">
        <v>452</v>
      </c>
      <c r="G2730" s="162">
        <v>45447</v>
      </c>
      <c r="H2730" s="156" t="s">
        <v>94</v>
      </c>
      <c r="I2730" s="163">
        <v>45456</v>
      </c>
      <c r="J2730" s="127"/>
      <c r="K2730" s="9" t="s">
        <v>1368</v>
      </c>
      <c r="M2730" s="13">
        <v>1399</v>
      </c>
      <c r="N2730" s="9" t="s">
        <v>1713</v>
      </c>
      <c r="O2730">
        <v>530</v>
      </c>
      <c r="P2730">
        <v>125</v>
      </c>
      <c r="Q2730" s="13">
        <f t="shared" si="49"/>
        <v>744</v>
      </c>
    </row>
    <row r="2731" spans="1:17" ht="21">
      <c r="A2731" s="59">
        <v>2723</v>
      </c>
      <c r="B2731" s="55">
        <v>19041585782561</v>
      </c>
      <c r="C2731" s="55">
        <v>7439042931</v>
      </c>
      <c r="D2731" s="1" t="s">
        <v>4276</v>
      </c>
      <c r="E2731" s="1" t="s">
        <v>329</v>
      </c>
      <c r="F2731" s="1" t="s">
        <v>452</v>
      </c>
      <c r="G2731" s="162">
        <v>45447</v>
      </c>
      <c r="H2731" s="156" t="s">
        <v>94</v>
      </c>
      <c r="I2731" s="163">
        <v>45452</v>
      </c>
      <c r="J2731" s="127"/>
      <c r="K2731" s="9" t="s">
        <v>1234</v>
      </c>
      <c r="M2731" s="13">
        <v>1499</v>
      </c>
      <c r="N2731" s="9" t="s">
        <v>3882</v>
      </c>
      <c r="O2731">
        <v>530</v>
      </c>
      <c r="P2731">
        <v>125</v>
      </c>
      <c r="Q2731" s="13">
        <f t="shared" si="49"/>
        <v>844</v>
      </c>
    </row>
    <row r="2732" spans="1:17" ht="21">
      <c r="A2732" s="59">
        <v>2724</v>
      </c>
      <c r="B2732" s="55">
        <v>77085866616</v>
      </c>
      <c r="C2732" s="55">
        <v>8291175478</v>
      </c>
      <c r="D2732" s="1" t="s">
        <v>4277</v>
      </c>
      <c r="E2732" s="1" t="s">
        <v>602</v>
      </c>
      <c r="F2732" s="1" t="s">
        <v>232</v>
      </c>
      <c r="G2732" s="162">
        <v>45447</v>
      </c>
      <c r="H2732" s="156" t="s">
        <v>94</v>
      </c>
      <c r="I2732" s="163">
        <v>45449</v>
      </c>
      <c r="J2732" s="127"/>
      <c r="K2732" s="9" t="s">
        <v>985</v>
      </c>
      <c r="L2732" t="s">
        <v>562</v>
      </c>
      <c r="M2732" s="13">
        <v>1399</v>
      </c>
      <c r="N2732" s="9" t="s">
        <v>2922</v>
      </c>
      <c r="O2732">
        <v>570</v>
      </c>
      <c r="P2732">
        <v>125</v>
      </c>
      <c r="Q2732" s="13">
        <f t="shared" si="49"/>
        <v>704</v>
      </c>
    </row>
    <row r="2733" spans="1:17" ht="21">
      <c r="A2733" s="59">
        <v>2725</v>
      </c>
      <c r="B2733" s="55">
        <v>78013018344</v>
      </c>
      <c r="C2733" s="55">
        <v>8898008253</v>
      </c>
      <c r="D2733" s="1" t="s">
        <v>4278</v>
      </c>
      <c r="E2733" s="1" t="s">
        <v>231</v>
      </c>
      <c r="F2733" s="1" t="s">
        <v>232</v>
      </c>
      <c r="G2733" s="162">
        <v>45447</v>
      </c>
      <c r="H2733" s="156" t="s">
        <v>94</v>
      </c>
      <c r="I2733" s="163">
        <v>45449</v>
      </c>
      <c r="J2733" s="127"/>
      <c r="K2733" s="9" t="s">
        <v>2104</v>
      </c>
      <c r="M2733" s="13">
        <v>1999</v>
      </c>
      <c r="N2733" t="s">
        <v>4261</v>
      </c>
      <c r="O2733">
        <v>650</v>
      </c>
      <c r="P2733">
        <v>200</v>
      </c>
      <c r="Q2733" s="13">
        <f t="shared" si="49"/>
        <v>1149</v>
      </c>
    </row>
    <row r="2734" spans="1:17" ht="21">
      <c r="A2734" s="59">
        <v>2726</v>
      </c>
      <c r="B2734" s="55">
        <v>78013022080</v>
      </c>
      <c r="C2734" s="55">
        <v>6375973358</v>
      </c>
      <c r="D2734" s="1" t="s">
        <v>4279</v>
      </c>
      <c r="E2734" s="1" t="s">
        <v>589</v>
      </c>
      <c r="F2734" s="1" t="s">
        <v>232</v>
      </c>
      <c r="G2734" s="162">
        <v>45447</v>
      </c>
      <c r="H2734" s="156" t="s">
        <v>94</v>
      </c>
      <c r="I2734" s="163">
        <v>45449</v>
      </c>
      <c r="J2734" s="127"/>
      <c r="K2734" s="9" t="s">
        <v>1415</v>
      </c>
      <c r="M2734" s="13">
        <v>1548</v>
      </c>
      <c r="N2734" s="9" t="s">
        <v>1554</v>
      </c>
      <c r="O2734">
        <v>570</v>
      </c>
      <c r="P2734">
        <v>125</v>
      </c>
      <c r="Q2734" s="13">
        <f t="shared" si="49"/>
        <v>853</v>
      </c>
    </row>
    <row r="2735" spans="1:17" ht="21">
      <c r="A2735" s="59">
        <v>2727</v>
      </c>
      <c r="B2735" s="55">
        <v>78013022172</v>
      </c>
      <c r="C2735" s="55">
        <v>7489114303</v>
      </c>
      <c r="D2735" s="1" t="s">
        <v>1227</v>
      </c>
      <c r="E2735" s="1" t="s">
        <v>1073</v>
      </c>
      <c r="F2735" s="1" t="s">
        <v>199</v>
      </c>
      <c r="G2735" s="162">
        <v>45447</v>
      </c>
      <c r="H2735" s="156" t="s">
        <v>94</v>
      </c>
      <c r="I2735" s="163">
        <v>45449</v>
      </c>
      <c r="J2735" s="127"/>
      <c r="K2735" s="9" t="s">
        <v>1368</v>
      </c>
      <c r="M2735" s="13">
        <v>1399</v>
      </c>
      <c r="N2735" s="9" t="s">
        <v>1713</v>
      </c>
      <c r="O2735">
        <v>530</v>
      </c>
      <c r="P2735">
        <v>125</v>
      </c>
      <c r="Q2735" s="13">
        <f t="shared" si="49"/>
        <v>744</v>
      </c>
    </row>
    <row r="2736" spans="1:17" ht="21">
      <c r="A2736" s="59">
        <v>2728</v>
      </c>
      <c r="B2736" s="55">
        <v>19041585788301</v>
      </c>
      <c r="C2736" s="55">
        <v>8887852434</v>
      </c>
      <c r="D2736" s="1" t="s">
        <v>4280</v>
      </c>
      <c r="E2736" s="1" t="s">
        <v>4281</v>
      </c>
      <c r="F2736" s="1" t="s">
        <v>22</v>
      </c>
      <c r="G2736" s="162">
        <v>45447</v>
      </c>
      <c r="H2736" s="156" t="s">
        <v>94</v>
      </c>
      <c r="I2736" s="163">
        <v>45450</v>
      </c>
      <c r="J2736" s="127"/>
      <c r="K2736" s="9" t="s">
        <v>1234</v>
      </c>
      <c r="M2736" s="13">
        <v>1499</v>
      </c>
      <c r="N2736" s="9" t="s">
        <v>1520</v>
      </c>
      <c r="O2736">
        <v>550</v>
      </c>
      <c r="P2736">
        <v>125</v>
      </c>
      <c r="Q2736" s="13">
        <f t="shared" si="49"/>
        <v>824</v>
      </c>
    </row>
    <row r="2737" spans="1:17" ht="21">
      <c r="A2737" s="59">
        <v>2729</v>
      </c>
      <c r="B2737" s="55">
        <v>78013022371</v>
      </c>
      <c r="C2737" s="55">
        <v>9324355644</v>
      </c>
      <c r="D2737" s="1" t="s">
        <v>4282</v>
      </c>
      <c r="E2737" s="1" t="s">
        <v>533</v>
      </c>
      <c r="F2737" s="1" t="s">
        <v>232</v>
      </c>
      <c r="G2737" s="162">
        <v>45447</v>
      </c>
      <c r="H2737" s="156" t="s">
        <v>94</v>
      </c>
      <c r="I2737" s="163">
        <v>45449</v>
      </c>
      <c r="J2737" s="127"/>
      <c r="K2737" s="9" t="s">
        <v>2104</v>
      </c>
      <c r="M2737" s="13">
        <v>1999</v>
      </c>
      <c r="N2737" s="9" t="s">
        <v>2254</v>
      </c>
      <c r="O2737">
        <v>650</v>
      </c>
      <c r="P2737">
        <v>200</v>
      </c>
      <c r="Q2737" s="13">
        <f t="shared" si="49"/>
        <v>1149</v>
      </c>
    </row>
    <row r="2738" spans="1:17" ht="21">
      <c r="A2738" s="59">
        <v>2730</v>
      </c>
      <c r="B2738" s="55">
        <v>78013022474</v>
      </c>
      <c r="C2738" s="55">
        <v>6307972082</v>
      </c>
      <c r="D2738" s="1" t="s">
        <v>4283</v>
      </c>
      <c r="E2738" s="1" t="s">
        <v>3380</v>
      </c>
      <c r="F2738" s="1" t="s">
        <v>22</v>
      </c>
      <c r="G2738" s="162">
        <v>45447</v>
      </c>
      <c r="H2738" s="156" t="s">
        <v>94</v>
      </c>
      <c r="I2738" s="163">
        <v>45452</v>
      </c>
      <c r="J2738" s="127"/>
      <c r="K2738" s="9" t="s">
        <v>2104</v>
      </c>
      <c r="M2738" s="13">
        <v>1999</v>
      </c>
      <c r="N2738" t="s">
        <v>4261</v>
      </c>
      <c r="O2738">
        <v>650</v>
      </c>
      <c r="P2738">
        <v>200</v>
      </c>
      <c r="Q2738" s="13">
        <f t="shared" si="49"/>
        <v>1149</v>
      </c>
    </row>
    <row r="2739" spans="1:17" ht="21">
      <c r="A2739" s="59">
        <v>2731</v>
      </c>
      <c r="B2739" s="55">
        <v>78013022570</v>
      </c>
      <c r="C2739" s="55">
        <v>9315052515</v>
      </c>
      <c r="D2739" s="1" t="s">
        <v>4284</v>
      </c>
      <c r="E2739" s="1" t="s">
        <v>936</v>
      </c>
      <c r="F2739" s="1" t="s">
        <v>343</v>
      </c>
      <c r="G2739" s="162">
        <v>45447</v>
      </c>
      <c r="H2739" s="156" t="s">
        <v>94</v>
      </c>
      <c r="I2739" s="163">
        <v>45454</v>
      </c>
      <c r="J2739" s="127"/>
      <c r="K2739" s="9" t="s">
        <v>1368</v>
      </c>
      <c r="M2739" s="13">
        <v>1399</v>
      </c>
      <c r="N2739" s="9" t="s">
        <v>1713</v>
      </c>
      <c r="O2739">
        <v>530</v>
      </c>
      <c r="P2739">
        <v>125</v>
      </c>
      <c r="Q2739" s="13">
        <f t="shared" si="49"/>
        <v>744</v>
      </c>
    </row>
    <row r="2740" spans="1:17" ht="21">
      <c r="A2740" s="59">
        <v>2732</v>
      </c>
      <c r="B2740" s="55">
        <v>78013158451</v>
      </c>
      <c r="C2740" s="55">
        <v>7021275937</v>
      </c>
      <c r="D2740" s="1" t="s">
        <v>4285</v>
      </c>
      <c r="E2740" s="1" t="s">
        <v>951</v>
      </c>
      <c r="F2740" s="1" t="s">
        <v>852</v>
      </c>
      <c r="G2740" s="162">
        <v>45447</v>
      </c>
      <c r="H2740" s="156" t="s">
        <v>94</v>
      </c>
      <c r="I2740" s="163">
        <v>45450</v>
      </c>
      <c r="J2740" s="127"/>
      <c r="K2740" s="9" t="s">
        <v>1415</v>
      </c>
      <c r="M2740" s="13">
        <v>1548</v>
      </c>
      <c r="N2740" s="9" t="s">
        <v>1554</v>
      </c>
      <c r="O2740">
        <v>570</v>
      </c>
      <c r="P2740">
        <v>125</v>
      </c>
      <c r="Q2740" s="13">
        <f t="shared" si="49"/>
        <v>853</v>
      </c>
    </row>
    <row r="2741" spans="1:17" ht="21">
      <c r="A2741" s="59">
        <v>2733</v>
      </c>
      <c r="B2741" s="55">
        <v>78013158366</v>
      </c>
      <c r="C2741" s="55">
        <v>6281481042</v>
      </c>
      <c r="D2741" s="1" t="s">
        <v>4286</v>
      </c>
      <c r="E2741" s="1" t="s">
        <v>4287</v>
      </c>
      <c r="F2741" s="1" t="s">
        <v>635</v>
      </c>
      <c r="G2741" s="162">
        <v>45447</v>
      </c>
      <c r="H2741" s="156" t="s">
        <v>94</v>
      </c>
      <c r="I2741" s="163">
        <v>45453</v>
      </c>
      <c r="J2741" s="127"/>
      <c r="K2741" s="9" t="s">
        <v>1415</v>
      </c>
      <c r="M2741" s="13">
        <v>1548</v>
      </c>
      <c r="N2741" s="9" t="s">
        <v>1554</v>
      </c>
      <c r="O2741">
        <v>570</v>
      </c>
      <c r="P2741">
        <v>125</v>
      </c>
      <c r="Q2741" s="13">
        <f t="shared" si="49"/>
        <v>853</v>
      </c>
    </row>
    <row r="2742" spans="1:17" ht="21">
      <c r="A2742" s="59">
        <v>2734</v>
      </c>
      <c r="B2742" s="55">
        <v>78013158274</v>
      </c>
      <c r="C2742" s="55">
        <v>9346298194</v>
      </c>
      <c r="D2742" s="1" t="s">
        <v>4288</v>
      </c>
      <c r="E2742" s="1" t="s">
        <v>829</v>
      </c>
      <c r="F2742" s="1" t="s">
        <v>303</v>
      </c>
      <c r="G2742" s="162">
        <v>45447</v>
      </c>
      <c r="H2742" s="156" t="s">
        <v>94</v>
      </c>
      <c r="I2742" s="163">
        <v>45452</v>
      </c>
      <c r="J2742" s="127"/>
      <c r="K2742" s="9" t="s">
        <v>2104</v>
      </c>
      <c r="M2742" s="13">
        <v>1999</v>
      </c>
      <c r="N2742" t="s">
        <v>3444</v>
      </c>
      <c r="O2742">
        <v>650</v>
      </c>
      <c r="P2742">
        <v>200</v>
      </c>
      <c r="Q2742" s="13">
        <f t="shared" si="49"/>
        <v>1149</v>
      </c>
    </row>
    <row r="2743" spans="1:17" ht="21">
      <c r="A2743" s="59">
        <v>2735</v>
      </c>
      <c r="B2743" s="55">
        <v>81667065745</v>
      </c>
      <c r="C2743" s="55">
        <v>9113892137</v>
      </c>
      <c r="D2743" s="1" t="s">
        <v>4289</v>
      </c>
      <c r="E2743" s="1" t="s">
        <v>329</v>
      </c>
      <c r="F2743" s="1" t="s">
        <v>452</v>
      </c>
      <c r="G2743" s="162">
        <v>45447</v>
      </c>
      <c r="H2743" s="156" t="s">
        <v>94</v>
      </c>
      <c r="I2743" s="163">
        <v>45448</v>
      </c>
      <c r="J2743" s="127"/>
      <c r="K2743" s="9" t="s">
        <v>3508</v>
      </c>
      <c r="L2743" t="s">
        <v>562</v>
      </c>
      <c r="M2743" s="13">
        <v>1599</v>
      </c>
      <c r="N2743" s="9" t="s">
        <v>4292</v>
      </c>
      <c r="O2743">
        <v>575</v>
      </c>
      <c r="P2743">
        <v>125</v>
      </c>
      <c r="Q2743" s="13">
        <f t="shared" si="49"/>
        <v>899</v>
      </c>
    </row>
    <row r="2744" spans="1:17" ht="21">
      <c r="A2744" s="59">
        <v>2736</v>
      </c>
      <c r="B2744" s="55">
        <v>19041585911383</v>
      </c>
      <c r="C2744" s="55">
        <v>8999985959</v>
      </c>
      <c r="D2744" s="1" t="s">
        <v>4290</v>
      </c>
      <c r="E2744" s="1" t="s">
        <v>4291</v>
      </c>
      <c r="F2744" s="1" t="s">
        <v>232</v>
      </c>
      <c r="G2744" s="162">
        <v>45447</v>
      </c>
      <c r="H2744" s="156" t="s">
        <v>94</v>
      </c>
      <c r="I2744" s="163">
        <v>45452</v>
      </c>
      <c r="J2744" s="127"/>
      <c r="K2744" s="9" t="s">
        <v>1376</v>
      </c>
      <c r="L2744" t="s">
        <v>562</v>
      </c>
      <c r="M2744" s="13">
        <v>1499</v>
      </c>
      <c r="N2744" s="9" t="s">
        <v>4133</v>
      </c>
      <c r="O2744">
        <v>575</v>
      </c>
      <c r="P2744">
        <v>125</v>
      </c>
      <c r="Q2744" s="13">
        <f t="shared" si="49"/>
        <v>799</v>
      </c>
    </row>
    <row r="2745" spans="1:17" ht="21">
      <c r="A2745" s="59">
        <v>2737</v>
      </c>
      <c r="B2745" s="55">
        <v>19041585943410</v>
      </c>
      <c r="C2745" s="55">
        <v>7005638754</v>
      </c>
      <c r="D2745" s="1" t="s">
        <v>4178</v>
      </c>
      <c r="E2745" s="1" t="s">
        <v>1474</v>
      </c>
      <c r="F2745" s="1" t="s">
        <v>1475</v>
      </c>
      <c r="G2745" s="162">
        <v>45447</v>
      </c>
      <c r="H2745" s="156" t="s">
        <v>94</v>
      </c>
      <c r="I2745" s="163">
        <v>45454</v>
      </c>
      <c r="J2745" s="127"/>
      <c r="K2745" s="9" t="s">
        <v>1234</v>
      </c>
      <c r="M2745" s="13">
        <v>1499</v>
      </c>
      <c r="N2745" s="9" t="s">
        <v>1520</v>
      </c>
      <c r="O2745">
        <v>550</v>
      </c>
      <c r="P2745">
        <v>125</v>
      </c>
      <c r="Q2745" s="13">
        <f t="shared" si="49"/>
        <v>824</v>
      </c>
    </row>
    <row r="2746" spans="1:17" ht="21">
      <c r="A2746" s="59">
        <v>2738</v>
      </c>
      <c r="B2746" s="55">
        <v>78013909595</v>
      </c>
      <c r="C2746" s="55">
        <v>9536666530</v>
      </c>
      <c r="D2746" s="1" t="s">
        <v>2064</v>
      </c>
      <c r="E2746" s="1" t="s">
        <v>1583</v>
      </c>
      <c r="F2746" s="1" t="s">
        <v>22</v>
      </c>
      <c r="G2746" s="162">
        <v>45448</v>
      </c>
      <c r="H2746" s="156" t="s">
        <v>94</v>
      </c>
      <c r="I2746" s="163">
        <v>45449</v>
      </c>
      <c r="J2746" s="127"/>
      <c r="K2746" s="9" t="s">
        <v>1427</v>
      </c>
      <c r="M2746" s="13">
        <v>1648</v>
      </c>
      <c r="N2746" s="9" t="s">
        <v>2707</v>
      </c>
      <c r="O2746">
        <v>575</v>
      </c>
      <c r="P2746">
        <v>125</v>
      </c>
      <c r="Q2746" s="13">
        <f t="shared" si="49"/>
        <v>948</v>
      </c>
    </row>
    <row r="2747" spans="1:17" ht="21">
      <c r="A2747" s="59">
        <v>2739</v>
      </c>
      <c r="B2747" s="55">
        <v>78013909503</v>
      </c>
      <c r="C2747" s="55">
        <v>8638826159</v>
      </c>
      <c r="D2747" s="1" t="s">
        <v>4293</v>
      </c>
      <c r="E2747" s="1" t="s">
        <v>1060</v>
      </c>
      <c r="F2747" s="1" t="s">
        <v>380</v>
      </c>
      <c r="G2747" s="162">
        <v>45448</v>
      </c>
      <c r="H2747" s="156" t="s">
        <v>94</v>
      </c>
      <c r="I2747" s="163">
        <v>45453</v>
      </c>
      <c r="J2747" s="127"/>
      <c r="K2747" s="9" t="s">
        <v>1427</v>
      </c>
      <c r="M2747" s="13">
        <v>1648</v>
      </c>
      <c r="N2747" s="9" t="s">
        <v>2707</v>
      </c>
      <c r="O2747">
        <v>575</v>
      </c>
      <c r="P2747">
        <v>125</v>
      </c>
      <c r="Q2747" s="13">
        <f t="shared" si="49"/>
        <v>948</v>
      </c>
    </row>
    <row r="2748" spans="1:17" ht="21">
      <c r="A2748" s="59">
        <v>2740</v>
      </c>
      <c r="B2748" s="55">
        <v>78013909363</v>
      </c>
      <c r="C2748" s="55">
        <v>9667749490</v>
      </c>
      <c r="D2748" s="1" t="s">
        <v>4294</v>
      </c>
      <c r="E2748" s="1" t="s">
        <v>4</v>
      </c>
      <c r="F2748" s="1" t="s">
        <v>4</v>
      </c>
      <c r="G2748" s="162">
        <v>45448</v>
      </c>
      <c r="H2748" s="156" t="s">
        <v>94</v>
      </c>
      <c r="I2748" s="163">
        <v>45449</v>
      </c>
      <c r="J2748" s="127"/>
      <c r="K2748" s="9" t="s">
        <v>1234</v>
      </c>
      <c r="M2748" s="13">
        <v>1499</v>
      </c>
      <c r="N2748" s="9" t="s">
        <v>1520</v>
      </c>
      <c r="O2748">
        <v>550</v>
      </c>
      <c r="P2748">
        <v>125</v>
      </c>
      <c r="Q2748" s="13">
        <f t="shared" si="49"/>
        <v>824</v>
      </c>
    </row>
    <row r="2749" spans="1:17" ht="21">
      <c r="A2749" s="59">
        <v>2741</v>
      </c>
      <c r="B2749" s="55">
        <v>78013908770</v>
      </c>
      <c r="C2749" s="55">
        <v>9182192761</v>
      </c>
      <c r="D2749" s="1" t="s">
        <v>4295</v>
      </c>
      <c r="E2749" s="1" t="s">
        <v>598</v>
      </c>
      <c r="F2749" s="1" t="s">
        <v>303</v>
      </c>
      <c r="G2749" s="162">
        <v>45448</v>
      </c>
      <c r="H2749" s="156" t="s">
        <v>94</v>
      </c>
      <c r="I2749" s="163">
        <v>45451</v>
      </c>
      <c r="J2749" s="127"/>
      <c r="K2749" s="9" t="s">
        <v>1368</v>
      </c>
      <c r="M2749" s="13">
        <v>1399</v>
      </c>
      <c r="N2749" s="9" t="s">
        <v>1713</v>
      </c>
      <c r="O2749">
        <v>530</v>
      </c>
      <c r="P2749">
        <v>125</v>
      </c>
      <c r="Q2749" s="13">
        <f t="shared" si="49"/>
        <v>744</v>
      </c>
    </row>
    <row r="2750" spans="1:17" ht="21">
      <c r="A2750" s="59">
        <v>2742</v>
      </c>
      <c r="B2750" s="55">
        <v>19041586329902</v>
      </c>
      <c r="C2750" s="55">
        <v>7877577249</v>
      </c>
      <c r="D2750" s="1" t="s">
        <v>4296</v>
      </c>
      <c r="E2750" s="1" t="s">
        <v>4297</v>
      </c>
      <c r="F2750" s="1" t="s">
        <v>365</v>
      </c>
      <c r="G2750" s="162">
        <v>45448</v>
      </c>
      <c r="H2750" s="157" t="s">
        <v>115</v>
      </c>
      <c r="I2750" s="164"/>
      <c r="J2750" s="165">
        <v>45463</v>
      </c>
      <c r="K2750" s="9" t="s">
        <v>1234</v>
      </c>
      <c r="M2750" s="13"/>
      <c r="N2750" s="9" t="s">
        <v>1520</v>
      </c>
      <c r="P2750">
        <v>125</v>
      </c>
      <c r="Q2750" s="13">
        <f t="shared" si="49"/>
        <v>0</v>
      </c>
    </row>
    <row r="2751" spans="1:17" ht="21">
      <c r="A2751" s="59">
        <v>2743</v>
      </c>
      <c r="B2751" s="55">
        <v>78013908243</v>
      </c>
      <c r="C2751" s="55">
        <v>6204944020</v>
      </c>
      <c r="D2751" s="1" t="s">
        <v>4298</v>
      </c>
      <c r="E2751" s="1" t="s">
        <v>4299</v>
      </c>
      <c r="F2751" s="1" t="s">
        <v>210</v>
      </c>
      <c r="G2751" s="162">
        <v>45448</v>
      </c>
      <c r="H2751" s="156" t="s">
        <v>94</v>
      </c>
      <c r="I2751" s="163">
        <v>45451</v>
      </c>
      <c r="J2751" s="127"/>
      <c r="K2751" s="9" t="s">
        <v>1368</v>
      </c>
      <c r="M2751" s="13">
        <v>1399</v>
      </c>
      <c r="N2751" s="9" t="s">
        <v>1713</v>
      </c>
      <c r="O2751">
        <v>530</v>
      </c>
      <c r="P2751">
        <v>125</v>
      </c>
      <c r="Q2751" s="13">
        <f t="shared" si="49"/>
        <v>744</v>
      </c>
    </row>
    <row r="2752" spans="1:17" ht="21">
      <c r="A2752" s="59">
        <v>2744</v>
      </c>
      <c r="B2752" s="55">
        <v>78013908136</v>
      </c>
      <c r="C2752" s="55">
        <v>9512196042</v>
      </c>
      <c r="D2752" s="1" t="s">
        <v>4300</v>
      </c>
      <c r="E2752" s="1" t="s">
        <v>2498</v>
      </c>
      <c r="F2752" s="1" t="s">
        <v>492</v>
      </c>
      <c r="G2752" s="162">
        <v>45448</v>
      </c>
      <c r="H2752" s="156" t="s">
        <v>94</v>
      </c>
      <c r="I2752" s="163">
        <v>45453</v>
      </c>
      <c r="J2752" s="127"/>
      <c r="K2752" s="9" t="s">
        <v>1427</v>
      </c>
      <c r="M2752" s="13">
        <v>1648</v>
      </c>
      <c r="N2752" s="9" t="s">
        <v>2707</v>
      </c>
      <c r="O2752">
        <v>575</v>
      </c>
      <c r="P2752">
        <v>125</v>
      </c>
      <c r="Q2752" s="13">
        <f t="shared" si="49"/>
        <v>948</v>
      </c>
    </row>
    <row r="2753" spans="1:17" ht="21">
      <c r="A2753" s="59">
        <v>2745</v>
      </c>
      <c r="B2753" s="55">
        <v>78013907926</v>
      </c>
      <c r="C2753" s="55">
        <v>9781796046</v>
      </c>
      <c r="D2753" s="1" t="s">
        <v>4301</v>
      </c>
      <c r="E2753" s="1" t="s">
        <v>1215</v>
      </c>
      <c r="F2753" s="1" t="s">
        <v>93</v>
      </c>
      <c r="G2753" s="162">
        <v>45448</v>
      </c>
      <c r="H2753" s="156" t="s">
        <v>94</v>
      </c>
      <c r="I2753" s="163">
        <v>45450</v>
      </c>
      <c r="J2753" s="127"/>
      <c r="K2753" s="9" t="s">
        <v>1234</v>
      </c>
      <c r="M2753" s="13">
        <v>1499</v>
      </c>
      <c r="N2753" s="9" t="s">
        <v>3882</v>
      </c>
      <c r="O2753">
        <v>530</v>
      </c>
      <c r="P2753">
        <v>125</v>
      </c>
      <c r="Q2753" s="13">
        <f t="shared" si="49"/>
        <v>844</v>
      </c>
    </row>
    <row r="2754" spans="1:17" ht="21">
      <c r="A2754" s="59">
        <v>2746</v>
      </c>
      <c r="B2754" s="55">
        <v>78013907580</v>
      </c>
      <c r="C2754" s="55">
        <v>8017598762</v>
      </c>
      <c r="D2754" s="1" t="s">
        <v>4302</v>
      </c>
      <c r="E2754" s="1" t="s">
        <v>419</v>
      </c>
      <c r="F2754" s="1" t="s">
        <v>714</v>
      </c>
      <c r="G2754" s="162">
        <v>45448</v>
      </c>
      <c r="H2754" s="156" t="s">
        <v>94</v>
      </c>
      <c r="I2754" s="163">
        <v>45451</v>
      </c>
      <c r="J2754" s="127"/>
      <c r="K2754" s="9" t="s">
        <v>1368</v>
      </c>
      <c r="M2754" s="13">
        <v>1399</v>
      </c>
      <c r="N2754" s="9" t="s">
        <v>1713</v>
      </c>
      <c r="O2754">
        <v>530</v>
      </c>
      <c r="P2754">
        <v>125</v>
      </c>
      <c r="Q2754" s="13">
        <f t="shared" si="49"/>
        <v>744</v>
      </c>
    </row>
    <row r="2755" spans="1:17" ht="21">
      <c r="A2755" s="59">
        <v>2747</v>
      </c>
      <c r="B2755" s="55">
        <v>77086793276</v>
      </c>
      <c r="C2755" s="55">
        <v>7007031825</v>
      </c>
      <c r="D2755" s="1" t="s">
        <v>4303</v>
      </c>
      <c r="E2755" s="1" t="s">
        <v>4304</v>
      </c>
      <c r="F2755" s="1" t="s">
        <v>22</v>
      </c>
      <c r="G2755" s="162">
        <v>45448</v>
      </c>
      <c r="H2755" s="156" t="s">
        <v>94</v>
      </c>
      <c r="I2755" s="163">
        <v>45450</v>
      </c>
      <c r="J2755" s="127"/>
      <c r="K2755" s="9" t="s">
        <v>1376</v>
      </c>
      <c r="L2755" t="s">
        <v>562</v>
      </c>
      <c r="M2755" s="13">
        <v>1499</v>
      </c>
      <c r="N2755" s="9" t="s">
        <v>4133</v>
      </c>
      <c r="O2755">
        <v>575</v>
      </c>
      <c r="P2755">
        <v>125</v>
      </c>
      <c r="Q2755" s="13">
        <f t="shared" si="49"/>
        <v>799</v>
      </c>
    </row>
    <row r="2756" spans="1:17" ht="21">
      <c r="A2756" s="59">
        <v>2748</v>
      </c>
      <c r="B2756" s="55">
        <v>78013907156</v>
      </c>
      <c r="C2756" s="55">
        <v>9648505060</v>
      </c>
      <c r="D2756" s="1" t="s">
        <v>4305</v>
      </c>
      <c r="E2756" s="1" t="s">
        <v>846</v>
      </c>
      <c r="F2756" s="1" t="s">
        <v>22</v>
      </c>
      <c r="G2756" s="162">
        <v>45448</v>
      </c>
      <c r="H2756" s="156" t="s">
        <v>94</v>
      </c>
      <c r="I2756" s="163">
        <v>45449</v>
      </c>
      <c r="J2756" s="127"/>
      <c r="K2756" s="9" t="s">
        <v>1234</v>
      </c>
      <c r="M2756" s="13">
        <v>1499</v>
      </c>
      <c r="N2756" s="9" t="s">
        <v>1520</v>
      </c>
      <c r="O2756">
        <v>550</v>
      </c>
      <c r="P2756">
        <v>125</v>
      </c>
      <c r="Q2756" s="13">
        <f t="shared" si="49"/>
        <v>824</v>
      </c>
    </row>
    <row r="2757" spans="1:17" ht="21">
      <c r="A2757" s="59">
        <v>2749</v>
      </c>
      <c r="B2757" s="55">
        <v>78013906740</v>
      </c>
      <c r="C2757" s="55">
        <v>8147098697</v>
      </c>
      <c r="D2757" s="1" t="s">
        <v>4306</v>
      </c>
      <c r="E2757" s="1" t="s">
        <v>329</v>
      </c>
      <c r="F2757" s="1" t="s">
        <v>452</v>
      </c>
      <c r="G2757" s="162">
        <v>45448</v>
      </c>
      <c r="H2757" s="156" t="s">
        <v>94</v>
      </c>
      <c r="I2757" s="163">
        <v>45451</v>
      </c>
      <c r="J2757" s="127"/>
      <c r="K2757" s="9" t="s">
        <v>2104</v>
      </c>
      <c r="M2757" s="13">
        <v>1999</v>
      </c>
      <c r="N2757" t="s">
        <v>2254</v>
      </c>
      <c r="O2757">
        <v>650</v>
      </c>
      <c r="P2757">
        <v>200</v>
      </c>
      <c r="Q2757" s="13">
        <f t="shared" si="49"/>
        <v>1149</v>
      </c>
    </row>
    <row r="2758" spans="1:17" ht="21">
      <c r="A2758" s="59">
        <v>2750</v>
      </c>
      <c r="B2758" s="55">
        <v>78013906412</v>
      </c>
      <c r="C2758" s="55">
        <v>9819501101</v>
      </c>
      <c r="D2758" s="1" t="s">
        <v>4307</v>
      </c>
      <c r="E2758" s="1" t="s">
        <v>231</v>
      </c>
      <c r="F2758" s="1" t="s">
        <v>232</v>
      </c>
      <c r="G2758" s="162">
        <v>45448</v>
      </c>
      <c r="H2758" s="156" t="s">
        <v>94</v>
      </c>
      <c r="I2758" s="163">
        <v>45450</v>
      </c>
      <c r="J2758" s="127"/>
      <c r="K2758" s="9" t="s">
        <v>1234</v>
      </c>
      <c r="M2758" s="13">
        <v>1499</v>
      </c>
      <c r="N2758" s="9" t="s">
        <v>3882</v>
      </c>
      <c r="O2758">
        <v>530</v>
      </c>
      <c r="P2758">
        <v>125</v>
      </c>
      <c r="Q2758" s="13">
        <f t="shared" si="49"/>
        <v>844</v>
      </c>
    </row>
    <row r="2759" spans="1:17" ht="21">
      <c r="A2759" s="59">
        <v>2751</v>
      </c>
      <c r="B2759" s="55">
        <v>78014058566</v>
      </c>
      <c r="C2759" s="55">
        <v>8421498880</v>
      </c>
      <c r="D2759" s="1" t="s">
        <v>4308</v>
      </c>
      <c r="E2759" s="1" t="s">
        <v>4309</v>
      </c>
      <c r="F2759" s="1" t="s">
        <v>232</v>
      </c>
      <c r="G2759" s="162">
        <v>45448</v>
      </c>
      <c r="H2759" s="156" t="s">
        <v>94</v>
      </c>
      <c r="I2759" s="163">
        <v>45450</v>
      </c>
      <c r="J2759" s="127"/>
      <c r="K2759" s="9" t="s">
        <v>1368</v>
      </c>
      <c r="M2759" s="13">
        <v>1399</v>
      </c>
      <c r="N2759" s="9" t="s">
        <v>1713</v>
      </c>
      <c r="O2759">
        <v>530</v>
      </c>
      <c r="P2759">
        <v>125</v>
      </c>
      <c r="Q2759" s="13">
        <f t="shared" si="49"/>
        <v>744</v>
      </c>
    </row>
    <row r="2760" spans="1:17" ht="21">
      <c r="A2760" s="59">
        <v>2752</v>
      </c>
      <c r="B2760" s="55">
        <v>19041586432780</v>
      </c>
      <c r="C2760" s="55">
        <v>9630129848</v>
      </c>
      <c r="D2760" s="1" t="s">
        <v>4310</v>
      </c>
      <c r="E2760" s="1" t="s">
        <v>1073</v>
      </c>
      <c r="F2760" s="1" t="s">
        <v>199</v>
      </c>
      <c r="G2760" s="162">
        <v>45448</v>
      </c>
      <c r="H2760" s="156" t="s">
        <v>94</v>
      </c>
      <c r="I2760" s="163">
        <v>45451</v>
      </c>
      <c r="J2760" s="127"/>
      <c r="K2760" s="9" t="s">
        <v>1368</v>
      </c>
      <c r="M2760" s="13">
        <v>1399</v>
      </c>
      <c r="N2760" s="9" t="s">
        <v>1713</v>
      </c>
      <c r="O2760">
        <v>530</v>
      </c>
      <c r="P2760">
        <v>125</v>
      </c>
      <c r="Q2760" s="13">
        <f t="shared" si="49"/>
        <v>744</v>
      </c>
    </row>
    <row r="2761" spans="1:17" ht="21">
      <c r="A2761" s="59">
        <v>2753</v>
      </c>
      <c r="B2761" s="55">
        <v>78014046353</v>
      </c>
      <c r="C2761" s="55">
        <v>7903652401</v>
      </c>
      <c r="D2761" s="1" t="s">
        <v>4311</v>
      </c>
      <c r="E2761" s="1" t="s">
        <v>4312</v>
      </c>
      <c r="F2761" s="1" t="s">
        <v>714</v>
      </c>
      <c r="G2761" s="162">
        <v>45448</v>
      </c>
      <c r="H2761" s="156" t="s">
        <v>94</v>
      </c>
      <c r="I2761" s="163">
        <v>45453</v>
      </c>
      <c r="J2761" s="127"/>
      <c r="K2761" s="9" t="s">
        <v>985</v>
      </c>
      <c r="L2761" t="s">
        <v>562</v>
      </c>
      <c r="M2761" s="13">
        <v>1399</v>
      </c>
      <c r="N2761" s="9" t="s">
        <v>2922</v>
      </c>
      <c r="O2761">
        <v>570</v>
      </c>
      <c r="P2761">
        <v>125</v>
      </c>
      <c r="Q2761" s="13">
        <f t="shared" si="49"/>
        <v>704</v>
      </c>
    </row>
    <row r="2762" spans="1:17" ht="21">
      <c r="A2762" s="59">
        <v>2754</v>
      </c>
      <c r="B2762" s="55">
        <v>78014046353</v>
      </c>
      <c r="C2762" s="55">
        <v>7037934816</v>
      </c>
      <c r="D2762" s="1" t="s">
        <v>4313</v>
      </c>
      <c r="E2762" s="1" t="s">
        <v>1564</v>
      </c>
      <c r="F2762" s="1" t="s">
        <v>22</v>
      </c>
      <c r="G2762" s="162">
        <v>45448</v>
      </c>
      <c r="H2762" s="156" t="s">
        <v>94</v>
      </c>
      <c r="I2762" s="163">
        <v>45449</v>
      </c>
      <c r="J2762" s="127"/>
      <c r="K2762" s="9" t="s">
        <v>2104</v>
      </c>
      <c r="M2762" s="13">
        <v>1999</v>
      </c>
      <c r="N2762" t="s">
        <v>3444</v>
      </c>
      <c r="O2762">
        <v>650</v>
      </c>
      <c r="P2762">
        <v>200</v>
      </c>
      <c r="Q2762" s="13">
        <f t="shared" si="49"/>
        <v>1149</v>
      </c>
    </row>
    <row r="2763" spans="1:17" ht="21">
      <c r="A2763" s="59">
        <v>2755</v>
      </c>
      <c r="B2763" s="55">
        <v>78014046121</v>
      </c>
      <c r="C2763" s="55">
        <v>9492366818</v>
      </c>
      <c r="D2763" s="1" t="s">
        <v>4314</v>
      </c>
      <c r="E2763" s="1" t="s">
        <v>2921</v>
      </c>
      <c r="F2763" s="1" t="s">
        <v>303</v>
      </c>
      <c r="G2763" s="162">
        <v>45448</v>
      </c>
      <c r="H2763" s="156" t="s">
        <v>94</v>
      </c>
      <c r="I2763" s="163">
        <v>45453</v>
      </c>
      <c r="J2763" s="127"/>
      <c r="K2763" s="9" t="s">
        <v>1368</v>
      </c>
      <c r="M2763" s="13">
        <v>1399</v>
      </c>
      <c r="N2763" s="9" t="s">
        <v>1713</v>
      </c>
      <c r="O2763">
        <v>530</v>
      </c>
      <c r="P2763">
        <v>125</v>
      </c>
      <c r="Q2763" s="13">
        <f t="shared" si="49"/>
        <v>744</v>
      </c>
    </row>
    <row r="2764" spans="1:17" ht="21">
      <c r="A2764" s="59">
        <v>2756</v>
      </c>
      <c r="B2764" s="55">
        <v>78014045874</v>
      </c>
      <c r="C2764" s="55">
        <v>8861325506</v>
      </c>
      <c r="D2764" s="1" t="s">
        <v>4315</v>
      </c>
      <c r="E2764" s="1" t="s">
        <v>4316</v>
      </c>
      <c r="F2764" s="1" t="s">
        <v>452</v>
      </c>
      <c r="G2764" s="162">
        <v>45448</v>
      </c>
      <c r="H2764" s="156" t="s">
        <v>94</v>
      </c>
      <c r="I2764" s="163">
        <v>45454</v>
      </c>
      <c r="J2764" s="127"/>
      <c r="K2764" s="9" t="s">
        <v>1368</v>
      </c>
      <c r="M2764" s="13">
        <v>1399</v>
      </c>
      <c r="N2764" s="9" t="s">
        <v>1713</v>
      </c>
      <c r="O2764">
        <v>530</v>
      </c>
      <c r="P2764">
        <v>125</v>
      </c>
      <c r="Q2764" s="13">
        <f t="shared" si="49"/>
        <v>744</v>
      </c>
    </row>
    <row r="2765" spans="1:17" ht="21">
      <c r="A2765" s="59">
        <v>2757</v>
      </c>
      <c r="B2765" s="55">
        <v>78014081320</v>
      </c>
      <c r="C2765" s="55">
        <v>8918819200</v>
      </c>
      <c r="D2765" s="1" t="s">
        <v>4317</v>
      </c>
      <c r="E2765" s="1" t="s">
        <v>1009</v>
      </c>
      <c r="F2765" s="1" t="s">
        <v>714</v>
      </c>
      <c r="G2765" s="162">
        <v>45448</v>
      </c>
      <c r="H2765" s="156" t="s">
        <v>94</v>
      </c>
      <c r="I2765" s="163">
        <v>45454</v>
      </c>
      <c r="J2765" s="127"/>
      <c r="K2765" s="9" t="s">
        <v>1368</v>
      </c>
      <c r="M2765" s="13">
        <v>1399</v>
      </c>
      <c r="N2765" s="9" t="s">
        <v>1713</v>
      </c>
      <c r="O2765">
        <v>530</v>
      </c>
      <c r="P2765">
        <v>125</v>
      </c>
      <c r="Q2765" s="13">
        <f t="shared" si="49"/>
        <v>744</v>
      </c>
    </row>
    <row r="2766" spans="1:17" ht="21">
      <c r="A2766" s="59">
        <v>2758</v>
      </c>
      <c r="B2766" s="55">
        <v>78014081283</v>
      </c>
      <c r="C2766" s="55">
        <v>7015800012</v>
      </c>
      <c r="D2766" s="1" t="s">
        <v>4318</v>
      </c>
      <c r="E2766" s="1" t="s">
        <v>1239</v>
      </c>
      <c r="F2766" s="1" t="s">
        <v>2</v>
      </c>
      <c r="G2766" s="162">
        <v>45448</v>
      </c>
      <c r="H2766" s="156" t="s">
        <v>94</v>
      </c>
      <c r="I2766" s="163">
        <v>45449</v>
      </c>
      <c r="J2766" s="127"/>
      <c r="K2766" s="9" t="s">
        <v>1234</v>
      </c>
      <c r="M2766" s="13">
        <v>1499</v>
      </c>
      <c r="N2766" s="9" t="s">
        <v>1520</v>
      </c>
      <c r="O2766">
        <v>550</v>
      </c>
      <c r="P2766">
        <v>125</v>
      </c>
      <c r="Q2766" s="13">
        <f t="shared" si="49"/>
        <v>824</v>
      </c>
    </row>
    <row r="2767" spans="1:17" ht="21">
      <c r="A2767" s="59">
        <v>2759</v>
      </c>
      <c r="B2767" s="55">
        <v>78014081272</v>
      </c>
      <c r="C2767" s="55">
        <v>9895646621</v>
      </c>
      <c r="D2767" s="1" t="s">
        <v>4319</v>
      </c>
      <c r="E2767" s="1" t="s">
        <v>2162</v>
      </c>
      <c r="F2767" s="1" t="s">
        <v>6</v>
      </c>
      <c r="G2767" s="162">
        <v>45448</v>
      </c>
      <c r="H2767" s="156" t="s">
        <v>94</v>
      </c>
      <c r="I2767" s="163">
        <v>45455</v>
      </c>
      <c r="J2767" s="127"/>
      <c r="K2767" s="9" t="s">
        <v>1234</v>
      </c>
      <c r="M2767" s="13">
        <v>1499</v>
      </c>
      <c r="N2767" s="9" t="s">
        <v>1520</v>
      </c>
      <c r="O2767">
        <v>550</v>
      </c>
      <c r="P2767">
        <v>125</v>
      </c>
      <c r="Q2767" s="13">
        <f t="shared" si="49"/>
        <v>824</v>
      </c>
    </row>
    <row r="2768" spans="1:17" ht="21">
      <c r="A2768" s="59">
        <v>2760</v>
      </c>
      <c r="B2768" s="55">
        <v>19041586449834</v>
      </c>
      <c r="C2768" s="55">
        <v>7014692586</v>
      </c>
      <c r="D2768" s="1" t="s">
        <v>3529</v>
      </c>
      <c r="E2768" s="1" t="s">
        <v>34</v>
      </c>
      <c r="F2768" s="1" t="s">
        <v>11</v>
      </c>
      <c r="G2768" s="162">
        <v>45448</v>
      </c>
      <c r="H2768" s="156" t="s">
        <v>94</v>
      </c>
      <c r="I2768" s="163">
        <v>45450</v>
      </c>
      <c r="J2768" s="127"/>
      <c r="K2768" s="9" t="s">
        <v>2104</v>
      </c>
      <c r="M2768" s="13">
        <v>1999</v>
      </c>
      <c r="N2768" s="9" t="s">
        <v>411</v>
      </c>
      <c r="O2768">
        <v>650</v>
      </c>
      <c r="P2768">
        <v>200</v>
      </c>
      <c r="Q2768" s="13">
        <f t="shared" si="49"/>
        <v>1149</v>
      </c>
    </row>
    <row r="2769" spans="1:17" ht="21">
      <c r="A2769" s="59">
        <v>2761</v>
      </c>
      <c r="B2769" s="55">
        <v>78014131764</v>
      </c>
      <c r="C2769" s="55">
        <v>7030470748</v>
      </c>
      <c r="D2769" s="1" t="s">
        <v>4320</v>
      </c>
      <c r="E2769" s="1" t="s">
        <v>589</v>
      </c>
      <c r="F2769" s="1" t="s">
        <v>232</v>
      </c>
      <c r="G2769" s="162">
        <v>45448</v>
      </c>
      <c r="H2769" s="156" t="s">
        <v>94</v>
      </c>
      <c r="I2769" s="163">
        <v>45450</v>
      </c>
      <c r="J2769" s="127"/>
      <c r="K2769" s="9" t="s">
        <v>1415</v>
      </c>
      <c r="M2769" s="13">
        <v>1548</v>
      </c>
      <c r="N2769" s="9" t="s">
        <v>1554</v>
      </c>
      <c r="O2769">
        <v>570</v>
      </c>
      <c r="P2769">
        <v>125</v>
      </c>
      <c r="Q2769" s="13">
        <f t="shared" ref="Q2769:Q2832" si="50">(IF((M2769)-(O2769+P2769)&lt;0,0,(M2769)-(O2769+P2769)))</f>
        <v>853</v>
      </c>
    </row>
    <row r="2770" spans="1:17" ht="21">
      <c r="A2770" s="59">
        <v>2762</v>
      </c>
      <c r="B2770" s="55">
        <v>78014127903</v>
      </c>
      <c r="C2770" s="55">
        <v>9075776047</v>
      </c>
      <c r="D2770" s="1" t="s">
        <v>4321</v>
      </c>
      <c r="E2770" s="1" t="s">
        <v>589</v>
      </c>
      <c r="F2770" s="1" t="s">
        <v>232</v>
      </c>
      <c r="G2770" s="162">
        <v>45448</v>
      </c>
      <c r="H2770" s="156" t="s">
        <v>94</v>
      </c>
      <c r="I2770" s="163">
        <v>45450</v>
      </c>
      <c r="J2770" s="127"/>
      <c r="K2770" s="9" t="s">
        <v>1415</v>
      </c>
      <c r="M2770" s="13">
        <v>1548</v>
      </c>
      <c r="N2770" s="9" t="s">
        <v>1554</v>
      </c>
      <c r="O2770">
        <v>570</v>
      </c>
      <c r="P2770">
        <v>125</v>
      </c>
      <c r="Q2770" s="13">
        <f t="shared" si="50"/>
        <v>853</v>
      </c>
    </row>
    <row r="2771" spans="1:17" ht="21">
      <c r="A2771" s="59">
        <v>2763</v>
      </c>
      <c r="B2771" s="55">
        <v>77088030751</v>
      </c>
      <c r="C2771" s="55">
        <v>7620808936</v>
      </c>
      <c r="D2771" s="1" t="s">
        <v>3975</v>
      </c>
      <c r="E2771" s="1" t="s">
        <v>329</v>
      </c>
      <c r="F2771" s="1" t="s">
        <v>452</v>
      </c>
      <c r="G2771" s="162">
        <v>45449</v>
      </c>
      <c r="H2771" s="156" t="s">
        <v>94</v>
      </c>
      <c r="I2771" s="163">
        <v>45452</v>
      </c>
      <c r="J2771" s="127"/>
      <c r="K2771" s="9" t="s">
        <v>985</v>
      </c>
      <c r="L2771" t="s">
        <v>3492</v>
      </c>
      <c r="M2771" s="13">
        <v>0</v>
      </c>
      <c r="N2771" s="9" t="s">
        <v>1713</v>
      </c>
      <c r="O2771">
        <v>530</v>
      </c>
      <c r="P2771">
        <v>125</v>
      </c>
      <c r="Q2771" s="13">
        <f t="shared" si="50"/>
        <v>0</v>
      </c>
    </row>
    <row r="2772" spans="1:17" ht="21">
      <c r="A2772" s="59">
        <v>2764</v>
      </c>
      <c r="B2772" s="55">
        <v>78014958906</v>
      </c>
      <c r="C2772" s="55">
        <v>8179001091</v>
      </c>
      <c r="D2772" s="1" t="s">
        <v>4322</v>
      </c>
      <c r="E2772" s="1" t="s">
        <v>90</v>
      </c>
      <c r="F2772" s="1" t="s">
        <v>93</v>
      </c>
      <c r="G2772" s="162">
        <v>45449</v>
      </c>
      <c r="H2772" s="156" t="s">
        <v>94</v>
      </c>
      <c r="I2772" s="163">
        <v>45451</v>
      </c>
      <c r="J2772" s="127"/>
      <c r="K2772" s="9" t="s">
        <v>1368</v>
      </c>
      <c r="M2772" s="13">
        <v>1399</v>
      </c>
      <c r="N2772" s="9" t="s">
        <v>1713</v>
      </c>
      <c r="O2772">
        <v>530</v>
      </c>
      <c r="P2772">
        <v>125</v>
      </c>
      <c r="Q2772" s="13">
        <f t="shared" si="50"/>
        <v>744</v>
      </c>
    </row>
    <row r="2773" spans="1:17" ht="21">
      <c r="A2773" s="59">
        <v>2765</v>
      </c>
      <c r="B2773" s="55">
        <v>77087943332</v>
      </c>
      <c r="C2773" s="55">
        <v>8509478820</v>
      </c>
      <c r="D2773" s="1" t="s">
        <v>4323</v>
      </c>
      <c r="E2773" s="1" t="s">
        <v>4324</v>
      </c>
      <c r="F2773" s="1" t="s">
        <v>714</v>
      </c>
      <c r="G2773" s="162">
        <v>45449</v>
      </c>
      <c r="H2773" s="156" t="s">
        <v>94</v>
      </c>
      <c r="I2773" s="163">
        <v>45454</v>
      </c>
      <c r="J2773" s="127"/>
      <c r="K2773" s="9" t="s">
        <v>985</v>
      </c>
      <c r="L2773" t="s">
        <v>562</v>
      </c>
      <c r="M2773" s="13">
        <v>1399</v>
      </c>
      <c r="N2773" s="9" t="s">
        <v>2922</v>
      </c>
      <c r="O2773">
        <v>570</v>
      </c>
      <c r="P2773">
        <v>125</v>
      </c>
      <c r="Q2773" s="13">
        <f t="shared" si="50"/>
        <v>704</v>
      </c>
    </row>
    <row r="2774" spans="1:17" ht="21">
      <c r="A2774" s="59">
        <v>2766</v>
      </c>
      <c r="B2774" s="55">
        <v>78014958803</v>
      </c>
      <c r="C2774" s="55">
        <v>9818119901</v>
      </c>
      <c r="D2774" s="1" t="s">
        <v>4325</v>
      </c>
      <c r="E2774" s="1" t="s">
        <v>4</v>
      </c>
      <c r="F2774" s="1" t="s">
        <v>4</v>
      </c>
      <c r="G2774" s="162">
        <v>45449</v>
      </c>
      <c r="H2774" s="156" t="s">
        <v>94</v>
      </c>
      <c r="I2774" s="163">
        <v>45450</v>
      </c>
      <c r="J2774" s="127"/>
      <c r="K2774" s="9" t="s">
        <v>2228</v>
      </c>
      <c r="M2774" s="13">
        <v>2099</v>
      </c>
      <c r="N2774" t="s">
        <v>3364</v>
      </c>
      <c r="O2774">
        <v>650</v>
      </c>
      <c r="P2774">
        <v>200</v>
      </c>
      <c r="Q2774" s="13">
        <f t="shared" si="50"/>
        <v>1249</v>
      </c>
    </row>
    <row r="2775" spans="1:17" ht="21">
      <c r="A2775" s="59">
        <v>2767</v>
      </c>
      <c r="B2775" s="55">
        <v>78014958755</v>
      </c>
      <c r="C2775" s="55">
        <v>9387973125</v>
      </c>
      <c r="D2775" s="1" t="s">
        <v>4326</v>
      </c>
      <c r="E2775" s="1" t="s">
        <v>963</v>
      </c>
      <c r="F2775" s="1" t="s">
        <v>380</v>
      </c>
      <c r="G2775" s="162">
        <v>45449</v>
      </c>
      <c r="H2775" s="156" t="s">
        <v>94</v>
      </c>
      <c r="I2775" s="163">
        <v>45453</v>
      </c>
      <c r="J2775" s="127"/>
      <c r="K2775" s="9" t="s">
        <v>1368</v>
      </c>
      <c r="M2775" s="13">
        <v>1399</v>
      </c>
      <c r="N2775" s="9" t="s">
        <v>1713</v>
      </c>
      <c r="O2775">
        <v>530</v>
      </c>
      <c r="P2775">
        <v>125</v>
      </c>
      <c r="Q2775" s="13">
        <f t="shared" si="50"/>
        <v>744</v>
      </c>
    </row>
    <row r="2776" spans="1:17" ht="21">
      <c r="A2776" s="59">
        <v>2768</v>
      </c>
      <c r="B2776" s="55">
        <v>19041587044720</v>
      </c>
      <c r="C2776" s="55">
        <v>9797962921</v>
      </c>
      <c r="D2776" s="1" t="s">
        <v>4327</v>
      </c>
      <c r="E2776" s="1" t="s">
        <v>2055</v>
      </c>
      <c r="F2776" s="1" t="s">
        <v>631</v>
      </c>
      <c r="G2776" s="162">
        <v>45449</v>
      </c>
      <c r="H2776" s="156" t="s">
        <v>94</v>
      </c>
      <c r="I2776" s="163">
        <v>45456</v>
      </c>
      <c r="J2776" s="127"/>
      <c r="K2776" s="9" t="s">
        <v>2104</v>
      </c>
      <c r="M2776" s="13">
        <v>1999</v>
      </c>
      <c r="N2776" t="s">
        <v>4261</v>
      </c>
      <c r="O2776">
        <v>650</v>
      </c>
      <c r="P2776">
        <v>200</v>
      </c>
      <c r="Q2776" s="13">
        <f t="shared" si="50"/>
        <v>1149</v>
      </c>
    </row>
    <row r="2777" spans="1:17" ht="21">
      <c r="A2777" s="59">
        <v>2769</v>
      </c>
      <c r="B2777" s="55">
        <v>19041587044580</v>
      </c>
      <c r="C2777" s="55">
        <v>9339823470</v>
      </c>
      <c r="D2777" s="1" t="s">
        <v>4328</v>
      </c>
      <c r="E2777" s="1" t="s">
        <v>329</v>
      </c>
      <c r="F2777" s="1" t="s">
        <v>452</v>
      </c>
      <c r="G2777" s="162">
        <v>45449</v>
      </c>
      <c r="H2777" s="156" t="s">
        <v>94</v>
      </c>
      <c r="I2777" s="163">
        <v>45454</v>
      </c>
      <c r="J2777" s="127"/>
      <c r="K2777" s="9" t="s">
        <v>1368</v>
      </c>
      <c r="M2777" s="13">
        <v>1399</v>
      </c>
      <c r="N2777" s="9" t="s">
        <v>1713</v>
      </c>
      <c r="O2777">
        <v>530</v>
      </c>
      <c r="P2777">
        <v>125</v>
      </c>
      <c r="Q2777" s="13">
        <f t="shared" si="50"/>
        <v>744</v>
      </c>
    </row>
    <row r="2778" spans="1:17" ht="21">
      <c r="A2778" s="59">
        <v>2770</v>
      </c>
      <c r="B2778" s="55">
        <v>78014958556</v>
      </c>
      <c r="C2778" s="55">
        <v>7702704217</v>
      </c>
      <c r="D2778" s="1" t="s">
        <v>4329</v>
      </c>
      <c r="E2778" s="1" t="s">
        <v>1002</v>
      </c>
      <c r="F2778" s="1" t="s">
        <v>635</v>
      </c>
      <c r="G2778" s="162">
        <v>45449</v>
      </c>
      <c r="H2778" s="156" t="s">
        <v>94</v>
      </c>
      <c r="I2778" s="163">
        <v>45453</v>
      </c>
      <c r="J2778" s="127"/>
      <c r="K2778" s="9" t="s">
        <v>2228</v>
      </c>
      <c r="M2778" s="13">
        <v>2099</v>
      </c>
      <c r="N2778" t="s">
        <v>3364</v>
      </c>
      <c r="O2778">
        <v>650</v>
      </c>
      <c r="P2778">
        <v>200</v>
      </c>
      <c r="Q2778" s="13">
        <f t="shared" si="50"/>
        <v>1249</v>
      </c>
    </row>
    <row r="2779" spans="1:17" ht="21">
      <c r="A2779" s="59">
        <v>2771</v>
      </c>
      <c r="B2779" s="55">
        <v>78014958486</v>
      </c>
      <c r="C2779" s="55">
        <v>9769845389</v>
      </c>
      <c r="D2779" s="1" t="s">
        <v>4330</v>
      </c>
      <c r="E2779" s="1" t="s">
        <v>231</v>
      </c>
      <c r="F2779" s="1" t="s">
        <v>232</v>
      </c>
      <c r="G2779" s="162">
        <v>45449</v>
      </c>
      <c r="H2779" s="156" t="s">
        <v>94</v>
      </c>
      <c r="I2779" s="163">
        <v>45451</v>
      </c>
      <c r="J2779" s="127"/>
      <c r="K2779" s="9" t="s">
        <v>1368</v>
      </c>
      <c r="M2779" s="13">
        <v>1399</v>
      </c>
      <c r="N2779" s="9" t="s">
        <v>1713</v>
      </c>
      <c r="O2779">
        <v>530</v>
      </c>
      <c r="P2779">
        <v>125</v>
      </c>
      <c r="Q2779" s="13">
        <f t="shared" si="50"/>
        <v>744</v>
      </c>
    </row>
    <row r="2780" spans="1:17" ht="21">
      <c r="A2780" s="59">
        <v>2772</v>
      </c>
      <c r="B2780" s="55">
        <v>78014958372</v>
      </c>
      <c r="C2780" s="55">
        <v>9099919896</v>
      </c>
      <c r="D2780" s="1" t="s">
        <v>4331</v>
      </c>
      <c r="E2780" s="1" t="s">
        <v>4332</v>
      </c>
      <c r="F2780" s="1" t="s">
        <v>492</v>
      </c>
      <c r="G2780" s="162">
        <v>45449</v>
      </c>
      <c r="H2780" s="156" t="s">
        <v>94</v>
      </c>
      <c r="I2780" s="163">
        <v>45451</v>
      </c>
      <c r="J2780" s="127"/>
      <c r="K2780" s="9" t="s">
        <v>1368</v>
      </c>
      <c r="M2780" s="13">
        <v>1399</v>
      </c>
      <c r="N2780" s="9" t="s">
        <v>1713</v>
      </c>
      <c r="O2780">
        <v>530</v>
      </c>
      <c r="P2780">
        <v>125</v>
      </c>
      <c r="Q2780" s="13">
        <f t="shared" si="50"/>
        <v>744</v>
      </c>
    </row>
    <row r="2781" spans="1:17" ht="21">
      <c r="A2781" s="59">
        <v>2773</v>
      </c>
      <c r="B2781" s="55">
        <v>77087941932</v>
      </c>
      <c r="C2781" s="55">
        <v>8840640443</v>
      </c>
      <c r="D2781" s="1" t="s">
        <v>4333</v>
      </c>
      <c r="E2781" s="1" t="s">
        <v>4334</v>
      </c>
      <c r="F2781" s="1" t="s">
        <v>22</v>
      </c>
      <c r="G2781" s="162">
        <v>45449</v>
      </c>
      <c r="H2781" s="156" t="s">
        <v>94</v>
      </c>
      <c r="I2781" s="163">
        <v>45451</v>
      </c>
      <c r="J2781" s="127"/>
      <c r="K2781" s="9" t="s">
        <v>1376</v>
      </c>
      <c r="L2781" t="s">
        <v>562</v>
      </c>
      <c r="M2781" s="13">
        <v>1499</v>
      </c>
      <c r="N2781" s="9" t="s">
        <v>4133</v>
      </c>
      <c r="O2781">
        <v>575</v>
      </c>
      <c r="P2781">
        <v>125</v>
      </c>
      <c r="Q2781" s="13">
        <f t="shared" si="50"/>
        <v>799</v>
      </c>
    </row>
    <row r="2782" spans="1:17" ht="21">
      <c r="A2782" s="59">
        <v>2774</v>
      </c>
      <c r="B2782" s="55">
        <v>19041587044101</v>
      </c>
      <c r="C2782" s="55">
        <v>6366015175</v>
      </c>
      <c r="D2782" s="1" t="s">
        <v>4335</v>
      </c>
      <c r="E2782" s="1" t="s">
        <v>329</v>
      </c>
      <c r="F2782" s="1" t="s">
        <v>452</v>
      </c>
      <c r="G2782" s="162">
        <v>45449</v>
      </c>
      <c r="H2782" s="156" t="s">
        <v>94</v>
      </c>
      <c r="I2782" s="163">
        <v>45453</v>
      </c>
      <c r="J2782" s="127"/>
      <c r="K2782" s="9" t="s">
        <v>3299</v>
      </c>
      <c r="L2782" t="s">
        <v>562</v>
      </c>
      <c r="M2782" s="13">
        <v>2099</v>
      </c>
      <c r="N2782" t="s">
        <v>3364</v>
      </c>
      <c r="O2782">
        <v>650</v>
      </c>
      <c r="P2782">
        <v>200</v>
      </c>
      <c r="Q2782" s="13">
        <f t="shared" si="50"/>
        <v>1249</v>
      </c>
    </row>
    <row r="2783" spans="1:17" ht="21">
      <c r="A2783" s="59">
        <v>2775</v>
      </c>
      <c r="B2783" s="55">
        <v>19041587043924</v>
      </c>
      <c r="C2783" s="55">
        <v>8136945584</v>
      </c>
      <c r="D2783" s="1" t="s">
        <v>4336</v>
      </c>
      <c r="E2783" s="1" t="s">
        <v>4337</v>
      </c>
      <c r="F2783" s="1" t="s">
        <v>6</v>
      </c>
      <c r="G2783" s="162">
        <v>45449</v>
      </c>
      <c r="H2783" s="156" t="s">
        <v>94</v>
      </c>
      <c r="I2783" s="163">
        <v>45455</v>
      </c>
      <c r="J2783" s="127"/>
      <c r="K2783" s="9" t="s">
        <v>1368</v>
      </c>
      <c r="M2783" s="13">
        <v>1399</v>
      </c>
      <c r="N2783" s="9" t="s">
        <v>1713</v>
      </c>
      <c r="O2783">
        <v>530</v>
      </c>
      <c r="P2783">
        <v>125</v>
      </c>
      <c r="Q2783" s="13">
        <f t="shared" si="50"/>
        <v>744</v>
      </c>
    </row>
    <row r="2784" spans="1:17" ht="21">
      <c r="A2784" s="59">
        <v>2776</v>
      </c>
      <c r="B2784" s="55">
        <v>19041587043832</v>
      </c>
      <c r="C2784" s="55">
        <v>7876793219</v>
      </c>
      <c r="D2784" s="1" t="s">
        <v>4338</v>
      </c>
      <c r="E2784" s="1" t="s">
        <v>4339</v>
      </c>
      <c r="F2784" s="1" t="s">
        <v>468</v>
      </c>
      <c r="G2784" s="162">
        <v>45449</v>
      </c>
      <c r="H2784" s="156" t="s">
        <v>94</v>
      </c>
      <c r="I2784" s="163">
        <v>45452</v>
      </c>
      <c r="J2784" s="127"/>
      <c r="K2784" s="9" t="s">
        <v>1368</v>
      </c>
      <c r="M2784" s="13">
        <v>1399</v>
      </c>
      <c r="N2784" s="9" t="s">
        <v>1713</v>
      </c>
      <c r="O2784">
        <v>530</v>
      </c>
      <c r="P2784">
        <v>125</v>
      </c>
      <c r="Q2784" s="13">
        <f t="shared" si="50"/>
        <v>744</v>
      </c>
    </row>
    <row r="2785" spans="1:17" ht="21">
      <c r="A2785" s="59">
        <v>2777</v>
      </c>
      <c r="B2785" s="55">
        <v>78014958081</v>
      </c>
      <c r="C2785" s="55">
        <v>9625326322</v>
      </c>
      <c r="D2785" s="1" t="s">
        <v>4340</v>
      </c>
      <c r="E2785" s="1" t="s">
        <v>65</v>
      </c>
      <c r="F2785" s="1" t="s">
        <v>2</v>
      </c>
      <c r="G2785" s="162">
        <v>45449</v>
      </c>
      <c r="H2785" s="156" t="s">
        <v>94</v>
      </c>
      <c r="I2785" s="163">
        <v>45450</v>
      </c>
      <c r="J2785" s="127"/>
      <c r="K2785" s="9" t="s">
        <v>1415</v>
      </c>
      <c r="M2785" s="13">
        <v>1548</v>
      </c>
      <c r="N2785" s="9" t="s">
        <v>1554</v>
      </c>
      <c r="O2785">
        <v>570</v>
      </c>
      <c r="P2785">
        <v>125</v>
      </c>
      <c r="Q2785" s="13">
        <f t="shared" si="50"/>
        <v>853</v>
      </c>
    </row>
    <row r="2786" spans="1:17" ht="21">
      <c r="A2786" s="59">
        <v>2778</v>
      </c>
      <c r="B2786" s="55">
        <v>78014958022</v>
      </c>
      <c r="C2786" s="55">
        <v>6260524732</v>
      </c>
      <c r="D2786" s="1" t="s">
        <v>4341</v>
      </c>
      <c r="E2786" s="1" t="s">
        <v>4342</v>
      </c>
      <c r="F2786" s="1" t="s">
        <v>199</v>
      </c>
      <c r="G2786" s="162">
        <v>45449</v>
      </c>
      <c r="H2786" s="156" t="s">
        <v>94</v>
      </c>
      <c r="I2786" s="163">
        <v>45453</v>
      </c>
      <c r="J2786" s="127"/>
      <c r="K2786" s="9" t="s">
        <v>2104</v>
      </c>
      <c r="M2786" s="13">
        <v>1999</v>
      </c>
      <c r="N2786" t="s">
        <v>2254</v>
      </c>
      <c r="O2786">
        <v>650</v>
      </c>
      <c r="P2786">
        <v>200</v>
      </c>
      <c r="Q2786" s="13">
        <f t="shared" si="50"/>
        <v>1149</v>
      </c>
    </row>
    <row r="2787" spans="1:17" ht="21">
      <c r="A2787" s="59">
        <v>2779</v>
      </c>
      <c r="B2787" s="55">
        <v>77087941276</v>
      </c>
      <c r="C2787" s="55">
        <v>8838384638</v>
      </c>
      <c r="D2787" s="1" t="s">
        <v>4344</v>
      </c>
      <c r="E2787" s="1" t="s">
        <v>1527</v>
      </c>
      <c r="F2787" s="1" t="s">
        <v>343</v>
      </c>
      <c r="G2787" s="162">
        <v>45449</v>
      </c>
      <c r="H2787" s="156" t="s">
        <v>94</v>
      </c>
      <c r="I2787" s="163">
        <v>45453</v>
      </c>
      <c r="J2787" s="127"/>
      <c r="K2787" s="9" t="s">
        <v>1376</v>
      </c>
      <c r="L2787" t="s">
        <v>562</v>
      </c>
      <c r="M2787" s="13">
        <v>1499</v>
      </c>
      <c r="N2787" s="9" t="s">
        <v>4133</v>
      </c>
      <c r="O2787">
        <v>575</v>
      </c>
      <c r="P2787">
        <v>125</v>
      </c>
      <c r="Q2787" s="13">
        <f t="shared" si="50"/>
        <v>799</v>
      </c>
    </row>
    <row r="2788" spans="1:17" ht="21">
      <c r="A2788" s="59">
        <v>2780</v>
      </c>
      <c r="B2788" s="55">
        <v>78014957812</v>
      </c>
      <c r="C2788" s="55">
        <v>8968748073</v>
      </c>
      <c r="D2788" s="1" t="s">
        <v>4345</v>
      </c>
      <c r="E2788" s="1" t="s">
        <v>4</v>
      </c>
      <c r="F2788" s="1" t="s">
        <v>4</v>
      </c>
      <c r="G2788" s="162">
        <v>45449</v>
      </c>
      <c r="H2788" s="156" t="s">
        <v>94</v>
      </c>
      <c r="I2788" s="163">
        <v>45450</v>
      </c>
      <c r="J2788" s="127"/>
      <c r="K2788" s="9" t="s">
        <v>1368</v>
      </c>
      <c r="M2788" s="13">
        <v>1399</v>
      </c>
      <c r="N2788" s="9" t="s">
        <v>1713</v>
      </c>
      <c r="O2788">
        <v>530</v>
      </c>
      <c r="P2788">
        <v>125</v>
      </c>
      <c r="Q2788" s="13">
        <f t="shared" si="50"/>
        <v>744</v>
      </c>
    </row>
    <row r="2789" spans="1:17" ht="21">
      <c r="A2789" s="59">
        <v>2781</v>
      </c>
      <c r="B2789" s="55">
        <v>78014957753</v>
      </c>
      <c r="C2789" s="55">
        <v>8369072057</v>
      </c>
      <c r="D2789" s="1" t="s">
        <v>4346</v>
      </c>
      <c r="E2789" s="1" t="s">
        <v>231</v>
      </c>
      <c r="F2789" s="1" t="s">
        <v>232</v>
      </c>
      <c r="G2789" s="162">
        <v>45449</v>
      </c>
      <c r="H2789" s="156" t="s">
        <v>94</v>
      </c>
      <c r="I2789" s="163">
        <v>45451</v>
      </c>
      <c r="J2789" s="127"/>
      <c r="K2789" s="9" t="s">
        <v>2104</v>
      </c>
      <c r="M2789" s="13">
        <v>1999</v>
      </c>
      <c r="N2789" t="s">
        <v>4261</v>
      </c>
      <c r="O2789">
        <v>650</v>
      </c>
      <c r="P2789">
        <v>200</v>
      </c>
      <c r="Q2789" s="13">
        <f t="shared" si="50"/>
        <v>1149</v>
      </c>
    </row>
    <row r="2790" spans="1:17" ht="21">
      <c r="A2790" s="59">
        <v>2782</v>
      </c>
      <c r="B2790" s="55">
        <v>78014955104</v>
      </c>
      <c r="C2790" s="55">
        <v>8803300075</v>
      </c>
      <c r="D2790" s="1" t="s">
        <v>4347</v>
      </c>
      <c r="E2790" s="1" t="s">
        <v>1175</v>
      </c>
      <c r="F2790" s="1" t="s">
        <v>93</v>
      </c>
      <c r="G2790" s="162">
        <v>45449</v>
      </c>
      <c r="H2790" s="156" t="s">
        <v>94</v>
      </c>
      <c r="I2790" s="163">
        <v>45451</v>
      </c>
      <c r="J2790" s="127"/>
      <c r="K2790" s="9" t="s">
        <v>1234</v>
      </c>
      <c r="M2790" s="13">
        <v>1499</v>
      </c>
      <c r="N2790" s="9" t="s">
        <v>1520</v>
      </c>
      <c r="O2790">
        <v>550</v>
      </c>
      <c r="P2790">
        <v>125</v>
      </c>
      <c r="Q2790" s="13">
        <f t="shared" si="50"/>
        <v>824</v>
      </c>
    </row>
    <row r="2791" spans="1:17" ht="21">
      <c r="A2791" s="59">
        <v>2783</v>
      </c>
      <c r="B2791" s="55">
        <v>78014955056</v>
      </c>
      <c r="C2791" s="55">
        <v>9325975067</v>
      </c>
      <c r="D2791" s="1" t="s">
        <v>4348</v>
      </c>
      <c r="E2791" s="1" t="s">
        <v>21</v>
      </c>
      <c r="F2791" s="1" t="s">
        <v>22</v>
      </c>
      <c r="G2791" s="162">
        <v>45449</v>
      </c>
      <c r="H2791" s="156" t="s">
        <v>94</v>
      </c>
      <c r="I2791" s="163">
        <v>45450</v>
      </c>
      <c r="J2791" s="127"/>
      <c r="K2791" s="9" t="s">
        <v>1368</v>
      </c>
      <c r="M2791" s="13">
        <v>1399</v>
      </c>
      <c r="N2791" s="9" t="s">
        <v>1713</v>
      </c>
      <c r="O2791">
        <v>530</v>
      </c>
      <c r="P2791">
        <v>125</v>
      </c>
      <c r="Q2791" s="13">
        <f t="shared" si="50"/>
        <v>744</v>
      </c>
    </row>
    <row r="2792" spans="1:17" ht="21">
      <c r="A2792" s="59">
        <v>2784</v>
      </c>
      <c r="B2792" s="55">
        <v>19041587052755</v>
      </c>
      <c r="C2792" s="55">
        <v>7099724857</v>
      </c>
      <c r="D2792" s="1" t="s">
        <v>4350</v>
      </c>
      <c r="E2792" s="1" t="s">
        <v>4351</v>
      </c>
      <c r="F2792" s="1" t="s">
        <v>380</v>
      </c>
      <c r="G2792" s="162">
        <v>45449</v>
      </c>
      <c r="H2792" s="156" t="s">
        <v>94</v>
      </c>
      <c r="I2792" s="163">
        <v>45456</v>
      </c>
      <c r="J2792" s="127"/>
      <c r="K2792" s="9" t="s">
        <v>1234</v>
      </c>
      <c r="M2792" s="13">
        <v>1499</v>
      </c>
      <c r="N2792" s="9" t="s">
        <v>1520</v>
      </c>
      <c r="O2792">
        <v>550</v>
      </c>
      <c r="P2792">
        <v>125</v>
      </c>
      <c r="Q2792" s="13">
        <f t="shared" si="50"/>
        <v>824</v>
      </c>
    </row>
    <row r="2793" spans="1:17" ht="21">
      <c r="A2793" s="59">
        <v>2785</v>
      </c>
      <c r="B2793" s="55">
        <v>77088003882</v>
      </c>
      <c r="C2793" s="55">
        <v>9447330792</v>
      </c>
      <c r="D2793" s="1" t="s">
        <v>4352</v>
      </c>
      <c r="E2793" s="1" t="s">
        <v>3346</v>
      </c>
      <c r="F2793" s="1" t="s">
        <v>6</v>
      </c>
      <c r="G2793" s="162">
        <v>45449</v>
      </c>
      <c r="H2793" s="156" t="s">
        <v>94</v>
      </c>
      <c r="I2793" s="163">
        <v>45454</v>
      </c>
      <c r="J2793" s="127"/>
      <c r="K2793" s="9" t="s">
        <v>985</v>
      </c>
      <c r="L2793" t="s">
        <v>562</v>
      </c>
      <c r="M2793" s="13">
        <v>1399</v>
      </c>
      <c r="N2793" s="9" t="s">
        <v>2922</v>
      </c>
      <c r="O2793">
        <v>570</v>
      </c>
      <c r="P2793">
        <v>125</v>
      </c>
      <c r="Q2793" s="13">
        <f t="shared" si="50"/>
        <v>704</v>
      </c>
    </row>
    <row r="2794" spans="1:17" ht="21">
      <c r="A2794" s="59">
        <v>2786</v>
      </c>
      <c r="B2794" s="55">
        <v>78015000173</v>
      </c>
      <c r="C2794" s="55">
        <v>8434101794</v>
      </c>
      <c r="D2794" s="1" t="s">
        <v>4353</v>
      </c>
      <c r="E2794" s="1" t="s">
        <v>974</v>
      </c>
      <c r="F2794" s="1" t="s">
        <v>365</v>
      </c>
      <c r="G2794" s="162">
        <v>45449</v>
      </c>
      <c r="H2794" s="156" t="s">
        <v>94</v>
      </c>
      <c r="I2794" s="163">
        <v>45451</v>
      </c>
      <c r="J2794" s="127"/>
      <c r="K2794" s="9" t="s">
        <v>1368</v>
      </c>
      <c r="M2794" s="13">
        <v>1399</v>
      </c>
      <c r="N2794" s="9" t="s">
        <v>3882</v>
      </c>
      <c r="O2794">
        <v>530</v>
      </c>
      <c r="P2794">
        <v>125</v>
      </c>
      <c r="Q2794" s="13">
        <f t="shared" si="50"/>
        <v>744</v>
      </c>
    </row>
    <row r="2795" spans="1:17" ht="21">
      <c r="A2795" s="59">
        <v>2787</v>
      </c>
      <c r="B2795" s="55">
        <v>78015000136</v>
      </c>
      <c r="C2795" s="55">
        <v>9391503732</v>
      </c>
      <c r="D2795" s="1" t="s">
        <v>4354</v>
      </c>
      <c r="E2795" s="1" t="s">
        <v>1108</v>
      </c>
      <c r="F2795" s="1" t="s">
        <v>303</v>
      </c>
      <c r="G2795" s="162">
        <v>45449</v>
      </c>
      <c r="H2795" s="156" t="s">
        <v>94</v>
      </c>
      <c r="I2795" s="163">
        <v>45453</v>
      </c>
      <c r="J2795" s="127"/>
      <c r="K2795" s="9" t="s">
        <v>1368</v>
      </c>
      <c r="M2795" s="13">
        <v>1399</v>
      </c>
      <c r="N2795" s="9" t="s">
        <v>1713</v>
      </c>
      <c r="O2795">
        <v>530</v>
      </c>
      <c r="P2795">
        <v>125</v>
      </c>
      <c r="Q2795" s="13">
        <f t="shared" si="50"/>
        <v>744</v>
      </c>
    </row>
    <row r="2796" spans="1:17" ht="21">
      <c r="A2796" s="59">
        <v>2788</v>
      </c>
      <c r="B2796" s="55">
        <v>78015000125</v>
      </c>
      <c r="C2796" s="55">
        <v>6394517482</v>
      </c>
      <c r="D2796" s="1" t="s">
        <v>4355</v>
      </c>
      <c r="E2796" s="1" t="s">
        <v>1256</v>
      </c>
      <c r="F2796" s="1" t="s">
        <v>22</v>
      </c>
      <c r="G2796" s="162">
        <v>45449</v>
      </c>
      <c r="H2796" s="156" t="s">
        <v>94</v>
      </c>
      <c r="I2796" s="163">
        <v>45452</v>
      </c>
      <c r="J2796" s="127"/>
      <c r="K2796" s="9" t="s">
        <v>2104</v>
      </c>
      <c r="M2796" s="13">
        <v>1999</v>
      </c>
      <c r="N2796" t="s">
        <v>3334</v>
      </c>
      <c r="O2796">
        <v>650</v>
      </c>
      <c r="P2796">
        <v>200</v>
      </c>
      <c r="Q2796" s="13">
        <f t="shared" si="50"/>
        <v>1149</v>
      </c>
    </row>
    <row r="2797" spans="1:17" ht="21">
      <c r="A2797" s="59">
        <v>2789</v>
      </c>
      <c r="B2797" s="55">
        <v>78015000114</v>
      </c>
      <c r="C2797" s="55">
        <v>9321834574</v>
      </c>
      <c r="D2797" s="1" t="s">
        <v>4356</v>
      </c>
      <c r="E2797" s="1" t="s">
        <v>1580</v>
      </c>
      <c r="F2797" s="1" t="s">
        <v>22</v>
      </c>
      <c r="G2797" s="162">
        <v>45449</v>
      </c>
      <c r="H2797" s="156" t="s">
        <v>94</v>
      </c>
      <c r="I2797" s="163">
        <v>45451</v>
      </c>
      <c r="J2797" s="127"/>
      <c r="K2797" s="9" t="s">
        <v>1368</v>
      </c>
      <c r="M2797" s="13">
        <v>1399</v>
      </c>
      <c r="N2797" s="9" t="s">
        <v>1713</v>
      </c>
      <c r="O2797">
        <v>530</v>
      </c>
      <c r="P2797">
        <v>125</v>
      </c>
      <c r="Q2797" s="13">
        <f t="shared" si="50"/>
        <v>744</v>
      </c>
    </row>
    <row r="2798" spans="1:17" ht="21">
      <c r="A2798" s="59">
        <v>2790</v>
      </c>
      <c r="B2798" s="55">
        <v>78015285342</v>
      </c>
      <c r="C2798" s="55">
        <v>9566611947</v>
      </c>
      <c r="D2798" s="1" t="s">
        <v>4357</v>
      </c>
      <c r="E2798" s="1" t="s">
        <v>1037</v>
      </c>
      <c r="F2798" s="1" t="s">
        <v>343</v>
      </c>
      <c r="G2798" s="162">
        <v>45449</v>
      </c>
      <c r="H2798" s="157" t="s">
        <v>115</v>
      </c>
      <c r="I2798" s="164"/>
      <c r="J2798" s="165">
        <v>45463</v>
      </c>
      <c r="K2798" s="9" t="s">
        <v>1368</v>
      </c>
      <c r="M2798" s="13"/>
      <c r="N2798" s="9" t="s">
        <v>1713</v>
      </c>
      <c r="P2798">
        <v>125</v>
      </c>
      <c r="Q2798" s="13">
        <f t="shared" si="50"/>
        <v>0</v>
      </c>
    </row>
    <row r="2799" spans="1:17" ht="21">
      <c r="A2799" s="59">
        <v>2791</v>
      </c>
      <c r="B2799" s="55">
        <v>19041587470106</v>
      </c>
      <c r="C2799" s="55">
        <v>8328135842</v>
      </c>
      <c r="D2799" s="1" t="s">
        <v>4349</v>
      </c>
      <c r="E2799" s="1" t="s">
        <v>1491</v>
      </c>
      <c r="F2799" s="1" t="s">
        <v>303</v>
      </c>
      <c r="G2799" s="162">
        <v>45450</v>
      </c>
      <c r="H2799" s="156" t="s">
        <v>94</v>
      </c>
      <c r="I2799" s="163">
        <v>45455</v>
      </c>
      <c r="J2799" s="127"/>
      <c r="K2799" s="9" t="s">
        <v>985</v>
      </c>
      <c r="L2799" t="s">
        <v>3492</v>
      </c>
      <c r="M2799" s="13">
        <v>0</v>
      </c>
      <c r="N2799" s="9" t="s">
        <v>1713</v>
      </c>
      <c r="O2799">
        <v>530</v>
      </c>
      <c r="P2799">
        <v>125</v>
      </c>
      <c r="Q2799" s="13">
        <f t="shared" si="50"/>
        <v>0</v>
      </c>
    </row>
    <row r="2800" spans="1:17" ht="21">
      <c r="A2800" s="59">
        <v>2792</v>
      </c>
      <c r="B2800" s="55">
        <v>78015676723</v>
      </c>
      <c r="C2800" s="55">
        <v>9167941239</v>
      </c>
      <c r="D2800" s="1" t="s">
        <v>4358</v>
      </c>
      <c r="E2800" s="1" t="s">
        <v>4343</v>
      </c>
      <c r="F2800" s="1" t="s">
        <v>232</v>
      </c>
      <c r="G2800" s="162">
        <v>45450</v>
      </c>
      <c r="H2800" s="156" t="s">
        <v>94</v>
      </c>
      <c r="I2800" s="163">
        <v>45454</v>
      </c>
      <c r="J2800" s="127"/>
      <c r="K2800" s="9" t="s">
        <v>1368</v>
      </c>
      <c r="M2800" s="13">
        <v>1399</v>
      </c>
      <c r="N2800" s="9" t="s">
        <v>1713</v>
      </c>
      <c r="O2800">
        <v>530</v>
      </c>
      <c r="P2800">
        <v>125</v>
      </c>
      <c r="Q2800" s="13">
        <f t="shared" si="50"/>
        <v>744</v>
      </c>
    </row>
    <row r="2801" spans="1:17" ht="21">
      <c r="A2801" s="59">
        <v>2793</v>
      </c>
      <c r="B2801" s="55">
        <v>77088850370</v>
      </c>
      <c r="C2801" s="55">
        <v>8148104577</v>
      </c>
      <c r="D2801" s="1" t="s">
        <v>4359</v>
      </c>
      <c r="E2801" s="1" t="s">
        <v>1799</v>
      </c>
      <c r="F2801" s="1" t="s">
        <v>343</v>
      </c>
      <c r="G2801" s="162">
        <v>45450</v>
      </c>
      <c r="H2801" s="156" t="s">
        <v>94</v>
      </c>
      <c r="I2801" s="163">
        <v>45454</v>
      </c>
      <c r="J2801" s="127"/>
      <c r="K2801" s="9" t="s">
        <v>985</v>
      </c>
      <c r="L2801" t="s">
        <v>562</v>
      </c>
      <c r="M2801" s="13">
        <v>1399</v>
      </c>
      <c r="N2801" s="9" t="s">
        <v>2922</v>
      </c>
      <c r="O2801">
        <v>530</v>
      </c>
      <c r="P2801">
        <v>125</v>
      </c>
      <c r="Q2801" s="13">
        <f t="shared" si="50"/>
        <v>744</v>
      </c>
    </row>
    <row r="2802" spans="1:17" ht="21">
      <c r="A2802" s="59">
        <v>2794</v>
      </c>
      <c r="B2802" s="55">
        <v>19041587469395</v>
      </c>
      <c r="C2802" s="55">
        <v>7065901071</v>
      </c>
      <c r="D2802" s="1" t="s">
        <v>4360</v>
      </c>
      <c r="E2802" s="1" t="s">
        <v>663</v>
      </c>
      <c r="F2802" s="1" t="s">
        <v>22</v>
      </c>
      <c r="G2802" s="162">
        <v>45450</v>
      </c>
      <c r="H2802" s="156" t="s">
        <v>94</v>
      </c>
      <c r="I2802" s="163">
        <v>45451</v>
      </c>
      <c r="J2802" s="127"/>
      <c r="K2802" s="9" t="s">
        <v>1376</v>
      </c>
      <c r="L2802" t="s">
        <v>562</v>
      </c>
      <c r="M2802" s="13">
        <v>1499</v>
      </c>
      <c r="N2802" s="9" t="s">
        <v>4133</v>
      </c>
      <c r="O2802">
        <v>550</v>
      </c>
      <c r="P2802">
        <v>125</v>
      </c>
      <c r="Q2802" s="13">
        <f t="shared" si="50"/>
        <v>824</v>
      </c>
    </row>
    <row r="2803" spans="1:17" ht="21">
      <c r="A2803" s="59">
        <v>2795</v>
      </c>
      <c r="B2803" s="55">
        <v>78015674601</v>
      </c>
      <c r="C2803" s="55">
        <v>6304661979</v>
      </c>
      <c r="D2803" s="1" t="s">
        <v>4361</v>
      </c>
      <c r="E2803" s="1" t="s">
        <v>598</v>
      </c>
      <c r="F2803" s="1" t="s">
        <v>303</v>
      </c>
      <c r="G2803" s="162">
        <v>45450</v>
      </c>
      <c r="H2803" s="157" t="s">
        <v>115</v>
      </c>
      <c r="I2803" s="164"/>
      <c r="J2803" s="165">
        <v>45467</v>
      </c>
      <c r="K2803" s="9" t="s">
        <v>1368</v>
      </c>
      <c r="M2803" s="13"/>
      <c r="N2803" s="9" t="s">
        <v>1713</v>
      </c>
      <c r="P2803">
        <v>125</v>
      </c>
      <c r="Q2803" s="13">
        <f t="shared" si="50"/>
        <v>0</v>
      </c>
    </row>
    <row r="2804" spans="1:17" ht="21">
      <c r="A2804" s="59">
        <v>2796</v>
      </c>
      <c r="B2804" s="55">
        <v>19041587468905</v>
      </c>
      <c r="C2804" s="55">
        <v>9366867297</v>
      </c>
      <c r="D2804" s="1" t="s">
        <v>4362</v>
      </c>
      <c r="E2804" s="1" t="s">
        <v>4363</v>
      </c>
      <c r="F2804" s="1" t="s">
        <v>1475</v>
      </c>
      <c r="G2804" s="162">
        <v>45450</v>
      </c>
      <c r="H2804" s="156" t="s">
        <v>94</v>
      </c>
      <c r="I2804" s="163">
        <v>45460</v>
      </c>
      <c r="J2804" s="127"/>
      <c r="K2804" s="9" t="s">
        <v>1368</v>
      </c>
      <c r="M2804" s="13">
        <v>1399</v>
      </c>
      <c r="N2804" s="9" t="s">
        <v>1713</v>
      </c>
      <c r="O2804">
        <v>530</v>
      </c>
      <c r="P2804">
        <v>125</v>
      </c>
      <c r="Q2804" s="13">
        <f t="shared" si="50"/>
        <v>744</v>
      </c>
    </row>
    <row r="2805" spans="1:17" ht="21">
      <c r="A2805" s="59">
        <v>2797</v>
      </c>
      <c r="B2805" s="55">
        <v>78015673724</v>
      </c>
      <c r="C2805" s="55">
        <v>9365694416</v>
      </c>
      <c r="D2805" s="1" t="s">
        <v>4364</v>
      </c>
      <c r="E2805" s="1" t="s">
        <v>963</v>
      </c>
      <c r="F2805" s="1" t="s">
        <v>380</v>
      </c>
      <c r="G2805" s="162">
        <v>45450</v>
      </c>
      <c r="H2805" s="156" t="s">
        <v>94</v>
      </c>
      <c r="I2805" s="163">
        <v>45453</v>
      </c>
      <c r="J2805" s="127"/>
      <c r="K2805" s="9" t="s">
        <v>1368</v>
      </c>
      <c r="M2805" s="13">
        <v>1399</v>
      </c>
      <c r="N2805" s="9" t="s">
        <v>1713</v>
      </c>
      <c r="O2805">
        <v>530</v>
      </c>
      <c r="P2805">
        <v>125</v>
      </c>
      <c r="Q2805" s="13">
        <f t="shared" si="50"/>
        <v>744</v>
      </c>
    </row>
    <row r="2806" spans="1:17" ht="21">
      <c r="A2806" s="59">
        <v>2798</v>
      </c>
      <c r="B2806" s="55">
        <v>78015673293</v>
      </c>
      <c r="C2806" s="55">
        <v>8355822648</v>
      </c>
      <c r="D2806" s="1" t="s">
        <v>4365</v>
      </c>
      <c r="E2806" s="1" t="s">
        <v>901</v>
      </c>
      <c r="F2806" s="1" t="s">
        <v>210</v>
      </c>
      <c r="G2806" s="162">
        <v>45450</v>
      </c>
      <c r="H2806" s="156" t="s">
        <v>94</v>
      </c>
      <c r="I2806" s="163">
        <v>45453</v>
      </c>
      <c r="J2806" s="127"/>
      <c r="K2806" s="9" t="s">
        <v>2228</v>
      </c>
      <c r="M2806" s="13">
        <v>2099</v>
      </c>
      <c r="N2806" t="s">
        <v>3928</v>
      </c>
      <c r="O2806">
        <v>650</v>
      </c>
      <c r="P2806">
        <v>200</v>
      </c>
      <c r="Q2806" s="13">
        <f t="shared" si="50"/>
        <v>1249</v>
      </c>
    </row>
    <row r="2807" spans="1:17" ht="21">
      <c r="A2807" s="59">
        <v>2799</v>
      </c>
      <c r="B2807" s="55">
        <v>19041587468032</v>
      </c>
      <c r="C2807" s="55">
        <v>8099990572</v>
      </c>
      <c r="D2807" s="1" t="s">
        <v>4366</v>
      </c>
      <c r="E2807" s="1" t="s">
        <v>963</v>
      </c>
      <c r="F2807" s="1" t="s">
        <v>380</v>
      </c>
      <c r="G2807" s="162">
        <v>45450</v>
      </c>
      <c r="H2807" s="156" t="s">
        <v>94</v>
      </c>
      <c r="I2807" s="163">
        <v>45455</v>
      </c>
      <c r="J2807" s="127"/>
      <c r="K2807" s="9" t="s">
        <v>2104</v>
      </c>
      <c r="M2807" s="13">
        <v>1999</v>
      </c>
      <c r="N2807" t="s">
        <v>3392</v>
      </c>
      <c r="O2807">
        <v>650</v>
      </c>
      <c r="P2807">
        <v>200</v>
      </c>
      <c r="Q2807" s="13">
        <f t="shared" si="50"/>
        <v>1149</v>
      </c>
    </row>
    <row r="2808" spans="1:17" ht="21">
      <c r="A2808" s="59">
        <v>2800</v>
      </c>
      <c r="B2808" s="55">
        <v>19041587467494</v>
      </c>
      <c r="C2808" s="55">
        <v>7829437904</v>
      </c>
      <c r="D2808" s="1" t="s">
        <v>4367</v>
      </c>
      <c r="E2808" s="1" t="s">
        <v>329</v>
      </c>
      <c r="F2808" s="1" t="s">
        <v>452</v>
      </c>
      <c r="G2808" s="162">
        <v>45450</v>
      </c>
      <c r="H2808" s="157" t="s">
        <v>115</v>
      </c>
      <c r="I2808" s="164"/>
      <c r="J2808" s="165">
        <v>45462</v>
      </c>
      <c r="K2808" s="9" t="s">
        <v>2104</v>
      </c>
      <c r="M2808" s="13"/>
      <c r="N2808" t="s">
        <v>2254</v>
      </c>
      <c r="P2808">
        <v>200</v>
      </c>
      <c r="Q2808" s="13">
        <f t="shared" si="50"/>
        <v>0</v>
      </c>
    </row>
    <row r="2809" spans="1:17" ht="21">
      <c r="A2809" s="59">
        <v>2801</v>
      </c>
      <c r="B2809" s="55">
        <v>78015668474</v>
      </c>
      <c r="C2809" s="55">
        <v>7060028128</v>
      </c>
      <c r="D2809" s="1" t="s">
        <v>4368</v>
      </c>
      <c r="E2809" s="1" t="s">
        <v>940</v>
      </c>
      <c r="F2809" s="1" t="s">
        <v>22</v>
      </c>
      <c r="G2809" s="162">
        <v>45450</v>
      </c>
      <c r="H2809" s="156" t="s">
        <v>94</v>
      </c>
      <c r="I2809" s="163">
        <v>45451</v>
      </c>
      <c r="J2809" s="127"/>
      <c r="K2809" s="9" t="s">
        <v>1368</v>
      </c>
      <c r="M2809" s="13">
        <v>1399</v>
      </c>
      <c r="N2809" s="9" t="s">
        <v>1713</v>
      </c>
      <c r="O2809">
        <v>530</v>
      </c>
      <c r="P2809">
        <v>125</v>
      </c>
      <c r="Q2809" s="13">
        <f t="shared" si="50"/>
        <v>744</v>
      </c>
    </row>
    <row r="2810" spans="1:17" ht="21">
      <c r="A2810" s="59">
        <v>2802</v>
      </c>
      <c r="B2810" s="55">
        <v>78015685753</v>
      </c>
      <c r="C2810" s="55">
        <v>6397374127</v>
      </c>
      <c r="D2810" s="1" t="s">
        <v>4369</v>
      </c>
      <c r="E2810" s="1" t="s">
        <v>1419</v>
      </c>
      <c r="F2810" s="1" t="s">
        <v>840</v>
      </c>
      <c r="G2810" s="162">
        <v>45450</v>
      </c>
      <c r="H2810" s="157" t="s">
        <v>115</v>
      </c>
      <c r="I2810" s="164"/>
      <c r="J2810" s="165">
        <v>45464</v>
      </c>
      <c r="K2810" s="9" t="s">
        <v>1368</v>
      </c>
      <c r="M2810" s="13"/>
      <c r="N2810" s="9" t="s">
        <v>1713</v>
      </c>
      <c r="P2810">
        <v>125</v>
      </c>
      <c r="Q2810" s="13">
        <f t="shared" si="50"/>
        <v>0</v>
      </c>
    </row>
    <row r="2811" spans="1:17" ht="21">
      <c r="A2811" s="59">
        <v>2803</v>
      </c>
      <c r="B2811" s="55">
        <v>19041587466260</v>
      </c>
      <c r="C2811" s="55">
        <v>7760650712</v>
      </c>
      <c r="D2811" s="1" t="s">
        <v>4370</v>
      </c>
      <c r="E2811" s="1" t="s">
        <v>528</v>
      </c>
      <c r="F2811" s="1" t="s">
        <v>452</v>
      </c>
      <c r="G2811" s="162">
        <v>45450</v>
      </c>
      <c r="H2811" s="156" t="s">
        <v>94</v>
      </c>
      <c r="I2811" s="163">
        <v>45454</v>
      </c>
      <c r="J2811" s="127"/>
      <c r="K2811" s="9" t="s">
        <v>1368</v>
      </c>
      <c r="M2811" s="13">
        <v>1399</v>
      </c>
      <c r="N2811" s="9" t="s">
        <v>1713</v>
      </c>
      <c r="O2811">
        <v>530</v>
      </c>
      <c r="P2811">
        <v>125</v>
      </c>
      <c r="Q2811" s="13">
        <f t="shared" si="50"/>
        <v>744</v>
      </c>
    </row>
    <row r="2812" spans="1:17" ht="21">
      <c r="A2812" s="59">
        <v>2804</v>
      </c>
      <c r="B2812" s="55">
        <v>80518291140</v>
      </c>
      <c r="C2812" s="55">
        <v>9150070907</v>
      </c>
      <c r="D2812" s="1" t="s">
        <v>4371</v>
      </c>
      <c r="E2812" s="1" t="s">
        <v>939</v>
      </c>
      <c r="F2812" s="1" t="s">
        <v>343</v>
      </c>
      <c r="G2812" s="162">
        <v>45450</v>
      </c>
      <c r="H2812" s="156" t="s">
        <v>94</v>
      </c>
      <c r="I2812" s="163">
        <v>45452</v>
      </c>
      <c r="J2812" s="127"/>
      <c r="K2812" s="9" t="s">
        <v>1514</v>
      </c>
      <c r="M2812" s="13">
        <v>1599</v>
      </c>
      <c r="N2812" s="9" t="s">
        <v>2948</v>
      </c>
      <c r="O2812">
        <v>550</v>
      </c>
      <c r="P2812">
        <v>125</v>
      </c>
      <c r="Q2812" s="13">
        <f t="shared" si="50"/>
        <v>924</v>
      </c>
    </row>
    <row r="2813" spans="1:17" ht="21">
      <c r="A2813" s="59">
        <v>2805</v>
      </c>
      <c r="B2813" s="55">
        <v>19041587569123</v>
      </c>
      <c r="C2813" s="55">
        <v>8000296159</v>
      </c>
      <c r="D2813" s="1" t="s">
        <v>4372</v>
      </c>
      <c r="E2813" s="1" t="s">
        <v>34</v>
      </c>
      <c r="F2813" s="1" t="s">
        <v>11</v>
      </c>
      <c r="G2813" s="162">
        <v>45450</v>
      </c>
      <c r="H2813" s="156" t="s">
        <v>94</v>
      </c>
      <c r="I2813" s="163">
        <v>45453</v>
      </c>
      <c r="J2813" s="127"/>
      <c r="K2813" s="9" t="s">
        <v>1376</v>
      </c>
      <c r="L2813" t="s">
        <v>562</v>
      </c>
      <c r="M2813" s="13">
        <v>1499</v>
      </c>
      <c r="N2813" s="9" t="s">
        <v>4133</v>
      </c>
      <c r="O2813">
        <v>575</v>
      </c>
      <c r="P2813">
        <v>125</v>
      </c>
      <c r="Q2813" s="13">
        <f t="shared" si="50"/>
        <v>799</v>
      </c>
    </row>
    <row r="2814" spans="1:17" ht="21">
      <c r="A2814" s="59">
        <v>2806</v>
      </c>
      <c r="B2814" s="55">
        <v>19041587568913</v>
      </c>
      <c r="C2814" s="55">
        <v>9620231132</v>
      </c>
      <c r="D2814" s="1" t="s">
        <v>4373</v>
      </c>
      <c r="E2814" s="1" t="s">
        <v>2422</v>
      </c>
      <c r="F2814" s="1" t="s">
        <v>452</v>
      </c>
      <c r="G2814" s="162">
        <v>45450</v>
      </c>
      <c r="H2814" s="156" t="s">
        <v>94</v>
      </c>
      <c r="I2814" s="163">
        <v>45454</v>
      </c>
      <c r="J2814" s="127"/>
      <c r="K2814" s="9" t="s">
        <v>985</v>
      </c>
      <c r="L2814" t="s">
        <v>562</v>
      </c>
      <c r="M2814" s="13">
        <v>1399</v>
      </c>
      <c r="N2814" s="9" t="s">
        <v>2922</v>
      </c>
      <c r="O2814">
        <v>570</v>
      </c>
      <c r="P2814">
        <v>125</v>
      </c>
      <c r="Q2814" s="13">
        <f t="shared" si="50"/>
        <v>704</v>
      </c>
    </row>
    <row r="2815" spans="1:17" ht="21">
      <c r="A2815" s="59">
        <v>2807</v>
      </c>
      <c r="B2815" s="55">
        <v>78015847766</v>
      </c>
      <c r="C2815" s="55">
        <v>8924025622</v>
      </c>
      <c r="D2815" s="1" t="s">
        <v>4374</v>
      </c>
      <c r="E2815" s="1" t="s">
        <v>846</v>
      </c>
      <c r="F2815" s="1" t="s">
        <v>22</v>
      </c>
      <c r="G2815" s="162">
        <v>45450</v>
      </c>
      <c r="H2815" s="156" t="s">
        <v>94</v>
      </c>
      <c r="I2815" s="163">
        <v>45456</v>
      </c>
      <c r="J2815" s="127"/>
      <c r="K2815" s="9" t="s">
        <v>1234</v>
      </c>
      <c r="M2815" s="13">
        <v>1499</v>
      </c>
      <c r="N2815" s="9" t="s">
        <v>2743</v>
      </c>
      <c r="O2815">
        <v>550</v>
      </c>
      <c r="P2815">
        <v>125</v>
      </c>
      <c r="Q2815" s="13">
        <f t="shared" si="50"/>
        <v>824</v>
      </c>
    </row>
    <row r="2816" spans="1:17" ht="21">
      <c r="A2816" s="59">
        <v>2808</v>
      </c>
      <c r="B2816" s="55">
        <v>19041587568552</v>
      </c>
      <c r="C2816" s="55">
        <v>8310311930</v>
      </c>
      <c r="D2816" s="1" t="s">
        <v>4375</v>
      </c>
      <c r="E2816" s="1" t="s">
        <v>329</v>
      </c>
      <c r="F2816" s="1" t="s">
        <v>452</v>
      </c>
      <c r="G2816" s="162">
        <v>45450</v>
      </c>
      <c r="H2816" s="156" t="s">
        <v>94</v>
      </c>
      <c r="I2816" s="163">
        <v>45456</v>
      </c>
      <c r="J2816" s="127"/>
      <c r="K2816" s="9" t="s">
        <v>1368</v>
      </c>
      <c r="M2816" s="13">
        <v>1399</v>
      </c>
      <c r="N2816" s="9" t="s">
        <v>1713</v>
      </c>
      <c r="O2816">
        <v>530</v>
      </c>
      <c r="P2816">
        <v>125</v>
      </c>
      <c r="Q2816" s="13">
        <f t="shared" si="50"/>
        <v>744</v>
      </c>
    </row>
    <row r="2817" spans="1:17" ht="21">
      <c r="A2817" s="59">
        <v>2809</v>
      </c>
      <c r="B2817" s="55">
        <v>78015846974</v>
      </c>
      <c r="C2817" s="55">
        <v>9321440942</v>
      </c>
      <c r="D2817" s="1" t="s">
        <v>4376</v>
      </c>
      <c r="E2817" s="1" t="s">
        <v>602</v>
      </c>
      <c r="F2817" s="1" t="s">
        <v>232</v>
      </c>
      <c r="G2817" s="162">
        <v>45450</v>
      </c>
      <c r="H2817" s="156" t="s">
        <v>94</v>
      </c>
      <c r="I2817" s="163">
        <v>45453</v>
      </c>
      <c r="J2817" s="127"/>
      <c r="K2817" s="9" t="s">
        <v>1368</v>
      </c>
      <c r="M2817" s="13">
        <v>1399</v>
      </c>
      <c r="N2817" s="9" t="s">
        <v>1713</v>
      </c>
      <c r="O2817">
        <v>530</v>
      </c>
      <c r="P2817">
        <v>125</v>
      </c>
      <c r="Q2817" s="13">
        <f t="shared" si="50"/>
        <v>744</v>
      </c>
    </row>
    <row r="2818" spans="1:17" ht="21">
      <c r="A2818" s="59">
        <v>2810</v>
      </c>
      <c r="B2818" s="55">
        <v>78015846436</v>
      </c>
      <c r="C2818" s="55">
        <v>7020813283</v>
      </c>
      <c r="D2818" s="1" t="s">
        <v>4377</v>
      </c>
      <c r="E2818" s="1" t="s">
        <v>589</v>
      </c>
      <c r="F2818" s="1" t="s">
        <v>232</v>
      </c>
      <c r="G2818" s="162">
        <v>45450</v>
      </c>
      <c r="H2818" s="156" t="s">
        <v>94</v>
      </c>
      <c r="I2818" s="163">
        <v>45453</v>
      </c>
      <c r="J2818" s="127"/>
      <c r="K2818" s="9" t="s">
        <v>1234</v>
      </c>
      <c r="M2818" s="13">
        <v>1499</v>
      </c>
      <c r="N2818" s="9" t="s">
        <v>3882</v>
      </c>
      <c r="O2818">
        <v>530</v>
      </c>
      <c r="P2818">
        <v>125</v>
      </c>
      <c r="Q2818" s="13">
        <f t="shared" si="50"/>
        <v>844</v>
      </c>
    </row>
    <row r="2819" spans="1:17" ht="21">
      <c r="A2819" s="59">
        <v>2811</v>
      </c>
      <c r="B2819" s="55">
        <v>19041587566835</v>
      </c>
      <c r="C2819" s="55">
        <v>7034295618</v>
      </c>
      <c r="D2819" s="1" t="s">
        <v>4378</v>
      </c>
      <c r="E2819" s="1" t="s">
        <v>1913</v>
      </c>
      <c r="F2819" s="1" t="s">
        <v>6</v>
      </c>
      <c r="G2819" s="162">
        <v>45450</v>
      </c>
      <c r="H2819" s="156" t="s">
        <v>94</v>
      </c>
      <c r="I2819" s="163">
        <v>45455</v>
      </c>
      <c r="J2819" s="127"/>
      <c r="K2819" s="9" t="s">
        <v>2104</v>
      </c>
      <c r="M2819" s="13">
        <v>1999</v>
      </c>
      <c r="N2819" t="s">
        <v>3392</v>
      </c>
      <c r="O2819">
        <v>650</v>
      </c>
      <c r="P2819">
        <v>200</v>
      </c>
      <c r="Q2819" s="13">
        <f t="shared" si="50"/>
        <v>1149</v>
      </c>
    </row>
    <row r="2820" spans="1:17" ht="21">
      <c r="A2820" s="59">
        <v>2812</v>
      </c>
      <c r="B2820" s="55">
        <v>19041587660683</v>
      </c>
      <c r="C2820" s="55">
        <v>6230276798</v>
      </c>
      <c r="D2820" s="1" t="s">
        <v>4379</v>
      </c>
      <c r="E2820" s="1" t="s">
        <v>1655</v>
      </c>
      <c r="F2820" s="1" t="s">
        <v>468</v>
      </c>
      <c r="G2820" s="162">
        <v>45450</v>
      </c>
      <c r="H2820" s="156" t="s">
        <v>94</v>
      </c>
      <c r="I2820" s="163">
        <v>45454</v>
      </c>
      <c r="J2820" s="127"/>
      <c r="K2820" s="9" t="s">
        <v>1368</v>
      </c>
      <c r="M2820" s="13">
        <v>1399</v>
      </c>
      <c r="N2820" s="9" t="s">
        <v>1713</v>
      </c>
      <c r="O2820">
        <v>530</v>
      </c>
      <c r="P2820">
        <v>125</v>
      </c>
      <c r="Q2820" s="13">
        <f t="shared" si="50"/>
        <v>744</v>
      </c>
    </row>
    <row r="2821" spans="1:17" ht="21">
      <c r="A2821" s="59">
        <v>2813</v>
      </c>
      <c r="B2821" s="55">
        <v>78015911536</v>
      </c>
      <c r="C2821" s="55">
        <v>9632096698</v>
      </c>
      <c r="D2821" s="1" t="s">
        <v>4380</v>
      </c>
      <c r="E2821" s="1" t="s">
        <v>4381</v>
      </c>
      <c r="F2821" s="1" t="s">
        <v>452</v>
      </c>
      <c r="G2821" s="162">
        <v>45450</v>
      </c>
      <c r="H2821" s="156" t="s">
        <v>94</v>
      </c>
      <c r="I2821" s="163">
        <v>45454</v>
      </c>
      <c r="J2821" s="127"/>
      <c r="K2821" s="9" t="s">
        <v>1234</v>
      </c>
      <c r="M2821" s="13">
        <v>1499</v>
      </c>
      <c r="N2821" s="9" t="s">
        <v>3882</v>
      </c>
      <c r="O2821">
        <v>530</v>
      </c>
      <c r="P2821">
        <v>125</v>
      </c>
      <c r="Q2821" s="13">
        <f t="shared" si="50"/>
        <v>844</v>
      </c>
    </row>
    <row r="2822" spans="1:17" ht="21">
      <c r="A2822" s="59">
        <v>2814</v>
      </c>
      <c r="B2822" s="55">
        <v>19041587660510</v>
      </c>
      <c r="C2822" s="55">
        <v>8088311853</v>
      </c>
      <c r="D2822" s="1" t="s">
        <v>4245</v>
      </c>
      <c r="E2822" s="1" t="s">
        <v>329</v>
      </c>
      <c r="F2822" s="1" t="s">
        <v>452</v>
      </c>
      <c r="G2822" s="162">
        <v>45450</v>
      </c>
      <c r="H2822" s="156" t="s">
        <v>94</v>
      </c>
      <c r="I2822" s="163">
        <v>45454</v>
      </c>
      <c r="J2822" s="127"/>
      <c r="K2822" s="9" t="s">
        <v>1368</v>
      </c>
      <c r="M2822" s="13">
        <v>1399</v>
      </c>
      <c r="N2822" s="9" t="s">
        <v>1713</v>
      </c>
      <c r="O2822">
        <v>530</v>
      </c>
      <c r="P2822">
        <v>125</v>
      </c>
      <c r="Q2822" s="13">
        <f t="shared" si="50"/>
        <v>744</v>
      </c>
    </row>
    <row r="2823" spans="1:17" ht="21">
      <c r="A2823" s="59">
        <v>2815</v>
      </c>
      <c r="B2823" s="55">
        <v>19041587660090</v>
      </c>
      <c r="C2823" s="55">
        <v>7630003949</v>
      </c>
      <c r="D2823" s="1" t="s">
        <v>4382</v>
      </c>
      <c r="E2823" s="1" t="s">
        <v>329</v>
      </c>
      <c r="F2823" s="1" t="s">
        <v>452</v>
      </c>
      <c r="G2823" s="162">
        <v>45450</v>
      </c>
      <c r="H2823" s="156" t="s">
        <v>94</v>
      </c>
      <c r="I2823" s="163">
        <v>45454</v>
      </c>
      <c r="J2823" s="127"/>
      <c r="K2823" s="9" t="s">
        <v>985</v>
      </c>
      <c r="L2823" t="s">
        <v>562</v>
      </c>
      <c r="M2823" s="13">
        <v>1399</v>
      </c>
      <c r="N2823" s="9" t="s">
        <v>2922</v>
      </c>
      <c r="O2823">
        <v>570</v>
      </c>
      <c r="P2823">
        <v>125</v>
      </c>
      <c r="Q2823" s="13">
        <f t="shared" si="50"/>
        <v>704</v>
      </c>
    </row>
    <row r="2824" spans="1:17" ht="21">
      <c r="A2824" s="59">
        <v>2816</v>
      </c>
      <c r="B2824" s="55">
        <v>78015910593</v>
      </c>
      <c r="C2824" s="55">
        <v>9389390355</v>
      </c>
      <c r="D2824" s="1" t="s">
        <v>4383</v>
      </c>
      <c r="E2824" s="1" t="s">
        <v>4384</v>
      </c>
      <c r="F2824" s="1" t="s">
        <v>22</v>
      </c>
      <c r="G2824" s="162">
        <v>45450</v>
      </c>
      <c r="H2824" s="156" t="s">
        <v>94</v>
      </c>
      <c r="I2824" s="163">
        <v>45453</v>
      </c>
      <c r="J2824" s="127"/>
      <c r="K2824" s="9" t="s">
        <v>1368</v>
      </c>
      <c r="M2824" s="13">
        <v>1399</v>
      </c>
      <c r="N2824" s="9" t="s">
        <v>1713</v>
      </c>
      <c r="O2824">
        <v>530</v>
      </c>
      <c r="P2824">
        <v>125</v>
      </c>
      <c r="Q2824" s="13">
        <f t="shared" si="50"/>
        <v>744</v>
      </c>
    </row>
    <row r="2825" spans="1:17" ht="21">
      <c r="A2825" s="59">
        <v>2817</v>
      </c>
      <c r="B2825" s="55">
        <v>78016807536</v>
      </c>
      <c r="C2825" s="55">
        <v>8619538556</v>
      </c>
      <c r="D2825" s="1" t="s">
        <v>4385</v>
      </c>
      <c r="E2825" s="1" t="s">
        <v>1527</v>
      </c>
      <c r="F2825" s="1" t="s">
        <v>343</v>
      </c>
      <c r="G2825" s="162">
        <v>45451</v>
      </c>
      <c r="H2825" s="156" t="s">
        <v>94</v>
      </c>
      <c r="I2825" s="163">
        <v>45455</v>
      </c>
      <c r="J2825" s="127"/>
      <c r="K2825" s="9" t="s">
        <v>2104</v>
      </c>
      <c r="M2825" s="13">
        <v>1999</v>
      </c>
      <c r="N2825" t="s">
        <v>2254</v>
      </c>
      <c r="O2825">
        <v>650</v>
      </c>
      <c r="P2825">
        <v>200</v>
      </c>
      <c r="Q2825" s="13">
        <f t="shared" si="50"/>
        <v>1149</v>
      </c>
    </row>
    <row r="2826" spans="1:17" ht="21">
      <c r="A2826" s="59">
        <v>2818</v>
      </c>
      <c r="B2826" s="55">
        <v>77090095950</v>
      </c>
      <c r="C2826" s="55">
        <v>9002776877</v>
      </c>
      <c r="D2826" s="1" t="s">
        <v>4386</v>
      </c>
      <c r="E2826" s="1" t="s">
        <v>4387</v>
      </c>
      <c r="F2826" s="1" t="s">
        <v>714</v>
      </c>
      <c r="G2826" s="162">
        <v>45451</v>
      </c>
      <c r="H2826" s="156" t="s">
        <v>94</v>
      </c>
      <c r="I2826" s="163">
        <v>45454</v>
      </c>
      <c r="J2826" s="127"/>
      <c r="K2826" s="9" t="s">
        <v>985</v>
      </c>
      <c r="L2826" t="s">
        <v>562</v>
      </c>
      <c r="M2826" s="13">
        <v>1399</v>
      </c>
      <c r="N2826" s="9" t="s">
        <v>2922</v>
      </c>
      <c r="O2826">
        <v>570</v>
      </c>
      <c r="P2826">
        <v>125</v>
      </c>
      <c r="Q2826" s="13">
        <f t="shared" si="50"/>
        <v>704</v>
      </c>
    </row>
    <row r="2827" spans="1:17" ht="21">
      <c r="A2827" s="59">
        <v>2819</v>
      </c>
      <c r="B2827" s="55">
        <v>81671316812</v>
      </c>
      <c r="C2827" s="55">
        <v>9541518842</v>
      </c>
      <c r="D2827" s="1" t="s">
        <v>4388</v>
      </c>
      <c r="E2827" s="1" t="s">
        <v>2055</v>
      </c>
      <c r="F2827" s="1" t="s">
        <v>631</v>
      </c>
      <c r="G2827" s="162">
        <v>45451</v>
      </c>
      <c r="H2827" s="156" t="s">
        <v>94</v>
      </c>
      <c r="I2827" s="163">
        <v>45454</v>
      </c>
      <c r="J2827" s="127"/>
      <c r="K2827" s="9" t="s">
        <v>985</v>
      </c>
      <c r="L2827" t="s">
        <v>562</v>
      </c>
      <c r="M2827" s="13">
        <v>1399</v>
      </c>
      <c r="N2827" s="9" t="s">
        <v>2922</v>
      </c>
      <c r="O2827">
        <v>570</v>
      </c>
      <c r="P2827">
        <v>125</v>
      </c>
      <c r="Q2827" s="13">
        <f t="shared" si="50"/>
        <v>704</v>
      </c>
    </row>
    <row r="2828" spans="1:17" ht="21">
      <c r="A2828" s="59">
        <v>2820</v>
      </c>
      <c r="B2828" s="55">
        <v>78016807260</v>
      </c>
      <c r="C2828" s="55">
        <v>8336830471</v>
      </c>
      <c r="D2828" s="1" t="s">
        <v>4389</v>
      </c>
      <c r="E2828" s="1" t="s">
        <v>1562</v>
      </c>
      <c r="F2828" s="1" t="s">
        <v>714</v>
      </c>
      <c r="G2828" s="162">
        <v>45451</v>
      </c>
      <c r="H2828" s="156" t="s">
        <v>94</v>
      </c>
      <c r="I2828" s="163">
        <v>45454</v>
      </c>
      <c r="J2828" s="127"/>
      <c r="K2828" s="9" t="s">
        <v>1368</v>
      </c>
      <c r="M2828" s="13">
        <v>1399</v>
      </c>
      <c r="N2828" s="9" t="s">
        <v>1713</v>
      </c>
      <c r="O2828">
        <v>530</v>
      </c>
      <c r="P2828">
        <v>125</v>
      </c>
      <c r="Q2828" s="13">
        <f t="shared" si="50"/>
        <v>744</v>
      </c>
    </row>
    <row r="2829" spans="1:17" ht="21">
      <c r="A2829" s="59">
        <v>2821</v>
      </c>
      <c r="B2829" s="55">
        <v>78016807256</v>
      </c>
      <c r="C2829" s="55">
        <v>9569551210</v>
      </c>
      <c r="D2829" s="1" t="s">
        <v>4390</v>
      </c>
      <c r="E2829" s="1" t="s">
        <v>4391</v>
      </c>
      <c r="F2829" s="1" t="s">
        <v>22</v>
      </c>
      <c r="G2829" s="162">
        <v>45451</v>
      </c>
      <c r="H2829" s="156" t="s">
        <v>94</v>
      </c>
      <c r="I2829" s="163">
        <v>45455</v>
      </c>
      <c r="J2829" s="127"/>
      <c r="K2829" s="9" t="s">
        <v>2104</v>
      </c>
      <c r="M2829" s="13">
        <v>1999</v>
      </c>
      <c r="N2829" t="s">
        <v>3444</v>
      </c>
      <c r="O2829">
        <v>650</v>
      </c>
      <c r="P2829">
        <v>200</v>
      </c>
      <c r="Q2829" s="13">
        <f t="shared" si="50"/>
        <v>1149</v>
      </c>
    </row>
    <row r="2830" spans="1:17" ht="21">
      <c r="A2830" s="59">
        <v>2822</v>
      </c>
      <c r="B2830" s="55">
        <v>78016807212</v>
      </c>
      <c r="C2830" s="55">
        <v>9837055900</v>
      </c>
      <c r="D2830" s="1" t="s">
        <v>4392</v>
      </c>
      <c r="E2830" s="1" t="s">
        <v>2183</v>
      </c>
      <c r="F2830" s="1" t="s">
        <v>22</v>
      </c>
      <c r="G2830" s="162">
        <v>45451</v>
      </c>
      <c r="H2830" s="156" t="s">
        <v>94</v>
      </c>
      <c r="I2830" s="163">
        <v>45452</v>
      </c>
      <c r="J2830" s="127"/>
      <c r="K2830" s="9" t="s">
        <v>2228</v>
      </c>
      <c r="M2830" s="13">
        <v>2099</v>
      </c>
      <c r="N2830" t="s">
        <v>3928</v>
      </c>
      <c r="O2830">
        <v>650</v>
      </c>
      <c r="P2830">
        <v>200</v>
      </c>
      <c r="Q2830" s="13">
        <f t="shared" si="50"/>
        <v>1249</v>
      </c>
    </row>
    <row r="2831" spans="1:17" ht="21">
      <c r="A2831" s="59">
        <v>2823</v>
      </c>
      <c r="B2831" s="55">
        <v>78016807153</v>
      </c>
      <c r="C2831" s="55">
        <v>6299916982</v>
      </c>
      <c r="D2831" s="1" t="s">
        <v>4393</v>
      </c>
      <c r="E2831" s="1" t="s">
        <v>901</v>
      </c>
      <c r="F2831" s="1" t="s">
        <v>210</v>
      </c>
      <c r="G2831" s="162">
        <v>45451</v>
      </c>
      <c r="H2831" s="156" t="s">
        <v>94</v>
      </c>
      <c r="I2831" s="163">
        <v>45453</v>
      </c>
      <c r="J2831" s="127"/>
      <c r="K2831" s="9" t="s">
        <v>1427</v>
      </c>
      <c r="M2831" s="13">
        <v>1648</v>
      </c>
      <c r="N2831" s="9" t="s">
        <v>1567</v>
      </c>
      <c r="O2831">
        <v>570</v>
      </c>
      <c r="P2831">
        <v>125</v>
      </c>
      <c r="Q2831" s="13">
        <f t="shared" si="50"/>
        <v>953</v>
      </c>
    </row>
    <row r="2832" spans="1:17" ht="21">
      <c r="A2832" s="59">
        <v>2824</v>
      </c>
      <c r="B2832" s="55">
        <v>78016807072</v>
      </c>
      <c r="C2832" s="55">
        <v>9630059071</v>
      </c>
      <c r="D2832" s="1" t="s">
        <v>4394</v>
      </c>
      <c r="E2832" s="1" t="s">
        <v>4395</v>
      </c>
      <c r="F2832" s="1" t="s">
        <v>199</v>
      </c>
      <c r="G2832" s="162">
        <v>45451</v>
      </c>
      <c r="H2832" s="156" t="s">
        <v>94</v>
      </c>
      <c r="I2832" s="163">
        <v>45453</v>
      </c>
      <c r="J2832" s="127"/>
      <c r="K2832" s="9" t="s">
        <v>1368</v>
      </c>
      <c r="M2832" s="13">
        <v>1399</v>
      </c>
      <c r="N2832" s="9" t="s">
        <v>1713</v>
      </c>
      <c r="O2832">
        <v>530</v>
      </c>
      <c r="P2832">
        <v>125</v>
      </c>
      <c r="Q2832" s="13">
        <f t="shared" si="50"/>
        <v>744</v>
      </c>
    </row>
    <row r="2833" spans="1:17" ht="21">
      <c r="A2833" s="59">
        <v>2825</v>
      </c>
      <c r="B2833" s="55">
        <v>77090095224</v>
      </c>
      <c r="C2833" s="55">
        <v>9510243007</v>
      </c>
      <c r="D2833" s="1" t="s">
        <v>4396</v>
      </c>
      <c r="E2833" s="1" t="s">
        <v>667</v>
      </c>
      <c r="F2833" s="1" t="s">
        <v>492</v>
      </c>
      <c r="G2833" s="162">
        <v>45451</v>
      </c>
      <c r="H2833" s="156" t="s">
        <v>94</v>
      </c>
      <c r="I2833" s="163">
        <v>45453</v>
      </c>
      <c r="J2833" s="127"/>
      <c r="K2833" s="9" t="s">
        <v>2351</v>
      </c>
      <c r="L2833" t="s">
        <v>562</v>
      </c>
      <c r="M2833" s="13">
        <v>1999</v>
      </c>
      <c r="N2833" t="s">
        <v>2254</v>
      </c>
      <c r="O2833">
        <v>650</v>
      </c>
      <c r="P2833">
        <v>200</v>
      </c>
      <c r="Q2833" s="13">
        <f t="shared" ref="Q2833:Q2896" si="51">(IF((M2833)-(O2833+P2833)&lt;0,0,(M2833)-(O2833+P2833)))</f>
        <v>1149</v>
      </c>
    </row>
    <row r="2834" spans="1:17" ht="21">
      <c r="A2834" s="59">
        <v>2826</v>
      </c>
      <c r="B2834" s="55">
        <v>78016806873</v>
      </c>
      <c r="C2834" s="55">
        <v>6371296188</v>
      </c>
      <c r="D2834" s="1" t="s">
        <v>2123</v>
      </c>
      <c r="E2834" s="1" t="s">
        <v>2124</v>
      </c>
      <c r="F2834" s="1" t="s">
        <v>827</v>
      </c>
      <c r="G2834" s="162">
        <v>45451</v>
      </c>
      <c r="H2834" s="156" t="s">
        <v>94</v>
      </c>
      <c r="I2834" s="163">
        <v>45456</v>
      </c>
      <c r="J2834" s="127"/>
      <c r="K2834" s="9" t="s">
        <v>1234</v>
      </c>
      <c r="M2834" s="13">
        <v>1499</v>
      </c>
      <c r="N2834" s="9" t="s">
        <v>2743</v>
      </c>
      <c r="O2834">
        <v>550</v>
      </c>
      <c r="P2834">
        <v>125</v>
      </c>
      <c r="Q2834" s="13">
        <f t="shared" si="51"/>
        <v>824</v>
      </c>
    </row>
    <row r="2835" spans="1:17" ht="21">
      <c r="A2835" s="59">
        <v>2827</v>
      </c>
      <c r="B2835" s="55">
        <v>78016806825</v>
      </c>
      <c r="C2835" s="55">
        <v>7021067042</v>
      </c>
      <c r="D2835" s="1" t="s">
        <v>4397</v>
      </c>
      <c r="E2835" s="1" t="s">
        <v>231</v>
      </c>
      <c r="F2835" s="1" t="s">
        <v>232</v>
      </c>
      <c r="G2835" s="162">
        <v>45451</v>
      </c>
      <c r="H2835" s="156" t="s">
        <v>94</v>
      </c>
      <c r="I2835" s="163">
        <v>45453</v>
      </c>
      <c r="J2835" s="127"/>
      <c r="K2835" s="9" t="s">
        <v>2104</v>
      </c>
      <c r="M2835" s="13">
        <v>1999</v>
      </c>
      <c r="N2835" t="s">
        <v>4261</v>
      </c>
      <c r="O2835">
        <v>650</v>
      </c>
      <c r="P2835">
        <v>200</v>
      </c>
      <c r="Q2835" s="13">
        <f t="shared" si="51"/>
        <v>1149</v>
      </c>
    </row>
    <row r="2836" spans="1:17" ht="21">
      <c r="A2836" s="59">
        <v>2828</v>
      </c>
      <c r="B2836" s="55">
        <v>78016806781</v>
      </c>
      <c r="C2836" s="55">
        <v>7389878191</v>
      </c>
      <c r="D2836" s="1" t="s">
        <v>4398</v>
      </c>
      <c r="E2836" s="1" t="s">
        <v>4399</v>
      </c>
      <c r="F2836" s="1" t="s">
        <v>199</v>
      </c>
      <c r="G2836" s="162">
        <v>45451</v>
      </c>
      <c r="H2836" s="156" t="s">
        <v>94</v>
      </c>
      <c r="I2836" s="163">
        <v>45454</v>
      </c>
      <c r="J2836" s="127"/>
      <c r="K2836" s="9" t="s">
        <v>1234</v>
      </c>
      <c r="M2836" s="13">
        <v>1499</v>
      </c>
      <c r="N2836" s="9" t="s">
        <v>2743</v>
      </c>
      <c r="O2836">
        <v>550</v>
      </c>
      <c r="P2836">
        <v>125</v>
      </c>
      <c r="Q2836" s="13">
        <f t="shared" si="51"/>
        <v>824</v>
      </c>
    </row>
    <row r="2837" spans="1:17" ht="21">
      <c r="A2837" s="59">
        <v>2829</v>
      </c>
      <c r="B2837" s="55">
        <v>78016806722</v>
      </c>
      <c r="C2837" s="55">
        <v>6009552180</v>
      </c>
      <c r="D2837" s="1" t="s">
        <v>4400</v>
      </c>
      <c r="E2837" s="1" t="s">
        <v>528</v>
      </c>
      <c r="F2837" s="1" t="s">
        <v>452</v>
      </c>
      <c r="G2837" s="162">
        <v>45451</v>
      </c>
      <c r="H2837" s="156" t="s">
        <v>94</v>
      </c>
      <c r="I2837" s="163">
        <v>45455</v>
      </c>
      <c r="J2837" s="127"/>
      <c r="K2837" s="9" t="s">
        <v>2104</v>
      </c>
      <c r="M2837" s="13">
        <v>1999</v>
      </c>
      <c r="N2837" t="s">
        <v>2254</v>
      </c>
      <c r="O2837">
        <v>650</v>
      </c>
      <c r="P2837">
        <v>200</v>
      </c>
      <c r="Q2837" s="13">
        <f t="shared" si="51"/>
        <v>1149</v>
      </c>
    </row>
    <row r="2838" spans="1:17" ht="21">
      <c r="A2838" s="59">
        <v>2830</v>
      </c>
      <c r="B2838" s="55">
        <v>19041588189301</v>
      </c>
      <c r="C2838" s="55">
        <v>8414966347</v>
      </c>
      <c r="D2838" s="1" t="s">
        <v>4401</v>
      </c>
      <c r="E2838" s="1" t="s">
        <v>2445</v>
      </c>
      <c r="F2838" s="1" t="s">
        <v>1119</v>
      </c>
      <c r="G2838" s="162">
        <v>45451</v>
      </c>
      <c r="H2838" s="157" t="s">
        <v>115</v>
      </c>
      <c r="I2838" s="164"/>
      <c r="J2838" s="165">
        <v>45474</v>
      </c>
      <c r="K2838" s="9" t="s">
        <v>2104</v>
      </c>
      <c r="M2838" s="13"/>
      <c r="N2838" t="s">
        <v>3444</v>
      </c>
      <c r="P2838">
        <v>200</v>
      </c>
      <c r="Q2838" s="13">
        <f t="shared" si="51"/>
        <v>0</v>
      </c>
    </row>
    <row r="2839" spans="1:17" ht="21">
      <c r="A2839" s="59">
        <v>2831</v>
      </c>
      <c r="B2839" s="55">
        <v>77090093592</v>
      </c>
      <c r="C2839" s="55" t="s">
        <v>4403</v>
      </c>
      <c r="D2839" s="1" t="s">
        <v>4402</v>
      </c>
      <c r="E2839" s="1" t="s">
        <v>2405</v>
      </c>
      <c r="F2839" s="1" t="s">
        <v>635</v>
      </c>
      <c r="G2839" s="162">
        <v>45451</v>
      </c>
      <c r="H2839" s="156" t="s">
        <v>94</v>
      </c>
      <c r="I2839" s="163">
        <v>45455</v>
      </c>
      <c r="J2839" s="127"/>
      <c r="K2839" s="9" t="s">
        <v>985</v>
      </c>
      <c r="L2839" t="s">
        <v>562</v>
      </c>
      <c r="M2839" s="13">
        <v>1399</v>
      </c>
      <c r="N2839" s="9" t="s">
        <v>2922</v>
      </c>
      <c r="O2839">
        <v>570</v>
      </c>
      <c r="P2839">
        <v>125</v>
      </c>
      <c r="Q2839" s="13">
        <f t="shared" si="51"/>
        <v>704</v>
      </c>
    </row>
    <row r="2840" spans="1:17" ht="21">
      <c r="A2840" s="59">
        <v>2832</v>
      </c>
      <c r="B2840" s="55">
        <v>78016805661</v>
      </c>
      <c r="C2840" s="55">
        <v>8985596903</v>
      </c>
      <c r="D2840" s="1" t="s">
        <v>4404</v>
      </c>
      <c r="E2840" s="1" t="s">
        <v>939</v>
      </c>
      <c r="F2840" s="1" t="s">
        <v>343</v>
      </c>
      <c r="G2840" s="162">
        <v>45451</v>
      </c>
      <c r="H2840" s="156" t="s">
        <v>94</v>
      </c>
      <c r="I2840" s="163">
        <v>45455</v>
      </c>
      <c r="J2840" s="127"/>
      <c r="K2840" s="9" t="s">
        <v>1368</v>
      </c>
      <c r="M2840" s="13">
        <v>1399</v>
      </c>
      <c r="N2840" s="9" t="s">
        <v>1713</v>
      </c>
      <c r="O2840">
        <v>530</v>
      </c>
      <c r="P2840">
        <v>125</v>
      </c>
      <c r="Q2840" s="13">
        <f t="shared" si="51"/>
        <v>744</v>
      </c>
    </row>
    <row r="2841" spans="1:17" ht="21">
      <c r="A2841" s="59">
        <v>2833</v>
      </c>
      <c r="B2841" s="55">
        <v>77090093286</v>
      </c>
      <c r="C2841" s="55">
        <v>9319235127</v>
      </c>
      <c r="D2841" s="1" t="s">
        <v>4405</v>
      </c>
      <c r="E2841" s="1" t="s">
        <v>4</v>
      </c>
      <c r="F2841" s="1" t="s">
        <v>4</v>
      </c>
      <c r="G2841" s="162">
        <v>45451</v>
      </c>
      <c r="H2841" s="156" t="s">
        <v>94</v>
      </c>
      <c r="I2841" s="163">
        <v>45452</v>
      </c>
      <c r="J2841" s="127"/>
      <c r="K2841" s="9" t="s">
        <v>985</v>
      </c>
      <c r="L2841" t="s">
        <v>562</v>
      </c>
      <c r="M2841" s="13">
        <v>1399</v>
      </c>
      <c r="N2841" s="9" t="s">
        <v>2922</v>
      </c>
      <c r="O2841">
        <v>570</v>
      </c>
      <c r="P2841">
        <v>125</v>
      </c>
      <c r="Q2841" s="13">
        <f t="shared" si="51"/>
        <v>704</v>
      </c>
    </row>
    <row r="2842" spans="1:17" ht="21">
      <c r="A2842" s="59">
        <v>2834</v>
      </c>
      <c r="B2842" s="55">
        <v>78016852060</v>
      </c>
      <c r="C2842" s="55">
        <v>9862935424</v>
      </c>
      <c r="D2842" s="1" t="s">
        <v>4406</v>
      </c>
      <c r="E2842" s="1" t="s">
        <v>4407</v>
      </c>
      <c r="F2842" s="1" t="s">
        <v>452</v>
      </c>
      <c r="G2842" s="162">
        <v>45451</v>
      </c>
      <c r="H2842" s="156" t="s">
        <v>94</v>
      </c>
      <c r="I2842" s="163">
        <v>45454</v>
      </c>
      <c r="J2842" s="127"/>
      <c r="K2842" s="9" t="s">
        <v>2104</v>
      </c>
      <c r="M2842" s="13">
        <v>1999</v>
      </c>
      <c r="N2842" t="s">
        <v>2254</v>
      </c>
      <c r="O2842">
        <v>650</v>
      </c>
      <c r="P2842">
        <v>200</v>
      </c>
      <c r="Q2842" s="13">
        <f t="shared" si="51"/>
        <v>1149</v>
      </c>
    </row>
    <row r="2843" spans="1:17" ht="21">
      <c r="A2843" s="59">
        <v>2835</v>
      </c>
      <c r="B2843" s="55">
        <v>78016851975</v>
      </c>
      <c r="C2843" s="55">
        <v>9163262817</v>
      </c>
      <c r="D2843" s="1" t="s">
        <v>4408</v>
      </c>
      <c r="E2843" s="1" t="s">
        <v>3269</v>
      </c>
      <c r="F2843" s="1" t="s">
        <v>714</v>
      </c>
      <c r="G2843" s="162">
        <v>45451</v>
      </c>
      <c r="H2843" s="156" t="s">
        <v>94</v>
      </c>
      <c r="I2843" s="163">
        <v>45455</v>
      </c>
      <c r="J2843" s="127"/>
      <c r="K2843" s="9" t="s">
        <v>2104</v>
      </c>
      <c r="M2843" s="13">
        <v>1999</v>
      </c>
      <c r="N2843" t="s">
        <v>4261</v>
      </c>
      <c r="O2843">
        <v>650</v>
      </c>
      <c r="P2843">
        <v>200</v>
      </c>
      <c r="Q2843" s="13">
        <f t="shared" si="51"/>
        <v>1149</v>
      </c>
    </row>
    <row r="2844" spans="1:17" ht="21">
      <c r="A2844" s="59">
        <v>2836</v>
      </c>
      <c r="B2844" s="55">
        <v>78016851894</v>
      </c>
      <c r="C2844" s="55">
        <v>9321770090</v>
      </c>
      <c r="D2844" s="1" t="s">
        <v>4409</v>
      </c>
      <c r="E2844" s="1" t="s">
        <v>626</v>
      </c>
      <c r="F2844" s="1" t="s">
        <v>232</v>
      </c>
      <c r="G2844" s="162">
        <v>45451</v>
      </c>
      <c r="H2844" s="156" t="s">
        <v>94</v>
      </c>
      <c r="I2844" s="163">
        <v>45454</v>
      </c>
      <c r="J2844" s="127"/>
      <c r="K2844" s="9" t="s">
        <v>1234</v>
      </c>
      <c r="M2844" s="13">
        <v>1499</v>
      </c>
      <c r="N2844" s="9" t="s">
        <v>2743</v>
      </c>
      <c r="O2844">
        <v>550</v>
      </c>
      <c r="P2844">
        <v>125</v>
      </c>
      <c r="Q2844" s="13">
        <f t="shared" si="51"/>
        <v>824</v>
      </c>
    </row>
    <row r="2845" spans="1:17" ht="21">
      <c r="A2845" s="59">
        <v>2837</v>
      </c>
      <c r="B2845" s="55">
        <v>77090147330</v>
      </c>
      <c r="C2845" s="55">
        <v>8580988699</v>
      </c>
      <c r="D2845" s="1" t="s">
        <v>4144</v>
      </c>
      <c r="E2845" s="1" t="s">
        <v>4145</v>
      </c>
      <c r="F2845" s="1" t="s">
        <v>468</v>
      </c>
      <c r="G2845" s="162">
        <v>45451</v>
      </c>
      <c r="H2845" s="156" t="s">
        <v>94</v>
      </c>
      <c r="I2845" s="163">
        <v>45454</v>
      </c>
      <c r="J2845" s="127"/>
      <c r="K2845" s="9" t="s">
        <v>1376</v>
      </c>
      <c r="L2845" t="s">
        <v>562</v>
      </c>
      <c r="M2845" s="13">
        <v>1499</v>
      </c>
      <c r="N2845" s="9" t="s">
        <v>4133</v>
      </c>
      <c r="O2845">
        <v>575</v>
      </c>
      <c r="P2845">
        <v>125</v>
      </c>
      <c r="Q2845" s="13">
        <f t="shared" si="51"/>
        <v>799</v>
      </c>
    </row>
    <row r="2846" spans="1:17" ht="21">
      <c r="A2846" s="59">
        <v>2838</v>
      </c>
      <c r="B2846" s="55">
        <v>77090206896</v>
      </c>
      <c r="C2846" s="55">
        <v>7065789517</v>
      </c>
      <c r="D2846" s="1" t="s">
        <v>4410</v>
      </c>
      <c r="E2846" s="1" t="s">
        <v>4</v>
      </c>
      <c r="F2846" s="1" t="s">
        <v>4</v>
      </c>
      <c r="G2846" s="162">
        <v>45451</v>
      </c>
      <c r="H2846" s="156" t="s">
        <v>94</v>
      </c>
      <c r="I2846" s="163">
        <v>45452</v>
      </c>
      <c r="J2846" s="127"/>
      <c r="K2846" s="9" t="s">
        <v>1376</v>
      </c>
      <c r="L2846" t="s">
        <v>562</v>
      </c>
      <c r="M2846" s="13">
        <v>1499</v>
      </c>
      <c r="N2846" s="9" t="s">
        <v>4411</v>
      </c>
      <c r="O2846">
        <v>570</v>
      </c>
      <c r="P2846">
        <v>125</v>
      </c>
      <c r="Q2846" s="13">
        <f t="shared" si="51"/>
        <v>804</v>
      </c>
    </row>
    <row r="2847" spans="1:17" ht="21">
      <c r="A2847" s="59">
        <v>2839</v>
      </c>
      <c r="B2847" s="55">
        <v>19041588342936</v>
      </c>
      <c r="C2847" s="55">
        <v>7339746100</v>
      </c>
      <c r="D2847" s="1" t="s">
        <v>4412</v>
      </c>
      <c r="E2847" s="1" t="s">
        <v>4413</v>
      </c>
      <c r="F2847" s="1" t="s">
        <v>11</v>
      </c>
      <c r="G2847" s="162">
        <v>45451</v>
      </c>
      <c r="H2847" s="156" t="s">
        <v>94</v>
      </c>
      <c r="I2847" s="163">
        <v>45454</v>
      </c>
      <c r="J2847" s="127"/>
      <c r="K2847" s="9" t="s">
        <v>2104</v>
      </c>
      <c r="M2847" s="13">
        <v>1999</v>
      </c>
      <c r="N2847" t="s">
        <v>2254</v>
      </c>
      <c r="O2847">
        <v>650</v>
      </c>
      <c r="P2847">
        <v>200</v>
      </c>
      <c r="Q2847" s="13">
        <f t="shared" si="51"/>
        <v>1149</v>
      </c>
    </row>
    <row r="2848" spans="1:17" ht="21">
      <c r="A2848" s="59">
        <v>2840</v>
      </c>
      <c r="B2848" s="55">
        <v>19041588342273</v>
      </c>
      <c r="C2848" s="55">
        <v>8949133109</v>
      </c>
      <c r="D2848" s="1" t="s">
        <v>4414</v>
      </c>
      <c r="E2848" s="1" t="s">
        <v>34</v>
      </c>
      <c r="F2848" s="1" t="s">
        <v>11</v>
      </c>
      <c r="G2848" s="162">
        <v>45451</v>
      </c>
      <c r="H2848" s="156" t="s">
        <v>94</v>
      </c>
      <c r="I2848" s="163">
        <v>45454</v>
      </c>
      <c r="J2848" s="127"/>
      <c r="K2848" s="9" t="s">
        <v>3299</v>
      </c>
      <c r="L2848" t="s">
        <v>562</v>
      </c>
      <c r="M2848" s="13">
        <v>2099</v>
      </c>
      <c r="N2848" t="s">
        <v>4261</v>
      </c>
      <c r="O2848">
        <v>650</v>
      </c>
      <c r="P2848">
        <v>200</v>
      </c>
      <c r="Q2848" s="13">
        <f t="shared" si="51"/>
        <v>1249</v>
      </c>
    </row>
    <row r="2849" spans="1:17" ht="21">
      <c r="A2849" s="59">
        <v>2841</v>
      </c>
      <c r="B2849" s="55">
        <v>78016939195</v>
      </c>
      <c r="C2849" s="55">
        <v>7499577873</v>
      </c>
      <c r="D2849" s="1" t="s">
        <v>4415</v>
      </c>
      <c r="E2849" s="1" t="s">
        <v>589</v>
      </c>
      <c r="F2849" s="1" t="s">
        <v>232</v>
      </c>
      <c r="G2849" s="162">
        <v>45451</v>
      </c>
      <c r="H2849" s="156" t="s">
        <v>94</v>
      </c>
      <c r="I2849" s="163">
        <v>45453</v>
      </c>
      <c r="J2849" s="127"/>
      <c r="K2849" s="9" t="s">
        <v>1234</v>
      </c>
      <c r="M2849" s="13">
        <v>1499</v>
      </c>
      <c r="N2849" s="9" t="s">
        <v>2743</v>
      </c>
      <c r="O2849">
        <v>550</v>
      </c>
      <c r="P2849">
        <v>125</v>
      </c>
      <c r="Q2849" s="13">
        <f t="shared" si="51"/>
        <v>824</v>
      </c>
    </row>
    <row r="2850" spans="1:17" ht="21">
      <c r="A2850" s="59">
        <v>2842</v>
      </c>
      <c r="B2850" s="55">
        <v>78017608690</v>
      </c>
      <c r="C2850" s="55">
        <v>9449000393</v>
      </c>
      <c r="D2850" s="1" t="s">
        <v>4416</v>
      </c>
      <c r="E2850" s="1" t="s">
        <v>1889</v>
      </c>
      <c r="F2850" s="1" t="s">
        <v>452</v>
      </c>
      <c r="G2850" s="162">
        <v>45453</v>
      </c>
      <c r="H2850" s="156" t="s">
        <v>94</v>
      </c>
      <c r="I2850" s="163">
        <v>45457</v>
      </c>
      <c r="J2850" s="127"/>
      <c r="K2850" s="9" t="s">
        <v>1368</v>
      </c>
      <c r="M2850" s="13">
        <v>1399</v>
      </c>
      <c r="N2850" s="9" t="s">
        <v>1713</v>
      </c>
      <c r="O2850">
        <v>530</v>
      </c>
      <c r="P2850">
        <v>125</v>
      </c>
      <c r="Q2850" s="13">
        <f t="shared" si="51"/>
        <v>744</v>
      </c>
    </row>
    <row r="2851" spans="1:17" ht="21">
      <c r="A2851" s="59">
        <v>2843</v>
      </c>
      <c r="B2851" s="55">
        <v>78017608362</v>
      </c>
      <c r="C2851" s="55">
        <v>7558508901</v>
      </c>
      <c r="D2851" s="1" t="s">
        <v>4417</v>
      </c>
      <c r="E2851" s="1" t="s">
        <v>589</v>
      </c>
      <c r="F2851" s="1" t="s">
        <v>232</v>
      </c>
      <c r="G2851" s="162">
        <v>45453</v>
      </c>
      <c r="H2851" s="156" t="s">
        <v>94</v>
      </c>
      <c r="I2851" s="163">
        <v>45455</v>
      </c>
      <c r="J2851" s="127"/>
      <c r="K2851" s="9" t="s">
        <v>2104</v>
      </c>
      <c r="M2851" s="13">
        <v>1999</v>
      </c>
      <c r="N2851" t="s">
        <v>3334</v>
      </c>
      <c r="O2851">
        <v>650</v>
      </c>
      <c r="P2851">
        <v>200</v>
      </c>
      <c r="Q2851" s="13">
        <f t="shared" si="51"/>
        <v>1149</v>
      </c>
    </row>
    <row r="2852" spans="1:17" ht="21">
      <c r="A2852" s="59">
        <v>2844</v>
      </c>
      <c r="B2852" s="55">
        <v>78017608255</v>
      </c>
      <c r="C2852" s="55">
        <v>9882000887</v>
      </c>
      <c r="D2852" s="1" t="s">
        <v>4418</v>
      </c>
      <c r="E2852" s="1" t="s">
        <v>1655</v>
      </c>
      <c r="F2852" s="1" t="s">
        <v>468</v>
      </c>
      <c r="G2852" s="162">
        <v>45453</v>
      </c>
      <c r="H2852" s="156" t="s">
        <v>94</v>
      </c>
      <c r="I2852" s="163">
        <v>45456</v>
      </c>
      <c r="J2852" s="127"/>
      <c r="K2852" s="9" t="s">
        <v>1415</v>
      </c>
      <c r="M2852" s="13">
        <v>1548</v>
      </c>
      <c r="N2852" s="9" t="s">
        <v>1554</v>
      </c>
      <c r="O2852">
        <v>570</v>
      </c>
      <c r="P2852">
        <v>125</v>
      </c>
      <c r="Q2852" s="13">
        <f t="shared" si="51"/>
        <v>853</v>
      </c>
    </row>
    <row r="2853" spans="1:17" ht="21">
      <c r="A2853" s="59">
        <v>2845</v>
      </c>
      <c r="B2853" s="55">
        <v>19041588704431</v>
      </c>
      <c r="C2853" s="55">
        <v>9741112282</v>
      </c>
      <c r="D2853" s="1" t="s">
        <v>4419</v>
      </c>
      <c r="E2853" s="1" t="s">
        <v>528</v>
      </c>
      <c r="F2853" s="1" t="s">
        <v>452</v>
      </c>
      <c r="G2853" s="162">
        <v>45453</v>
      </c>
      <c r="H2853" s="156" t="s">
        <v>94</v>
      </c>
      <c r="I2853" s="163">
        <v>45460</v>
      </c>
      <c r="J2853" s="127"/>
      <c r="K2853" s="9" t="s">
        <v>985</v>
      </c>
      <c r="L2853" t="s">
        <v>562</v>
      </c>
      <c r="M2853" s="13">
        <v>1399</v>
      </c>
      <c r="N2853" s="9" t="s">
        <v>4420</v>
      </c>
      <c r="O2853">
        <v>570</v>
      </c>
      <c r="P2853">
        <v>125</v>
      </c>
      <c r="Q2853" s="13">
        <f t="shared" si="51"/>
        <v>704</v>
      </c>
    </row>
    <row r="2854" spans="1:17" ht="21">
      <c r="A2854" s="59">
        <v>2846</v>
      </c>
      <c r="B2854" s="55">
        <v>77090889385</v>
      </c>
      <c r="C2854" s="55">
        <v>9482477041</v>
      </c>
      <c r="D2854" s="1" t="s">
        <v>4421</v>
      </c>
      <c r="E2854" s="1" t="s">
        <v>961</v>
      </c>
      <c r="F2854" s="1" t="s">
        <v>452</v>
      </c>
      <c r="G2854" s="162">
        <v>45453</v>
      </c>
      <c r="H2854" s="156" t="s">
        <v>94</v>
      </c>
      <c r="I2854" s="163">
        <v>45457</v>
      </c>
      <c r="J2854" s="127"/>
      <c r="K2854" s="9" t="s">
        <v>985</v>
      </c>
      <c r="L2854" t="s">
        <v>562</v>
      </c>
      <c r="M2854" s="13">
        <v>1399</v>
      </c>
      <c r="N2854" s="9" t="s">
        <v>4420</v>
      </c>
      <c r="O2854">
        <v>570</v>
      </c>
      <c r="P2854">
        <v>125</v>
      </c>
      <c r="Q2854" s="13">
        <f t="shared" si="51"/>
        <v>704</v>
      </c>
    </row>
    <row r="2855" spans="1:17" ht="21">
      <c r="A2855" s="59">
        <v>2847</v>
      </c>
      <c r="B2855" s="55">
        <v>78017607360</v>
      </c>
      <c r="C2855" s="55">
        <v>7226979147</v>
      </c>
      <c r="D2855" s="1" t="s">
        <v>4422</v>
      </c>
      <c r="E2855" s="1" t="s">
        <v>1027</v>
      </c>
      <c r="F2855" s="1" t="s">
        <v>492</v>
      </c>
      <c r="G2855" s="162">
        <v>45453</v>
      </c>
      <c r="H2855" s="156" t="s">
        <v>94</v>
      </c>
      <c r="I2855" s="163">
        <v>45455</v>
      </c>
      <c r="J2855" s="127"/>
      <c r="K2855" s="9" t="s">
        <v>1234</v>
      </c>
      <c r="M2855" s="13">
        <v>1499</v>
      </c>
      <c r="N2855" s="9" t="s">
        <v>2743</v>
      </c>
      <c r="O2855">
        <v>550</v>
      </c>
      <c r="P2855">
        <v>125</v>
      </c>
      <c r="Q2855" s="13">
        <f t="shared" si="51"/>
        <v>824</v>
      </c>
    </row>
    <row r="2856" spans="1:17" ht="21">
      <c r="A2856" s="59">
        <v>2848</v>
      </c>
      <c r="B2856" s="55">
        <v>78017607080</v>
      </c>
      <c r="C2856" s="55">
        <v>9332961746</v>
      </c>
      <c r="D2856" s="1" t="s">
        <v>1416</v>
      </c>
      <c r="E2856" s="1" t="s">
        <v>3082</v>
      </c>
      <c r="F2856" s="1" t="s">
        <v>714</v>
      </c>
      <c r="G2856" s="162">
        <v>45453</v>
      </c>
      <c r="H2856" s="156" t="s">
        <v>94</v>
      </c>
      <c r="I2856" s="163">
        <v>45457</v>
      </c>
      <c r="J2856" s="127"/>
      <c r="K2856" s="9" t="s">
        <v>1234</v>
      </c>
      <c r="M2856" s="13">
        <v>1499</v>
      </c>
      <c r="N2856" s="9" t="s">
        <v>3882</v>
      </c>
      <c r="O2856">
        <v>530</v>
      </c>
      <c r="P2856">
        <v>125</v>
      </c>
      <c r="Q2856" s="13">
        <f t="shared" si="51"/>
        <v>844</v>
      </c>
    </row>
    <row r="2857" spans="1:17" ht="21">
      <c r="A2857" s="59">
        <v>2849</v>
      </c>
      <c r="B2857" s="55">
        <v>78017606715</v>
      </c>
      <c r="C2857" s="55">
        <v>9990138308</v>
      </c>
      <c r="D2857" s="1" t="s">
        <v>4423</v>
      </c>
      <c r="E2857" s="1" t="s">
        <v>4</v>
      </c>
      <c r="F2857" s="1" t="s">
        <v>4</v>
      </c>
      <c r="G2857" s="162">
        <v>45453</v>
      </c>
      <c r="H2857" s="156" t="s">
        <v>94</v>
      </c>
      <c r="I2857" s="163">
        <v>45454</v>
      </c>
      <c r="J2857" s="127"/>
      <c r="K2857" s="9" t="s">
        <v>1368</v>
      </c>
      <c r="M2857" s="13">
        <v>1399</v>
      </c>
      <c r="N2857" s="9" t="s">
        <v>1713</v>
      </c>
      <c r="O2857">
        <v>530</v>
      </c>
      <c r="P2857">
        <v>125</v>
      </c>
      <c r="Q2857" s="13">
        <f t="shared" si="51"/>
        <v>744</v>
      </c>
    </row>
    <row r="2858" spans="1:17" ht="21">
      <c r="A2858" s="59">
        <v>2850</v>
      </c>
      <c r="B2858" s="55">
        <v>19041588698945</v>
      </c>
      <c r="C2858" s="55">
        <v>9995576346</v>
      </c>
      <c r="D2858" s="1" t="s">
        <v>4424</v>
      </c>
      <c r="E2858" s="1" t="s">
        <v>4425</v>
      </c>
      <c r="F2858" s="1" t="s">
        <v>6</v>
      </c>
      <c r="G2858" s="162">
        <v>45453</v>
      </c>
      <c r="H2858" s="156" t="s">
        <v>94</v>
      </c>
      <c r="I2858" s="163">
        <v>45459</v>
      </c>
      <c r="J2858" s="127"/>
      <c r="K2858" s="9" t="s">
        <v>2104</v>
      </c>
      <c r="M2858" s="13">
        <v>1999</v>
      </c>
      <c r="N2858" t="s">
        <v>3334</v>
      </c>
      <c r="O2858">
        <v>650</v>
      </c>
      <c r="P2858">
        <v>200</v>
      </c>
      <c r="Q2858" s="13">
        <f t="shared" si="51"/>
        <v>1149</v>
      </c>
    </row>
    <row r="2859" spans="1:17" ht="21">
      <c r="A2859" s="59">
        <v>2851</v>
      </c>
      <c r="B2859" s="55">
        <v>78017603285</v>
      </c>
      <c r="C2859" s="55">
        <v>6377261313</v>
      </c>
      <c r="D2859" s="1" t="s">
        <v>4426</v>
      </c>
      <c r="E2859" s="1" t="s">
        <v>650</v>
      </c>
      <c r="F2859" s="1" t="s">
        <v>93</v>
      </c>
      <c r="G2859" s="162">
        <v>45453</v>
      </c>
      <c r="H2859" s="156" t="s">
        <v>94</v>
      </c>
      <c r="I2859" s="163">
        <v>45454</v>
      </c>
      <c r="J2859" s="127"/>
      <c r="K2859" s="9" t="s">
        <v>1514</v>
      </c>
      <c r="M2859" s="13">
        <v>1599</v>
      </c>
      <c r="N2859" s="9" t="s">
        <v>2948</v>
      </c>
      <c r="O2859">
        <v>550</v>
      </c>
      <c r="P2859">
        <v>125</v>
      </c>
      <c r="Q2859" s="13">
        <f t="shared" si="51"/>
        <v>924</v>
      </c>
    </row>
    <row r="2860" spans="1:17" ht="21">
      <c r="A2860" s="59">
        <v>2852</v>
      </c>
      <c r="B2860" s="55">
        <v>78017603031</v>
      </c>
      <c r="C2860" s="55">
        <v>9664066356</v>
      </c>
      <c r="D2860" s="1" t="s">
        <v>4427</v>
      </c>
      <c r="E2860" s="1" t="s">
        <v>4428</v>
      </c>
      <c r="F2860" s="1" t="s">
        <v>232</v>
      </c>
      <c r="G2860" s="162">
        <v>45453</v>
      </c>
      <c r="H2860" s="156" t="s">
        <v>94</v>
      </c>
      <c r="I2860" s="163">
        <v>45455</v>
      </c>
      <c r="J2860" s="127"/>
      <c r="K2860" s="9" t="s">
        <v>1368</v>
      </c>
      <c r="M2860" s="13">
        <v>1399</v>
      </c>
      <c r="N2860" s="9" t="s">
        <v>1713</v>
      </c>
      <c r="O2860">
        <v>530</v>
      </c>
      <c r="P2860">
        <v>125</v>
      </c>
      <c r="Q2860" s="13">
        <f t="shared" si="51"/>
        <v>744</v>
      </c>
    </row>
    <row r="2861" spans="1:17" ht="21">
      <c r="A2861" s="59">
        <v>2853</v>
      </c>
      <c r="B2861" s="55">
        <v>19041588697092</v>
      </c>
      <c r="C2861" s="55">
        <v>7543003063</v>
      </c>
      <c r="D2861" s="1" t="s">
        <v>4429</v>
      </c>
      <c r="E2861" s="1" t="s">
        <v>4430</v>
      </c>
      <c r="F2861" s="1" t="s">
        <v>210</v>
      </c>
      <c r="G2861" s="162">
        <v>45453</v>
      </c>
      <c r="H2861" s="156" t="s">
        <v>94</v>
      </c>
      <c r="I2861" s="163">
        <v>45457</v>
      </c>
      <c r="J2861" s="127"/>
      <c r="K2861" s="9" t="s">
        <v>2104</v>
      </c>
      <c r="M2861" s="13">
        <v>1999</v>
      </c>
      <c r="N2861" t="s">
        <v>4261</v>
      </c>
      <c r="O2861">
        <v>650</v>
      </c>
      <c r="P2861">
        <v>200</v>
      </c>
      <c r="Q2861" s="13">
        <f t="shared" si="51"/>
        <v>1149</v>
      </c>
    </row>
    <row r="2862" spans="1:17" ht="21">
      <c r="A2862" s="59">
        <v>2854</v>
      </c>
      <c r="B2862" s="55">
        <v>78017601605</v>
      </c>
      <c r="C2862" s="55">
        <v>9819639378</v>
      </c>
      <c r="D2862" s="1" t="s">
        <v>4431</v>
      </c>
      <c r="E2862" s="1" t="s">
        <v>873</v>
      </c>
      <c r="F2862" s="1" t="s">
        <v>232</v>
      </c>
      <c r="G2862" s="162">
        <v>45453</v>
      </c>
      <c r="H2862" s="156" t="s">
        <v>94</v>
      </c>
      <c r="I2862" s="163">
        <v>45455</v>
      </c>
      <c r="J2862" s="127"/>
      <c r="K2862" s="9" t="s">
        <v>1368</v>
      </c>
      <c r="M2862" s="13">
        <v>1399</v>
      </c>
      <c r="N2862" s="9" t="s">
        <v>1713</v>
      </c>
      <c r="O2862">
        <v>530</v>
      </c>
      <c r="P2862">
        <v>125</v>
      </c>
      <c r="Q2862" s="13">
        <f t="shared" si="51"/>
        <v>744</v>
      </c>
    </row>
    <row r="2863" spans="1:17" ht="21">
      <c r="A2863" s="59">
        <v>2855</v>
      </c>
      <c r="B2863" s="55">
        <v>78017692185</v>
      </c>
      <c r="C2863" s="55">
        <v>6207856516</v>
      </c>
      <c r="D2863" s="1" t="s">
        <v>4432</v>
      </c>
      <c r="E2863" s="1" t="s">
        <v>974</v>
      </c>
      <c r="F2863" s="1" t="s">
        <v>365</v>
      </c>
      <c r="G2863" s="162">
        <v>45453</v>
      </c>
      <c r="H2863" s="156" t="s">
        <v>94</v>
      </c>
      <c r="I2863" s="163">
        <v>45456</v>
      </c>
      <c r="J2863" s="127"/>
      <c r="K2863" s="9" t="s">
        <v>1368</v>
      </c>
      <c r="M2863" s="13">
        <v>1399</v>
      </c>
      <c r="N2863" s="9" t="s">
        <v>1713</v>
      </c>
      <c r="O2863">
        <v>530</v>
      </c>
      <c r="P2863">
        <v>125</v>
      </c>
      <c r="Q2863" s="13">
        <f t="shared" si="51"/>
        <v>744</v>
      </c>
    </row>
    <row r="2864" spans="1:17" ht="21">
      <c r="A2864" s="59">
        <v>2856</v>
      </c>
      <c r="B2864" s="55">
        <v>78017692163</v>
      </c>
      <c r="C2864" s="55">
        <v>9145227748</v>
      </c>
      <c r="D2864" s="1" t="s">
        <v>4433</v>
      </c>
      <c r="E2864" s="1" t="s">
        <v>4434</v>
      </c>
      <c r="F2864" s="1" t="s">
        <v>232</v>
      </c>
      <c r="G2864" s="162">
        <v>45453</v>
      </c>
      <c r="H2864" s="156" t="s">
        <v>94</v>
      </c>
      <c r="I2864" s="163">
        <v>45455</v>
      </c>
      <c r="J2864" s="127"/>
      <c r="K2864" s="9" t="s">
        <v>2104</v>
      </c>
      <c r="M2864" s="13">
        <v>1999</v>
      </c>
      <c r="N2864" s="127" t="s">
        <v>2810</v>
      </c>
      <c r="O2864">
        <v>650</v>
      </c>
      <c r="P2864">
        <v>200</v>
      </c>
      <c r="Q2864" s="13">
        <f t="shared" si="51"/>
        <v>1149</v>
      </c>
    </row>
    <row r="2865" spans="1:17" ht="21">
      <c r="A2865" s="59">
        <v>2857</v>
      </c>
      <c r="B2865" s="55">
        <v>19041588763485</v>
      </c>
      <c r="C2865" s="55">
        <v>9745060317</v>
      </c>
      <c r="D2865" s="1" t="s">
        <v>4436</v>
      </c>
      <c r="E2865" s="1" t="s">
        <v>1381</v>
      </c>
      <c r="F2865" s="1" t="s">
        <v>6</v>
      </c>
      <c r="G2865" s="162">
        <v>45453</v>
      </c>
      <c r="H2865" s="156" t="s">
        <v>94</v>
      </c>
      <c r="I2865" s="163">
        <v>45458</v>
      </c>
      <c r="J2865" s="127"/>
      <c r="K2865" s="9" t="s">
        <v>2104</v>
      </c>
      <c r="M2865" s="13">
        <v>1999</v>
      </c>
      <c r="N2865" t="s">
        <v>2254</v>
      </c>
      <c r="O2865">
        <v>650</v>
      </c>
      <c r="P2865">
        <v>200</v>
      </c>
      <c r="Q2865" s="13">
        <f t="shared" si="51"/>
        <v>1149</v>
      </c>
    </row>
    <row r="2866" spans="1:17" ht="21">
      <c r="A2866" s="59">
        <v>2858</v>
      </c>
      <c r="B2866" s="55">
        <v>19041588763113</v>
      </c>
      <c r="C2866" s="55">
        <v>7970779488</v>
      </c>
      <c r="D2866" s="1" t="s">
        <v>4437</v>
      </c>
      <c r="E2866" s="1" t="s">
        <v>4438</v>
      </c>
      <c r="F2866" s="1" t="s">
        <v>11</v>
      </c>
      <c r="G2866" s="162">
        <v>45453</v>
      </c>
      <c r="H2866" s="156" t="s">
        <v>94</v>
      </c>
      <c r="I2866" s="163">
        <v>45455</v>
      </c>
      <c r="J2866" s="127"/>
      <c r="K2866" s="9" t="s">
        <v>2104</v>
      </c>
      <c r="M2866" s="13">
        <v>1999</v>
      </c>
      <c r="N2866" t="s">
        <v>2254</v>
      </c>
      <c r="O2866">
        <v>650</v>
      </c>
      <c r="P2866">
        <v>200</v>
      </c>
      <c r="Q2866" s="13">
        <f t="shared" si="51"/>
        <v>1149</v>
      </c>
    </row>
    <row r="2867" spans="1:17" ht="21">
      <c r="A2867" s="59">
        <v>2859</v>
      </c>
      <c r="B2867" s="55">
        <v>78017691905</v>
      </c>
      <c r="C2867" s="55">
        <v>6280187882</v>
      </c>
      <c r="D2867" s="1" t="s">
        <v>4439</v>
      </c>
      <c r="E2867" s="1" t="s">
        <v>2434</v>
      </c>
      <c r="F2867" s="1" t="s">
        <v>93</v>
      </c>
      <c r="G2867" s="162">
        <v>45453</v>
      </c>
      <c r="H2867" s="156" t="s">
        <v>94</v>
      </c>
      <c r="I2867" s="163">
        <v>45455</v>
      </c>
      <c r="J2867" s="127"/>
      <c r="K2867" s="9" t="s">
        <v>1234</v>
      </c>
      <c r="M2867" s="13">
        <v>1499</v>
      </c>
      <c r="N2867" s="9" t="s">
        <v>2743</v>
      </c>
      <c r="O2867">
        <v>550</v>
      </c>
      <c r="P2867">
        <v>125</v>
      </c>
      <c r="Q2867" s="13">
        <f t="shared" si="51"/>
        <v>824</v>
      </c>
    </row>
    <row r="2868" spans="1:17" ht="21">
      <c r="A2868" s="59">
        <v>2860</v>
      </c>
      <c r="B2868" s="55">
        <v>78017691861</v>
      </c>
      <c r="C2868" s="55">
        <v>9376780426</v>
      </c>
      <c r="D2868" s="1" t="s">
        <v>4440</v>
      </c>
      <c r="E2868" s="1" t="s">
        <v>1318</v>
      </c>
      <c r="F2868" s="1" t="s">
        <v>11</v>
      </c>
      <c r="G2868" s="162">
        <v>45453</v>
      </c>
      <c r="H2868" s="156" t="s">
        <v>94</v>
      </c>
      <c r="I2868" s="163">
        <v>45456</v>
      </c>
      <c r="J2868" s="127"/>
      <c r="K2868" s="9" t="s">
        <v>1368</v>
      </c>
      <c r="M2868" s="13">
        <v>1399</v>
      </c>
      <c r="N2868" s="9" t="s">
        <v>1713</v>
      </c>
      <c r="O2868">
        <v>530</v>
      </c>
      <c r="P2868">
        <v>125</v>
      </c>
      <c r="Q2868" s="13">
        <f t="shared" si="51"/>
        <v>744</v>
      </c>
    </row>
    <row r="2869" spans="1:17" ht="21">
      <c r="A2869" s="59">
        <v>2861</v>
      </c>
      <c r="B2869" s="55">
        <v>78018036913</v>
      </c>
      <c r="C2869" s="55">
        <v>8368480323</v>
      </c>
      <c r="D2869" s="1" t="s">
        <v>2332</v>
      </c>
      <c r="E2869" s="1" t="s">
        <v>1896</v>
      </c>
      <c r="F2869" s="1" t="s">
        <v>22</v>
      </c>
      <c r="G2869" s="162">
        <v>45453</v>
      </c>
      <c r="H2869" s="156" t="s">
        <v>94</v>
      </c>
      <c r="I2869" s="163">
        <v>45455</v>
      </c>
      <c r="J2869" s="127"/>
      <c r="K2869" s="9" t="s">
        <v>1368</v>
      </c>
      <c r="M2869" s="13">
        <v>1399</v>
      </c>
      <c r="N2869" s="9" t="s">
        <v>1713</v>
      </c>
      <c r="O2869">
        <v>530</v>
      </c>
      <c r="P2869">
        <v>125</v>
      </c>
      <c r="Q2869" s="13">
        <f t="shared" si="51"/>
        <v>744</v>
      </c>
    </row>
    <row r="2870" spans="1:17" ht="21">
      <c r="A2870" s="59">
        <v>2862</v>
      </c>
      <c r="B2870" s="55">
        <v>1091301955215</v>
      </c>
      <c r="C2870" s="55">
        <v>9113542368</v>
      </c>
      <c r="D2870" s="1" t="s">
        <v>4441</v>
      </c>
      <c r="E2870" s="1" t="s">
        <v>329</v>
      </c>
      <c r="F2870" s="1" t="s">
        <v>452</v>
      </c>
      <c r="G2870" s="162">
        <v>45453</v>
      </c>
      <c r="H2870" s="156" t="s">
        <v>94</v>
      </c>
      <c r="I2870" s="163">
        <v>45457</v>
      </c>
      <c r="J2870" s="127"/>
      <c r="K2870" s="9" t="s">
        <v>1427</v>
      </c>
      <c r="M2870" s="13">
        <v>1648</v>
      </c>
      <c r="N2870" s="9" t="s">
        <v>4442</v>
      </c>
      <c r="O2870">
        <v>575</v>
      </c>
      <c r="P2870">
        <v>125</v>
      </c>
      <c r="Q2870" s="13">
        <f t="shared" si="51"/>
        <v>948</v>
      </c>
    </row>
    <row r="2871" spans="1:17" ht="21">
      <c r="A2871" s="59">
        <v>2863</v>
      </c>
      <c r="B2871" s="55">
        <v>19041588993925</v>
      </c>
      <c r="C2871" s="55">
        <v>9123149434</v>
      </c>
      <c r="D2871" s="1" t="s">
        <v>4443</v>
      </c>
      <c r="E2871" s="1" t="s">
        <v>529</v>
      </c>
      <c r="F2871" s="1" t="s">
        <v>2</v>
      </c>
      <c r="G2871" s="162">
        <v>45453</v>
      </c>
      <c r="H2871" s="156" t="s">
        <v>94</v>
      </c>
      <c r="I2871" s="163">
        <v>45454</v>
      </c>
      <c r="J2871" s="127"/>
      <c r="K2871" s="9" t="s">
        <v>1415</v>
      </c>
      <c r="M2871" s="13">
        <v>1548</v>
      </c>
      <c r="N2871" s="9" t="s">
        <v>1554</v>
      </c>
      <c r="O2871">
        <v>570</v>
      </c>
      <c r="P2871">
        <v>125</v>
      </c>
      <c r="Q2871" s="13">
        <f t="shared" si="51"/>
        <v>853</v>
      </c>
    </row>
    <row r="2872" spans="1:17" ht="21">
      <c r="A2872" s="59">
        <v>2864</v>
      </c>
      <c r="B2872" s="55">
        <v>78018036541</v>
      </c>
      <c r="C2872" s="55">
        <v>8919075740</v>
      </c>
      <c r="D2872" s="1" t="s">
        <v>4444</v>
      </c>
      <c r="E2872" s="1" t="s">
        <v>253</v>
      </c>
      <c r="F2872" s="1" t="s">
        <v>635</v>
      </c>
      <c r="G2872" s="162">
        <v>45453</v>
      </c>
      <c r="H2872" s="156" t="s">
        <v>94</v>
      </c>
      <c r="I2872" s="163">
        <v>45457</v>
      </c>
      <c r="J2872" s="127"/>
      <c r="K2872" s="9" t="s">
        <v>1368</v>
      </c>
      <c r="M2872" s="13">
        <v>1399</v>
      </c>
      <c r="N2872" s="9" t="s">
        <v>1713</v>
      </c>
      <c r="O2872">
        <v>530</v>
      </c>
      <c r="P2872">
        <v>125</v>
      </c>
      <c r="Q2872" s="13">
        <f t="shared" si="51"/>
        <v>744</v>
      </c>
    </row>
    <row r="2873" spans="1:17" ht="21">
      <c r="A2873" s="59">
        <v>2865</v>
      </c>
      <c r="B2873" s="55">
        <v>78018036482</v>
      </c>
      <c r="C2873" s="55">
        <v>9830017184</v>
      </c>
      <c r="D2873" s="1" t="s">
        <v>4445</v>
      </c>
      <c r="E2873" s="1" t="s">
        <v>829</v>
      </c>
      <c r="F2873" s="1" t="s">
        <v>303</v>
      </c>
      <c r="G2873" s="162">
        <v>45453</v>
      </c>
      <c r="H2873" s="156" t="s">
        <v>94</v>
      </c>
      <c r="I2873" s="163">
        <v>45456</v>
      </c>
      <c r="J2873" s="127"/>
      <c r="K2873" s="9" t="s">
        <v>2104</v>
      </c>
      <c r="M2873" s="13">
        <v>1999</v>
      </c>
      <c r="N2873" t="s">
        <v>2254</v>
      </c>
      <c r="O2873">
        <v>650</v>
      </c>
      <c r="P2873">
        <v>200</v>
      </c>
      <c r="Q2873" s="13">
        <f t="shared" si="51"/>
        <v>1149</v>
      </c>
    </row>
    <row r="2874" spans="1:17" ht="21">
      <c r="A2874" s="59">
        <v>2866</v>
      </c>
      <c r="B2874" s="55">
        <v>19041588993586</v>
      </c>
      <c r="C2874" s="55">
        <v>7051038933</v>
      </c>
      <c r="D2874" s="1" t="s">
        <v>4446</v>
      </c>
      <c r="E2874" s="1" t="s">
        <v>962</v>
      </c>
      <c r="F2874" s="1" t="s">
        <v>631</v>
      </c>
      <c r="G2874" s="162">
        <v>45453</v>
      </c>
      <c r="H2874" s="156" t="s">
        <v>94</v>
      </c>
      <c r="I2874" s="163">
        <v>45456</v>
      </c>
      <c r="J2874" s="127"/>
      <c r="K2874" s="9" t="s">
        <v>1276</v>
      </c>
      <c r="M2874" s="13">
        <v>1399</v>
      </c>
      <c r="N2874" s="9" t="s">
        <v>1713</v>
      </c>
      <c r="O2874">
        <v>530</v>
      </c>
      <c r="P2874">
        <v>125</v>
      </c>
      <c r="Q2874" s="13">
        <f t="shared" si="51"/>
        <v>744</v>
      </c>
    </row>
    <row r="2875" spans="1:17" ht="21">
      <c r="A2875" s="59">
        <v>2867</v>
      </c>
      <c r="B2875" s="55">
        <v>19041588993435</v>
      </c>
      <c r="C2875" s="55">
        <v>8256912152</v>
      </c>
      <c r="D2875" s="1" t="s">
        <v>4447</v>
      </c>
      <c r="E2875" s="1" t="s">
        <v>4448</v>
      </c>
      <c r="F2875" s="1" t="s">
        <v>1119</v>
      </c>
      <c r="G2875" s="162">
        <v>45453</v>
      </c>
      <c r="H2875" s="156" t="s">
        <v>94</v>
      </c>
      <c r="I2875" s="163">
        <v>45458</v>
      </c>
      <c r="J2875" s="127"/>
      <c r="K2875" s="9" t="s">
        <v>1234</v>
      </c>
      <c r="M2875" s="13">
        <v>1499</v>
      </c>
      <c r="N2875" s="9" t="s">
        <v>2743</v>
      </c>
      <c r="O2875">
        <v>550</v>
      </c>
      <c r="P2875">
        <v>125</v>
      </c>
      <c r="Q2875" s="13">
        <f t="shared" si="51"/>
        <v>824</v>
      </c>
    </row>
    <row r="2876" spans="1:17" ht="21">
      <c r="A2876" s="59">
        <v>2868</v>
      </c>
      <c r="B2876" s="55">
        <v>19041588993122</v>
      </c>
      <c r="C2876" s="55">
        <v>6397670089</v>
      </c>
      <c r="D2876" s="1" t="s">
        <v>4449</v>
      </c>
      <c r="E2876" s="1" t="s">
        <v>90</v>
      </c>
      <c r="F2876" s="1" t="s">
        <v>93</v>
      </c>
      <c r="G2876" s="162">
        <v>45453</v>
      </c>
      <c r="H2876" s="156" t="s">
        <v>94</v>
      </c>
      <c r="I2876" s="163">
        <v>45455</v>
      </c>
      <c r="J2876" s="127"/>
      <c r="K2876" s="9" t="s">
        <v>1234</v>
      </c>
      <c r="M2876" s="13">
        <v>1499</v>
      </c>
      <c r="N2876" s="9" t="s">
        <v>2743</v>
      </c>
      <c r="O2876">
        <v>550</v>
      </c>
      <c r="P2876">
        <v>125</v>
      </c>
      <c r="Q2876" s="13">
        <f t="shared" si="51"/>
        <v>824</v>
      </c>
    </row>
    <row r="2877" spans="1:17" ht="21">
      <c r="A2877" s="59">
        <v>2869</v>
      </c>
      <c r="B2877" s="55">
        <v>77091428061</v>
      </c>
      <c r="C2877" s="55">
        <v>7822066488</v>
      </c>
      <c r="D2877" s="1" t="s">
        <v>4450</v>
      </c>
      <c r="E2877" s="1" t="s">
        <v>4451</v>
      </c>
      <c r="F2877" s="1" t="s">
        <v>232</v>
      </c>
      <c r="G2877" s="162">
        <v>45453</v>
      </c>
      <c r="H2877" s="156" t="s">
        <v>94</v>
      </c>
      <c r="I2877" s="163">
        <v>45456</v>
      </c>
      <c r="J2877" s="127"/>
      <c r="K2877" s="9" t="s">
        <v>985</v>
      </c>
      <c r="L2877" t="s">
        <v>562</v>
      </c>
      <c r="M2877" s="13">
        <v>1399</v>
      </c>
      <c r="N2877" s="9" t="s">
        <v>4420</v>
      </c>
      <c r="O2877">
        <v>570</v>
      </c>
      <c r="P2877">
        <v>125</v>
      </c>
      <c r="Q2877" s="13">
        <f t="shared" si="51"/>
        <v>704</v>
      </c>
    </row>
    <row r="2878" spans="1:17" ht="21">
      <c r="A2878" s="59">
        <v>2870</v>
      </c>
      <c r="B2878" s="55">
        <v>19041588992621</v>
      </c>
      <c r="C2878" s="55">
        <v>6238591901</v>
      </c>
      <c r="D2878" s="1" t="s">
        <v>4452</v>
      </c>
      <c r="E2878" s="1" t="s">
        <v>1913</v>
      </c>
      <c r="F2878" s="1" t="s">
        <v>6</v>
      </c>
      <c r="G2878" s="162">
        <v>45453</v>
      </c>
      <c r="H2878" s="156" t="s">
        <v>94</v>
      </c>
      <c r="I2878" s="163">
        <v>45459</v>
      </c>
      <c r="J2878" s="127"/>
      <c r="K2878" s="9" t="s">
        <v>1368</v>
      </c>
      <c r="M2878" s="13">
        <v>1399</v>
      </c>
      <c r="N2878" s="9" t="s">
        <v>1713</v>
      </c>
      <c r="O2878">
        <v>530</v>
      </c>
      <c r="P2878">
        <v>125</v>
      </c>
      <c r="Q2878" s="13">
        <f t="shared" si="51"/>
        <v>744</v>
      </c>
    </row>
    <row r="2879" spans="1:17" ht="21">
      <c r="A2879" s="59">
        <v>2871</v>
      </c>
      <c r="B2879" s="55">
        <v>19041588992536</v>
      </c>
      <c r="C2879" s="55">
        <v>9493052299</v>
      </c>
      <c r="D2879" s="1" t="s">
        <v>4453</v>
      </c>
      <c r="E2879" s="1" t="s">
        <v>1043</v>
      </c>
      <c r="F2879" s="1" t="s">
        <v>492</v>
      </c>
      <c r="G2879" s="162">
        <v>45453</v>
      </c>
      <c r="H2879" s="156" t="s">
        <v>94</v>
      </c>
      <c r="I2879" s="163">
        <v>45457</v>
      </c>
      <c r="J2879" s="127"/>
      <c r="K2879" s="9" t="s">
        <v>2104</v>
      </c>
      <c r="M2879" s="13">
        <v>1999</v>
      </c>
      <c r="N2879" t="s">
        <v>4261</v>
      </c>
      <c r="O2879">
        <v>650</v>
      </c>
      <c r="P2879">
        <v>200</v>
      </c>
      <c r="Q2879" s="13">
        <f t="shared" si="51"/>
        <v>1149</v>
      </c>
    </row>
    <row r="2880" spans="1:17" ht="21">
      <c r="A2880" s="59">
        <v>2872</v>
      </c>
      <c r="B2880" s="55">
        <v>78018035502</v>
      </c>
      <c r="C2880" s="55">
        <v>9834904163</v>
      </c>
      <c r="D2880" s="1" t="s">
        <v>4454</v>
      </c>
      <c r="E2880" s="1" t="s">
        <v>3560</v>
      </c>
      <c r="F2880" s="1" t="s">
        <v>232</v>
      </c>
      <c r="G2880" s="162">
        <v>45453</v>
      </c>
      <c r="H2880" s="156" t="s">
        <v>94</v>
      </c>
      <c r="I2880" s="163">
        <v>45455</v>
      </c>
      <c r="J2880" s="127"/>
      <c r="K2880" s="9" t="s">
        <v>1368</v>
      </c>
      <c r="M2880" s="13">
        <v>1399</v>
      </c>
      <c r="N2880" s="9" t="s">
        <v>1713</v>
      </c>
      <c r="O2880">
        <v>530</v>
      </c>
      <c r="P2880">
        <v>125</v>
      </c>
      <c r="Q2880" s="13">
        <f t="shared" si="51"/>
        <v>744</v>
      </c>
    </row>
    <row r="2881" spans="1:17" ht="21">
      <c r="A2881" s="59">
        <v>2873</v>
      </c>
      <c r="B2881" s="55">
        <v>78018035480</v>
      </c>
      <c r="C2881" s="55">
        <v>7988561690</v>
      </c>
      <c r="D2881" s="1" t="s">
        <v>4455</v>
      </c>
      <c r="E2881" s="1" t="s">
        <v>2767</v>
      </c>
      <c r="F2881" s="1" t="s">
        <v>2</v>
      </c>
      <c r="G2881" s="162">
        <v>45453</v>
      </c>
      <c r="H2881" s="156" t="s">
        <v>94</v>
      </c>
      <c r="I2881" s="163">
        <v>45454</v>
      </c>
      <c r="J2881" s="127"/>
      <c r="K2881" s="9" t="s">
        <v>1415</v>
      </c>
      <c r="M2881" s="13">
        <v>1548</v>
      </c>
      <c r="N2881" s="9" t="s">
        <v>2829</v>
      </c>
      <c r="O2881">
        <v>570</v>
      </c>
      <c r="P2881">
        <v>125</v>
      </c>
      <c r="Q2881" s="13">
        <f t="shared" si="51"/>
        <v>853</v>
      </c>
    </row>
    <row r="2882" spans="1:17" ht="21">
      <c r="A2882" s="59">
        <v>2874</v>
      </c>
      <c r="B2882" s="55">
        <v>77091426635</v>
      </c>
      <c r="C2882" s="55">
        <v>7621086446</v>
      </c>
      <c r="D2882" s="1" t="s">
        <v>4456</v>
      </c>
      <c r="E2882" s="1" t="s">
        <v>2475</v>
      </c>
      <c r="F2882" s="1" t="s">
        <v>492</v>
      </c>
      <c r="G2882" s="162">
        <v>45453</v>
      </c>
      <c r="H2882" s="156" t="s">
        <v>94</v>
      </c>
      <c r="I2882" s="163">
        <v>45455</v>
      </c>
      <c r="J2882" s="127"/>
      <c r="K2882" s="9" t="s">
        <v>3727</v>
      </c>
      <c r="L2882" t="s">
        <v>562</v>
      </c>
      <c r="M2882" s="13">
        <v>3498</v>
      </c>
      <c r="N2882" t="s">
        <v>4458</v>
      </c>
      <c r="O2882">
        <v>1225</v>
      </c>
      <c r="P2882">
        <v>250</v>
      </c>
      <c r="Q2882" s="13">
        <f t="shared" si="51"/>
        <v>2023</v>
      </c>
    </row>
    <row r="2883" spans="1:17" ht="21">
      <c r="A2883" s="59">
        <v>2875</v>
      </c>
      <c r="B2883" s="55">
        <v>78018035163</v>
      </c>
      <c r="C2883" s="55">
        <v>9052393433</v>
      </c>
      <c r="D2883" s="1" t="s">
        <v>4459</v>
      </c>
      <c r="E2883" s="1" t="s">
        <v>829</v>
      </c>
      <c r="F2883" s="1" t="s">
        <v>303</v>
      </c>
      <c r="G2883" s="162">
        <v>45453</v>
      </c>
      <c r="H2883" s="156" t="s">
        <v>94</v>
      </c>
      <c r="I2883" s="163">
        <v>45456</v>
      </c>
      <c r="J2883" s="127"/>
      <c r="K2883" s="9" t="s">
        <v>2104</v>
      </c>
      <c r="M2883" s="13">
        <v>1999</v>
      </c>
      <c r="N2883" t="s">
        <v>3444</v>
      </c>
      <c r="O2883">
        <v>650</v>
      </c>
      <c r="P2883">
        <v>200</v>
      </c>
      <c r="Q2883" s="13">
        <f t="shared" si="51"/>
        <v>1149</v>
      </c>
    </row>
    <row r="2884" spans="1:17" ht="21">
      <c r="A2884" s="59">
        <v>2876</v>
      </c>
      <c r="B2884" s="55">
        <v>78018035056</v>
      </c>
      <c r="C2884" s="55">
        <v>7977485593</v>
      </c>
      <c r="D2884" s="1" t="s">
        <v>4457</v>
      </c>
      <c r="E2884" s="1" t="s">
        <v>231</v>
      </c>
      <c r="F2884" s="1" t="s">
        <v>232</v>
      </c>
      <c r="G2884" s="162">
        <v>45453</v>
      </c>
      <c r="H2884" s="156" t="s">
        <v>94</v>
      </c>
      <c r="I2884" s="163">
        <v>45456</v>
      </c>
      <c r="J2884" s="127"/>
      <c r="K2884" s="9" t="s">
        <v>1234</v>
      </c>
      <c r="M2884" s="13">
        <v>1499</v>
      </c>
      <c r="N2884" s="9" t="s">
        <v>2743</v>
      </c>
      <c r="O2884">
        <v>550</v>
      </c>
      <c r="P2884">
        <v>125</v>
      </c>
      <c r="Q2884" s="13">
        <f t="shared" si="51"/>
        <v>824</v>
      </c>
    </row>
    <row r="2885" spans="1:17" ht="21">
      <c r="A2885" s="59">
        <v>2877</v>
      </c>
      <c r="B2885" s="55">
        <v>78018034920</v>
      </c>
      <c r="C2885" s="55">
        <v>6306403081</v>
      </c>
      <c r="D2885" s="1" t="s">
        <v>4461</v>
      </c>
      <c r="E2885" s="1" t="s">
        <v>4462</v>
      </c>
      <c r="F2885" s="1" t="s">
        <v>22</v>
      </c>
      <c r="G2885" s="162">
        <v>45453</v>
      </c>
      <c r="H2885" s="156" t="s">
        <v>94</v>
      </c>
      <c r="I2885" s="163">
        <v>45455</v>
      </c>
      <c r="J2885" s="127"/>
      <c r="K2885" s="9" t="s">
        <v>1687</v>
      </c>
      <c r="M2885" s="13">
        <v>1648</v>
      </c>
      <c r="N2885" s="9" t="s">
        <v>1554</v>
      </c>
      <c r="O2885">
        <v>570</v>
      </c>
      <c r="P2885">
        <v>125</v>
      </c>
      <c r="Q2885" s="13">
        <f t="shared" si="51"/>
        <v>953</v>
      </c>
    </row>
    <row r="2886" spans="1:17" ht="21">
      <c r="A2886" s="59">
        <v>2878</v>
      </c>
      <c r="B2886" s="55">
        <v>78018827843</v>
      </c>
      <c r="C2886" s="55">
        <v>9974103269</v>
      </c>
      <c r="D2886" s="1" t="s">
        <v>4467</v>
      </c>
      <c r="E2886" s="1" t="s">
        <v>1027</v>
      </c>
      <c r="F2886" s="1" t="s">
        <v>492</v>
      </c>
      <c r="G2886" s="162">
        <v>45453</v>
      </c>
      <c r="H2886" s="156" t="s">
        <v>94</v>
      </c>
      <c r="I2886" s="163">
        <v>45455</v>
      </c>
      <c r="J2886" s="127"/>
      <c r="K2886" s="9" t="s">
        <v>1415</v>
      </c>
      <c r="M2886" s="13">
        <v>1548</v>
      </c>
      <c r="N2886" s="9" t="s">
        <v>1554</v>
      </c>
      <c r="O2886">
        <v>570</v>
      </c>
      <c r="P2886">
        <v>125</v>
      </c>
      <c r="Q2886" s="13">
        <f t="shared" si="51"/>
        <v>853</v>
      </c>
    </row>
    <row r="2887" spans="1:17" ht="21">
      <c r="A2887" s="59">
        <v>2879</v>
      </c>
      <c r="B2887" s="55">
        <v>78018825091</v>
      </c>
      <c r="C2887" s="55">
        <v>9540690938</v>
      </c>
      <c r="D2887" s="1" t="s">
        <v>4463</v>
      </c>
      <c r="E2887" s="1" t="s">
        <v>4</v>
      </c>
      <c r="F2887" s="1" t="s">
        <v>4</v>
      </c>
      <c r="G2887" s="162">
        <v>45453</v>
      </c>
      <c r="H2887" s="156" t="s">
        <v>94</v>
      </c>
      <c r="I2887" s="163">
        <v>45454</v>
      </c>
      <c r="J2887" s="127"/>
      <c r="K2887" s="9" t="s">
        <v>2228</v>
      </c>
      <c r="M2887" s="13">
        <v>2099</v>
      </c>
      <c r="N2887" t="s">
        <v>3392</v>
      </c>
      <c r="O2887">
        <v>650</v>
      </c>
      <c r="P2887">
        <v>200</v>
      </c>
      <c r="Q2887" s="13">
        <f t="shared" si="51"/>
        <v>1249</v>
      </c>
    </row>
    <row r="2888" spans="1:17" ht="21">
      <c r="A2888" s="59">
        <v>2880</v>
      </c>
      <c r="B2888" s="55">
        <v>78019098894</v>
      </c>
      <c r="C2888" s="55">
        <v>7077826715</v>
      </c>
      <c r="D2888" s="1" t="s">
        <v>4468</v>
      </c>
      <c r="E2888" s="1" t="s">
        <v>598</v>
      </c>
      <c r="F2888" s="1" t="s">
        <v>303</v>
      </c>
      <c r="G2888" s="162">
        <v>45454</v>
      </c>
      <c r="H2888" s="157" t="s">
        <v>115</v>
      </c>
      <c r="I2888" s="164"/>
      <c r="J2888" s="165">
        <v>45463</v>
      </c>
      <c r="K2888" s="9" t="s">
        <v>2104</v>
      </c>
      <c r="M2888" s="13"/>
      <c r="N2888" t="s">
        <v>3444</v>
      </c>
      <c r="P2888">
        <v>200</v>
      </c>
      <c r="Q2888" s="13">
        <f t="shared" si="51"/>
        <v>0</v>
      </c>
    </row>
    <row r="2889" spans="1:17" ht="21">
      <c r="A2889" s="59">
        <v>2881</v>
      </c>
      <c r="B2889" s="55">
        <v>19041589637026</v>
      </c>
      <c r="C2889" s="55">
        <v>8309870487</v>
      </c>
      <c r="D2889" s="1" t="s">
        <v>4469</v>
      </c>
      <c r="E2889" s="1" t="s">
        <v>528</v>
      </c>
      <c r="F2889" s="1" t="s">
        <v>452</v>
      </c>
      <c r="G2889" s="162">
        <v>45454</v>
      </c>
      <c r="H2889" s="156" t="s">
        <v>94</v>
      </c>
      <c r="I2889" s="163">
        <v>45462</v>
      </c>
      <c r="J2889" s="127"/>
      <c r="K2889" s="9" t="s">
        <v>1368</v>
      </c>
      <c r="M2889" s="13">
        <v>1399</v>
      </c>
      <c r="N2889" s="9" t="s">
        <v>1713</v>
      </c>
      <c r="O2889">
        <v>530</v>
      </c>
      <c r="P2889">
        <v>125</v>
      </c>
      <c r="Q2889" s="13">
        <f t="shared" si="51"/>
        <v>744</v>
      </c>
    </row>
    <row r="2890" spans="1:17" ht="21">
      <c r="A2890" s="59">
        <v>2882</v>
      </c>
      <c r="B2890" s="55">
        <v>19041589636536</v>
      </c>
      <c r="C2890" s="55">
        <v>9662704487</v>
      </c>
      <c r="D2890" s="1" t="s">
        <v>4470</v>
      </c>
      <c r="E2890" s="1" t="s">
        <v>4085</v>
      </c>
      <c r="F2890" s="1" t="s">
        <v>492</v>
      </c>
      <c r="G2890" s="162">
        <v>45454</v>
      </c>
      <c r="H2890" s="156" t="s">
        <v>94</v>
      </c>
      <c r="I2890" s="163">
        <v>45458</v>
      </c>
      <c r="J2890" s="127"/>
      <c r="K2890" s="9" t="s">
        <v>1368</v>
      </c>
      <c r="M2890" s="13">
        <v>1399</v>
      </c>
      <c r="N2890" s="9" t="s">
        <v>1713</v>
      </c>
      <c r="O2890">
        <v>530</v>
      </c>
      <c r="P2890">
        <v>125</v>
      </c>
      <c r="Q2890" s="13">
        <f t="shared" si="51"/>
        <v>744</v>
      </c>
    </row>
    <row r="2891" spans="1:17" ht="21">
      <c r="A2891" s="59">
        <v>2883</v>
      </c>
      <c r="B2891" s="55">
        <v>78019096956</v>
      </c>
      <c r="C2891" s="55">
        <v>9453600600</v>
      </c>
      <c r="D2891" s="1" t="s">
        <v>4471</v>
      </c>
      <c r="E2891" s="1" t="s">
        <v>4472</v>
      </c>
      <c r="F2891" s="1" t="s">
        <v>22</v>
      </c>
      <c r="G2891" s="162">
        <v>45454</v>
      </c>
      <c r="H2891" s="156" t="s">
        <v>94</v>
      </c>
      <c r="I2891" s="163">
        <v>45458</v>
      </c>
      <c r="J2891" s="127"/>
      <c r="K2891" s="9" t="s">
        <v>1234</v>
      </c>
      <c r="M2891" s="13">
        <v>1499</v>
      </c>
      <c r="N2891" s="9" t="s">
        <v>2743</v>
      </c>
      <c r="O2891">
        <v>550</v>
      </c>
      <c r="P2891">
        <v>125</v>
      </c>
      <c r="Q2891" s="13">
        <f t="shared" si="51"/>
        <v>824</v>
      </c>
    </row>
    <row r="2892" spans="1:17" ht="21">
      <c r="A2892" s="59">
        <v>2884</v>
      </c>
      <c r="B2892" s="55">
        <v>78019096024</v>
      </c>
      <c r="C2892" s="55">
        <v>7994837159</v>
      </c>
      <c r="D2892" s="1" t="s">
        <v>4473</v>
      </c>
      <c r="E2892" s="1" t="s">
        <v>329</v>
      </c>
      <c r="F2892" s="1" t="s">
        <v>452</v>
      </c>
      <c r="G2892" s="162">
        <v>45454</v>
      </c>
      <c r="H2892" s="156" t="s">
        <v>94</v>
      </c>
      <c r="I2892" s="163">
        <v>45464</v>
      </c>
      <c r="J2892" s="127"/>
      <c r="K2892" s="9" t="s">
        <v>1368</v>
      </c>
      <c r="M2892" s="13">
        <v>1399</v>
      </c>
      <c r="N2892" s="9" t="s">
        <v>1713</v>
      </c>
      <c r="O2892">
        <v>530</v>
      </c>
      <c r="P2892">
        <v>125</v>
      </c>
      <c r="Q2892" s="13">
        <f t="shared" si="51"/>
        <v>744</v>
      </c>
    </row>
    <row r="2893" spans="1:17" ht="21">
      <c r="A2893" s="59">
        <v>2885</v>
      </c>
      <c r="B2893" s="55">
        <v>19041589633644</v>
      </c>
      <c r="C2893" s="55">
        <v>7219630216</v>
      </c>
      <c r="D2893" s="1" t="s">
        <v>4474</v>
      </c>
      <c r="E2893" s="1" t="s">
        <v>4475</v>
      </c>
      <c r="F2893" s="1" t="s">
        <v>232</v>
      </c>
      <c r="G2893" s="162">
        <v>45454</v>
      </c>
      <c r="H2893" s="156" t="s">
        <v>94</v>
      </c>
      <c r="I2893" s="163">
        <v>45458</v>
      </c>
      <c r="J2893" s="127"/>
      <c r="K2893" s="9" t="s">
        <v>2104</v>
      </c>
      <c r="M2893" s="13">
        <v>1999</v>
      </c>
      <c r="N2893" t="s">
        <v>3334</v>
      </c>
      <c r="O2893">
        <v>650</v>
      </c>
      <c r="P2893">
        <v>200</v>
      </c>
      <c r="Q2893" s="13">
        <f t="shared" si="51"/>
        <v>1149</v>
      </c>
    </row>
    <row r="2894" spans="1:17" ht="21">
      <c r="A2894" s="59">
        <v>2886</v>
      </c>
      <c r="B2894" s="55">
        <v>78019094613</v>
      </c>
      <c r="C2894" s="55">
        <v>9832592884</v>
      </c>
      <c r="D2894" s="1" t="s">
        <v>4476</v>
      </c>
      <c r="E2894" s="1" t="s">
        <v>4</v>
      </c>
      <c r="F2894" s="1" t="s">
        <v>4</v>
      </c>
      <c r="G2894" s="162">
        <v>45454</v>
      </c>
      <c r="H2894" s="156" t="s">
        <v>94</v>
      </c>
      <c r="I2894" s="163">
        <v>45455</v>
      </c>
      <c r="J2894" s="127"/>
      <c r="K2894" s="9" t="s">
        <v>3384</v>
      </c>
      <c r="M2894" s="13">
        <v>3498</v>
      </c>
      <c r="N2894" t="s">
        <v>4477</v>
      </c>
      <c r="O2894">
        <v>1200</v>
      </c>
      <c r="P2894">
        <v>250</v>
      </c>
      <c r="Q2894" s="13">
        <f t="shared" si="51"/>
        <v>2048</v>
      </c>
    </row>
    <row r="2895" spans="1:17" ht="21">
      <c r="A2895" s="59">
        <v>2887</v>
      </c>
      <c r="B2895" s="55">
        <v>78019094311</v>
      </c>
      <c r="C2895" s="55">
        <v>6296350206</v>
      </c>
      <c r="D2895" s="1" t="s">
        <v>4478</v>
      </c>
      <c r="E2895" s="1" t="s">
        <v>1009</v>
      </c>
      <c r="F2895" s="1" t="s">
        <v>714</v>
      </c>
      <c r="G2895" s="162">
        <v>45454</v>
      </c>
      <c r="H2895" s="156" t="s">
        <v>94</v>
      </c>
      <c r="I2895" s="163">
        <v>45457</v>
      </c>
      <c r="J2895" s="127"/>
      <c r="K2895" s="9" t="s">
        <v>1234</v>
      </c>
      <c r="M2895" s="13">
        <v>1499</v>
      </c>
      <c r="N2895" s="9" t="s">
        <v>2743</v>
      </c>
      <c r="O2895">
        <v>550</v>
      </c>
      <c r="P2895">
        <v>125</v>
      </c>
      <c r="Q2895" s="13">
        <f t="shared" si="51"/>
        <v>824</v>
      </c>
    </row>
    <row r="2896" spans="1:17" ht="21">
      <c r="A2896" s="59">
        <v>2888</v>
      </c>
      <c r="B2896" s="55">
        <v>19041589632723</v>
      </c>
      <c r="C2896" s="55">
        <v>8252886796</v>
      </c>
      <c r="D2896" s="1" t="s">
        <v>4479</v>
      </c>
      <c r="E2896" s="1" t="s">
        <v>901</v>
      </c>
      <c r="F2896" s="1" t="s">
        <v>210</v>
      </c>
      <c r="G2896" s="162">
        <v>45454</v>
      </c>
      <c r="H2896" s="156" t="s">
        <v>94</v>
      </c>
      <c r="I2896" s="163">
        <v>45460</v>
      </c>
      <c r="J2896" s="127"/>
      <c r="K2896" s="9" t="s">
        <v>1415</v>
      </c>
      <c r="M2896" s="13">
        <v>1548</v>
      </c>
      <c r="N2896" s="9" t="s">
        <v>1554</v>
      </c>
      <c r="O2896">
        <v>570</v>
      </c>
      <c r="P2896">
        <v>125</v>
      </c>
      <c r="Q2896" s="13">
        <f t="shared" si="51"/>
        <v>853</v>
      </c>
    </row>
    <row r="2897" spans="1:17" ht="21">
      <c r="A2897" s="59">
        <v>2889</v>
      </c>
      <c r="B2897" s="55">
        <v>77092431323</v>
      </c>
      <c r="C2897" s="55">
        <v>9997793793</v>
      </c>
      <c r="D2897" s="1" t="s">
        <v>4480</v>
      </c>
      <c r="E2897" s="1" t="s">
        <v>3805</v>
      </c>
      <c r="F2897" s="1" t="s">
        <v>22</v>
      </c>
      <c r="G2897" s="162">
        <v>45454</v>
      </c>
      <c r="H2897" s="156" t="s">
        <v>94</v>
      </c>
      <c r="I2897" s="163">
        <v>45456</v>
      </c>
      <c r="J2897" s="127"/>
      <c r="K2897" s="9" t="s">
        <v>985</v>
      </c>
      <c r="L2897" t="s">
        <v>562</v>
      </c>
      <c r="M2897" s="13">
        <v>1399</v>
      </c>
      <c r="N2897" s="9" t="s">
        <v>4420</v>
      </c>
      <c r="O2897">
        <v>570</v>
      </c>
      <c r="P2897">
        <v>125</v>
      </c>
      <c r="Q2897" s="13">
        <f t="shared" ref="Q2897:Q2960" si="52">(IF((M2897)-(O2897+P2897)&lt;0,0,(M2897)-(O2897+P2897)))</f>
        <v>704</v>
      </c>
    </row>
    <row r="2898" spans="1:17" ht="21">
      <c r="A2898" s="59">
        <v>2890</v>
      </c>
      <c r="B2898" s="55">
        <v>78019091430</v>
      </c>
      <c r="C2898" s="55">
        <v>8278875606</v>
      </c>
      <c r="D2898" s="1" t="s">
        <v>1817</v>
      </c>
      <c r="E2898" s="1" t="s">
        <v>4481</v>
      </c>
      <c r="F2898" s="1" t="s">
        <v>468</v>
      </c>
      <c r="G2898" s="162">
        <v>45454</v>
      </c>
      <c r="H2898" s="157" t="s">
        <v>115</v>
      </c>
      <c r="I2898" s="164"/>
      <c r="J2898" s="165">
        <v>45477</v>
      </c>
      <c r="K2898" s="9" t="s">
        <v>1368</v>
      </c>
      <c r="M2898" s="13"/>
      <c r="N2898" s="9" t="s">
        <v>1713</v>
      </c>
      <c r="P2898">
        <v>125</v>
      </c>
      <c r="Q2898" s="13">
        <f t="shared" si="52"/>
        <v>0</v>
      </c>
    </row>
    <row r="2899" spans="1:17" ht="21">
      <c r="A2899" s="59">
        <v>2891</v>
      </c>
      <c r="B2899" s="55">
        <v>78019091161</v>
      </c>
      <c r="C2899" s="55">
        <v>7490027409</v>
      </c>
      <c r="D2899" s="1" t="s">
        <v>4482</v>
      </c>
      <c r="E2899" s="1" t="s">
        <v>1274</v>
      </c>
      <c r="F2899" s="1" t="s">
        <v>492</v>
      </c>
      <c r="G2899" s="162">
        <v>45454</v>
      </c>
      <c r="H2899" s="156" t="s">
        <v>94</v>
      </c>
      <c r="I2899" s="163">
        <v>45456</v>
      </c>
      <c r="J2899" s="127"/>
      <c r="K2899" s="9" t="s">
        <v>1368</v>
      </c>
      <c r="M2899" s="13">
        <v>1399</v>
      </c>
      <c r="N2899" s="9" t="s">
        <v>1713</v>
      </c>
      <c r="O2899">
        <v>530</v>
      </c>
      <c r="P2899">
        <v>125</v>
      </c>
      <c r="Q2899" s="13">
        <f t="shared" si="52"/>
        <v>744</v>
      </c>
    </row>
    <row r="2900" spans="1:17" ht="21">
      <c r="A2900" s="59">
        <v>2892</v>
      </c>
      <c r="B2900" s="55">
        <v>78019090472</v>
      </c>
      <c r="C2900" s="55">
        <v>7993910467</v>
      </c>
      <c r="D2900" s="1" t="s">
        <v>4483</v>
      </c>
      <c r="E2900" s="1" t="s">
        <v>939</v>
      </c>
      <c r="F2900" s="1" t="s">
        <v>343</v>
      </c>
      <c r="G2900" s="162">
        <v>45454</v>
      </c>
      <c r="H2900" s="156" t="s">
        <v>94</v>
      </c>
      <c r="I2900" s="163">
        <v>45458</v>
      </c>
      <c r="J2900" s="127"/>
      <c r="K2900" s="9" t="s">
        <v>1368</v>
      </c>
      <c r="M2900" s="13">
        <v>1399</v>
      </c>
      <c r="N2900" s="9" t="s">
        <v>1713</v>
      </c>
      <c r="O2900">
        <v>530</v>
      </c>
      <c r="P2900">
        <v>125</v>
      </c>
      <c r="Q2900" s="13">
        <f t="shared" si="52"/>
        <v>744</v>
      </c>
    </row>
    <row r="2901" spans="1:17" ht="21">
      <c r="A2901" s="59">
        <v>2893</v>
      </c>
      <c r="B2901" s="55">
        <v>78019089105</v>
      </c>
      <c r="C2901" s="55">
        <v>7738243608</v>
      </c>
      <c r="D2901" s="1" t="s">
        <v>4484</v>
      </c>
      <c r="E2901" s="1" t="s">
        <v>231</v>
      </c>
      <c r="F2901" s="1" t="s">
        <v>232</v>
      </c>
      <c r="G2901" s="162">
        <v>45454</v>
      </c>
      <c r="H2901" s="156" t="s">
        <v>94</v>
      </c>
      <c r="I2901" s="163">
        <v>45456</v>
      </c>
      <c r="J2901" s="127"/>
      <c r="K2901" s="9" t="s">
        <v>1234</v>
      </c>
      <c r="M2901" s="13">
        <v>1499</v>
      </c>
      <c r="N2901" s="9" t="s">
        <v>2743</v>
      </c>
      <c r="O2901">
        <v>550</v>
      </c>
      <c r="P2901">
        <v>125</v>
      </c>
      <c r="Q2901" s="13">
        <f t="shared" si="52"/>
        <v>824</v>
      </c>
    </row>
    <row r="2902" spans="1:17" ht="21">
      <c r="A2902" s="59">
        <v>2894</v>
      </c>
      <c r="B2902" s="55">
        <v>78019378382</v>
      </c>
      <c r="C2902" s="55">
        <v>8905120454</v>
      </c>
      <c r="D2902" s="1" t="s">
        <v>4485</v>
      </c>
      <c r="E2902" s="1" t="s">
        <v>2837</v>
      </c>
      <c r="F2902" s="1" t="s">
        <v>11</v>
      </c>
      <c r="G2902" s="162">
        <v>45454</v>
      </c>
      <c r="H2902" s="156" t="s">
        <v>94</v>
      </c>
      <c r="I2902" s="163">
        <v>45456</v>
      </c>
      <c r="J2902" s="127"/>
      <c r="K2902" s="9" t="s">
        <v>2104</v>
      </c>
      <c r="M2902" s="13">
        <v>1999</v>
      </c>
      <c r="N2902" t="s">
        <v>4261</v>
      </c>
      <c r="O2902">
        <v>650</v>
      </c>
      <c r="P2902">
        <v>200</v>
      </c>
      <c r="Q2902" s="13">
        <f t="shared" si="52"/>
        <v>1149</v>
      </c>
    </row>
    <row r="2903" spans="1:17" ht="21">
      <c r="A2903" s="59">
        <v>2895</v>
      </c>
      <c r="B2903" s="55">
        <v>78019378334</v>
      </c>
      <c r="C2903" s="55">
        <v>9967063299</v>
      </c>
      <c r="D2903" s="1" t="s">
        <v>4486</v>
      </c>
      <c r="E2903" s="1" t="s">
        <v>533</v>
      </c>
      <c r="F2903" s="1" t="s">
        <v>232</v>
      </c>
      <c r="G2903" s="162">
        <v>45454</v>
      </c>
      <c r="H2903" s="156" t="s">
        <v>94</v>
      </c>
      <c r="I2903" s="163">
        <v>45456</v>
      </c>
      <c r="J2903" s="127"/>
      <c r="K2903" s="9" t="s">
        <v>1368</v>
      </c>
      <c r="M2903" s="13">
        <v>1399</v>
      </c>
      <c r="N2903" s="9" t="s">
        <v>1713</v>
      </c>
      <c r="O2903">
        <v>530</v>
      </c>
      <c r="P2903">
        <v>125</v>
      </c>
      <c r="Q2903" s="13">
        <f t="shared" si="52"/>
        <v>744</v>
      </c>
    </row>
    <row r="2904" spans="1:17" ht="21">
      <c r="A2904" s="59">
        <v>2896</v>
      </c>
      <c r="B2904" s="55">
        <v>80521166364</v>
      </c>
      <c r="C2904" s="55">
        <v>6009977403</v>
      </c>
      <c r="D2904" s="1" t="s">
        <v>4466</v>
      </c>
      <c r="E2904" s="1" t="s">
        <v>2112</v>
      </c>
      <c r="F2904" s="1" t="s">
        <v>1118</v>
      </c>
      <c r="G2904" s="162">
        <v>45454</v>
      </c>
      <c r="H2904" s="156" t="s">
        <v>94</v>
      </c>
      <c r="I2904" s="163">
        <v>45457</v>
      </c>
      <c r="J2904" s="127"/>
      <c r="K2904" s="9" t="s">
        <v>1368</v>
      </c>
      <c r="M2904" s="13">
        <v>1399</v>
      </c>
      <c r="N2904" s="9" t="s">
        <v>1713</v>
      </c>
      <c r="O2904">
        <v>530</v>
      </c>
      <c r="P2904">
        <v>125</v>
      </c>
      <c r="Q2904" s="13">
        <f t="shared" si="52"/>
        <v>744</v>
      </c>
    </row>
    <row r="2905" spans="1:17" ht="21">
      <c r="A2905" s="59">
        <v>2897</v>
      </c>
      <c r="B2905" s="55">
        <v>78019378242</v>
      </c>
      <c r="C2905" s="55">
        <v>8052370202</v>
      </c>
      <c r="D2905" s="1" t="s">
        <v>2015</v>
      </c>
      <c r="E2905" s="1" t="s">
        <v>832</v>
      </c>
      <c r="F2905" s="1" t="s">
        <v>22</v>
      </c>
      <c r="G2905" s="162">
        <v>45454</v>
      </c>
      <c r="H2905" s="156" t="s">
        <v>94</v>
      </c>
      <c r="I2905" s="163">
        <v>45456</v>
      </c>
      <c r="J2905" s="127"/>
      <c r="K2905" s="1" t="s">
        <v>2104</v>
      </c>
      <c r="M2905" s="13">
        <v>1999</v>
      </c>
      <c r="N2905" t="s">
        <v>4487</v>
      </c>
      <c r="O2905">
        <v>650</v>
      </c>
      <c r="P2905">
        <v>200</v>
      </c>
      <c r="Q2905" s="13">
        <f t="shared" si="52"/>
        <v>1149</v>
      </c>
    </row>
    <row r="2906" spans="1:17" ht="21">
      <c r="A2906" s="59">
        <v>2898</v>
      </c>
      <c r="B2906" s="55">
        <v>19041589839035</v>
      </c>
      <c r="C2906" s="55">
        <v>7002514119</v>
      </c>
      <c r="D2906" s="1" t="s">
        <v>4488</v>
      </c>
      <c r="E2906" s="1" t="s">
        <v>3644</v>
      </c>
      <c r="F2906" s="1" t="s">
        <v>380</v>
      </c>
      <c r="G2906" s="162">
        <v>45454</v>
      </c>
      <c r="H2906" s="156" t="s">
        <v>94</v>
      </c>
      <c r="I2906" s="163">
        <v>45459</v>
      </c>
      <c r="J2906" s="127"/>
      <c r="K2906" s="1" t="s">
        <v>1234</v>
      </c>
      <c r="M2906" s="13">
        <v>1499</v>
      </c>
      <c r="N2906" s="9" t="s">
        <v>2743</v>
      </c>
      <c r="O2906">
        <v>550</v>
      </c>
      <c r="P2906">
        <v>125</v>
      </c>
      <c r="Q2906" s="13">
        <f t="shared" si="52"/>
        <v>824</v>
      </c>
    </row>
    <row r="2907" spans="1:17" ht="21">
      <c r="A2907" s="59">
        <v>2899</v>
      </c>
      <c r="B2907" s="55">
        <v>78019377763</v>
      </c>
      <c r="C2907" s="55">
        <v>9612492273</v>
      </c>
      <c r="D2907" s="1" t="s">
        <v>4489</v>
      </c>
      <c r="E2907" s="1" t="s">
        <v>4490</v>
      </c>
      <c r="F2907" s="1" t="s">
        <v>448</v>
      </c>
      <c r="G2907" s="162">
        <v>45454</v>
      </c>
      <c r="H2907" s="156" t="s">
        <v>94</v>
      </c>
      <c r="I2907" s="163">
        <v>45460</v>
      </c>
      <c r="J2907" s="127"/>
      <c r="K2907" s="1" t="s">
        <v>1368</v>
      </c>
      <c r="M2907" s="13">
        <v>1399</v>
      </c>
      <c r="N2907" s="9" t="s">
        <v>1713</v>
      </c>
      <c r="O2907">
        <v>530</v>
      </c>
      <c r="P2907">
        <v>125</v>
      </c>
      <c r="Q2907" s="13">
        <f t="shared" si="52"/>
        <v>744</v>
      </c>
    </row>
    <row r="2908" spans="1:17" ht="21">
      <c r="A2908" s="59">
        <v>2900</v>
      </c>
      <c r="B2908" s="55">
        <v>78019377693</v>
      </c>
      <c r="C2908" s="55">
        <v>9555441264</v>
      </c>
      <c r="D2908" s="1" t="s">
        <v>4491</v>
      </c>
      <c r="E2908" s="1" t="s">
        <v>21</v>
      </c>
      <c r="F2908" s="1" t="s">
        <v>22</v>
      </c>
      <c r="G2908" s="162">
        <v>45454</v>
      </c>
      <c r="H2908" s="156" t="s">
        <v>94</v>
      </c>
      <c r="I2908" s="163">
        <v>45455</v>
      </c>
      <c r="J2908" s="127"/>
      <c r="K2908" s="1" t="s">
        <v>1368</v>
      </c>
      <c r="M2908" s="13">
        <v>1399</v>
      </c>
      <c r="N2908" s="9" t="s">
        <v>1713</v>
      </c>
      <c r="O2908">
        <v>530</v>
      </c>
      <c r="P2908">
        <v>125</v>
      </c>
      <c r="Q2908" s="13">
        <f t="shared" si="52"/>
        <v>744</v>
      </c>
    </row>
    <row r="2909" spans="1:17" ht="21">
      <c r="A2909" s="59">
        <v>2901</v>
      </c>
      <c r="B2909" s="55">
        <v>80521175000</v>
      </c>
      <c r="C2909" s="55">
        <v>8729845356</v>
      </c>
      <c r="D2909" s="1" t="s">
        <v>4492</v>
      </c>
      <c r="E2909" s="1" t="s">
        <v>4493</v>
      </c>
      <c r="F2909" s="1" t="s">
        <v>1117</v>
      </c>
      <c r="G2909" s="162">
        <v>45454</v>
      </c>
      <c r="H2909" s="156" t="s">
        <v>94</v>
      </c>
      <c r="I2909" s="163">
        <v>45456</v>
      </c>
      <c r="J2909" s="127"/>
      <c r="K2909" s="1" t="s">
        <v>1368</v>
      </c>
      <c r="M2909" s="13">
        <v>1399</v>
      </c>
      <c r="N2909" s="9" t="s">
        <v>1713</v>
      </c>
      <c r="O2909">
        <v>530</v>
      </c>
      <c r="P2909">
        <v>125</v>
      </c>
      <c r="Q2909" s="13">
        <f t="shared" si="52"/>
        <v>744</v>
      </c>
    </row>
    <row r="2910" spans="1:17" ht="21">
      <c r="A2910" s="59">
        <v>2902</v>
      </c>
      <c r="B2910" s="55">
        <v>19041589861774</v>
      </c>
      <c r="C2910" s="55">
        <v>7987421759</v>
      </c>
      <c r="D2910" s="1" t="s">
        <v>4494</v>
      </c>
      <c r="E2910" s="1" t="s">
        <v>4495</v>
      </c>
      <c r="F2910" s="1" t="s">
        <v>71</v>
      </c>
      <c r="G2910" s="162">
        <v>45454</v>
      </c>
      <c r="H2910" s="156" t="s">
        <v>94</v>
      </c>
      <c r="I2910" s="163">
        <v>45458</v>
      </c>
      <c r="J2910" s="127"/>
      <c r="K2910" s="1" t="s">
        <v>1368</v>
      </c>
      <c r="M2910" s="13">
        <v>1399</v>
      </c>
      <c r="N2910" s="9" t="s">
        <v>1713</v>
      </c>
      <c r="O2910">
        <v>530</v>
      </c>
      <c r="P2910">
        <v>125</v>
      </c>
      <c r="Q2910" s="13">
        <f t="shared" si="52"/>
        <v>744</v>
      </c>
    </row>
    <row r="2911" spans="1:17" ht="21">
      <c r="A2911" s="59">
        <v>2903</v>
      </c>
      <c r="B2911" s="55">
        <v>78019412855</v>
      </c>
      <c r="C2911" s="55">
        <v>7860558877</v>
      </c>
      <c r="D2911" s="1" t="s">
        <v>4496</v>
      </c>
      <c r="E2911" s="1" t="s">
        <v>832</v>
      </c>
      <c r="F2911" s="1" t="s">
        <v>22</v>
      </c>
      <c r="G2911" s="162">
        <v>45454</v>
      </c>
      <c r="H2911" s="156" t="s">
        <v>94</v>
      </c>
      <c r="I2911" s="163">
        <v>45456</v>
      </c>
      <c r="J2911" s="127"/>
      <c r="K2911" s="9" t="s">
        <v>4497</v>
      </c>
      <c r="M2911" s="13">
        <v>3598</v>
      </c>
      <c r="N2911" t="s">
        <v>4498</v>
      </c>
      <c r="O2911">
        <v>1200</v>
      </c>
      <c r="P2911">
        <v>250</v>
      </c>
      <c r="Q2911" s="13">
        <f t="shared" si="52"/>
        <v>2148</v>
      </c>
    </row>
    <row r="2912" spans="1:17" ht="21">
      <c r="A2912" s="59">
        <v>2904</v>
      </c>
      <c r="B2912" s="55">
        <v>78019451635</v>
      </c>
      <c r="C2912" s="55">
        <v>7828380459</v>
      </c>
      <c r="D2912" s="1" t="s">
        <v>4499</v>
      </c>
      <c r="E2912" s="1" t="s">
        <v>4500</v>
      </c>
      <c r="F2912" s="1" t="s">
        <v>827</v>
      </c>
      <c r="G2912" s="162">
        <v>45454</v>
      </c>
      <c r="H2912" s="156" t="s">
        <v>94</v>
      </c>
      <c r="I2912" s="163">
        <v>45458</v>
      </c>
      <c r="J2912" s="127"/>
      <c r="K2912" s="9" t="s">
        <v>1415</v>
      </c>
      <c r="M2912" s="13">
        <v>1548</v>
      </c>
      <c r="N2912" s="9" t="s">
        <v>1554</v>
      </c>
      <c r="O2912">
        <v>570</v>
      </c>
      <c r="P2912">
        <v>125</v>
      </c>
      <c r="Q2912" s="13">
        <f t="shared" si="52"/>
        <v>853</v>
      </c>
    </row>
    <row r="2913" spans="1:17" ht="21">
      <c r="A2913" s="59">
        <v>2905</v>
      </c>
      <c r="B2913" s="55">
        <v>78019451624</v>
      </c>
      <c r="C2913" s="55">
        <v>8619124943</v>
      </c>
      <c r="D2913" s="1" t="s">
        <v>4501</v>
      </c>
      <c r="E2913" s="1" t="s">
        <v>610</v>
      </c>
      <c r="F2913" s="1" t="s">
        <v>11</v>
      </c>
      <c r="G2913" s="162">
        <v>45454</v>
      </c>
      <c r="H2913" s="156" t="s">
        <v>94</v>
      </c>
      <c r="I2913" s="163">
        <v>45456</v>
      </c>
      <c r="J2913" s="127"/>
      <c r="K2913" s="9" t="s">
        <v>1234</v>
      </c>
      <c r="M2913" s="13">
        <v>1499</v>
      </c>
      <c r="N2913" s="9" t="s">
        <v>2743</v>
      </c>
      <c r="O2913">
        <v>550</v>
      </c>
      <c r="P2913">
        <v>125</v>
      </c>
      <c r="Q2913" s="13">
        <f t="shared" si="52"/>
        <v>824</v>
      </c>
    </row>
    <row r="2914" spans="1:17" ht="21">
      <c r="A2914" s="59">
        <v>2906</v>
      </c>
      <c r="B2914" s="55">
        <v>78020331653</v>
      </c>
      <c r="C2914" s="55">
        <v>9540345901</v>
      </c>
      <c r="D2914" s="1" t="s">
        <v>4502</v>
      </c>
      <c r="E2914" s="1" t="s">
        <v>838</v>
      </c>
      <c r="F2914" s="1" t="s">
        <v>22</v>
      </c>
      <c r="G2914" s="162">
        <v>45455</v>
      </c>
      <c r="H2914" s="156" t="s">
        <v>94</v>
      </c>
      <c r="I2914" s="163">
        <v>45456</v>
      </c>
      <c r="J2914" s="127"/>
      <c r="K2914" s="9" t="s">
        <v>1368</v>
      </c>
      <c r="M2914" s="13">
        <v>1399</v>
      </c>
      <c r="N2914" s="9" t="s">
        <v>1713</v>
      </c>
      <c r="O2914">
        <v>530</v>
      </c>
      <c r="P2914">
        <v>125</v>
      </c>
      <c r="Q2914" s="13">
        <f t="shared" si="52"/>
        <v>744</v>
      </c>
    </row>
    <row r="2915" spans="1:17" ht="21">
      <c r="A2915" s="59">
        <v>2907</v>
      </c>
      <c r="B2915" s="55">
        <v>77093852021</v>
      </c>
      <c r="C2915" s="55">
        <v>8851184496</v>
      </c>
      <c r="D2915" s="1" t="s">
        <v>4503</v>
      </c>
      <c r="E2915" s="1" t="s">
        <v>4</v>
      </c>
      <c r="F2915" s="1" t="s">
        <v>4</v>
      </c>
      <c r="G2915" s="162">
        <v>45455</v>
      </c>
      <c r="H2915" s="156" t="s">
        <v>94</v>
      </c>
      <c r="I2915" s="163">
        <v>45456</v>
      </c>
      <c r="J2915" s="127"/>
      <c r="K2915" s="9" t="s">
        <v>3508</v>
      </c>
      <c r="L2915" t="s">
        <v>562</v>
      </c>
      <c r="M2915" s="13">
        <v>1599</v>
      </c>
      <c r="N2915" s="9" t="s">
        <v>2948</v>
      </c>
      <c r="O2915">
        <v>550</v>
      </c>
      <c r="P2915">
        <v>125</v>
      </c>
      <c r="Q2915" s="13">
        <f t="shared" si="52"/>
        <v>924</v>
      </c>
    </row>
    <row r="2916" spans="1:17" ht="21">
      <c r="A2916" s="59">
        <v>2908</v>
      </c>
      <c r="B2916" s="55">
        <v>78020331454</v>
      </c>
      <c r="C2916" s="55">
        <v>8667749654</v>
      </c>
      <c r="D2916" s="1" t="s">
        <v>4504</v>
      </c>
      <c r="E2916" s="1" t="s">
        <v>1678</v>
      </c>
      <c r="F2916" s="1" t="s">
        <v>343</v>
      </c>
      <c r="G2916" s="162">
        <v>45455</v>
      </c>
      <c r="H2916" s="156" t="s">
        <v>94</v>
      </c>
      <c r="I2916" s="163">
        <v>45459</v>
      </c>
      <c r="J2916" s="127"/>
      <c r="K2916" s="9" t="s">
        <v>1368</v>
      </c>
      <c r="M2916" s="13">
        <v>1399</v>
      </c>
      <c r="N2916" s="9" t="s">
        <v>1713</v>
      </c>
      <c r="O2916">
        <v>530</v>
      </c>
      <c r="P2916">
        <v>125</v>
      </c>
      <c r="Q2916" s="13">
        <f t="shared" si="52"/>
        <v>744</v>
      </c>
    </row>
    <row r="2917" spans="1:17" ht="21">
      <c r="A2917" s="59">
        <v>2909</v>
      </c>
      <c r="B2917" s="55">
        <v>19041590471161</v>
      </c>
      <c r="C2917" s="55">
        <v>9620166247</v>
      </c>
      <c r="D2917" s="1" t="s">
        <v>4505</v>
      </c>
      <c r="E2917" s="1" t="s">
        <v>329</v>
      </c>
      <c r="F2917" s="1" t="s">
        <v>452</v>
      </c>
      <c r="G2917" s="162">
        <v>45455</v>
      </c>
      <c r="H2917" s="156" t="s">
        <v>94</v>
      </c>
      <c r="I2917" s="163">
        <v>45464</v>
      </c>
      <c r="J2917" s="127"/>
      <c r="K2917" s="9" t="s">
        <v>2104</v>
      </c>
      <c r="M2917" s="13">
        <v>1999</v>
      </c>
      <c r="N2917" t="s">
        <v>4261</v>
      </c>
      <c r="O2917">
        <v>650</v>
      </c>
      <c r="P2917">
        <v>200</v>
      </c>
      <c r="Q2917" s="13">
        <f t="shared" si="52"/>
        <v>1149</v>
      </c>
    </row>
    <row r="2918" spans="1:17" ht="21">
      <c r="A2918" s="59">
        <v>2910</v>
      </c>
      <c r="B2918" s="55">
        <v>78020331185</v>
      </c>
      <c r="C2918" s="55">
        <v>7676451157</v>
      </c>
      <c r="D2918" s="1" t="s">
        <v>4506</v>
      </c>
      <c r="E2918" s="1" t="s">
        <v>4507</v>
      </c>
      <c r="F2918" s="1" t="s">
        <v>452</v>
      </c>
      <c r="G2918" s="162">
        <v>45455</v>
      </c>
      <c r="H2918" s="156" t="s">
        <v>94</v>
      </c>
      <c r="I2918" s="163">
        <v>45459</v>
      </c>
      <c r="J2918" s="127"/>
      <c r="K2918" s="9" t="s">
        <v>1368</v>
      </c>
      <c r="M2918" s="13">
        <v>1399</v>
      </c>
      <c r="N2918" s="9" t="s">
        <v>1713</v>
      </c>
      <c r="O2918">
        <v>530</v>
      </c>
      <c r="P2918">
        <v>125</v>
      </c>
      <c r="Q2918" s="13">
        <f t="shared" si="52"/>
        <v>744</v>
      </c>
    </row>
    <row r="2919" spans="1:17" ht="21">
      <c r="A2919" s="59">
        <v>2911</v>
      </c>
      <c r="B2919" s="55">
        <v>19041590470866</v>
      </c>
      <c r="C2919" s="55">
        <v>9546084631</v>
      </c>
      <c r="D2919" s="1" t="s">
        <v>4508</v>
      </c>
      <c r="E2919" s="1" t="s">
        <v>4509</v>
      </c>
      <c r="F2919" s="1" t="s">
        <v>365</v>
      </c>
      <c r="G2919" s="162">
        <v>45455</v>
      </c>
      <c r="H2919" s="156" t="s">
        <v>94</v>
      </c>
      <c r="I2919" s="163">
        <v>45460</v>
      </c>
      <c r="J2919" s="127"/>
      <c r="K2919" s="9" t="s">
        <v>1368</v>
      </c>
      <c r="M2919" s="13">
        <v>1399</v>
      </c>
      <c r="N2919" s="9" t="s">
        <v>1713</v>
      </c>
      <c r="O2919">
        <v>530</v>
      </c>
      <c r="P2919">
        <v>125</v>
      </c>
      <c r="Q2919" s="13">
        <f t="shared" si="52"/>
        <v>744</v>
      </c>
    </row>
    <row r="2920" spans="1:17" ht="21">
      <c r="A2920" s="59">
        <v>2912</v>
      </c>
      <c r="B2920" s="55">
        <v>19041590470730</v>
      </c>
      <c r="C2920" s="55">
        <v>7780881810</v>
      </c>
      <c r="D2920" s="1" t="s">
        <v>4510</v>
      </c>
      <c r="E2920" s="1" t="s">
        <v>962</v>
      </c>
      <c r="F2920" s="1" t="s">
        <v>631</v>
      </c>
      <c r="G2920" s="162">
        <v>45455</v>
      </c>
      <c r="H2920" s="156" t="s">
        <v>94</v>
      </c>
      <c r="I2920" s="163">
        <v>45458</v>
      </c>
      <c r="J2920" s="127"/>
      <c r="K2920" s="9" t="s">
        <v>2104</v>
      </c>
      <c r="M2920" s="13">
        <v>1999</v>
      </c>
      <c r="N2920" t="s">
        <v>3334</v>
      </c>
      <c r="O2920">
        <v>650</v>
      </c>
      <c r="P2920">
        <v>200</v>
      </c>
      <c r="Q2920" s="13">
        <f t="shared" si="52"/>
        <v>1149</v>
      </c>
    </row>
    <row r="2921" spans="1:17" ht="21">
      <c r="A2921" s="59">
        <v>2913</v>
      </c>
      <c r="B2921" s="55">
        <v>78020330570</v>
      </c>
      <c r="C2921" s="55">
        <v>9311098040</v>
      </c>
      <c r="D2921" s="1" t="s">
        <v>4511</v>
      </c>
      <c r="E2921" s="1" t="s">
        <v>531</v>
      </c>
      <c r="F2921" s="1" t="s">
        <v>2</v>
      </c>
      <c r="G2921" s="162">
        <v>45455</v>
      </c>
      <c r="H2921" s="156" t="s">
        <v>94</v>
      </c>
      <c r="I2921" s="163">
        <v>45456</v>
      </c>
      <c r="J2921" s="127"/>
      <c r="K2921" s="9" t="s">
        <v>1368</v>
      </c>
      <c r="M2921" s="13">
        <v>1399</v>
      </c>
      <c r="N2921" s="9" t="s">
        <v>1713</v>
      </c>
      <c r="O2921">
        <v>530</v>
      </c>
      <c r="P2921">
        <v>125</v>
      </c>
      <c r="Q2921" s="13">
        <f t="shared" si="52"/>
        <v>744</v>
      </c>
    </row>
    <row r="2922" spans="1:17" ht="21">
      <c r="A2922" s="59">
        <v>2914</v>
      </c>
      <c r="B2922" s="55">
        <v>19041590469842</v>
      </c>
      <c r="C2922" s="55">
        <v>7206992187</v>
      </c>
      <c r="D2922" s="1" t="s">
        <v>4513</v>
      </c>
      <c r="E2922" s="1" t="s">
        <v>4514</v>
      </c>
      <c r="F2922" s="1" t="s">
        <v>2</v>
      </c>
      <c r="G2922" s="162">
        <v>45455</v>
      </c>
      <c r="H2922" s="156" t="s">
        <v>94</v>
      </c>
      <c r="I2922" s="163">
        <v>45457</v>
      </c>
      <c r="J2922" s="127"/>
      <c r="K2922" s="9" t="s">
        <v>1368</v>
      </c>
      <c r="M2922" s="13">
        <v>1399</v>
      </c>
      <c r="N2922" s="9" t="s">
        <v>1713</v>
      </c>
      <c r="O2922">
        <v>530</v>
      </c>
      <c r="P2922">
        <v>125</v>
      </c>
      <c r="Q2922" s="13">
        <f t="shared" si="52"/>
        <v>744</v>
      </c>
    </row>
    <row r="2923" spans="1:17" ht="21">
      <c r="A2923" s="59">
        <v>2915</v>
      </c>
      <c r="B2923" s="55">
        <v>78020329542</v>
      </c>
      <c r="C2923" s="55">
        <v>8336861383</v>
      </c>
      <c r="D2923" s="1" t="s">
        <v>4515</v>
      </c>
      <c r="E2923" s="1" t="s">
        <v>4516</v>
      </c>
      <c r="F2923" s="1" t="s">
        <v>714</v>
      </c>
      <c r="G2923" s="162">
        <v>45455</v>
      </c>
      <c r="H2923" s="156" t="s">
        <v>94</v>
      </c>
      <c r="I2923" s="163">
        <v>45458</v>
      </c>
      <c r="J2923" s="127"/>
      <c r="K2923" s="9" t="s">
        <v>2228</v>
      </c>
      <c r="M2923" s="13">
        <v>2099</v>
      </c>
      <c r="N2923" t="s">
        <v>3928</v>
      </c>
      <c r="O2923">
        <v>650</v>
      </c>
      <c r="P2923">
        <v>200</v>
      </c>
      <c r="Q2923" s="13">
        <f t="shared" si="52"/>
        <v>1249</v>
      </c>
    </row>
    <row r="2924" spans="1:17" ht="21">
      <c r="A2924" s="59">
        <v>2916</v>
      </c>
      <c r="B2924" s="55">
        <v>78020329472</v>
      </c>
      <c r="C2924" s="55">
        <v>7287041891</v>
      </c>
      <c r="D2924" s="1" t="s">
        <v>4517</v>
      </c>
      <c r="E2924" s="1" t="s">
        <v>598</v>
      </c>
      <c r="F2924" s="1" t="s">
        <v>303</v>
      </c>
      <c r="G2924" s="162">
        <v>45455</v>
      </c>
      <c r="H2924" s="157" t="s">
        <v>115</v>
      </c>
      <c r="I2924" s="164"/>
      <c r="J2924" s="165">
        <v>45470</v>
      </c>
      <c r="K2924" s="9" t="s">
        <v>1368</v>
      </c>
      <c r="M2924" s="13"/>
      <c r="N2924" s="9" t="s">
        <v>1713</v>
      </c>
      <c r="P2924">
        <v>125</v>
      </c>
      <c r="Q2924" s="13">
        <f t="shared" si="52"/>
        <v>0</v>
      </c>
    </row>
    <row r="2925" spans="1:17" ht="21">
      <c r="A2925" s="59">
        <v>2917</v>
      </c>
      <c r="B2925" s="55">
        <v>78020328816</v>
      </c>
      <c r="C2925" s="55">
        <v>9457401313</v>
      </c>
      <c r="D2925" s="1" t="s">
        <v>4518</v>
      </c>
      <c r="E2925" s="1" t="s">
        <v>1665</v>
      </c>
      <c r="F2925" s="1" t="s">
        <v>93</v>
      </c>
      <c r="G2925" s="162">
        <v>45455</v>
      </c>
      <c r="H2925" s="156" t="s">
        <v>94</v>
      </c>
      <c r="I2925" s="163">
        <v>45458</v>
      </c>
      <c r="J2925" s="127"/>
      <c r="K2925" s="9" t="s">
        <v>1415</v>
      </c>
      <c r="M2925" s="13">
        <v>1548</v>
      </c>
      <c r="N2925" s="9" t="s">
        <v>1554</v>
      </c>
      <c r="O2925">
        <v>570</v>
      </c>
      <c r="P2925">
        <v>125</v>
      </c>
      <c r="Q2925" s="13">
        <f t="shared" si="52"/>
        <v>853</v>
      </c>
    </row>
    <row r="2926" spans="1:17" ht="21">
      <c r="A2926" s="59">
        <v>2918</v>
      </c>
      <c r="B2926" s="55">
        <v>19041590468921</v>
      </c>
      <c r="C2926" s="55">
        <v>9352759986</v>
      </c>
      <c r="D2926" s="1" t="s">
        <v>4519</v>
      </c>
      <c r="E2926" s="1" t="s">
        <v>34</v>
      </c>
      <c r="F2926" s="1" t="s">
        <v>11</v>
      </c>
      <c r="G2926" s="162">
        <v>45455</v>
      </c>
      <c r="H2926" s="156" t="s">
        <v>94</v>
      </c>
      <c r="I2926" s="163">
        <v>45457</v>
      </c>
      <c r="J2926" s="127"/>
      <c r="K2926" s="9" t="s">
        <v>1234</v>
      </c>
      <c r="M2926" s="13">
        <v>1499</v>
      </c>
      <c r="N2926" s="9" t="s">
        <v>2743</v>
      </c>
      <c r="O2926">
        <v>550</v>
      </c>
      <c r="P2926">
        <v>125</v>
      </c>
      <c r="Q2926" s="13">
        <f t="shared" si="52"/>
        <v>824</v>
      </c>
    </row>
    <row r="2927" spans="1:17" ht="21">
      <c r="A2927" s="59">
        <v>2919</v>
      </c>
      <c r="B2927" s="55">
        <v>78020409202</v>
      </c>
      <c r="C2927" s="55">
        <v>8474018918</v>
      </c>
      <c r="D2927" s="1" t="s">
        <v>4520</v>
      </c>
      <c r="E2927" s="1" t="s">
        <v>2314</v>
      </c>
      <c r="F2927" s="1" t="s">
        <v>380</v>
      </c>
      <c r="G2927" s="162">
        <v>45455</v>
      </c>
      <c r="H2927" s="156" t="s">
        <v>94</v>
      </c>
      <c r="I2927" s="163">
        <v>45458</v>
      </c>
      <c r="J2927" s="127"/>
      <c r="K2927" s="9" t="s">
        <v>1234</v>
      </c>
      <c r="M2927" s="13">
        <v>1499</v>
      </c>
      <c r="N2927" s="9" t="s">
        <v>2743</v>
      </c>
      <c r="O2927">
        <v>550</v>
      </c>
      <c r="P2927">
        <v>125</v>
      </c>
      <c r="Q2927" s="13">
        <f t="shared" si="52"/>
        <v>824</v>
      </c>
    </row>
    <row r="2928" spans="1:17" ht="21">
      <c r="A2928" s="59">
        <v>2920</v>
      </c>
      <c r="B2928" s="55">
        <v>78020409121</v>
      </c>
      <c r="C2928" s="55">
        <v>7668112875</v>
      </c>
      <c r="D2928" s="1" t="s">
        <v>4521</v>
      </c>
      <c r="E2928" s="1" t="s">
        <v>4522</v>
      </c>
      <c r="F2928" s="1" t="s">
        <v>840</v>
      </c>
      <c r="G2928" s="162">
        <v>45455</v>
      </c>
      <c r="H2928" s="156" t="s">
        <v>94</v>
      </c>
      <c r="I2928" s="163">
        <v>45457</v>
      </c>
      <c r="J2928" s="127"/>
      <c r="K2928" s="9" t="s">
        <v>1368</v>
      </c>
      <c r="M2928" s="13">
        <v>1399</v>
      </c>
      <c r="N2928" s="9" t="s">
        <v>1713</v>
      </c>
      <c r="O2928">
        <v>530</v>
      </c>
      <c r="P2928">
        <v>125</v>
      </c>
      <c r="Q2928" s="13">
        <f t="shared" si="52"/>
        <v>744</v>
      </c>
    </row>
    <row r="2929" spans="1:17" ht="21">
      <c r="A2929" s="59">
        <v>2921</v>
      </c>
      <c r="B2929" s="55">
        <v>78020409110</v>
      </c>
      <c r="C2929" s="55">
        <v>7676997134</v>
      </c>
      <c r="D2929" s="1" t="s">
        <v>4523</v>
      </c>
      <c r="E2929" s="1" t="s">
        <v>3761</v>
      </c>
      <c r="F2929" s="1" t="s">
        <v>452</v>
      </c>
      <c r="G2929" s="162">
        <v>45455</v>
      </c>
      <c r="H2929" s="156" t="s">
        <v>94</v>
      </c>
      <c r="I2929" s="163">
        <v>45460</v>
      </c>
      <c r="J2929" s="127"/>
      <c r="K2929" s="9" t="s">
        <v>1368</v>
      </c>
      <c r="M2929" s="13">
        <v>1399</v>
      </c>
      <c r="N2929" s="9" t="s">
        <v>1713</v>
      </c>
      <c r="O2929">
        <v>530</v>
      </c>
      <c r="P2929">
        <v>125</v>
      </c>
      <c r="Q2929" s="13">
        <f t="shared" si="52"/>
        <v>744</v>
      </c>
    </row>
    <row r="2930" spans="1:17" ht="21">
      <c r="A2930" s="59">
        <v>2922</v>
      </c>
      <c r="B2930" s="55">
        <v>77093945261</v>
      </c>
      <c r="C2930" s="55">
        <v>7906788053</v>
      </c>
      <c r="D2930" s="1" t="s">
        <v>4524</v>
      </c>
      <c r="E2930" s="1" t="s">
        <v>1551</v>
      </c>
      <c r="F2930" s="1" t="s">
        <v>22</v>
      </c>
      <c r="G2930" s="162">
        <v>45455</v>
      </c>
      <c r="H2930" s="156" t="s">
        <v>94</v>
      </c>
      <c r="I2930" s="163">
        <v>45456</v>
      </c>
      <c r="J2930" s="127"/>
      <c r="K2930" s="9" t="s">
        <v>985</v>
      </c>
      <c r="L2930" t="s">
        <v>562</v>
      </c>
      <c r="M2930" s="13">
        <v>1399</v>
      </c>
      <c r="N2930" s="9" t="s">
        <v>4420</v>
      </c>
      <c r="O2930">
        <v>570</v>
      </c>
      <c r="P2930">
        <v>125</v>
      </c>
      <c r="Q2930" s="13">
        <f t="shared" si="52"/>
        <v>704</v>
      </c>
    </row>
    <row r="2931" spans="1:17" ht="21">
      <c r="A2931" s="59">
        <v>2923</v>
      </c>
      <c r="B2931" s="55">
        <v>19041590533332</v>
      </c>
      <c r="C2931" s="55">
        <v>6362383798</v>
      </c>
      <c r="D2931" s="1" t="s">
        <v>4525</v>
      </c>
      <c r="E2931" s="1" t="s">
        <v>528</v>
      </c>
      <c r="F2931" s="1" t="s">
        <v>452</v>
      </c>
      <c r="G2931" s="162">
        <v>45455</v>
      </c>
      <c r="H2931" s="156" t="s">
        <v>94</v>
      </c>
      <c r="I2931" s="163">
        <v>45460</v>
      </c>
      <c r="J2931" s="127"/>
      <c r="K2931" s="9" t="s">
        <v>985</v>
      </c>
      <c r="L2931" t="s">
        <v>562</v>
      </c>
      <c r="M2931" s="13">
        <v>1399</v>
      </c>
      <c r="N2931" s="9" t="s">
        <v>4420</v>
      </c>
      <c r="O2931">
        <v>570</v>
      </c>
      <c r="P2931">
        <v>125</v>
      </c>
      <c r="Q2931" s="13">
        <f t="shared" si="52"/>
        <v>704</v>
      </c>
    </row>
    <row r="2932" spans="1:17" ht="21">
      <c r="A2932" s="59">
        <v>2924</v>
      </c>
      <c r="B2932" s="55">
        <v>78021159716</v>
      </c>
      <c r="C2932" s="55">
        <v>7982774524</v>
      </c>
      <c r="D2932" s="1" t="s">
        <v>4526</v>
      </c>
      <c r="E2932" s="1" t="s">
        <v>4</v>
      </c>
      <c r="F2932" s="1" t="s">
        <v>4</v>
      </c>
      <c r="G2932" s="162">
        <v>45456</v>
      </c>
      <c r="H2932" s="156" t="s">
        <v>94</v>
      </c>
      <c r="I2932" s="163">
        <v>45457</v>
      </c>
      <c r="J2932" s="127"/>
      <c r="K2932" s="9" t="s">
        <v>1427</v>
      </c>
      <c r="M2932" s="13">
        <v>1648</v>
      </c>
      <c r="N2932" s="9" t="s">
        <v>4442</v>
      </c>
      <c r="O2932">
        <v>575</v>
      </c>
      <c r="P2932">
        <v>125</v>
      </c>
      <c r="Q2932" s="13">
        <f t="shared" si="52"/>
        <v>948</v>
      </c>
    </row>
    <row r="2933" spans="1:17" ht="21">
      <c r="A2933" s="59">
        <v>2925</v>
      </c>
      <c r="B2933" s="55">
        <v>19041590932332</v>
      </c>
      <c r="C2933" s="55">
        <v>8927193839</v>
      </c>
      <c r="D2933" s="1" t="s">
        <v>4527</v>
      </c>
      <c r="E2933" s="1" t="s">
        <v>1395</v>
      </c>
      <c r="F2933" s="1" t="s">
        <v>249</v>
      </c>
      <c r="G2933" s="162">
        <v>45456</v>
      </c>
      <c r="H2933" s="156" t="s">
        <v>94</v>
      </c>
      <c r="I2933" s="163">
        <v>45462</v>
      </c>
      <c r="J2933" s="127"/>
      <c r="K2933" s="9" t="s">
        <v>1415</v>
      </c>
      <c r="M2933" s="13">
        <v>1548</v>
      </c>
      <c r="N2933" s="9" t="s">
        <v>1554</v>
      </c>
      <c r="O2933">
        <v>570</v>
      </c>
      <c r="P2933">
        <v>125</v>
      </c>
      <c r="Q2933" s="13">
        <f t="shared" si="52"/>
        <v>853</v>
      </c>
    </row>
    <row r="2934" spans="1:17" ht="21">
      <c r="A2934" s="59">
        <v>2926</v>
      </c>
      <c r="B2934" s="55">
        <v>19041590932096</v>
      </c>
      <c r="C2934" s="55">
        <v>9805351414</v>
      </c>
      <c r="D2934" s="1" t="s">
        <v>4528</v>
      </c>
      <c r="E2934" s="1" t="s">
        <v>690</v>
      </c>
      <c r="F2934" s="1" t="s">
        <v>468</v>
      </c>
      <c r="G2934" s="162">
        <v>45456</v>
      </c>
      <c r="H2934" s="156" t="s">
        <v>94</v>
      </c>
      <c r="I2934" s="163">
        <v>45460</v>
      </c>
      <c r="J2934" s="127"/>
      <c r="K2934" s="9" t="s">
        <v>1234</v>
      </c>
      <c r="M2934" s="13">
        <v>1499</v>
      </c>
      <c r="N2934" s="9" t="s">
        <v>2743</v>
      </c>
      <c r="O2934">
        <v>550</v>
      </c>
      <c r="P2934">
        <v>125</v>
      </c>
      <c r="Q2934" s="13">
        <f t="shared" si="52"/>
        <v>824</v>
      </c>
    </row>
    <row r="2935" spans="1:17" ht="21">
      <c r="A2935" s="59">
        <v>2927</v>
      </c>
      <c r="B2935" s="55">
        <v>78021156010</v>
      </c>
      <c r="C2935" s="55">
        <v>9310062342</v>
      </c>
      <c r="D2935" s="1" t="s">
        <v>4529</v>
      </c>
      <c r="E2935" s="1" t="s">
        <v>111</v>
      </c>
      <c r="F2935" s="1" t="s">
        <v>22</v>
      </c>
      <c r="G2935" s="162">
        <v>45456</v>
      </c>
      <c r="H2935" s="156" t="s">
        <v>94</v>
      </c>
      <c r="I2935" s="163">
        <v>45457</v>
      </c>
      <c r="J2935" s="127"/>
      <c r="K2935" s="9" t="s">
        <v>1234</v>
      </c>
      <c r="M2935" s="13">
        <v>1499</v>
      </c>
      <c r="N2935" s="9" t="s">
        <v>2743</v>
      </c>
      <c r="O2935">
        <v>550</v>
      </c>
      <c r="P2935">
        <v>125</v>
      </c>
      <c r="Q2935" s="13">
        <f t="shared" si="52"/>
        <v>824</v>
      </c>
    </row>
    <row r="2936" spans="1:17" ht="21">
      <c r="A2936" s="59">
        <v>2928</v>
      </c>
      <c r="B2936" s="55">
        <v>78021155203</v>
      </c>
      <c r="C2936" s="55">
        <v>8700310567</v>
      </c>
      <c r="D2936" s="1" t="s">
        <v>4530</v>
      </c>
      <c r="E2936" s="1" t="s">
        <v>4</v>
      </c>
      <c r="F2936" s="1" t="s">
        <v>4</v>
      </c>
      <c r="G2936" s="162">
        <v>45456</v>
      </c>
      <c r="H2936" s="156" t="s">
        <v>94</v>
      </c>
      <c r="I2936" s="163">
        <v>45457</v>
      </c>
      <c r="J2936" s="127"/>
      <c r="K2936" s="9" t="s">
        <v>1368</v>
      </c>
      <c r="M2936" s="13">
        <v>1399</v>
      </c>
      <c r="N2936" s="9" t="s">
        <v>1713</v>
      </c>
      <c r="O2936">
        <v>530</v>
      </c>
      <c r="P2936">
        <v>125</v>
      </c>
      <c r="Q2936" s="13">
        <f t="shared" si="52"/>
        <v>744</v>
      </c>
    </row>
    <row r="2937" spans="1:17" ht="21">
      <c r="A2937" s="59">
        <v>2929</v>
      </c>
      <c r="B2937" s="55">
        <v>78021155074</v>
      </c>
      <c r="C2937" s="55">
        <v>7876608398</v>
      </c>
      <c r="D2937" s="1" t="s">
        <v>4531</v>
      </c>
      <c r="E2937" s="1" t="s">
        <v>1318</v>
      </c>
      <c r="F2937" s="1" t="s">
        <v>11</v>
      </c>
      <c r="G2937" s="162">
        <v>45456</v>
      </c>
      <c r="H2937" s="156" t="s">
        <v>94</v>
      </c>
      <c r="I2937" s="163">
        <v>45458</v>
      </c>
      <c r="J2937" s="127"/>
      <c r="K2937" s="9" t="s">
        <v>1368</v>
      </c>
      <c r="M2937" s="13">
        <v>1399</v>
      </c>
      <c r="N2937" s="9" t="s">
        <v>1713</v>
      </c>
      <c r="O2937">
        <v>530</v>
      </c>
      <c r="P2937">
        <v>125</v>
      </c>
      <c r="Q2937" s="13">
        <f t="shared" si="52"/>
        <v>744</v>
      </c>
    </row>
    <row r="2938" spans="1:17" ht="21">
      <c r="A2938" s="59">
        <v>2930</v>
      </c>
      <c r="B2938" s="55">
        <v>78021154886</v>
      </c>
      <c r="C2938" s="55">
        <v>9550542731</v>
      </c>
      <c r="D2938" s="1" t="s">
        <v>4532</v>
      </c>
      <c r="E2938" s="1" t="s">
        <v>598</v>
      </c>
      <c r="F2938" s="1" t="s">
        <v>303</v>
      </c>
      <c r="G2938" s="162">
        <v>45456</v>
      </c>
      <c r="H2938" s="156" t="s">
        <v>94</v>
      </c>
      <c r="I2938" s="163">
        <v>45459</v>
      </c>
      <c r="J2938" s="127"/>
      <c r="K2938" s="9" t="s">
        <v>2104</v>
      </c>
      <c r="M2938" s="13">
        <v>1999</v>
      </c>
      <c r="N2938" t="s">
        <v>2254</v>
      </c>
      <c r="O2938">
        <v>650</v>
      </c>
      <c r="P2938">
        <v>200</v>
      </c>
      <c r="Q2938" s="13">
        <f t="shared" si="52"/>
        <v>1149</v>
      </c>
    </row>
    <row r="2939" spans="1:17" ht="21">
      <c r="A2939" s="59">
        <v>2931</v>
      </c>
      <c r="B2939" s="55">
        <v>19041590929764</v>
      </c>
      <c r="C2939" s="55">
        <v>7741034977</v>
      </c>
      <c r="D2939" s="1" t="s">
        <v>4533</v>
      </c>
      <c r="E2939" s="1" t="s">
        <v>4534</v>
      </c>
      <c r="F2939" s="1" t="s">
        <v>232</v>
      </c>
      <c r="G2939" s="162">
        <v>45456</v>
      </c>
      <c r="H2939" s="156" t="s">
        <v>94</v>
      </c>
      <c r="I2939" s="163">
        <v>45462</v>
      </c>
      <c r="J2939" s="127"/>
      <c r="K2939" s="9" t="s">
        <v>1368</v>
      </c>
      <c r="M2939" s="13">
        <v>1399</v>
      </c>
      <c r="N2939" s="9" t="s">
        <v>1713</v>
      </c>
      <c r="O2939">
        <v>530</v>
      </c>
      <c r="P2939">
        <v>125</v>
      </c>
      <c r="Q2939" s="13">
        <f t="shared" si="52"/>
        <v>744</v>
      </c>
    </row>
    <row r="2940" spans="1:17" ht="21">
      <c r="A2940" s="59">
        <v>2932</v>
      </c>
      <c r="B2940" s="55">
        <v>78021154422</v>
      </c>
      <c r="C2940" s="55">
        <v>9701219785</v>
      </c>
      <c r="D2940" s="1" t="s">
        <v>4535</v>
      </c>
      <c r="E2940" s="1" t="s">
        <v>829</v>
      </c>
      <c r="F2940" s="1" t="s">
        <v>303</v>
      </c>
      <c r="G2940" s="162">
        <v>45456</v>
      </c>
      <c r="H2940" s="156" t="s">
        <v>94</v>
      </c>
      <c r="I2940" s="163">
        <v>45459</v>
      </c>
      <c r="J2940" s="127"/>
      <c r="K2940" s="9" t="s">
        <v>1514</v>
      </c>
      <c r="M2940" s="13">
        <v>1599</v>
      </c>
      <c r="N2940" s="9" t="s">
        <v>4536</v>
      </c>
      <c r="O2940">
        <v>550</v>
      </c>
      <c r="P2940">
        <v>125</v>
      </c>
      <c r="Q2940" s="13">
        <f t="shared" si="52"/>
        <v>924</v>
      </c>
    </row>
    <row r="2941" spans="1:17" ht="21">
      <c r="A2941" s="59">
        <v>2933</v>
      </c>
      <c r="B2941" s="55">
        <v>78021153416</v>
      </c>
      <c r="C2941" s="55">
        <v>9737787019</v>
      </c>
      <c r="D2941" s="1" t="s">
        <v>4539</v>
      </c>
      <c r="E2941" s="1" t="s">
        <v>4540</v>
      </c>
      <c r="F2941" s="1" t="s">
        <v>492</v>
      </c>
      <c r="G2941" s="162">
        <v>45456</v>
      </c>
      <c r="H2941" s="156" t="s">
        <v>94</v>
      </c>
      <c r="I2941" s="163">
        <v>45460</v>
      </c>
      <c r="J2941" s="127"/>
      <c r="K2941" s="9" t="s">
        <v>2104</v>
      </c>
      <c r="M2941" s="13">
        <v>1999</v>
      </c>
      <c r="N2941" t="s">
        <v>3444</v>
      </c>
      <c r="O2941">
        <v>650</v>
      </c>
      <c r="P2941">
        <v>200</v>
      </c>
      <c r="Q2941" s="13">
        <f t="shared" si="52"/>
        <v>1149</v>
      </c>
    </row>
    <row r="2942" spans="1:17" ht="21">
      <c r="A2942" s="59">
        <v>2934</v>
      </c>
      <c r="B2942" s="55">
        <v>19041590928294</v>
      </c>
      <c r="C2942" s="55">
        <v>9155028467</v>
      </c>
      <c r="D2942" s="1" t="s">
        <v>4541</v>
      </c>
      <c r="E2942" s="1" t="s">
        <v>342</v>
      </c>
      <c r="F2942" s="1" t="s">
        <v>343</v>
      </c>
      <c r="G2942" s="162">
        <v>45456</v>
      </c>
      <c r="H2942" s="156" t="s">
        <v>94</v>
      </c>
      <c r="I2942" s="163">
        <v>45462</v>
      </c>
      <c r="J2942" s="127"/>
      <c r="K2942" s="9" t="s">
        <v>1368</v>
      </c>
      <c r="M2942" s="13">
        <v>1399</v>
      </c>
      <c r="N2942" s="9" t="s">
        <v>1713</v>
      </c>
      <c r="O2942">
        <v>530</v>
      </c>
      <c r="P2942">
        <v>125</v>
      </c>
      <c r="Q2942" s="13">
        <f t="shared" si="52"/>
        <v>744</v>
      </c>
    </row>
    <row r="2943" spans="1:17" ht="21">
      <c r="A2943" s="59">
        <v>2935</v>
      </c>
      <c r="B2943" s="55">
        <v>77094619545</v>
      </c>
      <c r="C2943" s="55">
        <v>8075820353</v>
      </c>
      <c r="D2943" s="1" t="s">
        <v>4542</v>
      </c>
      <c r="E2943" s="1" t="s">
        <v>2738</v>
      </c>
      <c r="F2943" s="1" t="s">
        <v>6</v>
      </c>
      <c r="G2943" s="162">
        <v>45456</v>
      </c>
      <c r="H2943" s="156" t="s">
        <v>94</v>
      </c>
      <c r="I2943" s="163">
        <v>45461</v>
      </c>
      <c r="J2943" s="127"/>
      <c r="K2943" s="9" t="s">
        <v>1376</v>
      </c>
      <c r="L2943" t="s">
        <v>562</v>
      </c>
      <c r="M2943" s="13">
        <v>1499</v>
      </c>
      <c r="N2943" s="9" t="s">
        <v>4411</v>
      </c>
      <c r="O2943">
        <v>570</v>
      </c>
      <c r="P2943">
        <v>125</v>
      </c>
      <c r="Q2943" s="13">
        <f t="shared" si="52"/>
        <v>804</v>
      </c>
    </row>
    <row r="2944" spans="1:17" ht="21">
      <c r="A2944" s="59">
        <v>2936</v>
      </c>
      <c r="B2944" s="55">
        <v>78021150841</v>
      </c>
      <c r="C2944" s="55">
        <v>9339956288</v>
      </c>
      <c r="D2944" s="1" t="s">
        <v>4543</v>
      </c>
      <c r="E2944" s="1" t="s">
        <v>249</v>
      </c>
      <c r="F2944" s="1" t="s">
        <v>249</v>
      </c>
      <c r="G2944" s="162">
        <v>45456</v>
      </c>
      <c r="H2944" s="157" t="s">
        <v>115</v>
      </c>
      <c r="I2944" s="164"/>
      <c r="J2944" s="165">
        <v>45472</v>
      </c>
      <c r="K2944" s="9" t="s">
        <v>1234</v>
      </c>
      <c r="M2944" s="13"/>
      <c r="N2944" s="9" t="s">
        <v>2743</v>
      </c>
      <c r="P2944">
        <v>125</v>
      </c>
      <c r="Q2944" s="13">
        <f t="shared" si="52"/>
        <v>0</v>
      </c>
    </row>
    <row r="2945" spans="1:17" ht="21">
      <c r="A2945" s="59">
        <v>2937</v>
      </c>
      <c r="B2945" s="55">
        <v>78021290056</v>
      </c>
      <c r="C2945" s="55">
        <v>8858662488</v>
      </c>
      <c r="D2945" s="1" t="s">
        <v>4546</v>
      </c>
      <c r="E2945" s="1" t="s">
        <v>4547</v>
      </c>
      <c r="F2945" s="1" t="s">
        <v>22</v>
      </c>
      <c r="G2945" s="162">
        <v>45456</v>
      </c>
      <c r="H2945" s="156" t="s">
        <v>94</v>
      </c>
      <c r="I2945" s="163">
        <v>45459</v>
      </c>
      <c r="J2945" s="127"/>
      <c r="K2945" s="9" t="s">
        <v>2104</v>
      </c>
      <c r="M2945" s="13">
        <v>1999</v>
      </c>
      <c r="N2945" t="s">
        <v>3444</v>
      </c>
      <c r="O2945">
        <v>650</v>
      </c>
      <c r="P2945">
        <v>200</v>
      </c>
      <c r="Q2945" s="13">
        <f t="shared" si="52"/>
        <v>1149</v>
      </c>
    </row>
    <row r="2946" spans="1:17" ht="21">
      <c r="A2946" s="59">
        <v>2938</v>
      </c>
      <c r="B2946" s="55">
        <v>78021290012</v>
      </c>
      <c r="C2946" s="55">
        <v>9050422336</v>
      </c>
      <c r="D2946" s="1" t="s">
        <v>4548</v>
      </c>
      <c r="E2946" s="1" t="s">
        <v>1239</v>
      </c>
      <c r="F2946" s="1" t="s">
        <v>2</v>
      </c>
      <c r="G2946" s="162">
        <v>45456</v>
      </c>
      <c r="H2946" s="156" t="s">
        <v>94</v>
      </c>
      <c r="I2946" s="163">
        <v>45457</v>
      </c>
      <c r="J2946" s="127"/>
      <c r="K2946" s="9" t="s">
        <v>1427</v>
      </c>
      <c r="M2946" s="13">
        <v>1648</v>
      </c>
      <c r="N2946" s="9" t="s">
        <v>4442</v>
      </c>
      <c r="O2946">
        <v>575</v>
      </c>
      <c r="P2946">
        <v>125</v>
      </c>
      <c r="Q2946" s="13">
        <f t="shared" si="52"/>
        <v>948</v>
      </c>
    </row>
    <row r="2947" spans="1:17" ht="21">
      <c r="A2947" s="59">
        <v>2939</v>
      </c>
      <c r="B2947" s="55">
        <v>78021289964</v>
      </c>
      <c r="C2947" s="55">
        <v>9699804395</v>
      </c>
      <c r="D2947" s="1" t="s">
        <v>4549</v>
      </c>
      <c r="E2947" s="1" t="s">
        <v>2025</v>
      </c>
      <c r="F2947" s="1" t="s">
        <v>232</v>
      </c>
      <c r="G2947" s="162">
        <v>45456</v>
      </c>
      <c r="H2947" s="156" t="s">
        <v>94</v>
      </c>
      <c r="I2947" s="163">
        <v>45459</v>
      </c>
      <c r="J2947" s="127"/>
      <c r="K2947" s="9" t="s">
        <v>1368</v>
      </c>
      <c r="M2947" s="13">
        <v>1399</v>
      </c>
      <c r="N2947" s="9" t="s">
        <v>1713</v>
      </c>
      <c r="O2947">
        <v>530</v>
      </c>
      <c r="P2947">
        <v>125</v>
      </c>
      <c r="Q2947" s="13">
        <f t="shared" si="52"/>
        <v>744</v>
      </c>
    </row>
    <row r="2948" spans="1:17" ht="21">
      <c r="A2948" s="59">
        <v>2940</v>
      </c>
      <c r="B2948" s="55">
        <v>77094815372</v>
      </c>
      <c r="C2948" s="55">
        <v>8787791198</v>
      </c>
      <c r="D2948" s="1" t="s">
        <v>4550</v>
      </c>
      <c r="E2948" s="1" t="s">
        <v>4551</v>
      </c>
      <c r="F2948" s="1" t="s">
        <v>249</v>
      </c>
      <c r="G2948" s="162">
        <v>45456</v>
      </c>
      <c r="H2948" s="156" t="s">
        <v>94</v>
      </c>
      <c r="I2948" s="163">
        <v>45460</v>
      </c>
      <c r="J2948" s="127"/>
      <c r="K2948" s="9" t="s">
        <v>985</v>
      </c>
      <c r="L2948" t="s">
        <v>562</v>
      </c>
      <c r="M2948" s="13">
        <v>1399</v>
      </c>
      <c r="N2948" s="9" t="s">
        <v>4420</v>
      </c>
      <c r="O2948">
        <v>530</v>
      </c>
      <c r="P2948">
        <v>125</v>
      </c>
      <c r="Q2948" s="13">
        <f t="shared" si="52"/>
        <v>744</v>
      </c>
    </row>
    <row r="2949" spans="1:17" ht="21">
      <c r="A2949" s="59">
        <v>2941</v>
      </c>
      <c r="B2949" s="55">
        <v>19041591024124</v>
      </c>
      <c r="C2949" s="55">
        <v>7780220996</v>
      </c>
      <c r="D2949" s="1" t="s">
        <v>4552</v>
      </c>
      <c r="E2949" s="1" t="s">
        <v>1002</v>
      </c>
      <c r="F2949" s="1" t="s">
        <v>635</v>
      </c>
      <c r="G2949" s="162">
        <v>45456</v>
      </c>
      <c r="H2949" s="156" t="s">
        <v>94</v>
      </c>
      <c r="I2949" s="163">
        <v>45463</v>
      </c>
      <c r="J2949" s="127"/>
      <c r="K2949" s="9" t="s">
        <v>3508</v>
      </c>
      <c r="L2949" t="s">
        <v>562</v>
      </c>
      <c r="M2949" s="13">
        <v>1599</v>
      </c>
      <c r="N2949" s="9" t="s">
        <v>4292</v>
      </c>
      <c r="O2949">
        <v>575</v>
      </c>
      <c r="P2949">
        <v>125</v>
      </c>
      <c r="Q2949" s="13">
        <f t="shared" si="52"/>
        <v>899</v>
      </c>
    </row>
    <row r="2950" spans="1:17" ht="21">
      <c r="A2950" s="59">
        <v>2942</v>
      </c>
      <c r="B2950" s="55">
        <v>78021289511</v>
      </c>
      <c r="C2950" s="55">
        <v>9663116257</v>
      </c>
      <c r="D2950" s="1" t="s">
        <v>4553</v>
      </c>
      <c r="E2950" s="1" t="s">
        <v>4381</v>
      </c>
      <c r="F2950" s="1" t="s">
        <v>452</v>
      </c>
      <c r="G2950" s="162">
        <v>45456</v>
      </c>
      <c r="H2950" s="156" t="s">
        <v>94</v>
      </c>
      <c r="I2950" s="163">
        <v>45460</v>
      </c>
      <c r="J2950" s="127"/>
      <c r="K2950" s="9" t="s">
        <v>1368</v>
      </c>
      <c r="M2950" s="13">
        <v>1399</v>
      </c>
      <c r="N2950" s="9" t="s">
        <v>1713</v>
      </c>
      <c r="O2950">
        <v>530</v>
      </c>
      <c r="P2950">
        <v>125</v>
      </c>
      <c r="Q2950" s="13">
        <f t="shared" si="52"/>
        <v>744</v>
      </c>
    </row>
    <row r="2951" spans="1:17" ht="21">
      <c r="A2951" s="59">
        <v>2943</v>
      </c>
      <c r="B2951" s="55">
        <v>78021289334</v>
      </c>
      <c r="C2951" s="55">
        <v>9339476457</v>
      </c>
      <c r="D2951" s="1" t="s">
        <v>4554</v>
      </c>
      <c r="E2951" s="1" t="s">
        <v>4555</v>
      </c>
      <c r="F2951" s="1" t="s">
        <v>714</v>
      </c>
      <c r="G2951" s="162">
        <v>45456</v>
      </c>
      <c r="H2951" s="156" t="s">
        <v>94</v>
      </c>
      <c r="I2951" s="163">
        <v>45461</v>
      </c>
      <c r="J2951" s="127"/>
      <c r="K2951" s="9" t="s">
        <v>1234</v>
      </c>
      <c r="M2951" s="13">
        <v>1499</v>
      </c>
      <c r="N2951" s="9" t="s">
        <v>2743</v>
      </c>
      <c r="O2951">
        <v>550</v>
      </c>
      <c r="P2951">
        <v>125</v>
      </c>
      <c r="Q2951" s="13">
        <f t="shared" si="52"/>
        <v>824</v>
      </c>
    </row>
    <row r="2952" spans="1:17" ht="21">
      <c r="A2952" s="59">
        <v>2944</v>
      </c>
      <c r="B2952" s="55">
        <v>78021395981</v>
      </c>
      <c r="C2952" s="55">
        <v>9448657257</v>
      </c>
      <c r="D2952" s="1" t="s">
        <v>4556</v>
      </c>
      <c r="E2952" s="1" t="s">
        <v>1892</v>
      </c>
      <c r="F2952" s="1" t="s">
        <v>452</v>
      </c>
      <c r="G2952" s="162">
        <v>45456</v>
      </c>
      <c r="H2952" s="156" t="s">
        <v>94</v>
      </c>
      <c r="I2952" s="163">
        <v>45460</v>
      </c>
      <c r="J2952" s="127"/>
      <c r="K2952" s="9" t="s">
        <v>1368</v>
      </c>
      <c r="M2952" s="13">
        <v>1399</v>
      </c>
      <c r="N2952" s="9" t="s">
        <v>1713</v>
      </c>
      <c r="O2952">
        <v>530</v>
      </c>
      <c r="P2952">
        <v>125</v>
      </c>
      <c r="Q2952" s="13">
        <f t="shared" si="52"/>
        <v>744</v>
      </c>
    </row>
    <row r="2953" spans="1:17" ht="21">
      <c r="A2953" s="59">
        <v>2945</v>
      </c>
      <c r="B2953" s="55">
        <v>77094901310</v>
      </c>
      <c r="C2953" s="55">
        <v>7559962033</v>
      </c>
      <c r="D2953" s="1" t="s">
        <v>4557</v>
      </c>
      <c r="E2953" s="1" t="s">
        <v>3181</v>
      </c>
      <c r="F2953" s="1" t="s">
        <v>6</v>
      </c>
      <c r="G2953" s="162">
        <v>45456</v>
      </c>
      <c r="H2953" s="156" t="s">
        <v>94</v>
      </c>
      <c r="I2953" s="163">
        <v>45460</v>
      </c>
      <c r="J2953" s="127"/>
      <c r="K2953" s="9" t="s">
        <v>985</v>
      </c>
      <c r="L2953" t="s">
        <v>562</v>
      </c>
      <c r="M2953" s="13">
        <v>1399</v>
      </c>
      <c r="N2953" s="9" t="s">
        <v>4420</v>
      </c>
      <c r="O2953">
        <v>570</v>
      </c>
      <c r="P2953">
        <v>125</v>
      </c>
      <c r="Q2953" s="13">
        <f t="shared" si="52"/>
        <v>704</v>
      </c>
    </row>
    <row r="2954" spans="1:17" ht="21">
      <c r="A2954" s="59">
        <v>2946</v>
      </c>
      <c r="B2954" s="55">
        <v>78021395874</v>
      </c>
      <c r="C2954" s="55">
        <v>8369893761</v>
      </c>
      <c r="D2954" s="1" t="s">
        <v>4558</v>
      </c>
      <c r="E2954" s="1" t="s">
        <v>873</v>
      </c>
      <c r="F2954" s="1" t="s">
        <v>232</v>
      </c>
      <c r="G2954" s="162">
        <v>45456</v>
      </c>
      <c r="H2954" s="156" t="s">
        <v>94</v>
      </c>
      <c r="I2954" s="163">
        <v>45458</v>
      </c>
      <c r="J2954" s="127"/>
      <c r="K2954" s="9" t="s">
        <v>1234</v>
      </c>
      <c r="M2954" s="13">
        <v>1499</v>
      </c>
      <c r="N2954" s="9" t="s">
        <v>2743</v>
      </c>
      <c r="O2954">
        <v>550</v>
      </c>
      <c r="P2954">
        <v>125</v>
      </c>
      <c r="Q2954" s="13">
        <f t="shared" si="52"/>
        <v>824</v>
      </c>
    </row>
    <row r="2955" spans="1:17" ht="21">
      <c r="A2955" s="59">
        <v>2947</v>
      </c>
      <c r="B2955" s="55">
        <v>78021395830</v>
      </c>
      <c r="C2955" s="55">
        <v>8240582125</v>
      </c>
      <c r="D2955" s="1" t="s">
        <v>4560</v>
      </c>
      <c r="E2955" s="1" t="s">
        <v>419</v>
      </c>
      <c r="F2955" s="1" t="s">
        <v>714</v>
      </c>
      <c r="G2955" s="162">
        <v>45456</v>
      </c>
      <c r="H2955" s="157" t="s">
        <v>115</v>
      </c>
      <c r="I2955" s="164"/>
      <c r="J2955" s="165">
        <v>45474</v>
      </c>
      <c r="K2955" s="9" t="s">
        <v>2104</v>
      </c>
      <c r="M2955" s="13"/>
      <c r="N2955" t="s">
        <v>3444</v>
      </c>
      <c r="O2955">
        <v>650</v>
      </c>
      <c r="P2955">
        <v>200</v>
      </c>
      <c r="Q2955" s="13">
        <f t="shared" si="52"/>
        <v>0</v>
      </c>
    </row>
    <row r="2956" spans="1:17" ht="21">
      <c r="A2956" s="59">
        <v>2948</v>
      </c>
      <c r="B2956" s="55">
        <v>77094900735</v>
      </c>
      <c r="C2956" s="55">
        <v>9676593377</v>
      </c>
      <c r="D2956" s="1" t="s">
        <v>4563</v>
      </c>
      <c r="E2956" s="1" t="s">
        <v>253</v>
      </c>
      <c r="F2956" s="1" t="s">
        <v>635</v>
      </c>
      <c r="G2956" s="162">
        <v>45456</v>
      </c>
      <c r="H2956" s="156" t="s">
        <v>94</v>
      </c>
      <c r="I2956" s="163">
        <v>45461</v>
      </c>
      <c r="J2956" s="127"/>
      <c r="K2956" s="9" t="s">
        <v>985</v>
      </c>
      <c r="L2956" t="s">
        <v>562</v>
      </c>
      <c r="M2956" s="13">
        <v>1399</v>
      </c>
      <c r="N2956" s="9" t="s">
        <v>3600</v>
      </c>
      <c r="O2956">
        <v>570</v>
      </c>
      <c r="P2956">
        <v>125</v>
      </c>
      <c r="Q2956" s="13">
        <f t="shared" si="52"/>
        <v>704</v>
      </c>
    </row>
    <row r="2957" spans="1:17" ht="21">
      <c r="A2957" s="59">
        <v>2949</v>
      </c>
      <c r="B2957" s="55">
        <v>77094900665</v>
      </c>
      <c r="C2957" s="55">
        <v>9390103526</v>
      </c>
      <c r="D2957" s="1" t="s">
        <v>4564</v>
      </c>
      <c r="E2957" s="1" t="s">
        <v>839</v>
      </c>
      <c r="F2957" s="1" t="s">
        <v>840</v>
      </c>
      <c r="G2957" s="162">
        <v>45456</v>
      </c>
      <c r="H2957" s="156" t="s">
        <v>94</v>
      </c>
      <c r="I2957" s="163">
        <v>45458</v>
      </c>
      <c r="J2957" s="127"/>
      <c r="K2957" s="9" t="s">
        <v>1376</v>
      </c>
      <c r="L2957" t="s">
        <v>562</v>
      </c>
      <c r="M2957" s="13">
        <v>1499</v>
      </c>
      <c r="N2957" s="9" t="s">
        <v>4133</v>
      </c>
      <c r="O2957">
        <v>575</v>
      </c>
      <c r="P2957">
        <v>125</v>
      </c>
      <c r="Q2957" s="13">
        <f t="shared" si="52"/>
        <v>799</v>
      </c>
    </row>
    <row r="2958" spans="1:17" ht="21">
      <c r="A2958" s="59">
        <v>2950</v>
      </c>
      <c r="B2958" s="55">
        <v>78021395373</v>
      </c>
      <c r="C2958" s="55">
        <v>9370772145</v>
      </c>
      <c r="D2958" s="1" t="s">
        <v>4565</v>
      </c>
      <c r="E2958" s="1" t="s">
        <v>589</v>
      </c>
      <c r="F2958" s="1" t="s">
        <v>232</v>
      </c>
      <c r="G2958" s="162">
        <v>45456</v>
      </c>
      <c r="H2958" s="156" t="s">
        <v>94</v>
      </c>
      <c r="I2958" s="163">
        <v>45458</v>
      </c>
      <c r="J2958" s="127"/>
      <c r="K2958" s="9" t="s">
        <v>1368</v>
      </c>
      <c r="M2958" s="13">
        <v>1399</v>
      </c>
      <c r="N2958" s="9" t="s">
        <v>1713</v>
      </c>
      <c r="O2958">
        <v>530</v>
      </c>
      <c r="P2958">
        <v>125</v>
      </c>
      <c r="Q2958" s="13">
        <f t="shared" si="52"/>
        <v>744</v>
      </c>
    </row>
    <row r="2959" spans="1:17" ht="21">
      <c r="A2959" s="59">
        <v>2951</v>
      </c>
      <c r="B2959" s="55">
        <v>78021394430</v>
      </c>
      <c r="C2959" s="55">
        <v>7751063136</v>
      </c>
      <c r="D2959" s="1" t="s">
        <v>4566</v>
      </c>
      <c r="E2959" s="1" t="s">
        <v>4567</v>
      </c>
      <c r="F2959" s="1" t="s">
        <v>827</v>
      </c>
      <c r="G2959" s="162">
        <v>45456</v>
      </c>
      <c r="H2959" s="156" t="s">
        <v>94</v>
      </c>
      <c r="I2959" s="163">
        <v>45463</v>
      </c>
      <c r="J2959" s="127"/>
      <c r="K2959" s="9" t="s">
        <v>3740</v>
      </c>
      <c r="M2959" s="13">
        <v>2998</v>
      </c>
      <c r="N2959" s="9" t="s">
        <v>4568</v>
      </c>
      <c r="O2959">
        <v>110</v>
      </c>
      <c r="P2959">
        <v>125</v>
      </c>
      <c r="Q2959" s="13">
        <f t="shared" si="52"/>
        <v>2763</v>
      </c>
    </row>
    <row r="2960" spans="1:17" ht="21">
      <c r="A2960" s="59">
        <v>2952</v>
      </c>
      <c r="B2960" s="55">
        <v>78021615394</v>
      </c>
      <c r="C2960" s="55">
        <v>7018162837</v>
      </c>
      <c r="D2960" s="1" t="s">
        <v>4559</v>
      </c>
      <c r="E2960" s="1" t="s">
        <v>90</v>
      </c>
      <c r="F2960" s="1" t="s">
        <v>93</v>
      </c>
      <c r="G2960" s="162">
        <v>45456</v>
      </c>
      <c r="H2960" s="156" t="s">
        <v>94</v>
      </c>
      <c r="I2960" s="163">
        <v>45458</v>
      </c>
      <c r="K2960" s="9" t="s">
        <v>2104</v>
      </c>
      <c r="M2960">
        <v>1999</v>
      </c>
      <c r="N2960" t="s">
        <v>4261</v>
      </c>
      <c r="O2960">
        <v>650</v>
      </c>
      <c r="P2960">
        <v>200</v>
      </c>
      <c r="Q2960" s="13">
        <f t="shared" si="52"/>
        <v>1149</v>
      </c>
    </row>
    <row r="2961" spans="1:17" ht="21">
      <c r="A2961" s="59">
        <v>2953</v>
      </c>
      <c r="B2961" s="55">
        <v>77095794672</v>
      </c>
      <c r="C2961" s="55">
        <v>8818946017</v>
      </c>
      <c r="D2961" s="1" t="s">
        <v>4569</v>
      </c>
      <c r="E2961" s="1" t="s">
        <v>406</v>
      </c>
      <c r="F2961" s="1" t="s">
        <v>4</v>
      </c>
      <c r="G2961" s="162">
        <v>45457</v>
      </c>
      <c r="H2961" s="156" t="s">
        <v>94</v>
      </c>
      <c r="I2961" s="163">
        <v>45458</v>
      </c>
      <c r="K2961" s="9" t="s">
        <v>1376</v>
      </c>
      <c r="L2961" t="s">
        <v>562</v>
      </c>
      <c r="M2961">
        <v>1499</v>
      </c>
      <c r="N2961" s="9" t="s">
        <v>4133</v>
      </c>
      <c r="O2961">
        <v>575</v>
      </c>
      <c r="P2961">
        <v>125</v>
      </c>
      <c r="Q2961" s="13">
        <f t="shared" ref="Q2961:Q3024" si="53">(IF((M2961)-(O2961+P2961)&lt;0,0,(M2961)-(O2961+P2961)))</f>
        <v>799</v>
      </c>
    </row>
    <row r="2962" spans="1:17" ht="21">
      <c r="A2962" s="59">
        <v>2954</v>
      </c>
      <c r="B2962" s="55">
        <v>78022220021</v>
      </c>
      <c r="C2962" s="55">
        <v>6304953626</v>
      </c>
      <c r="D2962" s="1" t="s">
        <v>4570</v>
      </c>
      <c r="E2962" s="1" t="s">
        <v>4571</v>
      </c>
      <c r="F2962" s="1" t="s">
        <v>635</v>
      </c>
      <c r="G2962" s="162">
        <v>45457</v>
      </c>
      <c r="H2962" s="156" t="s">
        <v>94</v>
      </c>
      <c r="I2962" s="163">
        <v>45461</v>
      </c>
      <c r="K2962" s="9" t="s">
        <v>1234</v>
      </c>
      <c r="M2962" s="13">
        <v>1499</v>
      </c>
      <c r="N2962" s="9" t="s">
        <v>2882</v>
      </c>
      <c r="O2962">
        <v>530</v>
      </c>
      <c r="P2962">
        <v>125</v>
      </c>
      <c r="Q2962" s="13">
        <f t="shared" si="53"/>
        <v>844</v>
      </c>
    </row>
    <row r="2963" spans="1:17" ht="21">
      <c r="A2963" s="59">
        <v>2955</v>
      </c>
      <c r="B2963" s="55">
        <v>19041591630055</v>
      </c>
      <c r="C2963" s="55">
        <v>7054111800</v>
      </c>
      <c r="D2963" s="1" t="s">
        <v>4572</v>
      </c>
      <c r="E2963" s="1" t="s">
        <v>4573</v>
      </c>
      <c r="F2963" s="1" t="s">
        <v>2</v>
      </c>
      <c r="G2963" s="162">
        <v>45457</v>
      </c>
      <c r="H2963" s="156" t="s">
        <v>94</v>
      </c>
      <c r="I2963" s="163">
        <v>45458</v>
      </c>
      <c r="K2963" s="9" t="s">
        <v>1368</v>
      </c>
      <c r="M2963">
        <v>1399</v>
      </c>
      <c r="N2963" s="9" t="s">
        <v>1713</v>
      </c>
      <c r="O2963">
        <v>530</v>
      </c>
      <c r="P2963">
        <v>125</v>
      </c>
      <c r="Q2963" s="13">
        <f t="shared" si="53"/>
        <v>744</v>
      </c>
    </row>
    <row r="2964" spans="1:17" ht="21">
      <c r="A2964" s="59">
        <v>2956</v>
      </c>
      <c r="B2964" s="55">
        <v>77095793806</v>
      </c>
      <c r="C2964" s="55">
        <v>9998319612</v>
      </c>
      <c r="D2964" s="1" t="s">
        <v>4574</v>
      </c>
      <c r="E2964" s="1" t="s">
        <v>4575</v>
      </c>
      <c r="F2964" s="1" t="s">
        <v>232</v>
      </c>
      <c r="G2964" s="162">
        <v>45457</v>
      </c>
      <c r="H2964" s="156" t="s">
        <v>94</v>
      </c>
      <c r="I2964" s="163">
        <v>45460</v>
      </c>
      <c r="K2964" s="9" t="s">
        <v>4576</v>
      </c>
      <c r="L2964" t="s">
        <v>562</v>
      </c>
      <c r="M2964">
        <v>3998</v>
      </c>
      <c r="N2964" t="s">
        <v>4577</v>
      </c>
      <c r="O2964">
        <v>1300</v>
      </c>
      <c r="P2964">
        <v>250</v>
      </c>
      <c r="Q2964" s="13">
        <f t="shared" si="53"/>
        <v>2448</v>
      </c>
    </row>
    <row r="2965" spans="1:17" ht="21">
      <c r="A2965" s="59">
        <v>2957</v>
      </c>
      <c r="B2965" s="55">
        <v>78022219516</v>
      </c>
      <c r="C2965" s="55">
        <v>9875358379</v>
      </c>
      <c r="D2965" s="1" t="s">
        <v>4578</v>
      </c>
      <c r="E2965" s="1" t="s">
        <v>419</v>
      </c>
      <c r="F2965" s="1" t="s">
        <v>714</v>
      </c>
      <c r="G2965" s="162">
        <v>45457</v>
      </c>
      <c r="H2965" s="156" t="s">
        <v>94</v>
      </c>
      <c r="I2965" s="163">
        <v>45460</v>
      </c>
      <c r="K2965" s="9" t="s">
        <v>1514</v>
      </c>
      <c r="M2965">
        <v>1599</v>
      </c>
      <c r="N2965" s="9" t="s">
        <v>4579</v>
      </c>
      <c r="O2965">
        <v>550</v>
      </c>
      <c r="P2965">
        <v>125</v>
      </c>
      <c r="Q2965" s="13">
        <f t="shared" si="53"/>
        <v>924</v>
      </c>
    </row>
    <row r="2966" spans="1:17" ht="21">
      <c r="A2966" s="59">
        <v>2958</v>
      </c>
      <c r="B2966" s="55">
        <v>78022219402</v>
      </c>
      <c r="C2966" s="55">
        <v>9830082285</v>
      </c>
      <c r="D2966" s="1" t="s">
        <v>4580</v>
      </c>
      <c r="E2966" s="1" t="s">
        <v>419</v>
      </c>
      <c r="F2966" s="1" t="s">
        <v>714</v>
      </c>
      <c r="G2966" s="162">
        <v>45457</v>
      </c>
      <c r="H2966" s="156" t="s">
        <v>94</v>
      </c>
      <c r="I2966" s="163">
        <v>45460</v>
      </c>
      <c r="K2966" s="9" t="s">
        <v>1514</v>
      </c>
      <c r="M2966">
        <v>1599</v>
      </c>
      <c r="N2966" s="9" t="s">
        <v>4579</v>
      </c>
      <c r="O2966">
        <v>550</v>
      </c>
      <c r="P2966">
        <v>125</v>
      </c>
      <c r="Q2966" s="13">
        <f t="shared" si="53"/>
        <v>924</v>
      </c>
    </row>
    <row r="2967" spans="1:17" ht="21">
      <c r="A2967" s="59">
        <v>2959</v>
      </c>
      <c r="B2967" s="55">
        <v>77095792406</v>
      </c>
      <c r="C2967" s="55">
        <v>8871816064</v>
      </c>
      <c r="D2967" s="1" t="s">
        <v>4581</v>
      </c>
      <c r="E2967" s="1" t="s">
        <v>4582</v>
      </c>
      <c r="F2967" s="1" t="s">
        <v>199</v>
      </c>
      <c r="G2967" s="162">
        <v>45457</v>
      </c>
      <c r="H2967" s="156" t="s">
        <v>94</v>
      </c>
      <c r="I2967" s="163">
        <v>45461</v>
      </c>
      <c r="K2967" s="9" t="s">
        <v>985</v>
      </c>
      <c r="L2967" t="s">
        <v>562</v>
      </c>
      <c r="M2967">
        <v>1399</v>
      </c>
      <c r="N2967" s="9" t="s">
        <v>4420</v>
      </c>
      <c r="O2967">
        <v>570</v>
      </c>
      <c r="P2967">
        <v>125</v>
      </c>
      <c r="Q2967" s="13">
        <f t="shared" si="53"/>
        <v>704</v>
      </c>
    </row>
    <row r="2968" spans="1:17" ht="21">
      <c r="A2968" s="59">
        <v>2960</v>
      </c>
      <c r="B2968" s="55">
        <v>19041591601241</v>
      </c>
      <c r="C2968" s="55">
        <v>7700006553</v>
      </c>
      <c r="D2968" s="1" t="s">
        <v>4583</v>
      </c>
      <c r="E2968" s="1" t="s">
        <v>1374</v>
      </c>
      <c r="F2968" s="1" t="s">
        <v>2</v>
      </c>
      <c r="G2968" s="162">
        <v>45457</v>
      </c>
      <c r="H2968" s="156" t="s">
        <v>94</v>
      </c>
      <c r="I2968" s="163">
        <v>45459</v>
      </c>
      <c r="K2968" s="9" t="s">
        <v>2228</v>
      </c>
      <c r="M2968">
        <v>2099</v>
      </c>
      <c r="N2968" t="s">
        <v>3456</v>
      </c>
      <c r="O2968">
        <v>650</v>
      </c>
      <c r="P2968">
        <v>200</v>
      </c>
      <c r="Q2968" s="13">
        <f t="shared" si="53"/>
        <v>1249</v>
      </c>
    </row>
    <row r="2969" spans="1:17" ht="21">
      <c r="A2969" s="59">
        <v>2961</v>
      </c>
      <c r="B2969" s="55">
        <v>78022218536</v>
      </c>
      <c r="C2969" s="55">
        <v>6363499205</v>
      </c>
      <c r="D2969" s="1" t="s">
        <v>4584</v>
      </c>
      <c r="E2969" s="1" t="s">
        <v>4585</v>
      </c>
      <c r="F2969" s="1" t="s">
        <v>452</v>
      </c>
      <c r="G2969" s="162">
        <v>45457</v>
      </c>
      <c r="H2969" s="156" t="s">
        <v>94</v>
      </c>
      <c r="I2969" s="163">
        <v>45461</v>
      </c>
      <c r="K2969" s="9" t="s">
        <v>1368</v>
      </c>
      <c r="M2969">
        <v>1399</v>
      </c>
      <c r="N2969" s="9" t="s">
        <v>1713</v>
      </c>
      <c r="O2969">
        <v>530</v>
      </c>
      <c r="P2969">
        <v>125</v>
      </c>
      <c r="Q2969" s="13">
        <f t="shared" si="53"/>
        <v>744</v>
      </c>
    </row>
    <row r="2970" spans="1:17" ht="21">
      <c r="A2970" s="59">
        <v>2962</v>
      </c>
      <c r="B2970" s="55">
        <v>77095791161</v>
      </c>
      <c r="C2970" s="55">
        <v>8888089599</v>
      </c>
      <c r="D2970" s="1" t="s">
        <v>4588</v>
      </c>
      <c r="E2970" s="1" t="s">
        <v>2226</v>
      </c>
      <c r="F2970" s="1" t="s">
        <v>232</v>
      </c>
      <c r="G2970" s="162">
        <v>45457</v>
      </c>
      <c r="H2970" s="156" t="s">
        <v>94</v>
      </c>
      <c r="I2970" s="163">
        <v>45460</v>
      </c>
      <c r="K2970" s="9" t="s">
        <v>985</v>
      </c>
      <c r="L2970" t="s">
        <v>562</v>
      </c>
      <c r="M2970">
        <v>1399</v>
      </c>
      <c r="N2970" s="9" t="s">
        <v>4420</v>
      </c>
      <c r="O2970">
        <v>570</v>
      </c>
      <c r="P2970">
        <v>125</v>
      </c>
      <c r="Q2970" s="13">
        <f t="shared" si="53"/>
        <v>704</v>
      </c>
    </row>
    <row r="2971" spans="1:17" ht="21">
      <c r="A2971" s="59">
        <v>2963</v>
      </c>
      <c r="B2971" s="55">
        <v>77095849014</v>
      </c>
      <c r="C2971" s="55">
        <v>9692123400</v>
      </c>
      <c r="D2971" s="1" t="s">
        <v>4589</v>
      </c>
      <c r="E2971" s="1" t="s">
        <v>1108</v>
      </c>
      <c r="F2971" s="1" t="s">
        <v>303</v>
      </c>
      <c r="G2971" s="162">
        <v>45457</v>
      </c>
      <c r="H2971" s="156" t="s">
        <v>94</v>
      </c>
      <c r="I2971" s="163">
        <v>45460</v>
      </c>
      <c r="K2971" s="9" t="s">
        <v>985</v>
      </c>
      <c r="L2971" t="s">
        <v>3492</v>
      </c>
      <c r="M2971">
        <v>0</v>
      </c>
      <c r="N2971" s="9" t="s">
        <v>1713</v>
      </c>
      <c r="O2971">
        <v>530</v>
      </c>
      <c r="P2971">
        <v>125</v>
      </c>
      <c r="Q2971" s="13">
        <f t="shared" si="53"/>
        <v>0</v>
      </c>
    </row>
    <row r="2972" spans="1:17" ht="21">
      <c r="A2972" s="59">
        <v>2964</v>
      </c>
      <c r="B2972" s="55">
        <v>19041591662933</v>
      </c>
      <c r="C2972" s="55">
        <v>8925664834</v>
      </c>
      <c r="D2972" s="1" t="s">
        <v>4593</v>
      </c>
      <c r="E2972" s="1" t="s">
        <v>1976</v>
      </c>
      <c r="F2972" s="1" t="s">
        <v>343</v>
      </c>
      <c r="G2972" s="162">
        <v>45457</v>
      </c>
      <c r="H2972" s="156" t="s">
        <v>94</v>
      </c>
      <c r="I2972" s="163">
        <v>45462</v>
      </c>
      <c r="K2972" s="9" t="s">
        <v>1234</v>
      </c>
      <c r="M2972">
        <v>1499</v>
      </c>
      <c r="N2972" s="9" t="s">
        <v>2743</v>
      </c>
      <c r="O2972">
        <v>550</v>
      </c>
      <c r="P2972">
        <v>125</v>
      </c>
      <c r="Q2972" s="13">
        <f t="shared" si="53"/>
        <v>824</v>
      </c>
    </row>
    <row r="2973" spans="1:17" ht="21">
      <c r="A2973" s="59">
        <v>2965</v>
      </c>
      <c r="B2973" s="55">
        <v>78022300845</v>
      </c>
      <c r="C2973" s="55">
        <v>8887502438</v>
      </c>
      <c r="D2973" s="1" t="s">
        <v>4594</v>
      </c>
      <c r="E2973" s="1" t="s">
        <v>4595</v>
      </c>
      <c r="F2973" s="1" t="s">
        <v>22</v>
      </c>
      <c r="G2973" s="162">
        <v>45457</v>
      </c>
      <c r="H2973" s="156" t="s">
        <v>94</v>
      </c>
      <c r="I2973" s="163">
        <v>45460</v>
      </c>
      <c r="K2973" s="9" t="s">
        <v>1368</v>
      </c>
      <c r="M2973">
        <v>1399</v>
      </c>
      <c r="N2973" s="9" t="s">
        <v>1713</v>
      </c>
      <c r="O2973">
        <v>530</v>
      </c>
      <c r="P2973">
        <v>125</v>
      </c>
      <c r="Q2973" s="13">
        <f t="shared" si="53"/>
        <v>744</v>
      </c>
    </row>
    <row r="2974" spans="1:17" ht="21">
      <c r="A2974" s="59">
        <v>2966</v>
      </c>
      <c r="B2974" s="55">
        <v>78022300834</v>
      </c>
      <c r="C2974" s="55">
        <v>6361247806</v>
      </c>
      <c r="D2974" s="1" t="s">
        <v>4596</v>
      </c>
      <c r="E2974" s="1" t="s">
        <v>3711</v>
      </c>
      <c r="F2974" s="1" t="s">
        <v>452</v>
      </c>
      <c r="G2974" s="162">
        <v>45457</v>
      </c>
      <c r="H2974" s="156" t="s">
        <v>94</v>
      </c>
      <c r="I2974" s="163">
        <v>45461</v>
      </c>
      <c r="K2974" s="9" t="s">
        <v>1427</v>
      </c>
      <c r="M2974">
        <v>1648</v>
      </c>
      <c r="N2974" s="9" t="s">
        <v>2707</v>
      </c>
      <c r="O2974">
        <v>575</v>
      </c>
      <c r="P2974">
        <v>125</v>
      </c>
      <c r="Q2974" s="13">
        <f t="shared" si="53"/>
        <v>948</v>
      </c>
    </row>
    <row r="2975" spans="1:17" ht="21">
      <c r="A2975" s="59">
        <v>2967</v>
      </c>
      <c r="B2975" s="55">
        <v>78023294156</v>
      </c>
      <c r="C2975" s="55">
        <v>9142783771</v>
      </c>
      <c r="D2975" s="1" t="s">
        <v>4597</v>
      </c>
      <c r="E2975" s="1" t="s">
        <v>4598</v>
      </c>
      <c r="F2975" s="1" t="s">
        <v>210</v>
      </c>
      <c r="G2975" s="162">
        <v>45458</v>
      </c>
      <c r="H2975" s="156" t="s">
        <v>94</v>
      </c>
      <c r="I2975" s="163">
        <v>45461</v>
      </c>
      <c r="K2975" s="9" t="s">
        <v>1234</v>
      </c>
      <c r="M2975">
        <v>1499</v>
      </c>
      <c r="N2975" s="9" t="s">
        <v>2743</v>
      </c>
      <c r="O2975">
        <v>550</v>
      </c>
      <c r="P2975">
        <v>125</v>
      </c>
      <c r="Q2975" s="13">
        <f t="shared" si="53"/>
        <v>824</v>
      </c>
    </row>
    <row r="2976" spans="1:17" ht="21">
      <c r="A2976" s="59">
        <v>2968</v>
      </c>
      <c r="B2976" s="55">
        <v>19041592463836</v>
      </c>
      <c r="C2976" s="55">
        <v>8709663073</v>
      </c>
      <c r="D2976" s="1" t="s">
        <v>4599</v>
      </c>
      <c r="E2976" s="1" t="s">
        <v>2994</v>
      </c>
      <c r="F2976" s="1" t="s">
        <v>452</v>
      </c>
      <c r="G2976" s="162">
        <v>45458</v>
      </c>
      <c r="H2976" s="156" t="s">
        <v>94</v>
      </c>
      <c r="I2976" s="163">
        <v>45462</v>
      </c>
      <c r="K2976" s="9" t="s">
        <v>2228</v>
      </c>
      <c r="M2976">
        <v>2099</v>
      </c>
      <c r="N2976" t="s">
        <v>3334</v>
      </c>
      <c r="O2976">
        <v>650</v>
      </c>
      <c r="P2976">
        <v>200</v>
      </c>
      <c r="Q2976" s="13">
        <f t="shared" si="53"/>
        <v>1249</v>
      </c>
    </row>
    <row r="2977" spans="1:17" ht="21">
      <c r="A2977" s="59">
        <v>2969</v>
      </c>
      <c r="B2977" s="55">
        <v>78023293972</v>
      </c>
      <c r="C2977" s="55">
        <v>9398967044</v>
      </c>
      <c r="D2977" s="1" t="s">
        <v>4600</v>
      </c>
      <c r="E2977" s="1" t="s">
        <v>1663</v>
      </c>
      <c r="F2977" s="1" t="s">
        <v>635</v>
      </c>
      <c r="G2977" s="162">
        <v>45458</v>
      </c>
      <c r="H2977" s="156" t="s">
        <v>94</v>
      </c>
      <c r="I2977" s="163">
        <v>45463</v>
      </c>
      <c r="K2977" s="9" t="s">
        <v>1415</v>
      </c>
      <c r="M2977">
        <v>1548</v>
      </c>
      <c r="N2977" s="9" t="s">
        <v>1554</v>
      </c>
      <c r="O2977">
        <v>570</v>
      </c>
      <c r="P2977">
        <v>125</v>
      </c>
      <c r="Q2977" s="13">
        <f t="shared" si="53"/>
        <v>853</v>
      </c>
    </row>
    <row r="2978" spans="1:17" ht="21">
      <c r="A2978" s="59">
        <v>2970</v>
      </c>
      <c r="B2978" s="55">
        <v>77097074143</v>
      </c>
      <c r="C2978" s="55">
        <v>6361255895</v>
      </c>
      <c r="D2978" s="1" t="s">
        <v>4601</v>
      </c>
      <c r="E2978" s="1" t="s">
        <v>4602</v>
      </c>
      <c r="F2978" s="1" t="s">
        <v>452</v>
      </c>
      <c r="G2978" s="162">
        <v>45458</v>
      </c>
      <c r="H2978" s="156" t="s">
        <v>94</v>
      </c>
      <c r="I2978" s="163">
        <v>45462</v>
      </c>
      <c r="K2978" s="9" t="s">
        <v>985</v>
      </c>
      <c r="L2978" t="s">
        <v>562</v>
      </c>
      <c r="M2978">
        <v>1399</v>
      </c>
      <c r="N2978" s="9" t="s">
        <v>4420</v>
      </c>
      <c r="O2978">
        <v>570</v>
      </c>
      <c r="P2978">
        <v>125</v>
      </c>
      <c r="Q2978" s="13">
        <f t="shared" si="53"/>
        <v>704</v>
      </c>
    </row>
    <row r="2979" spans="1:17" ht="21">
      <c r="A2979" s="59">
        <v>2971</v>
      </c>
      <c r="B2979" s="55">
        <v>78023293740</v>
      </c>
      <c r="C2979" s="55">
        <v>6291160851</v>
      </c>
      <c r="D2979" s="1" t="s">
        <v>4603</v>
      </c>
      <c r="E2979" s="1" t="s">
        <v>1896</v>
      </c>
      <c r="F2979" s="1" t="s">
        <v>22</v>
      </c>
      <c r="G2979" s="162">
        <v>45458</v>
      </c>
      <c r="H2979" s="157" t="s">
        <v>115</v>
      </c>
      <c r="I2979" s="164"/>
      <c r="J2979" s="165">
        <v>45470</v>
      </c>
      <c r="K2979" s="9" t="s">
        <v>1514</v>
      </c>
      <c r="N2979" s="9" t="s">
        <v>2948</v>
      </c>
      <c r="P2979">
        <v>125</v>
      </c>
      <c r="Q2979" s="13">
        <f t="shared" si="53"/>
        <v>0</v>
      </c>
    </row>
    <row r="2980" spans="1:17" ht="21">
      <c r="A2980" s="59">
        <v>2972</v>
      </c>
      <c r="B2980" s="55">
        <v>78023293600</v>
      </c>
      <c r="C2980" s="55">
        <v>8823880058</v>
      </c>
      <c r="D2980" s="1" t="s">
        <v>4604</v>
      </c>
      <c r="E2980" s="1" t="s">
        <v>4605</v>
      </c>
      <c r="F2980" s="1" t="s">
        <v>71</v>
      </c>
      <c r="G2980" s="162">
        <v>45458</v>
      </c>
      <c r="H2980" s="156" t="s">
        <v>94</v>
      </c>
      <c r="I2980" s="163">
        <v>45462</v>
      </c>
      <c r="K2980" s="9" t="s">
        <v>1368</v>
      </c>
      <c r="M2980">
        <v>1399</v>
      </c>
      <c r="N2980" s="9" t="s">
        <v>1713</v>
      </c>
      <c r="O2980">
        <v>530</v>
      </c>
      <c r="P2980">
        <v>125</v>
      </c>
      <c r="Q2980" s="13">
        <f t="shared" si="53"/>
        <v>744</v>
      </c>
    </row>
    <row r="2981" spans="1:17" ht="21">
      <c r="A2981" s="59">
        <v>2973</v>
      </c>
      <c r="B2981" s="55">
        <v>78023293526</v>
      </c>
      <c r="C2981" s="55">
        <v>9392577631</v>
      </c>
      <c r="D2981" s="1" t="s">
        <v>4606</v>
      </c>
      <c r="E2981" s="1" t="s">
        <v>1108</v>
      </c>
      <c r="F2981" s="1" t="s">
        <v>303</v>
      </c>
      <c r="G2981" s="162">
        <v>45458</v>
      </c>
      <c r="H2981" s="156" t="s">
        <v>94</v>
      </c>
      <c r="I2981" s="163">
        <v>45464</v>
      </c>
      <c r="K2981" s="9" t="s">
        <v>2104</v>
      </c>
      <c r="M2981">
        <v>1999</v>
      </c>
      <c r="N2981" t="s">
        <v>3334</v>
      </c>
      <c r="O2981">
        <v>650</v>
      </c>
      <c r="P2981">
        <v>200</v>
      </c>
      <c r="Q2981" s="13">
        <f t="shared" si="53"/>
        <v>1149</v>
      </c>
    </row>
    <row r="2982" spans="1:17" ht="21">
      <c r="A2982" s="59">
        <v>2974</v>
      </c>
      <c r="B2982" s="55">
        <v>19041592463280</v>
      </c>
      <c r="C2982" s="55">
        <v>9877379836</v>
      </c>
      <c r="D2982" s="1" t="s">
        <v>4607</v>
      </c>
      <c r="E2982" s="1" t="s">
        <v>4608</v>
      </c>
      <c r="F2982" s="1" t="s">
        <v>714</v>
      </c>
      <c r="G2982" s="162">
        <v>45458</v>
      </c>
      <c r="H2982" s="156" t="s">
        <v>94</v>
      </c>
      <c r="I2982" s="163">
        <v>45463</v>
      </c>
      <c r="K2982" s="9" t="s">
        <v>1368</v>
      </c>
      <c r="M2982">
        <v>1399</v>
      </c>
      <c r="N2982" s="9" t="s">
        <v>1713</v>
      </c>
      <c r="O2982">
        <v>530</v>
      </c>
      <c r="P2982">
        <v>125</v>
      </c>
      <c r="Q2982" s="13">
        <f t="shared" si="53"/>
        <v>744</v>
      </c>
    </row>
    <row r="2983" spans="1:17" ht="21">
      <c r="A2983" s="59">
        <v>2975</v>
      </c>
      <c r="B2983" s="55">
        <v>78023293062</v>
      </c>
      <c r="C2983" s="55">
        <v>8005797859</v>
      </c>
      <c r="D2983" s="1" t="s">
        <v>4609</v>
      </c>
      <c r="E2983" s="1" t="s">
        <v>4610</v>
      </c>
      <c r="F2983" s="1" t="s">
        <v>93</v>
      </c>
      <c r="G2983" s="162">
        <v>45458</v>
      </c>
      <c r="H2983" s="156" t="s">
        <v>94</v>
      </c>
      <c r="I2983" s="163">
        <v>45462</v>
      </c>
      <c r="K2983" s="9" t="s">
        <v>2104</v>
      </c>
      <c r="M2983">
        <v>1999</v>
      </c>
      <c r="N2983" t="s">
        <v>3334</v>
      </c>
      <c r="O2983">
        <v>650</v>
      </c>
      <c r="P2983">
        <v>200</v>
      </c>
      <c r="Q2983" s="13">
        <f t="shared" si="53"/>
        <v>1149</v>
      </c>
    </row>
    <row r="2984" spans="1:17" ht="21">
      <c r="A2984" s="59">
        <v>2976</v>
      </c>
      <c r="B2984" s="55">
        <v>78023292970</v>
      </c>
      <c r="C2984" s="55">
        <v>9937405099</v>
      </c>
      <c r="D2984" s="1" t="s">
        <v>4611</v>
      </c>
      <c r="E2984" s="1" t="s">
        <v>2235</v>
      </c>
      <c r="F2984" s="1" t="s">
        <v>827</v>
      </c>
      <c r="G2984" s="162">
        <v>45458</v>
      </c>
      <c r="H2984" s="156" t="s">
        <v>94</v>
      </c>
      <c r="I2984" s="163">
        <v>45464</v>
      </c>
      <c r="K2984" s="9" t="s">
        <v>1368</v>
      </c>
      <c r="M2984">
        <v>1399</v>
      </c>
      <c r="N2984" s="9" t="s">
        <v>1713</v>
      </c>
      <c r="O2984">
        <v>530</v>
      </c>
      <c r="P2984">
        <v>125</v>
      </c>
      <c r="Q2984" s="13">
        <f t="shared" si="53"/>
        <v>744</v>
      </c>
    </row>
    <row r="2985" spans="1:17" ht="21">
      <c r="A2985" s="59">
        <v>2977</v>
      </c>
      <c r="B2985" s="55">
        <v>19041592462834</v>
      </c>
      <c r="C2985" s="55">
        <v>8310262477</v>
      </c>
      <c r="D2985" s="1" t="s">
        <v>4612</v>
      </c>
      <c r="E2985" s="1" t="s">
        <v>1477</v>
      </c>
      <c r="F2985" s="1" t="s">
        <v>452</v>
      </c>
      <c r="G2985" s="162">
        <v>45458</v>
      </c>
      <c r="H2985" s="156" t="s">
        <v>94</v>
      </c>
      <c r="I2985" s="163">
        <v>45461</v>
      </c>
      <c r="K2985" s="9" t="s">
        <v>985</v>
      </c>
      <c r="L2985" t="s">
        <v>562</v>
      </c>
      <c r="M2985">
        <v>1399</v>
      </c>
      <c r="N2985" s="9" t="s">
        <v>4420</v>
      </c>
      <c r="O2985">
        <v>570</v>
      </c>
      <c r="P2985">
        <v>125</v>
      </c>
      <c r="Q2985" s="13">
        <f t="shared" si="53"/>
        <v>704</v>
      </c>
    </row>
    <row r="2986" spans="1:17" ht="21">
      <c r="A2986" s="59">
        <v>2978</v>
      </c>
      <c r="B2986" s="55">
        <v>78023292001</v>
      </c>
      <c r="C2986" s="55">
        <v>9650938119</v>
      </c>
      <c r="D2986" s="1" t="s">
        <v>4613</v>
      </c>
      <c r="E2986" s="1" t="s">
        <v>784</v>
      </c>
      <c r="F2986" s="1" t="s">
        <v>22</v>
      </c>
      <c r="G2986" s="162">
        <v>45458</v>
      </c>
      <c r="H2986" s="156" t="s">
        <v>94</v>
      </c>
      <c r="I2986" s="163">
        <v>45459</v>
      </c>
      <c r="K2986" s="9" t="s">
        <v>1368</v>
      </c>
      <c r="M2986">
        <v>1399</v>
      </c>
      <c r="N2986" s="9" t="s">
        <v>1713</v>
      </c>
      <c r="O2986">
        <v>530</v>
      </c>
      <c r="P2986">
        <v>125</v>
      </c>
      <c r="Q2986" s="13">
        <f t="shared" si="53"/>
        <v>744</v>
      </c>
    </row>
    <row r="2987" spans="1:17" ht="21">
      <c r="A2987" s="59">
        <v>2979</v>
      </c>
      <c r="B2987" s="55">
        <v>78023291780</v>
      </c>
      <c r="C2987" s="55">
        <v>7208541382</v>
      </c>
      <c r="D2987" s="1" t="s">
        <v>4615</v>
      </c>
      <c r="E2987" s="1" t="s">
        <v>4616</v>
      </c>
      <c r="F2987" s="1" t="s">
        <v>232</v>
      </c>
      <c r="G2987" s="162">
        <v>45458</v>
      </c>
      <c r="H2987" s="156" t="s">
        <v>94</v>
      </c>
      <c r="I2987" s="163">
        <v>45460</v>
      </c>
      <c r="K2987" s="9" t="s">
        <v>1234</v>
      </c>
      <c r="M2987">
        <v>1499</v>
      </c>
      <c r="N2987" s="9" t="s">
        <v>2743</v>
      </c>
      <c r="O2987">
        <v>550</v>
      </c>
      <c r="P2987">
        <v>125</v>
      </c>
      <c r="Q2987" s="13">
        <f t="shared" si="53"/>
        <v>824</v>
      </c>
    </row>
    <row r="2988" spans="1:17" ht="21">
      <c r="A2988" s="59">
        <v>2980</v>
      </c>
      <c r="B2988" s="55">
        <v>77097071133</v>
      </c>
      <c r="C2988" s="55">
        <v>9717662533</v>
      </c>
      <c r="D2988" s="1" t="s">
        <v>3804</v>
      </c>
      <c r="E2988" s="1" t="s">
        <v>4</v>
      </c>
      <c r="F2988" s="1" t="s">
        <v>4</v>
      </c>
      <c r="G2988" s="162">
        <v>45458</v>
      </c>
      <c r="H2988" s="156" t="s">
        <v>94</v>
      </c>
      <c r="I2988" s="163">
        <v>45459</v>
      </c>
      <c r="K2988" s="9" t="s">
        <v>985</v>
      </c>
      <c r="L2988" t="s">
        <v>3492</v>
      </c>
      <c r="M2988">
        <v>0</v>
      </c>
      <c r="N2988" s="9" t="s">
        <v>1713</v>
      </c>
      <c r="P2988">
        <v>125</v>
      </c>
      <c r="Q2988" s="13">
        <f t="shared" si="53"/>
        <v>0</v>
      </c>
    </row>
    <row r="2989" spans="1:17" ht="21">
      <c r="A2989" s="59">
        <v>2981</v>
      </c>
      <c r="B2989" s="55">
        <v>78023290855</v>
      </c>
      <c r="C2989" s="55">
        <v>9310561180</v>
      </c>
      <c r="D2989" s="1" t="s">
        <v>4618</v>
      </c>
      <c r="E2989" s="1" t="s">
        <v>663</v>
      </c>
      <c r="F2989" s="1" t="s">
        <v>22</v>
      </c>
      <c r="G2989" s="162">
        <v>45458</v>
      </c>
      <c r="H2989" s="156" t="s">
        <v>94</v>
      </c>
      <c r="I2989" s="163">
        <v>45460</v>
      </c>
      <c r="K2989" s="9" t="s">
        <v>1514</v>
      </c>
      <c r="M2989">
        <v>1599</v>
      </c>
      <c r="N2989" s="9" t="s">
        <v>2948</v>
      </c>
      <c r="O2989">
        <v>550</v>
      </c>
      <c r="P2989">
        <v>125</v>
      </c>
      <c r="Q2989" s="13">
        <f t="shared" si="53"/>
        <v>924</v>
      </c>
    </row>
    <row r="2990" spans="1:17" ht="21">
      <c r="A2990" s="59">
        <v>2982</v>
      </c>
      <c r="B2990" s="55">
        <v>78023290774</v>
      </c>
      <c r="C2990" s="55">
        <v>9311982857</v>
      </c>
      <c r="D2990" s="1" t="s">
        <v>4619</v>
      </c>
      <c r="E2990" s="1" t="s">
        <v>2600</v>
      </c>
      <c r="F2990" s="1" t="s">
        <v>249</v>
      </c>
      <c r="G2990" s="162">
        <v>45458</v>
      </c>
      <c r="H2990" s="156" t="s">
        <v>94</v>
      </c>
      <c r="I2990" s="163">
        <v>45464</v>
      </c>
      <c r="K2990" s="9" t="s">
        <v>1537</v>
      </c>
      <c r="M2990">
        <v>2798</v>
      </c>
      <c r="N2990" s="9" t="s">
        <v>2871</v>
      </c>
      <c r="O2990">
        <v>1060</v>
      </c>
      <c r="P2990">
        <v>125</v>
      </c>
      <c r="Q2990" s="13">
        <f t="shared" si="53"/>
        <v>1613</v>
      </c>
    </row>
    <row r="2991" spans="1:17" ht="21">
      <c r="A2991" s="59">
        <v>2983</v>
      </c>
      <c r="B2991" s="55">
        <v>78023369115</v>
      </c>
      <c r="C2991" s="55">
        <v>9411418528</v>
      </c>
      <c r="D2991" s="1" t="s">
        <v>4621</v>
      </c>
      <c r="E2991" s="1" t="s">
        <v>269</v>
      </c>
      <c r="F2991" s="1" t="s">
        <v>22</v>
      </c>
      <c r="G2991" s="162">
        <v>45458</v>
      </c>
      <c r="H2991" s="156" t="s">
        <v>94</v>
      </c>
      <c r="I2991" s="163">
        <v>45460</v>
      </c>
      <c r="K2991" s="9" t="s">
        <v>3133</v>
      </c>
      <c r="M2991">
        <v>1748</v>
      </c>
      <c r="N2991" s="9" t="s">
        <v>4622</v>
      </c>
      <c r="O2991">
        <v>575</v>
      </c>
      <c r="P2991">
        <v>125</v>
      </c>
      <c r="Q2991" s="13">
        <f t="shared" si="53"/>
        <v>1048</v>
      </c>
    </row>
    <row r="2992" spans="1:17" ht="21">
      <c r="A2992" s="59">
        <v>2984</v>
      </c>
      <c r="B2992" s="55">
        <v>19041592527842</v>
      </c>
      <c r="C2992" s="55">
        <v>7908025005</v>
      </c>
      <c r="D2992" s="1" t="s">
        <v>4623</v>
      </c>
      <c r="E2992" s="1" t="s">
        <v>1009</v>
      </c>
      <c r="F2992" s="1" t="s">
        <v>714</v>
      </c>
      <c r="G2992" s="162">
        <v>45458</v>
      </c>
      <c r="H2992" s="156" t="s">
        <v>94</v>
      </c>
      <c r="I2992" s="163">
        <v>45463</v>
      </c>
      <c r="K2992" s="9" t="s">
        <v>1427</v>
      </c>
      <c r="M2992">
        <v>1648</v>
      </c>
      <c r="N2992" s="9" t="s">
        <v>4624</v>
      </c>
      <c r="O2992">
        <v>575</v>
      </c>
      <c r="P2992">
        <v>125</v>
      </c>
      <c r="Q2992" s="13">
        <f t="shared" si="53"/>
        <v>948</v>
      </c>
    </row>
    <row r="2993" spans="1:17" ht="21">
      <c r="A2993" s="59">
        <v>2985</v>
      </c>
      <c r="B2993" s="55">
        <v>78023368894</v>
      </c>
      <c r="C2993" s="55">
        <v>9037705853</v>
      </c>
      <c r="D2993" s="1" t="s">
        <v>4625</v>
      </c>
      <c r="E2993" s="1" t="s">
        <v>3794</v>
      </c>
      <c r="F2993" s="1" t="s">
        <v>6</v>
      </c>
      <c r="G2993" s="162">
        <v>45458</v>
      </c>
      <c r="H2993" s="156" t="s">
        <v>94</v>
      </c>
      <c r="I2993" s="163">
        <v>45463</v>
      </c>
      <c r="K2993" s="9" t="s">
        <v>1368</v>
      </c>
      <c r="M2993">
        <v>1399</v>
      </c>
      <c r="N2993" s="9" t="s">
        <v>1713</v>
      </c>
      <c r="O2993">
        <v>530</v>
      </c>
      <c r="P2993">
        <v>125</v>
      </c>
      <c r="Q2993" s="13">
        <f t="shared" si="53"/>
        <v>744</v>
      </c>
    </row>
    <row r="2994" spans="1:17" ht="21">
      <c r="A2994" s="59">
        <v>2986</v>
      </c>
      <c r="B2994" s="55">
        <v>78023368846</v>
      </c>
      <c r="C2994" s="55">
        <v>7980305428</v>
      </c>
      <c r="D2994" s="1" t="s">
        <v>4626</v>
      </c>
      <c r="E2994" s="1" t="s">
        <v>419</v>
      </c>
      <c r="F2994" s="1" t="s">
        <v>714</v>
      </c>
      <c r="G2994" s="162">
        <v>45458</v>
      </c>
      <c r="H2994" s="156" t="s">
        <v>94</v>
      </c>
      <c r="I2994" s="163">
        <v>45462</v>
      </c>
      <c r="K2994" s="9" t="s">
        <v>1368</v>
      </c>
      <c r="M2994">
        <v>1399</v>
      </c>
      <c r="N2994" s="9" t="s">
        <v>1713</v>
      </c>
      <c r="O2994">
        <v>530</v>
      </c>
      <c r="P2994">
        <v>125</v>
      </c>
      <c r="Q2994" s="13">
        <f t="shared" si="53"/>
        <v>744</v>
      </c>
    </row>
    <row r="2995" spans="1:17" ht="21">
      <c r="A2995" s="59">
        <v>2987</v>
      </c>
      <c r="B2995" s="55">
        <v>77098003802</v>
      </c>
      <c r="C2995" s="55">
        <v>8360672450</v>
      </c>
      <c r="D2995" s="1" t="s">
        <v>4544</v>
      </c>
      <c r="E2995" s="1" t="s">
        <v>4545</v>
      </c>
      <c r="F2995" s="1" t="s">
        <v>93</v>
      </c>
      <c r="G2995" s="162">
        <v>45460</v>
      </c>
      <c r="H2995" s="156" t="s">
        <v>94</v>
      </c>
      <c r="I2995" s="163">
        <v>45461</v>
      </c>
      <c r="J2995" s="127"/>
      <c r="K2995" s="9" t="s">
        <v>985</v>
      </c>
      <c r="L2995" t="s">
        <v>562</v>
      </c>
      <c r="M2995">
        <v>1399</v>
      </c>
      <c r="N2995" s="9" t="s">
        <v>4420</v>
      </c>
      <c r="O2995">
        <v>570</v>
      </c>
      <c r="P2995">
        <v>125</v>
      </c>
      <c r="Q2995" s="13">
        <f t="shared" si="53"/>
        <v>704</v>
      </c>
    </row>
    <row r="2996" spans="1:17" ht="21">
      <c r="A2996" s="59">
        <v>2988</v>
      </c>
      <c r="B2996" s="55">
        <v>78024320194</v>
      </c>
      <c r="C2996" s="55">
        <v>9569466239</v>
      </c>
      <c r="D2996" s="1" t="s">
        <v>4630</v>
      </c>
      <c r="E2996" s="1" t="s">
        <v>4631</v>
      </c>
      <c r="F2996" s="1" t="s">
        <v>22</v>
      </c>
      <c r="G2996" s="162">
        <v>45460</v>
      </c>
      <c r="H2996" s="156" t="s">
        <v>94</v>
      </c>
      <c r="I2996" s="163">
        <v>45462</v>
      </c>
      <c r="J2996" s="127"/>
      <c r="K2996" s="9" t="s">
        <v>1368</v>
      </c>
      <c r="M2996">
        <v>1399</v>
      </c>
      <c r="N2996" s="9" t="s">
        <v>1713</v>
      </c>
      <c r="O2996">
        <v>530</v>
      </c>
      <c r="P2996">
        <v>125</v>
      </c>
      <c r="Q2996" s="13">
        <f t="shared" si="53"/>
        <v>744</v>
      </c>
    </row>
    <row r="2997" spans="1:17" ht="21">
      <c r="A2997" s="59">
        <v>2989</v>
      </c>
      <c r="B2997" s="55">
        <v>19041593030431</v>
      </c>
      <c r="C2997" s="55">
        <v>6361711781</v>
      </c>
      <c r="D2997" s="1" t="s">
        <v>4633</v>
      </c>
      <c r="E2997" s="1" t="s">
        <v>1009</v>
      </c>
      <c r="F2997" s="1" t="s">
        <v>714</v>
      </c>
      <c r="G2997" s="162">
        <v>45460</v>
      </c>
      <c r="H2997" s="156" t="s">
        <v>94</v>
      </c>
      <c r="I2997" s="163">
        <v>45470</v>
      </c>
      <c r="J2997" s="127"/>
      <c r="K2997" s="9" t="s">
        <v>1368</v>
      </c>
      <c r="M2997">
        <v>1399</v>
      </c>
      <c r="N2997" s="9" t="s">
        <v>1713</v>
      </c>
      <c r="O2997">
        <v>530</v>
      </c>
      <c r="P2997">
        <v>125</v>
      </c>
      <c r="Q2997" s="13">
        <f t="shared" si="53"/>
        <v>744</v>
      </c>
    </row>
    <row r="2998" spans="1:17" ht="21">
      <c r="A2998" s="59">
        <v>2990</v>
      </c>
      <c r="B2998" s="55">
        <v>19041593030044</v>
      </c>
      <c r="C2998" s="55">
        <v>7483212061</v>
      </c>
      <c r="D2998" s="1" t="s">
        <v>4634</v>
      </c>
      <c r="E2998" s="1" t="s">
        <v>4635</v>
      </c>
      <c r="F2998" s="1" t="s">
        <v>452</v>
      </c>
      <c r="G2998" s="162">
        <v>45460</v>
      </c>
      <c r="H2998" s="156" t="s">
        <v>94</v>
      </c>
      <c r="I2998" s="163">
        <v>45464</v>
      </c>
      <c r="J2998" s="127"/>
      <c r="K2998" s="9" t="s">
        <v>1368</v>
      </c>
      <c r="M2998">
        <v>1399</v>
      </c>
      <c r="N2998" s="9" t="s">
        <v>1713</v>
      </c>
      <c r="O2998">
        <v>530</v>
      </c>
      <c r="P2998">
        <v>125</v>
      </c>
      <c r="Q2998" s="13">
        <f t="shared" si="53"/>
        <v>744</v>
      </c>
    </row>
    <row r="2999" spans="1:17" ht="21">
      <c r="A2999" s="59">
        <v>2991</v>
      </c>
      <c r="B2999" s="55">
        <v>77098003021</v>
      </c>
      <c r="C2999" s="55">
        <v>9447785202</v>
      </c>
      <c r="D2999" s="1" t="s">
        <v>4636</v>
      </c>
      <c r="E2999" s="1" t="s">
        <v>2162</v>
      </c>
      <c r="F2999" s="1" t="s">
        <v>6</v>
      </c>
      <c r="G2999" s="162">
        <v>45460</v>
      </c>
      <c r="H2999" s="156" t="s">
        <v>94</v>
      </c>
      <c r="I2999" s="163">
        <v>45464</v>
      </c>
      <c r="J2999" s="127"/>
      <c r="K2999" s="9" t="s">
        <v>1376</v>
      </c>
      <c r="L2999" t="s">
        <v>562</v>
      </c>
      <c r="M2999">
        <v>1499</v>
      </c>
      <c r="N2999" s="9" t="s">
        <v>4637</v>
      </c>
      <c r="O2999">
        <v>575</v>
      </c>
      <c r="P2999">
        <v>125</v>
      </c>
      <c r="Q2999" s="13">
        <f t="shared" si="53"/>
        <v>799</v>
      </c>
    </row>
    <row r="3000" spans="1:17" ht="21">
      <c r="A3000" s="59">
        <v>2992</v>
      </c>
      <c r="B3000" s="55">
        <v>77098002914</v>
      </c>
      <c r="C3000" s="55">
        <v>7208292579</v>
      </c>
      <c r="D3000" s="1" t="s">
        <v>4638</v>
      </c>
      <c r="E3000" s="1" t="s">
        <v>1274</v>
      </c>
      <c r="F3000" s="1" t="s">
        <v>492</v>
      </c>
      <c r="G3000" s="162">
        <v>45460</v>
      </c>
      <c r="H3000" s="156" t="s">
        <v>94</v>
      </c>
      <c r="I3000" s="163">
        <v>45462</v>
      </c>
      <c r="J3000" s="127"/>
      <c r="K3000" s="9" t="s">
        <v>2782</v>
      </c>
      <c r="L3000" t="s">
        <v>562</v>
      </c>
      <c r="M3000">
        <v>3398</v>
      </c>
      <c r="N3000" t="s">
        <v>4639</v>
      </c>
      <c r="O3000">
        <v>1305</v>
      </c>
      <c r="P3000">
        <v>250</v>
      </c>
      <c r="Q3000" s="13">
        <f t="shared" si="53"/>
        <v>1843</v>
      </c>
    </row>
    <row r="3001" spans="1:17" ht="21">
      <c r="A3001" s="59">
        <v>2993</v>
      </c>
      <c r="B3001" s="55">
        <v>78024319693</v>
      </c>
      <c r="C3001" s="55">
        <v>7001353923</v>
      </c>
      <c r="D3001" s="1" t="s">
        <v>4640</v>
      </c>
      <c r="E3001" s="1" t="s">
        <v>1562</v>
      </c>
      <c r="F3001" s="1" t="s">
        <v>714</v>
      </c>
      <c r="G3001" s="162">
        <v>45460</v>
      </c>
      <c r="H3001" s="156" t="s">
        <v>94</v>
      </c>
      <c r="I3001" s="163">
        <v>45463</v>
      </c>
      <c r="J3001" s="127"/>
      <c r="K3001" s="9" t="s">
        <v>1368</v>
      </c>
      <c r="M3001">
        <v>1399</v>
      </c>
      <c r="N3001" s="9" t="s">
        <v>1713</v>
      </c>
      <c r="O3001">
        <v>530</v>
      </c>
      <c r="P3001">
        <v>125</v>
      </c>
      <c r="Q3001" s="13">
        <f t="shared" si="53"/>
        <v>744</v>
      </c>
    </row>
    <row r="3002" spans="1:17" ht="21">
      <c r="A3002" s="59">
        <v>2994</v>
      </c>
      <c r="B3002" s="55">
        <v>77098002634</v>
      </c>
      <c r="C3002" s="55">
        <v>8178423560</v>
      </c>
      <c r="D3002" s="1" t="s">
        <v>4641</v>
      </c>
      <c r="E3002" s="1" t="s">
        <v>4</v>
      </c>
      <c r="F3002" s="1" t="s">
        <v>4</v>
      </c>
      <c r="G3002" s="162">
        <v>45460</v>
      </c>
      <c r="H3002" s="156" t="s">
        <v>94</v>
      </c>
      <c r="I3002" s="163">
        <v>45461</v>
      </c>
      <c r="J3002" s="127"/>
      <c r="K3002" s="9" t="s">
        <v>1376</v>
      </c>
      <c r="L3002" t="s">
        <v>562</v>
      </c>
      <c r="M3002">
        <v>1499</v>
      </c>
      <c r="N3002" s="9" t="s">
        <v>4637</v>
      </c>
      <c r="O3002">
        <v>575</v>
      </c>
      <c r="P3002">
        <v>125</v>
      </c>
      <c r="Q3002" s="13">
        <f t="shared" si="53"/>
        <v>799</v>
      </c>
    </row>
    <row r="3003" spans="1:17" ht="21">
      <c r="A3003" s="59">
        <v>2995</v>
      </c>
      <c r="B3003" s="55">
        <v>19041593029440</v>
      </c>
      <c r="C3003" s="55">
        <v>8116992505</v>
      </c>
      <c r="D3003" s="1" t="s">
        <v>4642</v>
      </c>
      <c r="E3003" s="1" t="s">
        <v>4643</v>
      </c>
      <c r="F3003" s="1" t="s">
        <v>714</v>
      </c>
      <c r="G3003" s="162">
        <v>45460</v>
      </c>
      <c r="H3003" s="156" t="s">
        <v>94</v>
      </c>
      <c r="I3003" s="163">
        <v>45464</v>
      </c>
      <c r="J3003" s="127"/>
      <c r="K3003" s="9" t="s">
        <v>1368</v>
      </c>
      <c r="M3003">
        <v>1399</v>
      </c>
      <c r="N3003" s="9" t="s">
        <v>1713</v>
      </c>
      <c r="O3003">
        <v>530</v>
      </c>
      <c r="P3003">
        <v>125</v>
      </c>
      <c r="Q3003" s="13">
        <f t="shared" si="53"/>
        <v>744</v>
      </c>
    </row>
    <row r="3004" spans="1:17" ht="21">
      <c r="A3004" s="59">
        <v>2996</v>
      </c>
      <c r="B3004" s="55">
        <v>19041593029381</v>
      </c>
      <c r="C3004" s="55">
        <v>8197508455</v>
      </c>
      <c r="D3004" s="1" t="s">
        <v>4644</v>
      </c>
      <c r="E3004" s="1" t="s">
        <v>329</v>
      </c>
      <c r="F3004" s="1" t="s">
        <v>452</v>
      </c>
      <c r="G3004" s="162">
        <v>45460</v>
      </c>
      <c r="H3004" s="156" t="s">
        <v>94</v>
      </c>
      <c r="I3004" s="163">
        <v>45466</v>
      </c>
      <c r="J3004" s="127"/>
      <c r="K3004" s="9" t="s">
        <v>985</v>
      </c>
      <c r="L3004" t="s">
        <v>562</v>
      </c>
      <c r="M3004">
        <v>1399</v>
      </c>
      <c r="N3004" s="9" t="s">
        <v>4420</v>
      </c>
      <c r="O3004">
        <v>570</v>
      </c>
      <c r="P3004">
        <v>125</v>
      </c>
      <c r="Q3004" s="13">
        <f t="shared" si="53"/>
        <v>704</v>
      </c>
    </row>
    <row r="3005" spans="1:17" ht="21">
      <c r="A3005" s="59">
        <v>2997</v>
      </c>
      <c r="B3005" s="55">
        <v>78024319461</v>
      </c>
      <c r="C3005" s="55">
        <v>6303058726</v>
      </c>
      <c r="D3005" s="1" t="s">
        <v>4645</v>
      </c>
      <c r="E3005" s="1" t="s">
        <v>829</v>
      </c>
      <c r="F3005" s="1" t="s">
        <v>303</v>
      </c>
      <c r="G3005" s="162">
        <v>45460</v>
      </c>
      <c r="H3005" s="156" t="s">
        <v>94</v>
      </c>
      <c r="I3005" s="163">
        <v>45463</v>
      </c>
      <c r="J3005" s="127"/>
      <c r="K3005" s="9" t="s">
        <v>1514</v>
      </c>
      <c r="M3005">
        <v>1599</v>
      </c>
      <c r="N3005" s="9" t="s">
        <v>2948</v>
      </c>
      <c r="O3005">
        <v>550</v>
      </c>
      <c r="P3005">
        <v>125</v>
      </c>
      <c r="Q3005" s="13">
        <f t="shared" si="53"/>
        <v>924</v>
      </c>
    </row>
    <row r="3006" spans="1:17" ht="21">
      <c r="A3006" s="59">
        <v>2998</v>
      </c>
      <c r="B3006" s="55">
        <v>77098002225</v>
      </c>
      <c r="C3006" s="55">
        <v>9155488088</v>
      </c>
      <c r="D3006" s="1" t="s">
        <v>4648</v>
      </c>
      <c r="E3006" s="1" t="s">
        <v>4598</v>
      </c>
      <c r="F3006" s="1" t="s">
        <v>210</v>
      </c>
      <c r="G3006" s="162">
        <v>45460</v>
      </c>
      <c r="H3006" s="156" t="s">
        <v>94</v>
      </c>
      <c r="I3006" s="163">
        <v>45463</v>
      </c>
      <c r="J3006" s="127"/>
      <c r="K3006" s="9" t="s">
        <v>985</v>
      </c>
      <c r="L3006" t="s">
        <v>562</v>
      </c>
      <c r="M3006">
        <v>1399</v>
      </c>
      <c r="N3006" s="9" t="s">
        <v>4420</v>
      </c>
      <c r="O3006">
        <v>570</v>
      </c>
      <c r="P3006">
        <v>125</v>
      </c>
      <c r="Q3006" s="13">
        <f t="shared" si="53"/>
        <v>704</v>
      </c>
    </row>
    <row r="3007" spans="1:17" ht="21">
      <c r="A3007" s="59">
        <v>2999</v>
      </c>
      <c r="B3007" s="55">
        <v>78024319295</v>
      </c>
      <c r="C3007" s="55">
        <v>9825986625</v>
      </c>
      <c r="D3007" s="1" t="s">
        <v>4649</v>
      </c>
      <c r="E3007" s="1" t="s">
        <v>1027</v>
      </c>
      <c r="F3007" s="1" t="s">
        <v>492</v>
      </c>
      <c r="G3007" s="162">
        <v>45460</v>
      </c>
      <c r="H3007" s="156" t="s">
        <v>94</v>
      </c>
      <c r="I3007" s="163">
        <v>45463</v>
      </c>
      <c r="K3007" s="9" t="s">
        <v>1427</v>
      </c>
      <c r="M3007">
        <v>1648</v>
      </c>
      <c r="N3007" s="9" t="s">
        <v>4624</v>
      </c>
      <c r="O3007">
        <v>570</v>
      </c>
      <c r="P3007">
        <v>125</v>
      </c>
      <c r="Q3007" s="13">
        <f t="shared" si="53"/>
        <v>953</v>
      </c>
    </row>
    <row r="3008" spans="1:17" ht="21">
      <c r="A3008" s="59">
        <v>3000</v>
      </c>
      <c r="B3008" s="55">
        <v>19041593073676</v>
      </c>
      <c r="C3008" s="55">
        <v>7771865862</v>
      </c>
      <c r="D3008" s="1" t="s">
        <v>4651</v>
      </c>
      <c r="E3008" s="1" t="s">
        <v>329</v>
      </c>
      <c r="F3008" s="1" t="s">
        <v>452</v>
      </c>
      <c r="G3008" s="162">
        <v>45460</v>
      </c>
      <c r="H3008" s="156" t="s">
        <v>94</v>
      </c>
      <c r="I3008" s="163">
        <v>45466</v>
      </c>
      <c r="K3008" s="9" t="s">
        <v>1415</v>
      </c>
      <c r="M3008">
        <v>1548</v>
      </c>
      <c r="N3008" s="9" t="s">
        <v>1554</v>
      </c>
      <c r="O3008">
        <v>570</v>
      </c>
      <c r="P3008">
        <v>125</v>
      </c>
      <c r="Q3008" s="13">
        <f t="shared" si="53"/>
        <v>853</v>
      </c>
    </row>
    <row r="3009" spans="1:17" ht="21">
      <c r="A3009" s="59">
        <v>3001</v>
      </c>
      <c r="B3009" s="55">
        <v>78024356616</v>
      </c>
      <c r="C3009" s="55">
        <v>9557773983</v>
      </c>
      <c r="D3009" s="1" t="s">
        <v>4652</v>
      </c>
      <c r="E3009" s="1" t="s">
        <v>4653</v>
      </c>
      <c r="F3009" s="1" t="s">
        <v>840</v>
      </c>
      <c r="G3009" s="162">
        <v>45460</v>
      </c>
      <c r="H3009" s="156" t="s">
        <v>94</v>
      </c>
      <c r="I3009" s="163">
        <v>45462</v>
      </c>
      <c r="K3009" s="9" t="s">
        <v>1234</v>
      </c>
      <c r="M3009">
        <v>1499</v>
      </c>
      <c r="N3009" s="9" t="s">
        <v>1520</v>
      </c>
      <c r="O3009">
        <v>550</v>
      </c>
      <c r="P3009">
        <v>125</v>
      </c>
      <c r="Q3009" s="13">
        <f t="shared" si="53"/>
        <v>824</v>
      </c>
    </row>
    <row r="3010" spans="1:17" ht="21">
      <c r="A3010" s="59">
        <v>3002</v>
      </c>
      <c r="B3010" s="55">
        <v>77098071046</v>
      </c>
      <c r="C3010" s="55">
        <v>9306505137</v>
      </c>
      <c r="D3010" s="1" t="s">
        <v>4654</v>
      </c>
      <c r="E3010" s="1" t="s">
        <v>1</v>
      </c>
      <c r="F3010" s="1" t="s">
        <v>2</v>
      </c>
      <c r="G3010" s="162">
        <v>45460</v>
      </c>
      <c r="H3010" s="156" t="s">
        <v>94</v>
      </c>
      <c r="I3010" s="163">
        <v>45461</v>
      </c>
      <c r="K3010" s="9" t="s">
        <v>985</v>
      </c>
      <c r="L3010" t="s">
        <v>562</v>
      </c>
      <c r="M3010">
        <v>1399</v>
      </c>
      <c r="N3010" s="9" t="s">
        <v>4420</v>
      </c>
      <c r="O3010">
        <v>570</v>
      </c>
      <c r="P3010">
        <v>125</v>
      </c>
      <c r="Q3010" s="13">
        <f t="shared" si="53"/>
        <v>704</v>
      </c>
    </row>
    <row r="3011" spans="1:17" ht="21">
      <c r="A3011" s="59">
        <v>3003</v>
      </c>
      <c r="B3011" s="55">
        <v>19041593073643</v>
      </c>
      <c r="C3011" s="55">
        <v>7061840115</v>
      </c>
      <c r="D3011" s="1" t="s">
        <v>4656</v>
      </c>
      <c r="E3011" s="1" t="s">
        <v>1763</v>
      </c>
      <c r="F3011" s="1" t="s">
        <v>210</v>
      </c>
      <c r="G3011" s="162">
        <v>45460</v>
      </c>
      <c r="H3011" s="156" t="s">
        <v>94</v>
      </c>
      <c r="I3011" s="163">
        <v>45465</v>
      </c>
      <c r="K3011" s="9" t="s">
        <v>1368</v>
      </c>
      <c r="M3011">
        <v>1399</v>
      </c>
      <c r="N3011" s="9" t="s">
        <v>1713</v>
      </c>
      <c r="O3011">
        <v>530</v>
      </c>
      <c r="P3011">
        <v>125</v>
      </c>
      <c r="Q3011" s="13">
        <f t="shared" si="53"/>
        <v>744</v>
      </c>
    </row>
    <row r="3012" spans="1:17" ht="21">
      <c r="A3012" s="59">
        <v>3004</v>
      </c>
      <c r="B3012" s="55">
        <v>78024356513</v>
      </c>
      <c r="C3012" s="55">
        <v>7039509699</v>
      </c>
      <c r="D3012" s="1" t="s">
        <v>4658</v>
      </c>
      <c r="E3012" s="1" t="s">
        <v>3014</v>
      </c>
      <c r="F3012" s="1" t="s">
        <v>232</v>
      </c>
      <c r="G3012" s="162">
        <v>45460</v>
      </c>
      <c r="H3012" s="156" t="s">
        <v>94</v>
      </c>
      <c r="I3012" s="163">
        <v>45463</v>
      </c>
      <c r="K3012" s="9" t="s">
        <v>1368</v>
      </c>
      <c r="M3012">
        <v>1399</v>
      </c>
      <c r="N3012" s="9" t="s">
        <v>1713</v>
      </c>
      <c r="O3012">
        <v>530</v>
      </c>
      <c r="P3012">
        <v>125</v>
      </c>
      <c r="Q3012" s="13">
        <f t="shared" si="53"/>
        <v>744</v>
      </c>
    </row>
    <row r="3013" spans="1:17" ht="21">
      <c r="A3013" s="59">
        <v>3005</v>
      </c>
      <c r="B3013" s="55">
        <v>78024356502</v>
      </c>
      <c r="C3013" s="55">
        <v>9315190386</v>
      </c>
      <c r="D3013" s="1" t="s">
        <v>4659</v>
      </c>
      <c r="E3013" s="1" t="s">
        <v>4</v>
      </c>
      <c r="F3013" s="1" t="s">
        <v>4</v>
      </c>
      <c r="G3013" s="162">
        <v>45460</v>
      </c>
      <c r="H3013" s="156" t="s">
        <v>94</v>
      </c>
      <c r="I3013" s="163">
        <v>45461</v>
      </c>
      <c r="K3013" s="9" t="s">
        <v>2735</v>
      </c>
      <c r="M3013">
        <v>2698</v>
      </c>
      <c r="N3013" s="9" t="s">
        <v>3594</v>
      </c>
      <c r="O3013">
        <v>1100</v>
      </c>
      <c r="P3013">
        <v>125</v>
      </c>
      <c r="Q3013" s="13">
        <f t="shared" si="53"/>
        <v>1473</v>
      </c>
    </row>
    <row r="3014" spans="1:17" ht="21">
      <c r="A3014" s="59">
        <v>3006</v>
      </c>
      <c r="B3014" s="55">
        <v>78024356421</v>
      </c>
      <c r="C3014" s="55">
        <v>7013528441</v>
      </c>
      <c r="D3014" s="1" t="s">
        <v>4660</v>
      </c>
      <c r="E3014" s="1" t="s">
        <v>981</v>
      </c>
      <c r="F3014" s="1" t="s">
        <v>714</v>
      </c>
      <c r="G3014" s="162">
        <v>45460</v>
      </c>
      <c r="H3014" s="156" t="s">
        <v>94</v>
      </c>
      <c r="I3014" s="163">
        <v>45464</v>
      </c>
      <c r="K3014" s="9" t="s">
        <v>1368</v>
      </c>
      <c r="M3014">
        <v>1399</v>
      </c>
      <c r="N3014" s="9" t="s">
        <v>1713</v>
      </c>
      <c r="O3014">
        <v>530</v>
      </c>
      <c r="P3014">
        <v>125</v>
      </c>
      <c r="Q3014" s="13">
        <f t="shared" si="53"/>
        <v>744</v>
      </c>
    </row>
    <row r="3015" spans="1:17" ht="21">
      <c r="A3015" s="59">
        <v>3007</v>
      </c>
      <c r="B3015" s="55">
        <v>78024356745</v>
      </c>
      <c r="C3015" s="55">
        <v>9746537477</v>
      </c>
      <c r="D3015" s="1" t="s">
        <v>4661</v>
      </c>
      <c r="E3015" s="1" t="s">
        <v>2826</v>
      </c>
      <c r="F3015" s="1" t="s">
        <v>452</v>
      </c>
      <c r="G3015" s="162">
        <v>45460</v>
      </c>
      <c r="H3015" s="156" t="s">
        <v>94</v>
      </c>
      <c r="I3015" s="163">
        <v>45463</v>
      </c>
      <c r="K3015" s="9" t="s">
        <v>1368</v>
      </c>
      <c r="M3015">
        <v>1399</v>
      </c>
      <c r="N3015" s="9" t="s">
        <v>1713</v>
      </c>
      <c r="O3015">
        <v>530</v>
      </c>
      <c r="P3015">
        <v>125</v>
      </c>
      <c r="Q3015" s="13">
        <f t="shared" si="53"/>
        <v>744</v>
      </c>
    </row>
    <row r="3016" spans="1:17" ht="21">
      <c r="A3016" s="59">
        <v>3008</v>
      </c>
      <c r="B3016" s="55">
        <v>19041593394486</v>
      </c>
      <c r="C3016" s="55">
        <v>7013528441</v>
      </c>
      <c r="D3016" s="1" t="s">
        <v>4662</v>
      </c>
      <c r="E3016" s="1" t="s">
        <v>4663</v>
      </c>
      <c r="F3016" s="1" t="s">
        <v>303</v>
      </c>
      <c r="G3016" s="162">
        <v>45460</v>
      </c>
      <c r="H3016" s="156" t="s">
        <v>94</v>
      </c>
      <c r="I3016" s="163">
        <v>45464</v>
      </c>
      <c r="K3016" s="9" t="s">
        <v>1234</v>
      </c>
      <c r="M3016">
        <v>1499</v>
      </c>
      <c r="N3016" s="9" t="s">
        <v>1520</v>
      </c>
      <c r="O3016">
        <v>550</v>
      </c>
      <c r="P3016">
        <v>125</v>
      </c>
      <c r="Q3016" s="13">
        <f t="shared" si="53"/>
        <v>824</v>
      </c>
    </row>
    <row r="3017" spans="1:17" ht="21">
      <c r="A3017" s="59">
        <v>3009</v>
      </c>
      <c r="B3017" s="55">
        <v>77098497206</v>
      </c>
      <c r="C3017" s="55">
        <v>7909095706</v>
      </c>
      <c r="D3017" s="1" t="s">
        <v>4664</v>
      </c>
      <c r="E3017" s="1" t="s">
        <v>4665</v>
      </c>
      <c r="F3017" s="1" t="s">
        <v>714</v>
      </c>
      <c r="G3017" s="162">
        <v>45460</v>
      </c>
      <c r="H3017" s="156" t="s">
        <v>94</v>
      </c>
      <c r="I3017" s="163">
        <v>45464</v>
      </c>
      <c r="K3017" s="9" t="s">
        <v>1376</v>
      </c>
      <c r="L3017" t="s">
        <v>562</v>
      </c>
      <c r="M3017">
        <v>1499</v>
      </c>
      <c r="N3017" s="9" t="s">
        <v>4637</v>
      </c>
      <c r="O3017">
        <v>575</v>
      </c>
      <c r="P3017">
        <v>125</v>
      </c>
      <c r="Q3017" s="13">
        <f t="shared" si="53"/>
        <v>799</v>
      </c>
    </row>
    <row r="3018" spans="1:17" ht="21">
      <c r="A3018" s="59">
        <v>3010</v>
      </c>
      <c r="B3018" s="55">
        <v>78024786711</v>
      </c>
      <c r="C3018" s="55">
        <v>6377872280</v>
      </c>
      <c r="D3018" s="1" t="s">
        <v>4666</v>
      </c>
      <c r="E3018" s="1" t="s">
        <v>2852</v>
      </c>
      <c r="F3018" s="1" t="s">
        <v>11</v>
      </c>
      <c r="G3018" s="162">
        <v>45460</v>
      </c>
      <c r="H3018" s="156" t="s">
        <v>94</v>
      </c>
      <c r="I3018" s="163">
        <v>45461</v>
      </c>
      <c r="K3018" s="9" t="s">
        <v>1415</v>
      </c>
      <c r="M3018">
        <v>1548</v>
      </c>
      <c r="N3018" s="9" t="s">
        <v>1554</v>
      </c>
      <c r="O3018">
        <v>570</v>
      </c>
      <c r="P3018">
        <v>125</v>
      </c>
      <c r="Q3018" s="13">
        <f t="shared" si="53"/>
        <v>853</v>
      </c>
    </row>
    <row r="3019" spans="1:17" ht="21">
      <c r="A3019" s="59">
        <v>3011</v>
      </c>
      <c r="B3019" s="55">
        <v>77098497350</v>
      </c>
      <c r="C3019" s="55">
        <v>9501015255</v>
      </c>
      <c r="D3019" s="1" t="s">
        <v>4667</v>
      </c>
      <c r="E3019" s="1" t="s">
        <v>2143</v>
      </c>
      <c r="F3019" s="1" t="s">
        <v>93</v>
      </c>
      <c r="G3019" s="162">
        <v>45460</v>
      </c>
      <c r="H3019" s="156" t="s">
        <v>94</v>
      </c>
      <c r="I3019" s="163">
        <v>45461</v>
      </c>
      <c r="K3019" s="9" t="s">
        <v>2351</v>
      </c>
      <c r="L3019" t="s">
        <v>562</v>
      </c>
      <c r="M3019">
        <v>1999</v>
      </c>
      <c r="N3019" t="s">
        <v>2254</v>
      </c>
      <c r="O3019">
        <v>650</v>
      </c>
      <c r="P3019">
        <v>200</v>
      </c>
      <c r="Q3019" s="13">
        <f t="shared" si="53"/>
        <v>1149</v>
      </c>
    </row>
    <row r="3020" spans="1:17" ht="21">
      <c r="A3020" s="59">
        <v>3012</v>
      </c>
      <c r="B3020" s="55">
        <v>19041593364574</v>
      </c>
      <c r="C3020" s="55">
        <v>9880183634</v>
      </c>
      <c r="D3020" s="1" t="s">
        <v>4668</v>
      </c>
      <c r="E3020" s="1" t="s">
        <v>329</v>
      </c>
      <c r="F3020" s="1" t="s">
        <v>452</v>
      </c>
      <c r="G3020" s="162">
        <v>45460</v>
      </c>
      <c r="H3020" s="156" t="s">
        <v>94</v>
      </c>
      <c r="I3020" s="163">
        <v>45463</v>
      </c>
      <c r="K3020" s="9" t="s">
        <v>1234</v>
      </c>
      <c r="M3020">
        <v>1499</v>
      </c>
      <c r="N3020" s="9" t="s">
        <v>1520</v>
      </c>
      <c r="O3020">
        <v>550</v>
      </c>
      <c r="P3020">
        <v>125</v>
      </c>
      <c r="Q3020" s="13">
        <f t="shared" si="53"/>
        <v>824</v>
      </c>
    </row>
    <row r="3021" spans="1:17" ht="21">
      <c r="A3021" s="59">
        <v>3013</v>
      </c>
      <c r="B3021" s="55">
        <v>78024786755</v>
      </c>
      <c r="C3021" s="55">
        <v>6297641706</v>
      </c>
      <c r="D3021" s="1" t="s">
        <v>4650</v>
      </c>
      <c r="E3021" s="1" t="s">
        <v>4669</v>
      </c>
      <c r="F3021" s="1" t="s">
        <v>714</v>
      </c>
      <c r="G3021" s="162">
        <v>45460</v>
      </c>
      <c r="H3021" s="156" t="s">
        <v>94</v>
      </c>
      <c r="I3021" s="163">
        <v>45464</v>
      </c>
      <c r="J3021" s="127"/>
      <c r="K3021" s="9" t="s">
        <v>2228</v>
      </c>
      <c r="M3021" s="13">
        <v>1999</v>
      </c>
      <c r="N3021" t="s">
        <v>3364</v>
      </c>
      <c r="O3021">
        <v>650</v>
      </c>
      <c r="P3021">
        <v>200</v>
      </c>
      <c r="Q3021" s="13">
        <f t="shared" si="53"/>
        <v>1149</v>
      </c>
    </row>
    <row r="3022" spans="1:17" ht="21">
      <c r="A3022" s="59">
        <v>3014</v>
      </c>
      <c r="B3022" s="55">
        <v>77098497486</v>
      </c>
      <c r="C3022" s="55">
        <v>6260561761</v>
      </c>
      <c r="D3022" s="1" t="s">
        <v>4670</v>
      </c>
      <c r="E3022" s="1" t="s">
        <v>2190</v>
      </c>
      <c r="F3022" s="1" t="s">
        <v>71</v>
      </c>
      <c r="G3022" s="162">
        <v>45460</v>
      </c>
      <c r="H3022" s="156" t="s">
        <v>94</v>
      </c>
      <c r="I3022" s="163">
        <v>45464</v>
      </c>
      <c r="K3022" s="9" t="s">
        <v>985</v>
      </c>
      <c r="L3022" t="s">
        <v>562</v>
      </c>
      <c r="M3022">
        <v>1399</v>
      </c>
      <c r="N3022" s="9" t="s">
        <v>4420</v>
      </c>
      <c r="O3022">
        <v>570</v>
      </c>
      <c r="P3022">
        <v>125</v>
      </c>
      <c r="Q3022" s="13">
        <f t="shared" si="53"/>
        <v>704</v>
      </c>
    </row>
    <row r="3023" spans="1:17" ht="21">
      <c r="A3023" s="59">
        <v>3015</v>
      </c>
      <c r="B3023" s="55">
        <v>19041593364666</v>
      </c>
      <c r="C3023" s="55">
        <v>9756908902</v>
      </c>
      <c r="D3023" s="1" t="s">
        <v>4671</v>
      </c>
      <c r="E3023" s="1" t="s">
        <v>836</v>
      </c>
      <c r="F3023" s="1" t="s">
        <v>2</v>
      </c>
      <c r="G3023" s="162">
        <v>45460</v>
      </c>
      <c r="H3023" s="156" t="s">
        <v>94</v>
      </c>
      <c r="I3023" s="163">
        <v>45461</v>
      </c>
      <c r="K3023" s="9" t="s">
        <v>1368</v>
      </c>
      <c r="M3023">
        <v>1399</v>
      </c>
      <c r="N3023" t="s">
        <v>1713</v>
      </c>
      <c r="O3023">
        <v>530</v>
      </c>
      <c r="P3023">
        <v>125</v>
      </c>
      <c r="Q3023" s="13">
        <f t="shared" si="53"/>
        <v>744</v>
      </c>
    </row>
    <row r="3024" spans="1:17" ht="21">
      <c r="A3024" s="59">
        <v>3016</v>
      </c>
      <c r="B3024" s="55">
        <v>78024786943</v>
      </c>
      <c r="C3024" s="55">
        <v>8928184656</v>
      </c>
      <c r="D3024" s="1" t="s">
        <v>4672</v>
      </c>
      <c r="E3024" s="1" t="s">
        <v>3186</v>
      </c>
      <c r="F3024" s="1" t="s">
        <v>232</v>
      </c>
      <c r="G3024" s="162">
        <v>45460</v>
      </c>
      <c r="H3024" s="156" t="s">
        <v>94</v>
      </c>
      <c r="I3024" s="163">
        <v>45462</v>
      </c>
      <c r="K3024" s="9" t="s">
        <v>2104</v>
      </c>
      <c r="M3024">
        <v>1999</v>
      </c>
      <c r="N3024" t="s">
        <v>4261</v>
      </c>
      <c r="O3024">
        <v>650</v>
      </c>
      <c r="P3024">
        <v>200</v>
      </c>
      <c r="Q3024" s="13">
        <f t="shared" si="53"/>
        <v>1149</v>
      </c>
    </row>
    <row r="3025" spans="1:17" ht="21">
      <c r="A3025" s="59">
        <v>3017</v>
      </c>
      <c r="B3025" s="55">
        <v>19041593364806</v>
      </c>
      <c r="C3025" s="55">
        <v>7051213631</v>
      </c>
      <c r="D3025" s="1" t="s">
        <v>4673</v>
      </c>
      <c r="E3025" s="1" t="s">
        <v>962</v>
      </c>
      <c r="F3025" s="1" t="s">
        <v>631</v>
      </c>
      <c r="G3025" s="162">
        <v>45460</v>
      </c>
      <c r="H3025" s="156" t="s">
        <v>94</v>
      </c>
      <c r="I3025" s="163">
        <v>45464</v>
      </c>
      <c r="K3025" s="9" t="s">
        <v>2104</v>
      </c>
      <c r="M3025">
        <v>1999</v>
      </c>
      <c r="N3025" t="s">
        <v>4261</v>
      </c>
      <c r="O3025">
        <v>650</v>
      </c>
      <c r="P3025">
        <v>200</v>
      </c>
      <c r="Q3025" s="13">
        <f t="shared" ref="Q3025:Q3088" si="54">(IF((M3025)-(O3025+P3025)&lt;0,0,(M3025)-(O3025+P3025)))</f>
        <v>1149</v>
      </c>
    </row>
    <row r="3026" spans="1:17" ht="21">
      <c r="A3026" s="59">
        <v>3018</v>
      </c>
      <c r="B3026" s="55">
        <v>78024787470</v>
      </c>
      <c r="C3026" s="55">
        <v>7678510497</v>
      </c>
      <c r="D3026" s="1" t="s">
        <v>4674</v>
      </c>
      <c r="E3026" s="1" t="s">
        <v>4</v>
      </c>
      <c r="F3026" s="1" t="s">
        <v>4</v>
      </c>
      <c r="G3026" s="162">
        <v>45460</v>
      </c>
      <c r="H3026" s="156" t="s">
        <v>94</v>
      </c>
      <c r="I3026" s="163">
        <v>45461</v>
      </c>
      <c r="K3026" s="9" t="s">
        <v>1234</v>
      </c>
      <c r="M3026">
        <v>1499</v>
      </c>
      <c r="N3026" s="9" t="s">
        <v>1520</v>
      </c>
      <c r="O3026">
        <v>550</v>
      </c>
      <c r="P3026">
        <v>125</v>
      </c>
      <c r="Q3026" s="13">
        <f t="shared" si="54"/>
        <v>824</v>
      </c>
    </row>
    <row r="3027" spans="1:17" ht="21">
      <c r="A3027" s="59">
        <v>3019</v>
      </c>
      <c r="B3027" s="55">
        <v>78024787514</v>
      </c>
      <c r="C3027" s="55">
        <v>9167392830</v>
      </c>
      <c r="D3027" s="1" t="s">
        <v>4675</v>
      </c>
      <c r="E3027" s="1" t="s">
        <v>4676</v>
      </c>
      <c r="F3027" s="1" t="s">
        <v>232</v>
      </c>
      <c r="G3027" s="162">
        <v>45460</v>
      </c>
      <c r="H3027" s="156" t="s">
        <v>94</v>
      </c>
      <c r="I3027" s="163">
        <v>45462</v>
      </c>
      <c r="K3027" s="9" t="s">
        <v>1234</v>
      </c>
      <c r="M3027">
        <v>1499</v>
      </c>
      <c r="N3027" s="9" t="s">
        <v>1520</v>
      </c>
      <c r="O3027">
        <v>550</v>
      </c>
      <c r="P3027">
        <v>125</v>
      </c>
      <c r="Q3027" s="13">
        <f t="shared" si="54"/>
        <v>824</v>
      </c>
    </row>
    <row r="3028" spans="1:17" ht="21">
      <c r="A3028" s="59">
        <v>3020</v>
      </c>
      <c r="B3028" s="55">
        <v>78024787540</v>
      </c>
      <c r="C3028" s="55">
        <v>9321693705</v>
      </c>
      <c r="D3028" s="1" t="s">
        <v>4677</v>
      </c>
      <c r="E3028" s="1" t="s">
        <v>533</v>
      </c>
      <c r="F3028" s="1" t="s">
        <v>232</v>
      </c>
      <c r="G3028" s="162">
        <v>45460</v>
      </c>
      <c r="H3028" s="156" t="s">
        <v>94</v>
      </c>
      <c r="I3028" s="163">
        <v>45463</v>
      </c>
      <c r="K3028" s="9" t="s">
        <v>1234</v>
      </c>
      <c r="M3028">
        <v>1499</v>
      </c>
      <c r="N3028" s="9" t="s">
        <v>1520</v>
      </c>
      <c r="O3028">
        <v>550</v>
      </c>
      <c r="P3028">
        <v>125</v>
      </c>
      <c r="Q3028" s="13">
        <f t="shared" si="54"/>
        <v>824</v>
      </c>
    </row>
    <row r="3029" spans="1:17" ht="21">
      <c r="A3029" s="59">
        <v>3021</v>
      </c>
      <c r="B3029" s="55">
        <v>78024787595</v>
      </c>
      <c r="C3029" s="55">
        <v>7041092923</v>
      </c>
      <c r="D3029" s="1" t="s">
        <v>4678</v>
      </c>
      <c r="E3029" s="1" t="s">
        <v>4679</v>
      </c>
      <c r="F3029" s="1" t="s">
        <v>492</v>
      </c>
      <c r="G3029" s="162">
        <v>45460</v>
      </c>
      <c r="H3029" s="156" t="s">
        <v>94</v>
      </c>
      <c r="I3029" s="163">
        <v>45463</v>
      </c>
      <c r="K3029" s="9" t="s">
        <v>2634</v>
      </c>
      <c r="M3029">
        <v>3398</v>
      </c>
      <c r="N3029" t="s">
        <v>4680</v>
      </c>
      <c r="O3029">
        <v>1180</v>
      </c>
      <c r="P3029">
        <v>200</v>
      </c>
      <c r="Q3029" s="13">
        <f t="shared" si="54"/>
        <v>2018</v>
      </c>
    </row>
    <row r="3030" spans="1:17" ht="21">
      <c r="A3030" s="59">
        <v>3022</v>
      </c>
      <c r="B3030" s="55">
        <v>78024787643</v>
      </c>
      <c r="C3030" s="55">
        <v>9787965410</v>
      </c>
      <c r="D3030" s="1" t="s">
        <v>4681</v>
      </c>
      <c r="E3030" s="1" t="s">
        <v>4153</v>
      </c>
      <c r="F3030" s="1" t="s">
        <v>343</v>
      </c>
      <c r="G3030" s="162">
        <v>45460</v>
      </c>
      <c r="H3030" s="156" t="s">
        <v>94</v>
      </c>
      <c r="I3030" s="163">
        <v>45464</v>
      </c>
      <c r="K3030" s="9" t="s">
        <v>1368</v>
      </c>
      <c r="M3030">
        <v>1399</v>
      </c>
      <c r="N3030" s="9" t="s">
        <v>1713</v>
      </c>
      <c r="O3030">
        <v>530</v>
      </c>
      <c r="P3030">
        <v>125</v>
      </c>
      <c r="Q3030" s="13">
        <f t="shared" si="54"/>
        <v>744</v>
      </c>
    </row>
    <row r="3031" spans="1:17" ht="21">
      <c r="A3031" s="59">
        <v>3023</v>
      </c>
      <c r="B3031" s="55">
        <v>19041593244432</v>
      </c>
      <c r="C3031" s="55">
        <v>6006044979</v>
      </c>
      <c r="D3031" s="1" t="s">
        <v>4537</v>
      </c>
      <c r="E3031" s="1" t="s">
        <v>4538</v>
      </c>
      <c r="F3031" s="1" t="s">
        <v>631</v>
      </c>
      <c r="G3031" s="162">
        <v>45460</v>
      </c>
      <c r="H3031" s="156" t="s">
        <v>94</v>
      </c>
      <c r="I3031" s="163">
        <v>45465</v>
      </c>
      <c r="K3031" t="s">
        <v>965</v>
      </c>
      <c r="M3031">
        <v>1999</v>
      </c>
      <c r="N3031" t="s">
        <v>4261</v>
      </c>
      <c r="O3031">
        <v>650</v>
      </c>
      <c r="P3031">
        <v>200</v>
      </c>
      <c r="Q3031" s="13">
        <f t="shared" si="54"/>
        <v>1149</v>
      </c>
    </row>
    <row r="3032" spans="1:17" ht="21">
      <c r="A3032" s="59">
        <v>3024</v>
      </c>
      <c r="B3032" s="55">
        <v>78024784633</v>
      </c>
      <c r="C3032" s="55">
        <v>9113276932</v>
      </c>
      <c r="D3032" s="1" t="s">
        <v>4561</v>
      </c>
      <c r="E3032" s="1" t="s">
        <v>4562</v>
      </c>
      <c r="F3032" s="1" t="s">
        <v>452</v>
      </c>
      <c r="G3032" s="162">
        <v>45460</v>
      </c>
      <c r="H3032" s="157" t="s">
        <v>115</v>
      </c>
      <c r="I3032" s="164"/>
      <c r="J3032" s="165">
        <v>45470</v>
      </c>
      <c r="K3032" s="9" t="s">
        <v>2104</v>
      </c>
      <c r="M3032" s="13"/>
      <c r="N3032" t="s">
        <v>3444</v>
      </c>
      <c r="P3032">
        <v>200</v>
      </c>
      <c r="Q3032" s="13">
        <f t="shared" si="54"/>
        <v>0</v>
      </c>
    </row>
    <row r="3033" spans="1:17" ht="21">
      <c r="A3033" s="59">
        <v>3025</v>
      </c>
      <c r="B3033" s="55">
        <v>141123421714646</v>
      </c>
      <c r="C3033" s="55">
        <v>9717171085</v>
      </c>
      <c r="D3033" s="1" t="s">
        <v>4587</v>
      </c>
      <c r="E3033" s="1" t="s">
        <v>836</v>
      </c>
      <c r="F3033" s="1" t="s">
        <v>2</v>
      </c>
      <c r="G3033" s="162">
        <v>45460</v>
      </c>
      <c r="H3033" s="156" t="s">
        <v>94</v>
      </c>
      <c r="I3033" s="163">
        <v>45461</v>
      </c>
      <c r="K3033" s="9" t="s">
        <v>2104</v>
      </c>
      <c r="M3033">
        <v>1999</v>
      </c>
      <c r="N3033" t="s">
        <v>2254</v>
      </c>
      <c r="O3033">
        <v>650</v>
      </c>
      <c r="P3033">
        <v>200</v>
      </c>
      <c r="Q3033" s="13">
        <f t="shared" si="54"/>
        <v>1149</v>
      </c>
    </row>
    <row r="3034" spans="1:17" ht="21">
      <c r="A3034" s="59">
        <v>3026</v>
      </c>
      <c r="B3034" s="55">
        <v>78024784670</v>
      </c>
      <c r="C3034" s="55">
        <v>7046333060</v>
      </c>
      <c r="D3034" s="1" t="s">
        <v>4590</v>
      </c>
      <c r="E3034" s="1" t="s">
        <v>1027</v>
      </c>
      <c r="F3034" s="1" t="s">
        <v>492</v>
      </c>
      <c r="G3034" s="162">
        <v>45460</v>
      </c>
      <c r="H3034" s="156" t="s">
        <v>94</v>
      </c>
      <c r="I3034" s="163">
        <v>45462</v>
      </c>
      <c r="J3034" s="127"/>
      <c r="K3034" s="9" t="s">
        <v>2228</v>
      </c>
      <c r="M3034" s="13">
        <v>2099</v>
      </c>
      <c r="N3034" t="s">
        <v>3364</v>
      </c>
      <c r="O3034">
        <v>650</v>
      </c>
      <c r="P3034">
        <v>200</v>
      </c>
      <c r="Q3034" s="13">
        <f t="shared" si="54"/>
        <v>1249</v>
      </c>
    </row>
    <row r="3035" spans="1:17" ht="21">
      <c r="A3035" s="59">
        <v>3027</v>
      </c>
      <c r="B3035" s="55">
        <v>78024784725</v>
      </c>
      <c r="C3035" s="55">
        <v>9312267740</v>
      </c>
      <c r="D3035" s="1" t="s">
        <v>4614</v>
      </c>
      <c r="E3035" s="1" t="s">
        <v>2183</v>
      </c>
      <c r="F3035" s="1" t="s">
        <v>22</v>
      </c>
      <c r="G3035" s="162">
        <v>45460</v>
      </c>
      <c r="H3035" s="157" t="s">
        <v>115</v>
      </c>
      <c r="I3035" s="164"/>
      <c r="J3035" s="165">
        <v>45465</v>
      </c>
      <c r="K3035" s="9" t="s">
        <v>2104</v>
      </c>
      <c r="M3035" s="13"/>
      <c r="N3035" t="s">
        <v>4261</v>
      </c>
      <c r="P3035">
        <v>200</v>
      </c>
      <c r="Q3035" s="13">
        <f t="shared" si="54"/>
        <v>0</v>
      </c>
    </row>
    <row r="3036" spans="1:17" ht="21">
      <c r="A3036" s="59">
        <v>3028</v>
      </c>
      <c r="B3036" s="55">
        <v>19041593247733</v>
      </c>
      <c r="C3036" s="55">
        <v>9667170578</v>
      </c>
      <c r="D3036" s="1" t="s">
        <v>4617</v>
      </c>
      <c r="E3036" s="1" t="s">
        <v>663</v>
      </c>
      <c r="F3036" s="1" t="s">
        <v>22</v>
      </c>
      <c r="G3036" s="162">
        <v>45460</v>
      </c>
      <c r="H3036" s="156" t="s">
        <v>94</v>
      </c>
      <c r="I3036" s="163">
        <v>45461</v>
      </c>
      <c r="J3036" s="127"/>
      <c r="K3036" s="9" t="s">
        <v>2104</v>
      </c>
      <c r="M3036" s="13">
        <v>1999</v>
      </c>
      <c r="N3036" t="s">
        <v>2254</v>
      </c>
      <c r="O3036">
        <v>650</v>
      </c>
      <c r="P3036">
        <v>200</v>
      </c>
      <c r="Q3036" s="13">
        <f t="shared" si="54"/>
        <v>1149</v>
      </c>
    </row>
    <row r="3037" spans="1:17" ht="21">
      <c r="A3037" s="59">
        <v>3029</v>
      </c>
      <c r="B3037" s="55">
        <v>78024785915</v>
      </c>
      <c r="C3037" s="55">
        <v>8454011088</v>
      </c>
      <c r="D3037" s="1" t="s">
        <v>4627</v>
      </c>
      <c r="E3037" s="1" t="s">
        <v>4628</v>
      </c>
      <c r="F3037" s="1" t="s">
        <v>232</v>
      </c>
      <c r="G3037" s="162">
        <v>45460</v>
      </c>
      <c r="H3037" s="156" t="s">
        <v>94</v>
      </c>
      <c r="I3037" s="163">
        <v>45462</v>
      </c>
      <c r="J3037" s="127"/>
      <c r="K3037" s="9" t="s">
        <v>2104</v>
      </c>
      <c r="M3037" s="13">
        <v>1999</v>
      </c>
      <c r="N3037" t="s">
        <v>4261</v>
      </c>
      <c r="O3037">
        <v>650</v>
      </c>
      <c r="P3037">
        <v>200</v>
      </c>
      <c r="Q3037" s="13">
        <f t="shared" si="54"/>
        <v>1149</v>
      </c>
    </row>
    <row r="3038" spans="1:17" ht="21">
      <c r="A3038" s="59">
        <v>3030</v>
      </c>
      <c r="B3038" s="55">
        <v>19041593250146</v>
      </c>
      <c r="C3038" s="55">
        <v>9316126869</v>
      </c>
      <c r="D3038" s="1" t="s">
        <v>4629</v>
      </c>
      <c r="E3038" s="1" t="s">
        <v>1043</v>
      </c>
      <c r="F3038" s="1" t="s">
        <v>492</v>
      </c>
      <c r="G3038" s="162">
        <v>45460</v>
      </c>
      <c r="H3038" s="156" t="s">
        <v>94</v>
      </c>
      <c r="I3038" s="163">
        <v>45464</v>
      </c>
      <c r="J3038" s="127"/>
      <c r="K3038" s="9" t="s">
        <v>2104</v>
      </c>
      <c r="M3038" s="13">
        <v>1999</v>
      </c>
      <c r="N3038" t="s">
        <v>2254</v>
      </c>
      <c r="O3038">
        <v>650</v>
      </c>
      <c r="P3038">
        <v>200</v>
      </c>
      <c r="Q3038" s="13">
        <f t="shared" si="54"/>
        <v>1149</v>
      </c>
    </row>
    <row r="3039" spans="1:17" ht="21">
      <c r="A3039" s="59">
        <v>3031</v>
      </c>
      <c r="B3039" s="55">
        <v>78024786571</v>
      </c>
      <c r="C3039" s="55">
        <v>9309498979</v>
      </c>
      <c r="D3039" s="1" t="s">
        <v>4632</v>
      </c>
      <c r="E3039" s="1" t="s">
        <v>2773</v>
      </c>
      <c r="F3039" s="1" t="s">
        <v>232</v>
      </c>
      <c r="G3039" s="162">
        <v>45460</v>
      </c>
      <c r="H3039" s="156" t="s">
        <v>94</v>
      </c>
      <c r="I3039" s="163">
        <v>45463</v>
      </c>
      <c r="J3039" s="127"/>
      <c r="K3039" s="9" t="s">
        <v>2104</v>
      </c>
      <c r="M3039" s="13">
        <v>1999</v>
      </c>
      <c r="N3039" t="s">
        <v>2254</v>
      </c>
      <c r="O3039">
        <v>650</v>
      </c>
      <c r="P3039">
        <v>200</v>
      </c>
      <c r="Q3039" s="13">
        <f t="shared" si="54"/>
        <v>1149</v>
      </c>
    </row>
    <row r="3040" spans="1:17" ht="21">
      <c r="A3040" s="59">
        <v>3032</v>
      </c>
      <c r="B3040" s="55">
        <v>19041593250662</v>
      </c>
      <c r="C3040" s="55">
        <v>9337013190</v>
      </c>
      <c r="D3040" s="1" t="s">
        <v>4646</v>
      </c>
      <c r="E3040" s="1" t="s">
        <v>2118</v>
      </c>
      <c r="F3040" s="1" t="s">
        <v>827</v>
      </c>
      <c r="G3040" s="162">
        <v>45460</v>
      </c>
      <c r="H3040" s="156" t="s">
        <v>94</v>
      </c>
      <c r="I3040" s="163">
        <v>45464</v>
      </c>
      <c r="J3040" s="127"/>
      <c r="K3040" s="9" t="s">
        <v>2228</v>
      </c>
      <c r="M3040" s="13">
        <v>2099</v>
      </c>
      <c r="N3040" t="s">
        <v>3928</v>
      </c>
      <c r="O3040">
        <v>650</v>
      </c>
      <c r="P3040">
        <v>200</v>
      </c>
      <c r="Q3040" s="13">
        <f t="shared" si="54"/>
        <v>1249</v>
      </c>
    </row>
    <row r="3041" spans="1:17" ht="21">
      <c r="A3041" s="59">
        <v>3033</v>
      </c>
      <c r="B3041" s="55">
        <v>78024786512</v>
      </c>
      <c r="C3041" s="55">
        <v>9650088722</v>
      </c>
      <c r="D3041" s="1" t="s">
        <v>4647</v>
      </c>
      <c r="E3041" s="1" t="s">
        <v>4</v>
      </c>
      <c r="F3041" s="1" t="s">
        <v>4</v>
      </c>
      <c r="G3041" s="162">
        <v>45460</v>
      </c>
      <c r="H3041" s="156" t="s">
        <v>94</v>
      </c>
      <c r="I3041" s="163">
        <v>45461</v>
      </c>
      <c r="J3041" s="127"/>
      <c r="K3041" s="9" t="s">
        <v>2228</v>
      </c>
      <c r="M3041" s="13">
        <v>2099</v>
      </c>
      <c r="N3041" t="s">
        <v>3928</v>
      </c>
      <c r="O3041">
        <v>650</v>
      </c>
      <c r="P3041">
        <v>200</v>
      </c>
      <c r="Q3041" s="13">
        <f t="shared" si="54"/>
        <v>1249</v>
      </c>
    </row>
    <row r="3042" spans="1:17" ht="21">
      <c r="A3042" s="59">
        <v>3034</v>
      </c>
      <c r="B3042" s="55">
        <v>77098498105</v>
      </c>
      <c r="C3042" s="55">
        <v>9767146546</v>
      </c>
      <c r="D3042" s="1" t="s">
        <v>4655</v>
      </c>
      <c r="E3042" s="1" t="s">
        <v>589</v>
      </c>
      <c r="F3042" s="1" t="s">
        <v>232</v>
      </c>
      <c r="G3042" s="162">
        <v>45460</v>
      </c>
      <c r="H3042" s="156" t="s">
        <v>94</v>
      </c>
      <c r="I3042" s="163">
        <v>45462</v>
      </c>
      <c r="K3042" s="9" t="s">
        <v>2351</v>
      </c>
      <c r="L3042" t="s">
        <v>562</v>
      </c>
      <c r="M3042">
        <v>1999</v>
      </c>
      <c r="N3042" t="s">
        <v>2254</v>
      </c>
      <c r="O3042">
        <v>650</v>
      </c>
      <c r="P3042">
        <v>200</v>
      </c>
      <c r="Q3042" s="13">
        <f t="shared" si="54"/>
        <v>1149</v>
      </c>
    </row>
    <row r="3043" spans="1:17" ht="21">
      <c r="A3043" s="59">
        <v>3035</v>
      </c>
      <c r="B3043" s="55">
        <v>78024788100</v>
      </c>
      <c r="C3043" s="55">
        <v>7036738696</v>
      </c>
      <c r="D3043" s="1" t="s">
        <v>4657</v>
      </c>
      <c r="E3043" s="1" t="s">
        <v>302</v>
      </c>
      <c r="F3043" s="1" t="s">
        <v>303</v>
      </c>
      <c r="G3043" s="162">
        <v>45460</v>
      </c>
      <c r="H3043" s="156" t="s">
        <v>94</v>
      </c>
      <c r="I3043" s="163">
        <v>45464</v>
      </c>
      <c r="K3043" s="9" t="s">
        <v>2104</v>
      </c>
      <c r="M3043" s="13">
        <v>1999</v>
      </c>
      <c r="N3043" t="s">
        <v>4261</v>
      </c>
      <c r="O3043">
        <v>650</v>
      </c>
      <c r="P3043">
        <v>200</v>
      </c>
      <c r="Q3043" s="13">
        <f t="shared" si="54"/>
        <v>1149</v>
      </c>
    </row>
    <row r="3044" spans="1:17" ht="21">
      <c r="A3044" s="59">
        <v>3036</v>
      </c>
      <c r="B3044" s="55">
        <v>78025035082</v>
      </c>
      <c r="C3044" s="55">
        <v>8585052107</v>
      </c>
      <c r="D3044" s="1" t="s">
        <v>4682</v>
      </c>
      <c r="E3044" s="1" t="s">
        <v>419</v>
      </c>
      <c r="F3044" s="1" t="s">
        <v>714</v>
      </c>
      <c r="G3044" s="162">
        <v>45460</v>
      </c>
      <c r="H3044" s="156" t="s">
        <v>94</v>
      </c>
      <c r="I3044" s="163">
        <v>45463</v>
      </c>
      <c r="K3044" s="9" t="s">
        <v>2104</v>
      </c>
      <c r="M3044">
        <v>1999</v>
      </c>
      <c r="N3044" t="s">
        <v>4261</v>
      </c>
      <c r="O3044">
        <v>650</v>
      </c>
      <c r="P3044">
        <v>200</v>
      </c>
      <c r="Q3044" s="13">
        <f t="shared" si="54"/>
        <v>1149</v>
      </c>
    </row>
    <row r="3045" spans="1:17" ht="21">
      <c r="A3045" s="59">
        <v>3037</v>
      </c>
      <c r="B3045" s="55">
        <v>77098515174</v>
      </c>
      <c r="C3045" s="55">
        <v>9914099483</v>
      </c>
      <c r="D3045" s="1" t="s">
        <v>4683</v>
      </c>
      <c r="E3045" s="1" t="s">
        <v>90</v>
      </c>
      <c r="F3045" s="1" t="s">
        <v>93</v>
      </c>
      <c r="G3045" s="162">
        <v>45460</v>
      </c>
      <c r="H3045" s="156" t="s">
        <v>94</v>
      </c>
      <c r="I3045" s="163">
        <v>45461</v>
      </c>
      <c r="K3045" s="9" t="s">
        <v>985</v>
      </c>
      <c r="L3045" t="s">
        <v>562</v>
      </c>
      <c r="M3045">
        <v>1399</v>
      </c>
      <c r="N3045" t="s">
        <v>3600</v>
      </c>
      <c r="O3045">
        <v>570</v>
      </c>
      <c r="P3045">
        <v>125</v>
      </c>
      <c r="Q3045" s="13">
        <f t="shared" si="54"/>
        <v>704</v>
      </c>
    </row>
    <row r="3046" spans="1:17" ht="21">
      <c r="A3046" s="59">
        <v>3038</v>
      </c>
      <c r="B3046" s="55">
        <v>19041593497294</v>
      </c>
      <c r="C3046" s="55">
        <v>6369809176</v>
      </c>
      <c r="D3046" s="1" t="s">
        <v>4684</v>
      </c>
      <c r="E3046" s="1" t="s">
        <v>1799</v>
      </c>
      <c r="F3046" s="1" t="s">
        <v>343</v>
      </c>
      <c r="G3046" s="162">
        <v>45460</v>
      </c>
      <c r="H3046" s="156" t="s">
        <v>94</v>
      </c>
      <c r="I3046" s="163">
        <v>45466</v>
      </c>
      <c r="K3046" s="9" t="s">
        <v>2351</v>
      </c>
      <c r="L3046" t="s">
        <v>562</v>
      </c>
      <c r="M3046">
        <v>2099</v>
      </c>
      <c r="N3046" t="s">
        <v>3334</v>
      </c>
      <c r="O3046">
        <v>650</v>
      </c>
      <c r="P3046">
        <v>200</v>
      </c>
      <c r="Q3046" s="13">
        <f t="shared" si="54"/>
        <v>1249</v>
      </c>
    </row>
    <row r="3047" spans="1:17" ht="21">
      <c r="A3047" s="59">
        <v>3039</v>
      </c>
      <c r="B3047" s="55">
        <v>78025029305</v>
      </c>
      <c r="C3047" s="55">
        <v>8130081787</v>
      </c>
      <c r="D3047" s="1" t="s">
        <v>4685</v>
      </c>
      <c r="E3047" s="1" t="s">
        <v>663</v>
      </c>
      <c r="F3047" s="1" t="s">
        <v>22</v>
      </c>
      <c r="G3047" s="162">
        <v>45460</v>
      </c>
      <c r="H3047" s="156" t="s">
        <v>94</v>
      </c>
      <c r="I3047" s="163">
        <v>45461</v>
      </c>
      <c r="K3047" s="9" t="s">
        <v>2228</v>
      </c>
      <c r="M3047">
        <v>2099</v>
      </c>
      <c r="N3047" t="s">
        <v>3928</v>
      </c>
      <c r="O3047">
        <v>650</v>
      </c>
      <c r="P3047">
        <v>200</v>
      </c>
      <c r="Q3047" s="13">
        <f t="shared" si="54"/>
        <v>1249</v>
      </c>
    </row>
    <row r="3048" spans="1:17" ht="21">
      <c r="A3048" s="59">
        <v>3040</v>
      </c>
      <c r="B3048" s="55">
        <v>19041593492151</v>
      </c>
      <c r="C3048" s="55">
        <v>8473970949</v>
      </c>
      <c r="D3048" s="1" t="s">
        <v>4686</v>
      </c>
      <c r="E3048" s="1" t="s">
        <v>4687</v>
      </c>
      <c r="F3048" s="1" t="s">
        <v>380</v>
      </c>
      <c r="G3048" s="162">
        <v>45460</v>
      </c>
      <c r="H3048" s="156" t="s">
        <v>94</v>
      </c>
      <c r="I3048" s="163">
        <v>45468</v>
      </c>
      <c r="K3048" s="9" t="s">
        <v>2351</v>
      </c>
      <c r="L3048" t="s">
        <v>562</v>
      </c>
      <c r="M3048">
        <v>1999</v>
      </c>
      <c r="N3048" t="s">
        <v>4261</v>
      </c>
      <c r="O3048">
        <v>650</v>
      </c>
      <c r="P3048">
        <v>200</v>
      </c>
      <c r="Q3048" s="13">
        <f t="shared" si="54"/>
        <v>1149</v>
      </c>
    </row>
    <row r="3049" spans="1:17" ht="21">
      <c r="A3049" s="59">
        <v>3041</v>
      </c>
      <c r="B3049" s="55">
        <v>77098607574</v>
      </c>
      <c r="C3049" s="55">
        <v>9625034445</v>
      </c>
      <c r="D3049" s="1" t="s">
        <v>4688</v>
      </c>
      <c r="E3049" s="1" t="s">
        <v>406</v>
      </c>
      <c r="F3049" s="1" t="s">
        <v>4</v>
      </c>
      <c r="G3049" s="162">
        <v>45460</v>
      </c>
      <c r="H3049" s="156" t="s">
        <v>94</v>
      </c>
      <c r="I3049" s="163">
        <v>45461</v>
      </c>
      <c r="K3049" s="9" t="s">
        <v>985</v>
      </c>
      <c r="L3049" t="s">
        <v>562</v>
      </c>
      <c r="M3049">
        <v>1399</v>
      </c>
      <c r="N3049" t="s">
        <v>4420</v>
      </c>
      <c r="O3049">
        <v>570</v>
      </c>
      <c r="P3049">
        <v>125</v>
      </c>
      <c r="Q3049" s="13">
        <f t="shared" si="54"/>
        <v>704</v>
      </c>
    </row>
    <row r="3050" spans="1:17" ht="21">
      <c r="A3050" s="59">
        <v>3042</v>
      </c>
      <c r="B3050" s="55">
        <v>78025010184</v>
      </c>
      <c r="C3050" s="55">
        <v>88988252398</v>
      </c>
      <c r="D3050" s="1" t="s">
        <v>4689</v>
      </c>
      <c r="E3050" s="1" t="s">
        <v>231</v>
      </c>
      <c r="F3050" s="1" t="s">
        <v>232</v>
      </c>
      <c r="G3050" s="162">
        <v>45460</v>
      </c>
      <c r="H3050" s="156" t="s">
        <v>94</v>
      </c>
      <c r="I3050" s="163">
        <v>45462</v>
      </c>
      <c r="K3050" s="9" t="s">
        <v>1234</v>
      </c>
      <c r="M3050">
        <v>1499</v>
      </c>
      <c r="N3050" s="9" t="s">
        <v>1520</v>
      </c>
      <c r="O3050">
        <v>550</v>
      </c>
      <c r="P3050">
        <v>125</v>
      </c>
      <c r="Q3050" s="13">
        <f t="shared" si="54"/>
        <v>824</v>
      </c>
    </row>
    <row r="3051" spans="1:17" ht="21">
      <c r="A3051" s="59">
        <v>3043</v>
      </c>
      <c r="B3051" s="55">
        <v>77099199870</v>
      </c>
      <c r="C3051" s="55">
        <v>8218907968</v>
      </c>
      <c r="D3051" s="1" t="s">
        <v>4690</v>
      </c>
      <c r="E3051" s="1" t="s">
        <v>1551</v>
      </c>
      <c r="F3051" s="1" t="s">
        <v>22</v>
      </c>
      <c r="G3051" s="162">
        <v>45461</v>
      </c>
      <c r="H3051" s="156" t="s">
        <v>94</v>
      </c>
      <c r="I3051" s="163">
        <v>45463</v>
      </c>
      <c r="K3051" s="9" t="s">
        <v>1376</v>
      </c>
      <c r="L3051" t="s">
        <v>562</v>
      </c>
      <c r="M3051">
        <v>1499</v>
      </c>
      <c r="N3051" s="9" t="s">
        <v>4133</v>
      </c>
      <c r="O3051">
        <v>575</v>
      </c>
      <c r="P3051">
        <v>125</v>
      </c>
      <c r="Q3051" s="13">
        <f t="shared" si="54"/>
        <v>799</v>
      </c>
    </row>
    <row r="3052" spans="1:17" ht="21">
      <c r="A3052" s="59">
        <v>3044</v>
      </c>
      <c r="B3052" s="55">
        <v>78025722924</v>
      </c>
      <c r="C3052" s="55">
        <v>9207517707</v>
      </c>
      <c r="D3052" s="1" t="s">
        <v>4691</v>
      </c>
      <c r="E3052" s="1" t="s">
        <v>3346</v>
      </c>
      <c r="F3052" s="1" t="s">
        <v>6</v>
      </c>
      <c r="G3052" s="162">
        <v>45461</v>
      </c>
      <c r="H3052" s="156" t="s">
        <v>94</v>
      </c>
      <c r="I3052" s="163">
        <v>45467</v>
      </c>
      <c r="K3052" s="9" t="s">
        <v>1234</v>
      </c>
      <c r="M3052">
        <v>1499</v>
      </c>
      <c r="N3052" t="s">
        <v>4692</v>
      </c>
      <c r="O3052">
        <v>530</v>
      </c>
      <c r="P3052">
        <v>125</v>
      </c>
      <c r="Q3052" s="13">
        <f t="shared" si="54"/>
        <v>844</v>
      </c>
    </row>
    <row r="3053" spans="1:17" ht="21">
      <c r="A3053" s="59">
        <v>3045</v>
      </c>
      <c r="B3053" s="55">
        <v>78025722213</v>
      </c>
      <c r="C3053" s="55">
        <v>8381020999</v>
      </c>
      <c r="D3053" s="1" t="s">
        <v>4693</v>
      </c>
      <c r="E3053" s="1" t="s">
        <v>589</v>
      </c>
      <c r="F3053" s="1" t="s">
        <v>232</v>
      </c>
      <c r="G3053" s="162">
        <v>45461</v>
      </c>
      <c r="H3053" s="156" t="s">
        <v>94</v>
      </c>
      <c r="I3053" s="163">
        <v>45463</v>
      </c>
      <c r="K3053" s="9" t="s">
        <v>1234</v>
      </c>
      <c r="M3053">
        <v>1499</v>
      </c>
      <c r="N3053" s="9" t="s">
        <v>1520</v>
      </c>
      <c r="O3053">
        <v>550</v>
      </c>
      <c r="P3053">
        <v>125</v>
      </c>
      <c r="Q3053" s="13">
        <f t="shared" si="54"/>
        <v>824</v>
      </c>
    </row>
    <row r="3054" spans="1:17" ht="21">
      <c r="A3054" s="59">
        <v>3046</v>
      </c>
      <c r="B3054" s="55">
        <v>78025721082</v>
      </c>
      <c r="C3054" s="55">
        <v>9677981700</v>
      </c>
      <c r="D3054" s="1" t="s">
        <v>4694</v>
      </c>
      <c r="E3054" s="1" t="s">
        <v>4695</v>
      </c>
      <c r="F3054" s="1" t="s">
        <v>343</v>
      </c>
      <c r="G3054" s="162">
        <v>45461</v>
      </c>
      <c r="H3054" s="156" t="s">
        <v>94</v>
      </c>
      <c r="I3054" s="163">
        <v>45465</v>
      </c>
      <c r="K3054" s="9" t="s">
        <v>1427</v>
      </c>
      <c r="M3054">
        <v>1648</v>
      </c>
      <c r="N3054" s="9" t="s">
        <v>2702</v>
      </c>
      <c r="O3054">
        <v>575</v>
      </c>
      <c r="P3054">
        <v>125</v>
      </c>
      <c r="Q3054" s="13">
        <f t="shared" si="54"/>
        <v>948</v>
      </c>
    </row>
    <row r="3055" spans="1:17" ht="21">
      <c r="A3055" s="59">
        <v>3047</v>
      </c>
      <c r="B3055" s="55">
        <v>78025720441</v>
      </c>
      <c r="C3055" s="55">
        <v>6360053103</v>
      </c>
      <c r="D3055" s="1" t="s">
        <v>4696</v>
      </c>
      <c r="E3055" s="1" t="s">
        <v>2664</v>
      </c>
      <c r="F3055" s="1" t="s">
        <v>199</v>
      </c>
      <c r="G3055" s="162">
        <v>45461</v>
      </c>
      <c r="H3055" s="156" t="s">
        <v>94</v>
      </c>
      <c r="I3055" s="163">
        <v>45464</v>
      </c>
      <c r="K3055" s="9" t="s">
        <v>1368</v>
      </c>
      <c r="M3055">
        <v>1399</v>
      </c>
      <c r="N3055" s="9" t="s">
        <v>1713</v>
      </c>
      <c r="O3055">
        <v>530</v>
      </c>
      <c r="P3055">
        <v>125</v>
      </c>
      <c r="Q3055" s="13">
        <f t="shared" si="54"/>
        <v>744</v>
      </c>
    </row>
    <row r="3056" spans="1:17" ht="21">
      <c r="A3056" s="59">
        <v>3048</v>
      </c>
      <c r="B3056" s="55">
        <v>78025720135</v>
      </c>
      <c r="C3056" s="55">
        <v>7866012324</v>
      </c>
      <c r="D3056" s="1" t="s">
        <v>4697</v>
      </c>
      <c r="E3056" s="1" t="s">
        <v>3082</v>
      </c>
      <c r="F3056" s="1" t="s">
        <v>714</v>
      </c>
      <c r="G3056" s="162">
        <v>45461</v>
      </c>
      <c r="H3056" s="156" t="s">
        <v>94</v>
      </c>
      <c r="I3056" s="163">
        <v>45465</v>
      </c>
      <c r="K3056" s="9" t="s">
        <v>2104</v>
      </c>
      <c r="M3056">
        <v>1999</v>
      </c>
      <c r="N3056" s="127" t="s">
        <v>4698</v>
      </c>
      <c r="O3056">
        <v>650</v>
      </c>
      <c r="P3056">
        <v>200</v>
      </c>
      <c r="Q3056" s="13">
        <f t="shared" si="54"/>
        <v>1149</v>
      </c>
    </row>
    <row r="3057" spans="1:17" ht="21">
      <c r="A3057" s="59">
        <v>3049</v>
      </c>
      <c r="B3057" s="55">
        <v>78025719656</v>
      </c>
      <c r="C3057" s="55">
        <v>9863342912</v>
      </c>
      <c r="D3057" s="1" t="s">
        <v>4699</v>
      </c>
      <c r="E3057" s="1" t="s">
        <v>963</v>
      </c>
      <c r="F3057" s="1" t="s">
        <v>380</v>
      </c>
      <c r="G3057" s="162">
        <v>45461</v>
      </c>
      <c r="H3057" s="156" t="s">
        <v>94</v>
      </c>
      <c r="I3057" s="163">
        <v>45465</v>
      </c>
      <c r="K3057" s="9" t="s">
        <v>1415</v>
      </c>
      <c r="M3057">
        <v>1548</v>
      </c>
      <c r="N3057" s="9" t="s">
        <v>1554</v>
      </c>
      <c r="O3057">
        <v>570</v>
      </c>
      <c r="P3057">
        <v>125</v>
      </c>
      <c r="Q3057" s="13">
        <f t="shared" si="54"/>
        <v>853</v>
      </c>
    </row>
    <row r="3058" spans="1:17" ht="21">
      <c r="A3058" s="59">
        <v>3050</v>
      </c>
      <c r="B3058" s="55">
        <v>78025718525</v>
      </c>
      <c r="C3058" s="55">
        <v>9908771275</v>
      </c>
      <c r="D3058" s="1" t="s">
        <v>4700</v>
      </c>
      <c r="E3058" s="1" t="s">
        <v>829</v>
      </c>
      <c r="F3058" s="1" t="s">
        <v>303</v>
      </c>
      <c r="G3058" s="162">
        <v>45461</v>
      </c>
      <c r="H3058" s="156" t="s">
        <v>94</v>
      </c>
      <c r="I3058" s="163">
        <v>45464</v>
      </c>
      <c r="K3058" s="9" t="s">
        <v>1234</v>
      </c>
      <c r="M3058">
        <v>1499</v>
      </c>
      <c r="N3058" s="9" t="s">
        <v>1520</v>
      </c>
      <c r="O3058">
        <v>550</v>
      </c>
      <c r="P3058">
        <v>125</v>
      </c>
      <c r="Q3058" s="13">
        <f t="shared" si="54"/>
        <v>824</v>
      </c>
    </row>
    <row r="3059" spans="1:17" ht="21">
      <c r="A3059" s="59">
        <v>3051</v>
      </c>
      <c r="B3059" s="55">
        <v>78025717630</v>
      </c>
      <c r="C3059" s="55">
        <v>8118804879</v>
      </c>
      <c r="D3059" s="1" t="s">
        <v>4701</v>
      </c>
      <c r="E3059" s="1" t="s">
        <v>610</v>
      </c>
      <c r="F3059" s="1" t="s">
        <v>11</v>
      </c>
      <c r="G3059" s="162">
        <v>45461</v>
      </c>
      <c r="H3059" s="156" t="s">
        <v>94</v>
      </c>
      <c r="I3059" s="163">
        <v>45463</v>
      </c>
      <c r="K3059" s="9" t="s">
        <v>1368</v>
      </c>
      <c r="M3059">
        <v>1399</v>
      </c>
      <c r="N3059" s="9" t="s">
        <v>1713</v>
      </c>
      <c r="O3059">
        <v>530</v>
      </c>
      <c r="P3059">
        <v>125</v>
      </c>
      <c r="Q3059" s="13">
        <f t="shared" si="54"/>
        <v>744</v>
      </c>
    </row>
    <row r="3060" spans="1:17" ht="21">
      <c r="A3060" s="59">
        <v>3052</v>
      </c>
      <c r="B3060" s="55">
        <v>19041593785414</v>
      </c>
      <c r="C3060" s="55">
        <v>9442122494</v>
      </c>
      <c r="D3060" s="1" t="s">
        <v>4702</v>
      </c>
      <c r="E3060" s="1" t="s">
        <v>4703</v>
      </c>
      <c r="F3060" s="1" t="s">
        <v>343</v>
      </c>
      <c r="G3060" s="162">
        <v>45461</v>
      </c>
      <c r="H3060" s="156" t="s">
        <v>94</v>
      </c>
      <c r="I3060" s="163">
        <v>45465</v>
      </c>
      <c r="K3060" s="9" t="s">
        <v>3171</v>
      </c>
      <c r="M3060">
        <v>2598</v>
      </c>
      <c r="N3060" s="9" t="s">
        <v>4704</v>
      </c>
      <c r="O3060">
        <v>1100</v>
      </c>
      <c r="P3060">
        <v>152</v>
      </c>
      <c r="Q3060" s="13">
        <f t="shared" si="54"/>
        <v>1346</v>
      </c>
    </row>
    <row r="3061" spans="1:17" ht="21">
      <c r="A3061" s="59">
        <v>3053</v>
      </c>
      <c r="B3061" s="55">
        <v>77099181051</v>
      </c>
      <c r="C3061" s="55">
        <v>8307752972</v>
      </c>
      <c r="D3061" s="1" t="s">
        <v>1428</v>
      </c>
      <c r="E3061" s="1" t="s">
        <v>1093</v>
      </c>
      <c r="F3061" s="1" t="s">
        <v>2</v>
      </c>
      <c r="G3061" s="162">
        <v>45461</v>
      </c>
      <c r="H3061" s="156" t="s">
        <v>94</v>
      </c>
      <c r="I3061" s="163">
        <v>45462</v>
      </c>
      <c r="K3061" s="9" t="s">
        <v>2351</v>
      </c>
      <c r="L3061" t="s">
        <v>562</v>
      </c>
      <c r="M3061">
        <v>1999</v>
      </c>
      <c r="N3061" t="s">
        <v>2254</v>
      </c>
      <c r="O3061">
        <v>650</v>
      </c>
      <c r="P3061">
        <v>200</v>
      </c>
      <c r="Q3061" s="13">
        <f t="shared" si="54"/>
        <v>1149</v>
      </c>
    </row>
    <row r="3062" spans="1:17" ht="21">
      <c r="A3062" s="59">
        <v>3054</v>
      </c>
      <c r="B3062" s="55">
        <v>78025815453</v>
      </c>
      <c r="C3062" s="55">
        <v>9322446886</v>
      </c>
      <c r="D3062" s="1" t="s">
        <v>4705</v>
      </c>
      <c r="E3062" s="1" t="s">
        <v>626</v>
      </c>
      <c r="F3062" s="1" t="s">
        <v>232</v>
      </c>
      <c r="G3062" s="162">
        <v>45461</v>
      </c>
      <c r="H3062" s="156" t="s">
        <v>94</v>
      </c>
      <c r="I3062" s="163">
        <v>45463</v>
      </c>
      <c r="K3062" s="9" t="s">
        <v>1368</v>
      </c>
      <c r="M3062">
        <v>1399</v>
      </c>
      <c r="N3062" s="9" t="s">
        <v>1713</v>
      </c>
      <c r="O3062">
        <v>530</v>
      </c>
      <c r="P3062">
        <v>125</v>
      </c>
      <c r="Q3062" s="13">
        <f t="shared" si="54"/>
        <v>744</v>
      </c>
    </row>
    <row r="3063" spans="1:17" ht="21">
      <c r="A3063" s="59">
        <v>3055</v>
      </c>
      <c r="B3063" s="55">
        <v>78025815044</v>
      </c>
      <c r="C3063" s="55">
        <v>8779416151</v>
      </c>
      <c r="D3063" s="1" t="s">
        <v>4706</v>
      </c>
      <c r="E3063" s="1" t="s">
        <v>2907</v>
      </c>
      <c r="F3063" s="1" t="s">
        <v>232</v>
      </c>
      <c r="G3063" s="162">
        <v>45461</v>
      </c>
      <c r="H3063" s="156" t="s">
        <v>94</v>
      </c>
      <c r="I3063" s="163">
        <v>45464</v>
      </c>
      <c r="K3063" s="9" t="s">
        <v>2104</v>
      </c>
      <c r="M3063">
        <v>1999</v>
      </c>
      <c r="N3063" t="s">
        <v>3444</v>
      </c>
      <c r="O3063">
        <v>650</v>
      </c>
      <c r="P3063">
        <v>200</v>
      </c>
      <c r="Q3063" s="13">
        <f t="shared" si="54"/>
        <v>1149</v>
      </c>
    </row>
    <row r="3064" spans="1:17" ht="21">
      <c r="A3064" s="59">
        <v>3056</v>
      </c>
      <c r="B3064" s="55">
        <v>78025814915</v>
      </c>
      <c r="C3064" s="55">
        <v>9753024628</v>
      </c>
      <c r="D3064" s="1" t="s">
        <v>4707</v>
      </c>
      <c r="E3064" s="1" t="s">
        <v>4708</v>
      </c>
      <c r="F3064" s="1" t="s">
        <v>199</v>
      </c>
      <c r="G3064" s="162">
        <v>45461</v>
      </c>
      <c r="H3064" s="156" t="s">
        <v>94</v>
      </c>
      <c r="I3064" s="163">
        <v>45464</v>
      </c>
      <c r="K3064" s="9" t="s">
        <v>1368</v>
      </c>
      <c r="M3064">
        <v>1399</v>
      </c>
      <c r="N3064" s="9" t="s">
        <v>1713</v>
      </c>
      <c r="O3064">
        <v>530</v>
      </c>
      <c r="P3064">
        <v>125</v>
      </c>
      <c r="Q3064" s="13">
        <f t="shared" si="54"/>
        <v>744</v>
      </c>
    </row>
    <row r="3065" spans="1:17" ht="21">
      <c r="A3065" s="59">
        <v>3057</v>
      </c>
      <c r="B3065" s="55">
        <v>80526352465</v>
      </c>
      <c r="C3065" s="55">
        <v>8082115475</v>
      </c>
      <c r="D3065" s="1" t="s">
        <v>4710</v>
      </c>
      <c r="E3065" s="1" t="s">
        <v>4711</v>
      </c>
      <c r="F3065" s="1" t="s">
        <v>631</v>
      </c>
      <c r="G3065" s="162">
        <v>45461</v>
      </c>
      <c r="H3065" s="156" t="s">
        <v>94</v>
      </c>
      <c r="I3065" s="163">
        <v>45477</v>
      </c>
      <c r="K3065" s="9" t="s">
        <v>1368</v>
      </c>
      <c r="M3065">
        <v>1399</v>
      </c>
      <c r="N3065" s="9" t="s">
        <v>1713</v>
      </c>
      <c r="O3065">
        <v>530</v>
      </c>
      <c r="P3065">
        <v>125</v>
      </c>
      <c r="Q3065" s="13">
        <f t="shared" si="54"/>
        <v>744</v>
      </c>
    </row>
    <row r="3066" spans="1:17" ht="21">
      <c r="A3066" s="59">
        <v>3058</v>
      </c>
      <c r="B3066" s="55">
        <v>78026115576</v>
      </c>
      <c r="C3066" s="55">
        <v>6387925022</v>
      </c>
      <c r="D3066" s="1" t="s">
        <v>4712</v>
      </c>
      <c r="E3066" s="1" t="s">
        <v>4</v>
      </c>
      <c r="F3066" s="1" t="s">
        <v>4</v>
      </c>
      <c r="G3066" s="162">
        <v>45461</v>
      </c>
      <c r="H3066" s="156" t="s">
        <v>94</v>
      </c>
      <c r="I3066" s="163">
        <v>45462</v>
      </c>
      <c r="K3066" s="9" t="s">
        <v>1514</v>
      </c>
      <c r="M3066">
        <v>1599</v>
      </c>
      <c r="N3066" s="9" t="s">
        <v>4579</v>
      </c>
      <c r="O3066">
        <v>550</v>
      </c>
      <c r="P3066">
        <v>125</v>
      </c>
      <c r="Q3066" s="13">
        <f t="shared" si="54"/>
        <v>924</v>
      </c>
    </row>
    <row r="3067" spans="1:17" ht="21">
      <c r="A3067" s="59">
        <v>3059</v>
      </c>
      <c r="B3067" s="55">
        <v>19041593964603</v>
      </c>
      <c r="C3067" s="55">
        <v>8529095808</v>
      </c>
      <c r="D3067" s="1" t="s">
        <v>2851</v>
      </c>
      <c r="E3067" s="1" t="s">
        <v>2852</v>
      </c>
      <c r="F3067" s="1" t="s">
        <v>11</v>
      </c>
      <c r="G3067" s="162">
        <v>45461</v>
      </c>
      <c r="H3067" s="156" t="s">
        <v>94</v>
      </c>
      <c r="I3067" s="163">
        <v>45463</v>
      </c>
      <c r="K3067" s="9" t="s">
        <v>1376</v>
      </c>
      <c r="L3067" t="s">
        <v>562</v>
      </c>
      <c r="M3067">
        <v>1499</v>
      </c>
      <c r="N3067" s="9" t="s">
        <v>4411</v>
      </c>
      <c r="O3067">
        <v>570</v>
      </c>
      <c r="P3067">
        <v>125</v>
      </c>
      <c r="Q3067" s="13">
        <f t="shared" si="54"/>
        <v>804</v>
      </c>
    </row>
    <row r="3068" spans="1:17" ht="21">
      <c r="A3068" s="59">
        <v>3060</v>
      </c>
      <c r="B3068" s="55">
        <v>77099643843</v>
      </c>
      <c r="C3068" s="55">
        <v>8139908387</v>
      </c>
      <c r="D3068" s="1" t="s">
        <v>191</v>
      </c>
      <c r="E3068" s="1" t="s">
        <v>1512</v>
      </c>
      <c r="F3068" s="1" t="s">
        <v>452</v>
      </c>
      <c r="G3068" s="162">
        <v>45461</v>
      </c>
      <c r="H3068" s="156" t="s">
        <v>94</v>
      </c>
      <c r="I3068" s="163">
        <v>45465</v>
      </c>
      <c r="K3068" s="9" t="s">
        <v>2351</v>
      </c>
      <c r="L3068" t="s">
        <v>562</v>
      </c>
      <c r="M3068">
        <v>1999</v>
      </c>
      <c r="N3068" t="s">
        <v>2254</v>
      </c>
      <c r="O3068">
        <v>650</v>
      </c>
      <c r="P3068">
        <v>200</v>
      </c>
      <c r="Q3068" s="13">
        <f t="shared" si="54"/>
        <v>1149</v>
      </c>
    </row>
    <row r="3069" spans="1:17" ht="21">
      <c r="A3069" s="59">
        <v>3061</v>
      </c>
      <c r="B3069" s="55">
        <v>19041594031792</v>
      </c>
      <c r="C3069" s="55">
        <v>8790891364</v>
      </c>
      <c r="D3069" s="1" t="s">
        <v>4714</v>
      </c>
      <c r="E3069" s="1" t="s">
        <v>598</v>
      </c>
      <c r="F3069" s="1" t="s">
        <v>303</v>
      </c>
      <c r="G3069" s="162">
        <v>45461</v>
      </c>
      <c r="H3069" s="157" t="s">
        <v>115</v>
      </c>
      <c r="I3069" s="164"/>
      <c r="J3069" s="165">
        <v>45470</v>
      </c>
      <c r="K3069" s="9" t="s">
        <v>1234</v>
      </c>
      <c r="N3069" s="9" t="s">
        <v>1520</v>
      </c>
      <c r="P3069">
        <v>125</v>
      </c>
      <c r="Q3069" s="13">
        <f t="shared" si="54"/>
        <v>0</v>
      </c>
    </row>
    <row r="3070" spans="1:17" ht="21">
      <c r="A3070" s="59">
        <v>3062</v>
      </c>
      <c r="B3070" s="55">
        <v>78026224172</v>
      </c>
      <c r="C3070" s="55">
        <v>9555185848</v>
      </c>
      <c r="D3070" s="1" t="s">
        <v>4715</v>
      </c>
      <c r="E3070" s="1" t="s">
        <v>846</v>
      </c>
      <c r="F3070" s="1" t="s">
        <v>22</v>
      </c>
      <c r="G3070" s="162">
        <v>45461</v>
      </c>
      <c r="H3070" s="157" t="s">
        <v>115</v>
      </c>
      <c r="I3070" s="164"/>
      <c r="J3070" s="165">
        <v>45469</v>
      </c>
      <c r="K3070" s="9" t="s">
        <v>1368</v>
      </c>
      <c r="N3070" s="9" t="s">
        <v>1713</v>
      </c>
      <c r="P3070">
        <v>125</v>
      </c>
      <c r="Q3070" s="13">
        <f t="shared" si="54"/>
        <v>0</v>
      </c>
    </row>
    <row r="3071" spans="1:17" ht="21">
      <c r="A3071" s="59">
        <v>3063</v>
      </c>
      <c r="B3071" s="55">
        <v>19041594031744</v>
      </c>
      <c r="C3071" s="55">
        <v>8982762343</v>
      </c>
      <c r="D3071" s="1" t="s">
        <v>4716</v>
      </c>
      <c r="E3071" s="1" t="s">
        <v>833</v>
      </c>
      <c r="F3071" s="1" t="s">
        <v>199</v>
      </c>
      <c r="G3071" s="162">
        <v>45461</v>
      </c>
      <c r="H3071" s="156" t="s">
        <v>94</v>
      </c>
      <c r="I3071" s="163">
        <v>45464</v>
      </c>
      <c r="K3071" s="9" t="s">
        <v>1234</v>
      </c>
      <c r="M3071">
        <v>1499</v>
      </c>
      <c r="N3071" s="9" t="s">
        <v>1520</v>
      </c>
      <c r="O3071">
        <v>550</v>
      </c>
      <c r="P3071">
        <v>125</v>
      </c>
      <c r="Q3071" s="13">
        <f t="shared" si="54"/>
        <v>824</v>
      </c>
    </row>
    <row r="3072" spans="1:17" ht="21">
      <c r="A3072" s="59">
        <v>3064</v>
      </c>
      <c r="B3072" s="55">
        <v>19041594425306</v>
      </c>
      <c r="C3072" s="55">
        <v>9997793793</v>
      </c>
      <c r="D3072" s="1" t="s">
        <v>4719</v>
      </c>
      <c r="E3072" s="1" t="s">
        <v>3805</v>
      </c>
      <c r="F3072" s="1" t="s">
        <v>22</v>
      </c>
      <c r="G3072" s="162">
        <v>45462</v>
      </c>
      <c r="H3072" s="156" t="s">
        <v>94</v>
      </c>
      <c r="I3072" s="163">
        <v>45464</v>
      </c>
      <c r="K3072" s="9" t="s">
        <v>985</v>
      </c>
      <c r="L3072" t="s">
        <v>3492</v>
      </c>
      <c r="M3072">
        <v>0</v>
      </c>
      <c r="N3072" s="9" t="s">
        <v>1713</v>
      </c>
      <c r="O3072">
        <v>530</v>
      </c>
      <c r="P3072">
        <v>125</v>
      </c>
      <c r="Q3072" s="13">
        <f t="shared" si="54"/>
        <v>0</v>
      </c>
    </row>
    <row r="3073" spans="1:17" ht="21">
      <c r="A3073" s="59">
        <v>3065</v>
      </c>
      <c r="B3073" s="55">
        <v>78027185666</v>
      </c>
      <c r="C3073" s="55">
        <v>7002649451</v>
      </c>
      <c r="D3073" s="1" t="s">
        <v>4717</v>
      </c>
      <c r="E3073" s="1" t="s">
        <v>3122</v>
      </c>
      <c r="F3073" s="1" t="s">
        <v>380</v>
      </c>
      <c r="G3073" s="162">
        <v>45462</v>
      </c>
      <c r="H3073" s="156" t="s">
        <v>94</v>
      </c>
      <c r="I3073" s="163">
        <v>45467</v>
      </c>
      <c r="K3073" s="9" t="s">
        <v>1368</v>
      </c>
      <c r="M3073">
        <v>1399</v>
      </c>
      <c r="N3073" s="9" t="s">
        <v>1713</v>
      </c>
      <c r="O3073">
        <v>530</v>
      </c>
      <c r="P3073">
        <v>125</v>
      </c>
      <c r="Q3073" s="13">
        <f t="shared" si="54"/>
        <v>744</v>
      </c>
    </row>
    <row r="3074" spans="1:17" ht="21">
      <c r="A3074" s="59">
        <v>3066</v>
      </c>
      <c r="B3074" s="55">
        <v>78027188761</v>
      </c>
      <c r="C3074" s="55">
        <v>8296441312</v>
      </c>
      <c r="D3074" s="1" t="s">
        <v>4718</v>
      </c>
      <c r="E3074" s="1" t="s">
        <v>1447</v>
      </c>
      <c r="F3074" s="1" t="s">
        <v>232</v>
      </c>
      <c r="G3074" s="162">
        <v>45462</v>
      </c>
      <c r="H3074" s="157" t="s">
        <v>115</v>
      </c>
      <c r="I3074" s="164"/>
      <c r="J3074" s="165">
        <v>45474</v>
      </c>
      <c r="K3074" s="9" t="s">
        <v>2104</v>
      </c>
      <c r="N3074" t="s">
        <v>3334</v>
      </c>
      <c r="O3074">
        <v>650</v>
      </c>
      <c r="P3074">
        <v>200</v>
      </c>
      <c r="Q3074" s="13">
        <f t="shared" si="54"/>
        <v>0</v>
      </c>
    </row>
    <row r="3075" spans="1:17" ht="21">
      <c r="A3075" s="59">
        <v>3067</v>
      </c>
      <c r="B3075" s="55">
        <v>78027189214</v>
      </c>
      <c r="C3075" s="55">
        <v>9877689989</v>
      </c>
      <c r="D3075" s="1" t="s">
        <v>4720</v>
      </c>
      <c r="E3075" s="1" t="s">
        <v>2434</v>
      </c>
      <c r="F3075" s="1" t="s">
        <v>93</v>
      </c>
      <c r="G3075" s="162">
        <v>45462</v>
      </c>
      <c r="H3075" s="156" t="s">
        <v>94</v>
      </c>
      <c r="I3075" s="163">
        <v>45464</v>
      </c>
      <c r="K3075" s="9" t="s">
        <v>1234</v>
      </c>
      <c r="M3075">
        <v>1499</v>
      </c>
      <c r="N3075" s="9" t="s">
        <v>3882</v>
      </c>
      <c r="O3075">
        <v>530</v>
      </c>
      <c r="P3075">
        <v>125</v>
      </c>
      <c r="Q3075" s="13">
        <f t="shared" si="54"/>
        <v>844</v>
      </c>
    </row>
    <row r="3076" spans="1:17" ht="21">
      <c r="A3076" s="59">
        <v>3068</v>
      </c>
      <c r="B3076" s="55">
        <v>78027190861</v>
      </c>
      <c r="C3076" s="55">
        <v>9706350644</v>
      </c>
      <c r="D3076" s="1" t="s">
        <v>4722</v>
      </c>
      <c r="E3076" s="1" t="s">
        <v>4723</v>
      </c>
      <c r="F3076" s="1" t="s">
        <v>380</v>
      </c>
      <c r="G3076" s="162">
        <v>45462</v>
      </c>
      <c r="H3076" s="156" t="s">
        <v>94</v>
      </c>
      <c r="I3076" s="163">
        <v>45466</v>
      </c>
      <c r="K3076" s="9" t="s">
        <v>1368</v>
      </c>
      <c r="M3076">
        <v>1399</v>
      </c>
      <c r="N3076" s="9" t="s">
        <v>1713</v>
      </c>
      <c r="O3076">
        <v>530</v>
      </c>
      <c r="P3076">
        <v>125</v>
      </c>
      <c r="Q3076" s="13">
        <f t="shared" si="54"/>
        <v>744</v>
      </c>
    </row>
    <row r="3077" spans="1:17" ht="21">
      <c r="A3077" s="59">
        <v>3069</v>
      </c>
      <c r="B3077" s="55">
        <v>19041594428832</v>
      </c>
      <c r="C3077" s="55">
        <v>7984585219</v>
      </c>
      <c r="D3077" s="1" t="s">
        <v>4724</v>
      </c>
      <c r="E3077" s="1" t="s">
        <v>1217</v>
      </c>
      <c r="F3077" s="1" t="s">
        <v>1218</v>
      </c>
      <c r="G3077" s="162">
        <v>45462</v>
      </c>
      <c r="H3077" s="156" t="s">
        <v>94</v>
      </c>
      <c r="I3077" s="163">
        <v>45465</v>
      </c>
      <c r="K3077" s="9" t="s">
        <v>2104</v>
      </c>
      <c r="M3077">
        <v>1999</v>
      </c>
      <c r="N3077" t="s">
        <v>3334</v>
      </c>
      <c r="O3077">
        <v>650</v>
      </c>
      <c r="P3077">
        <v>200</v>
      </c>
      <c r="Q3077" s="13">
        <f t="shared" si="54"/>
        <v>1149</v>
      </c>
    </row>
    <row r="3078" spans="1:17" ht="21">
      <c r="A3078" s="59">
        <v>3070</v>
      </c>
      <c r="B3078" s="55">
        <v>78027191745</v>
      </c>
      <c r="C3078" s="55">
        <v>7070246925</v>
      </c>
      <c r="D3078" s="1" t="s">
        <v>4725</v>
      </c>
      <c r="E3078" s="1" t="s">
        <v>901</v>
      </c>
      <c r="F3078" s="1" t="s">
        <v>210</v>
      </c>
      <c r="G3078" s="162">
        <v>45462</v>
      </c>
      <c r="H3078" s="156" t="s">
        <v>94</v>
      </c>
      <c r="I3078" s="163">
        <v>45464</v>
      </c>
      <c r="K3078" s="9" t="s">
        <v>1234</v>
      </c>
      <c r="M3078">
        <v>1499</v>
      </c>
      <c r="N3078" s="9" t="s">
        <v>3882</v>
      </c>
      <c r="O3078">
        <v>530</v>
      </c>
      <c r="P3078">
        <v>125</v>
      </c>
      <c r="Q3078" s="13">
        <f t="shared" si="54"/>
        <v>844</v>
      </c>
    </row>
    <row r="3079" spans="1:17" ht="21">
      <c r="A3079" s="59">
        <v>3071</v>
      </c>
      <c r="B3079" s="55">
        <v>77100749121</v>
      </c>
      <c r="C3079" s="55">
        <v>9622275125</v>
      </c>
      <c r="D3079" s="1" t="s">
        <v>4726</v>
      </c>
      <c r="E3079" s="1" t="s">
        <v>4727</v>
      </c>
      <c r="F3079" s="1" t="s">
        <v>452</v>
      </c>
      <c r="G3079" s="162">
        <v>45462</v>
      </c>
      <c r="H3079" s="156" t="s">
        <v>94</v>
      </c>
      <c r="I3079" s="163">
        <v>45465</v>
      </c>
      <c r="K3079" s="9" t="s">
        <v>4733</v>
      </c>
      <c r="L3079" t="s">
        <v>562</v>
      </c>
      <c r="M3079">
        <v>3198</v>
      </c>
      <c r="N3079" s="9" t="s">
        <v>4734</v>
      </c>
      <c r="O3079">
        <v>1200</v>
      </c>
      <c r="P3079">
        <v>125</v>
      </c>
      <c r="Q3079" s="13">
        <f t="shared" si="54"/>
        <v>1873</v>
      </c>
    </row>
    <row r="3080" spans="1:17" ht="21">
      <c r="A3080" s="59">
        <v>3072</v>
      </c>
      <c r="B3080" s="55">
        <v>78027194350</v>
      </c>
      <c r="C3080" s="55">
        <v>6398467108</v>
      </c>
      <c r="D3080" s="1" t="s">
        <v>4728</v>
      </c>
      <c r="E3080" s="1" t="s">
        <v>4</v>
      </c>
      <c r="F3080" s="1" t="s">
        <v>4</v>
      </c>
      <c r="G3080" s="162">
        <v>45462</v>
      </c>
      <c r="H3080" s="156" t="s">
        <v>94</v>
      </c>
      <c r="I3080" s="163">
        <v>45463</v>
      </c>
      <c r="K3080" s="9" t="s">
        <v>1368</v>
      </c>
      <c r="M3080">
        <v>1399</v>
      </c>
      <c r="N3080" s="9" t="s">
        <v>1713</v>
      </c>
      <c r="O3080">
        <v>530</v>
      </c>
      <c r="P3080">
        <v>125</v>
      </c>
      <c r="Q3080" s="13">
        <f t="shared" si="54"/>
        <v>744</v>
      </c>
    </row>
    <row r="3081" spans="1:17" ht="21">
      <c r="A3081" s="59">
        <v>3073</v>
      </c>
      <c r="B3081" s="55">
        <v>78027194571</v>
      </c>
      <c r="C3081" s="55">
        <v>9619755991</v>
      </c>
      <c r="D3081" s="1" t="s">
        <v>4729</v>
      </c>
      <c r="E3081" s="1" t="s">
        <v>231</v>
      </c>
      <c r="F3081" s="1" t="s">
        <v>232</v>
      </c>
      <c r="G3081" s="162">
        <v>45462</v>
      </c>
      <c r="H3081" s="156" t="s">
        <v>94</v>
      </c>
      <c r="I3081" s="163">
        <v>45464</v>
      </c>
      <c r="K3081" s="9" t="s">
        <v>1368</v>
      </c>
      <c r="M3081">
        <v>1399</v>
      </c>
      <c r="N3081" s="9" t="s">
        <v>1713</v>
      </c>
      <c r="O3081">
        <v>530</v>
      </c>
      <c r="P3081">
        <v>125</v>
      </c>
      <c r="Q3081" s="13">
        <f t="shared" si="54"/>
        <v>744</v>
      </c>
    </row>
    <row r="3082" spans="1:17" ht="21">
      <c r="A3082" s="59">
        <v>3074</v>
      </c>
      <c r="B3082" s="55">
        <v>19041594430243</v>
      </c>
      <c r="C3082" s="55">
        <v>7231883333</v>
      </c>
      <c r="D3082" s="1" t="s">
        <v>4730</v>
      </c>
      <c r="E3082" s="1" t="s">
        <v>4731</v>
      </c>
      <c r="F3082" s="1" t="s">
        <v>11</v>
      </c>
      <c r="G3082" s="162">
        <v>45462</v>
      </c>
      <c r="H3082" s="156" t="s">
        <v>94</v>
      </c>
      <c r="I3082" s="163">
        <v>45466</v>
      </c>
      <c r="K3082" s="9" t="s">
        <v>1368</v>
      </c>
      <c r="M3082">
        <v>1399</v>
      </c>
      <c r="N3082" s="9" t="s">
        <v>1713</v>
      </c>
      <c r="O3082">
        <v>530</v>
      </c>
      <c r="P3082">
        <v>125</v>
      </c>
      <c r="Q3082" s="13">
        <f t="shared" si="54"/>
        <v>744</v>
      </c>
    </row>
    <row r="3083" spans="1:17" ht="21">
      <c r="A3083" s="59">
        <v>3075</v>
      </c>
      <c r="B3083" s="55">
        <v>19041594430464</v>
      </c>
      <c r="C3083" s="55">
        <v>9065093984</v>
      </c>
      <c r="D3083" s="1" t="s">
        <v>4732</v>
      </c>
      <c r="E3083" s="1" t="s">
        <v>830</v>
      </c>
      <c r="F3083" s="1" t="s">
        <v>827</v>
      </c>
      <c r="G3083" s="162">
        <v>45462</v>
      </c>
      <c r="H3083" s="156" t="s">
        <v>94</v>
      </c>
      <c r="I3083" s="163">
        <v>45466</v>
      </c>
      <c r="K3083" s="9" t="s">
        <v>1368</v>
      </c>
      <c r="M3083">
        <v>1399</v>
      </c>
      <c r="N3083" s="9" t="s">
        <v>1713</v>
      </c>
      <c r="O3083">
        <v>530</v>
      </c>
      <c r="P3083">
        <v>125</v>
      </c>
      <c r="Q3083" s="13">
        <f t="shared" si="54"/>
        <v>744</v>
      </c>
    </row>
    <row r="3084" spans="1:17" ht="21">
      <c r="A3084" s="59">
        <v>3076</v>
      </c>
      <c r="B3084" s="55">
        <v>19041594430910</v>
      </c>
      <c r="C3084" s="55">
        <v>9328963429</v>
      </c>
      <c r="D3084" s="1" t="s">
        <v>4709</v>
      </c>
      <c r="E3084" s="1" t="s">
        <v>667</v>
      </c>
      <c r="F3084" s="1" t="s">
        <v>492</v>
      </c>
      <c r="G3084" s="162">
        <v>45462</v>
      </c>
      <c r="H3084" s="156" t="s">
        <v>94</v>
      </c>
      <c r="I3084" s="163">
        <v>45466</v>
      </c>
      <c r="J3084" s="127"/>
      <c r="K3084" s="9" t="s">
        <v>2104</v>
      </c>
      <c r="M3084" s="13">
        <v>1999</v>
      </c>
      <c r="N3084" t="s">
        <v>4261</v>
      </c>
      <c r="O3084">
        <v>650</v>
      </c>
      <c r="P3084">
        <v>200</v>
      </c>
      <c r="Q3084" s="13">
        <f t="shared" si="54"/>
        <v>1149</v>
      </c>
    </row>
    <row r="3085" spans="1:17" ht="21">
      <c r="A3085" s="59">
        <v>3077</v>
      </c>
      <c r="B3085" s="55">
        <v>78027198141</v>
      </c>
      <c r="C3085" s="55">
        <v>9888346859</v>
      </c>
      <c r="D3085" s="1" t="s">
        <v>4736</v>
      </c>
      <c r="E3085" s="1" t="s">
        <v>4737</v>
      </c>
      <c r="F3085" s="1" t="s">
        <v>93</v>
      </c>
      <c r="G3085" s="162">
        <v>45462</v>
      </c>
      <c r="H3085" s="156" t="s">
        <v>94</v>
      </c>
      <c r="I3085" s="163">
        <v>45464</v>
      </c>
      <c r="J3085" s="127"/>
      <c r="K3085" s="9" t="s">
        <v>1415</v>
      </c>
      <c r="M3085" s="13">
        <v>1548</v>
      </c>
      <c r="N3085" s="9" t="s">
        <v>1554</v>
      </c>
      <c r="O3085">
        <v>570</v>
      </c>
      <c r="P3085">
        <v>125</v>
      </c>
      <c r="Q3085" s="13">
        <f t="shared" si="54"/>
        <v>853</v>
      </c>
    </row>
    <row r="3086" spans="1:17" ht="21">
      <c r="A3086" s="59">
        <v>3078</v>
      </c>
      <c r="B3086" s="55">
        <v>78027378763</v>
      </c>
      <c r="C3086" s="55">
        <v>7876447908</v>
      </c>
      <c r="D3086" s="1" t="s">
        <v>4735</v>
      </c>
      <c r="E3086" s="1" t="s">
        <v>1655</v>
      </c>
      <c r="F3086" s="1" t="s">
        <v>468</v>
      </c>
      <c r="G3086" s="162">
        <v>45462</v>
      </c>
      <c r="H3086" s="157" t="s">
        <v>115</v>
      </c>
      <c r="I3086" s="164"/>
      <c r="J3086" s="165">
        <v>45469</v>
      </c>
      <c r="K3086" s="9" t="s">
        <v>1368</v>
      </c>
      <c r="M3086" s="13"/>
      <c r="N3086" s="9" t="s">
        <v>1713</v>
      </c>
      <c r="P3086">
        <v>125</v>
      </c>
      <c r="Q3086" s="13">
        <f t="shared" si="54"/>
        <v>0</v>
      </c>
    </row>
    <row r="3087" spans="1:17" ht="21">
      <c r="A3087" s="59">
        <v>3079</v>
      </c>
      <c r="B3087" s="55">
        <v>19041594524942</v>
      </c>
      <c r="C3087" s="55">
        <v>9914445302</v>
      </c>
      <c r="D3087" s="1" t="s">
        <v>4738</v>
      </c>
      <c r="E3087" s="1" t="s">
        <v>90</v>
      </c>
      <c r="F3087" s="1" t="s">
        <v>93</v>
      </c>
      <c r="G3087" s="162">
        <v>45462</v>
      </c>
      <c r="H3087" s="156" t="s">
        <v>94</v>
      </c>
      <c r="I3087" s="163">
        <v>45464</v>
      </c>
      <c r="J3087" s="127"/>
      <c r="K3087" s="9" t="s">
        <v>2351</v>
      </c>
      <c r="L3087" t="s">
        <v>562</v>
      </c>
      <c r="M3087" s="13">
        <v>2099</v>
      </c>
      <c r="N3087" t="s">
        <v>2254</v>
      </c>
      <c r="O3087">
        <v>650</v>
      </c>
      <c r="P3087">
        <v>200</v>
      </c>
      <c r="Q3087" s="13">
        <f t="shared" si="54"/>
        <v>1249</v>
      </c>
    </row>
    <row r="3088" spans="1:17" ht="21">
      <c r="A3088" s="59">
        <v>3080</v>
      </c>
      <c r="B3088" s="55">
        <v>78027405175</v>
      </c>
      <c r="C3088" s="55">
        <v>8250549562</v>
      </c>
      <c r="D3088" s="1" t="s">
        <v>4740</v>
      </c>
      <c r="E3088" s="1" t="s">
        <v>2374</v>
      </c>
      <c r="F3088" s="1" t="s">
        <v>714</v>
      </c>
      <c r="G3088" s="162">
        <v>45462</v>
      </c>
      <c r="H3088" s="156" t="s">
        <v>94</v>
      </c>
      <c r="I3088" s="163">
        <v>45467</v>
      </c>
      <c r="J3088" s="127"/>
      <c r="K3088" s="9" t="s">
        <v>1368</v>
      </c>
      <c r="M3088" s="13">
        <v>1399</v>
      </c>
      <c r="N3088" s="9" t="s">
        <v>1713</v>
      </c>
      <c r="O3088">
        <v>530</v>
      </c>
      <c r="P3088">
        <v>125</v>
      </c>
      <c r="Q3088" s="13">
        <f t="shared" si="54"/>
        <v>744</v>
      </c>
    </row>
    <row r="3089" spans="1:17" ht="21">
      <c r="A3089" s="59">
        <v>3081</v>
      </c>
      <c r="B3089" s="55">
        <v>78027403930</v>
      </c>
      <c r="C3089" s="55">
        <v>9163795371</v>
      </c>
      <c r="D3089" s="1" t="s">
        <v>3080</v>
      </c>
      <c r="E3089" s="1" t="s">
        <v>419</v>
      </c>
      <c r="F3089" s="1" t="s">
        <v>714</v>
      </c>
      <c r="G3089" s="162">
        <v>45462</v>
      </c>
      <c r="H3089" s="156" t="s">
        <v>94</v>
      </c>
      <c r="I3089" s="163">
        <v>45465</v>
      </c>
      <c r="J3089" s="127"/>
      <c r="K3089" s="9" t="s">
        <v>2104</v>
      </c>
      <c r="M3089" s="13">
        <v>1999</v>
      </c>
      <c r="N3089" s="127" t="s">
        <v>4698</v>
      </c>
      <c r="O3089">
        <v>650</v>
      </c>
      <c r="P3089">
        <v>125</v>
      </c>
      <c r="Q3089" s="13">
        <f t="shared" ref="Q3089:Q3152" si="55">(IF((M3089)-(O3089+P3089)&lt;0,0,(M3089)-(O3089+P3089)))</f>
        <v>1224</v>
      </c>
    </row>
    <row r="3090" spans="1:17" ht="21">
      <c r="A3090" s="59">
        <v>3082</v>
      </c>
      <c r="B3090" s="55">
        <v>78027401756</v>
      </c>
      <c r="C3090" s="55">
        <v>8969631408</v>
      </c>
      <c r="D3090" s="1" t="s">
        <v>4741</v>
      </c>
      <c r="E3090" s="1" t="s">
        <v>901</v>
      </c>
      <c r="F3090" s="1" t="s">
        <v>210</v>
      </c>
      <c r="G3090" s="162">
        <v>45462</v>
      </c>
      <c r="H3090" s="156" t="s">
        <v>94</v>
      </c>
      <c r="I3090" s="163">
        <v>45464</v>
      </c>
      <c r="J3090" s="127"/>
      <c r="K3090" s="9" t="s">
        <v>1234</v>
      </c>
      <c r="M3090" s="13">
        <v>1499</v>
      </c>
      <c r="N3090" s="9" t="s">
        <v>1520</v>
      </c>
      <c r="O3090">
        <v>550</v>
      </c>
      <c r="P3090">
        <v>125</v>
      </c>
      <c r="Q3090" s="13">
        <f t="shared" si="55"/>
        <v>824</v>
      </c>
    </row>
    <row r="3091" spans="1:17" ht="21">
      <c r="A3091" s="59">
        <v>3083</v>
      </c>
      <c r="B3091" s="55">
        <v>19041594524695</v>
      </c>
      <c r="C3091" s="55">
        <v>7662003004</v>
      </c>
      <c r="D3091" s="1" t="s">
        <v>4743</v>
      </c>
      <c r="E3091" s="1" t="s">
        <v>1332</v>
      </c>
      <c r="F3091" s="1" t="s">
        <v>380</v>
      </c>
      <c r="G3091" s="162">
        <v>45462</v>
      </c>
      <c r="H3091" s="156" t="s">
        <v>94</v>
      </c>
      <c r="I3091" s="163">
        <v>45468</v>
      </c>
      <c r="J3091" s="127"/>
      <c r="K3091" s="9" t="s">
        <v>1234</v>
      </c>
      <c r="M3091" s="13">
        <v>1499</v>
      </c>
      <c r="N3091" s="9" t="s">
        <v>1520</v>
      </c>
      <c r="O3091">
        <v>550</v>
      </c>
      <c r="P3091">
        <v>125</v>
      </c>
      <c r="Q3091" s="13">
        <f t="shared" si="55"/>
        <v>824</v>
      </c>
    </row>
    <row r="3092" spans="1:17" ht="21">
      <c r="A3092" s="59">
        <v>3084</v>
      </c>
      <c r="B3092" s="55">
        <v>77101193680</v>
      </c>
      <c r="C3092" s="55">
        <v>9529787071</v>
      </c>
      <c r="D3092" s="1" t="s">
        <v>4739</v>
      </c>
      <c r="E3092" s="1" t="s">
        <v>880</v>
      </c>
      <c r="F3092" s="1" t="s">
        <v>232</v>
      </c>
      <c r="G3092" s="162">
        <v>45462</v>
      </c>
      <c r="H3092" s="156" t="s">
        <v>94</v>
      </c>
      <c r="I3092" s="163">
        <v>45465</v>
      </c>
      <c r="K3092" s="9" t="s">
        <v>2351</v>
      </c>
      <c r="L3092" t="s">
        <v>562</v>
      </c>
      <c r="M3092" s="13">
        <v>1999</v>
      </c>
      <c r="N3092" t="s">
        <v>2254</v>
      </c>
      <c r="O3092">
        <v>650</v>
      </c>
      <c r="P3092">
        <v>200</v>
      </c>
      <c r="Q3092" s="13">
        <f t="shared" si="55"/>
        <v>1149</v>
      </c>
    </row>
    <row r="3093" spans="1:17" ht="21">
      <c r="A3093" s="59">
        <v>3085</v>
      </c>
      <c r="B3093" s="55">
        <v>77101716650</v>
      </c>
      <c r="C3093" s="55">
        <v>7559962033</v>
      </c>
      <c r="D3093" s="1" t="s">
        <v>4745</v>
      </c>
      <c r="E3093" s="1" t="s">
        <v>4746</v>
      </c>
      <c r="F3093" s="1" t="s">
        <v>6</v>
      </c>
      <c r="G3093" s="162">
        <v>45463</v>
      </c>
      <c r="H3093" s="156" t="s">
        <v>94</v>
      </c>
      <c r="I3093" s="163">
        <v>45468</v>
      </c>
      <c r="J3093" s="127"/>
      <c r="K3093" s="9" t="s">
        <v>985</v>
      </c>
      <c r="L3093" t="s">
        <v>562</v>
      </c>
      <c r="M3093" s="13">
        <v>1399</v>
      </c>
      <c r="N3093" t="s">
        <v>4420</v>
      </c>
      <c r="O3093">
        <v>530</v>
      </c>
      <c r="P3093">
        <v>125</v>
      </c>
      <c r="Q3093" s="13">
        <f t="shared" si="55"/>
        <v>744</v>
      </c>
    </row>
    <row r="3094" spans="1:17" ht="21">
      <c r="A3094" s="59">
        <v>3086</v>
      </c>
      <c r="B3094" s="55">
        <v>78028233920</v>
      </c>
      <c r="C3094" s="55">
        <v>6361247806</v>
      </c>
      <c r="D3094" s="1" t="s">
        <v>3892</v>
      </c>
      <c r="E3094" s="1" t="s">
        <v>3711</v>
      </c>
      <c r="F3094" s="1" t="s">
        <v>452</v>
      </c>
      <c r="G3094" s="162">
        <v>45463</v>
      </c>
      <c r="H3094" s="156" t="s">
        <v>94</v>
      </c>
      <c r="I3094" s="163">
        <v>45468</v>
      </c>
      <c r="J3094" s="127"/>
      <c r="K3094" s="9" t="s">
        <v>1427</v>
      </c>
      <c r="M3094" s="13">
        <v>1648</v>
      </c>
      <c r="N3094" s="9" t="s">
        <v>4133</v>
      </c>
      <c r="O3094">
        <v>550</v>
      </c>
      <c r="P3094">
        <v>125</v>
      </c>
      <c r="Q3094" s="13">
        <f t="shared" si="55"/>
        <v>973</v>
      </c>
    </row>
    <row r="3095" spans="1:17" ht="21">
      <c r="A3095" s="59">
        <v>3087</v>
      </c>
      <c r="B3095" s="55">
        <v>78028232225</v>
      </c>
      <c r="C3095" s="55">
        <v>8128240233</v>
      </c>
      <c r="D3095" s="1" t="s">
        <v>4747</v>
      </c>
      <c r="E3095" s="1" t="s">
        <v>1027</v>
      </c>
      <c r="F3095" s="1" t="s">
        <v>492</v>
      </c>
      <c r="G3095" s="162">
        <v>45463</v>
      </c>
      <c r="H3095" s="156" t="s">
        <v>94</v>
      </c>
      <c r="I3095" s="163">
        <v>45465</v>
      </c>
      <c r="J3095" s="127"/>
      <c r="K3095" s="9" t="s">
        <v>1234</v>
      </c>
      <c r="M3095" s="13">
        <v>1499</v>
      </c>
      <c r="N3095" s="9" t="s">
        <v>2743</v>
      </c>
      <c r="O3095">
        <v>550</v>
      </c>
      <c r="P3095">
        <v>125</v>
      </c>
      <c r="Q3095" s="13">
        <f t="shared" si="55"/>
        <v>824</v>
      </c>
    </row>
    <row r="3096" spans="1:17" ht="21">
      <c r="A3096" s="59">
        <v>3088</v>
      </c>
      <c r="B3096" s="55">
        <v>78028231864</v>
      </c>
      <c r="C3096" s="55">
        <v>8618971926</v>
      </c>
      <c r="D3096" s="1" t="s">
        <v>4748</v>
      </c>
      <c r="E3096" s="1" t="s">
        <v>329</v>
      </c>
      <c r="F3096" s="1" t="s">
        <v>452</v>
      </c>
      <c r="G3096" s="162">
        <v>45463</v>
      </c>
      <c r="H3096" s="156" t="s">
        <v>94</v>
      </c>
      <c r="I3096" s="163">
        <v>45467</v>
      </c>
      <c r="J3096" s="127"/>
      <c r="K3096" s="9" t="s">
        <v>1234</v>
      </c>
      <c r="M3096" s="13">
        <v>1499</v>
      </c>
      <c r="N3096" s="9" t="s">
        <v>2743</v>
      </c>
      <c r="O3096">
        <v>550</v>
      </c>
      <c r="P3096">
        <v>125</v>
      </c>
      <c r="Q3096" s="13">
        <f t="shared" si="55"/>
        <v>824</v>
      </c>
    </row>
    <row r="3097" spans="1:17" ht="21">
      <c r="A3097" s="59">
        <v>3089</v>
      </c>
      <c r="B3097" s="55">
        <v>78028231374</v>
      </c>
      <c r="C3097" s="55">
        <v>6204642328</v>
      </c>
      <c r="D3097" s="1" t="s">
        <v>4749</v>
      </c>
      <c r="E3097" s="1" t="s">
        <v>4750</v>
      </c>
      <c r="F3097" s="1" t="s">
        <v>365</v>
      </c>
      <c r="G3097" s="162">
        <v>45463</v>
      </c>
      <c r="H3097" s="156" t="s">
        <v>94</v>
      </c>
      <c r="I3097" s="163">
        <v>45466</v>
      </c>
      <c r="J3097" s="127"/>
      <c r="K3097" s="9" t="s">
        <v>1368</v>
      </c>
      <c r="M3097" s="13">
        <v>1399</v>
      </c>
      <c r="N3097" s="9" t="s">
        <v>1713</v>
      </c>
      <c r="O3097">
        <v>530</v>
      </c>
      <c r="P3097">
        <v>125</v>
      </c>
      <c r="Q3097" s="13">
        <f t="shared" si="55"/>
        <v>744</v>
      </c>
    </row>
    <row r="3098" spans="1:17" ht="21">
      <c r="A3098" s="59">
        <v>3090</v>
      </c>
      <c r="B3098" s="55">
        <v>141123421731756</v>
      </c>
      <c r="C3098" s="55">
        <v>9103792101</v>
      </c>
      <c r="D3098" s="1" t="s">
        <v>4751</v>
      </c>
      <c r="E3098" s="1" t="s">
        <v>4752</v>
      </c>
      <c r="F3098" s="1" t="s">
        <v>631</v>
      </c>
      <c r="G3098" s="162">
        <v>45463</v>
      </c>
      <c r="H3098" s="156" t="s">
        <v>94</v>
      </c>
      <c r="I3098" s="163">
        <v>45467</v>
      </c>
      <c r="J3098" s="127"/>
      <c r="K3098" s="9" t="s">
        <v>2104</v>
      </c>
      <c r="M3098" s="13">
        <v>1999</v>
      </c>
      <c r="N3098" t="s">
        <v>3334</v>
      </c>
      <c r="O3098">
        <v>650</v>
      </c>
      <c r="P3098">
        <v>200</v>
      </c>
      <c r="Q3098" s="13">
        <f t="shared" si="55"/>
        <v>1149</v>
      </c>
    </row>
    <row r="3099" spans="1:17" ht="21">
      <c r="A3099" s="59">
        <v>3091</v>
      </c>
      <c r="B3099" s="55">
        <v>78028225962</v>
      </c>
      <c r="C3099" s="55">
        <v>6207335099</v>
      </c>
      <c r="D3099" s="1" t="s">
        <v>2875</v>
      </c>
      <c r="E3099" s="1" t="s">
        <v>4753</v>
      </c>
      <c r="F3099" s="1" t="s">
        <v>365</v>
      </c>
      <c r="G3099" s="162">
        <v>45463</v>
      </c>
      <c r="H3099" s="156" t="s">
        <v>94</v>
      </c>
      <c r="I3099" s="163">
        <v>45467</v>
      </c>
      <c r="J3099" s="127"/>
      <c r="K3099" s="9" t="s">
        <v>1368</v>
      </c>
      <c r="M3099" s="13">
        <v>1399</v>
      </c>
      <c r="N3099" s="9" t="s">
        <v>1713</v>
      </c>
      <c r="O3099">
        <v>530</v>
      </c>
      <c r="P3099">
        <v>125</v>
      </c>
      <c r="Q3099" s="13">
        <f t="shared" si="55"/>
        <v>744</v>
      </c>
    </row>
    <row r="3100" spans="1:17" ht="21">
      <c r="A3100" s="59">
        <v>3092</v>
      </c>
      <c r="B3100" s="55">
        <v>80527841494</v>
      </c>
      <c r="C3100" s="55">
        <v>7804891791</v>
      </c>
      <c r="D3100" s="1" t="s">
        <v>4754</v>
      </c>
      <c r="E3100" s="1" t="s">
        <v>3462</v>
      </c>
      <c r="F3100" s="1" t="s">
        <v>199</v>
      </c>
      <c r="G3100" s="162">
        <v>45463</v>
      </c>
      <c r="H3100" s="156" t="s">
        <v>94</v>
      </c>
      <c r="I3100" s="163">
        <v>45465</v>
      </c>
      <c r="J3100" s="127"/>
      <c r="K3100" s="9" t="s">
        <v>1234</v>
      </c>
      <c r="M3100" s="13">
        <v>1499</v>
      </c>
      <c r="N3100" s="9" t="s">
        <v>3882</v>
      </c>
      <c r="O3100">
        <v>530</v>
      </c>
      <c r="P3100">
        <v>125</v>
      </c>
      <c r="Q3100" s="13">
        <f t="shared" si="55"/>
        <v>844</v>
      </c>
    </row>
    <row r="3101" spans="1:17" ht="21">
      <c r="A3101" s="59">
        <v>3093</v>
      </c>
      <c r="B3101" s="55">
        <v>19041594924826</v>
      </c>
      <c r="C3101" s="55">
        <v>7288976665</v>
      </c>
      <c r="D3101" s="1" t="s">
        <v>4755</v>
      </c>
      <c r="E3101" s="1" t="s">
        <v>829</v>
      </c>
      <c r="F3101" s="1" t="s">
        <v>303</v>
      </c>
      <c r="G3101" s="162">
        <v>45463</v>
      </c>
      <c r="H3101" s="156" t="s">
        <v>94</v>
      </c>
      <c r="I3101" s="163">
        <v>45468</v>
      </c>
      <c r="J3101" s="127"/>
      <c r="K3101" s="9" t="s">
        <v>1368</v>
      </c>
      <c r="M3101" s="13">
        <v>1399</v>
      </c>
      <c r="N3101" s="9" t="s">
        <v>1713</v>
      </c>
      <c r="O3101">
        <v>530</v>
      </c>
      <c r="P3101">
        <v>125</v>
      </c>
      <c r="Q3101" s="13">
        <f t="shared" si="55"/>
        <v>744</v>
      </c>
    </row>
    <row r="3102" spans="1:17" ht="21">
      <c r="A3102" s="59">
        <v>3094</v>
      </c>
      <c r="B3102" s="55">
        <v>19041594924535</v>
      </c>
      <c r="C3102">
        <v>8382838320</v>
      </c>
      <c r="D3102" t="s">
        <v>4757</v>
      </c>
      <c r="E3102" t="s">
        <v>3587</v>
      </c>
      <c r="F3102" s="1" t="s">
        <v>22</v>
      </c>
      <c r="G3102" s="162">
        <v>45463</v>
      </c>
      <c r="H3102" s="156" t="s">
        <v>94</v>
      </c>
      <c r="I3102" s="163">
        <v>45466</v>
      </c>
      <c r="K3102" s="9" t="s">
        <v>1234</v>
      </c>
      <c r="M3102">
        <v>1499</v>
      </c>
      <c r="N3102" s="9" t="s">
        <v>2743</v>
      </c>
      <c r="O3102">
        <v>550</v>
      </c>
      <c r="P3102">
        <v>125</v>
      </c>
      <c r="Q3102" s="13">
        <f t="shared" si="55"/>
        <v>824</v>
      </c>
    </row>
    <row r="3103" spans="1:17" ht="21">
      <c r="A3103" s="59">
        <v>3095</v>
      </c>
      <c r="B3103" s="55">
        <v>78028296021</v>
      </c>
      <c r="C3103" s="55">
        <v>9515768888</v>
      </c>
      <c r="D3103" s="1" t="s">
        <v>4758</v>
      </c>
      <c r="E3103" s="1" t="s">
        <v>829</v>
      </c>
      <c r="F3103" s="1" t="s">
        <v>303</v>
      </c>
      <c r="G3103" s="162">
        <v>45463</v>
      </c>
      <c r="H3103" s="156" t="s">
        <v>94</v>
      </c>
      <c r="I3103" s="163">
        <v>45466</v>
      </c>
      <c r="J3103" s="127"/>
      <c r="K3103" s="9" t="s">
        <v>2228</v>
      </c>
      <c r="M3103" s="13">
        <v>2099</v>
      </c>
      <c r="N3103" t="s">
        <v>3389</v>
      </c>
      <c r="O3103">
        <v>650</v>
      </c>
      <c r="P3103">
        <v>200</v>
      </c>
      <c r="Q3103" s="13">
        <f t="shared" si="55"/>
        <v>1249</v>
      </c>
    </row>
    <row r="3104" spans="1:17" ht="21">
      <c r="A3104" s="59">
        <v>3096</v>
      </c>
      <c r="B3104" s="55">
        <v>19041594923102</v>
      </c>
      <c r="C3104" s="55">
        <v>9902911383</v>
      </c>
      <c r="D3104" s="1" t="s">
        <v>4759</v>
      </c>
      <c r="E3104" s="1" t="s">
        <v>2422</v>
      </c>
      <c r="F3104" s="1" t="s">
        <v>452</v>
      </c>
      <c r="G3104" s="162">
        <v>45463</v>
      </c>
      <c r="H3104" s="156" t="s">
        <v>94</v>
      </c>
      <c r="I3104" s="163">
        <v>45468</v>
      </c>
      <c r="J3104" s="127"/>
      <c r="K3104" s="9" t="s">
        <v>1376</v>
      </c>
      <c r="L3104" t="s">
        <v>562</v>
      </c>
      <c r="M3104" s="13">
        <v>1499</v>
      </c>
      <c r="N3104" s="9" t="s">
        <v>4133</v>
      </c>
      <c r="O3104">
        <v>570</v>
      </c>
      <c r="P3104">
        <v>125</v>
      </c>
      <c r="Q3104" s="13">
        <f t="shared" si="55"/>
        <v>804</v>
      </c>
    </row>
    <row r="3105" spans="1:17" ht="21">
      <c r="A3105" s="59">
        <v>3097</v>
      </c>
      <c r="B3105" s="55">
        <v>19041595025302</v>
      </c>
      <c r="C3105" s="55">
        <v>6380740341</v>
      </c>
      <c r="D3105" s="1" t="s">
        <v>4760</v>
      </c>
      <c r="E3105" s="1" t="s">
        <v>1678</v>
      </c>
      <c r="F3105" s="1" t="s">
        <v>343</v>
      </c>
      <c r="G3105" s="162">
        <v>45463</v>
      </c>
      <c r="H3105" s="156" t="s">
        <v>94</v>
      </c>
      <c r="I3105" s="163">
        <v>45468</v>
      </c>
      <c r="J3105" s="127"/>
      <c r="K3105" s="9" t="s">
        <v>1234</v>
      </c>
      <c r="M3105" s="13">
        <v>1499</v>
      </c>
      <c r="N3105" s="9" t="s">
        <v>2743</v>
      </c>
      <c r="O3105">
        <v>550</v>
      </c>
      <c r="P3105">
        <v>125</v>
      </c>
      <c r="Q3105" s="13">
        <f t="shared" si="55"/>
        <v>824</v>
      </c>
    </row>
    <row r="3106" spans="1:17" ht="21">
      <c r="A3106" s="59">
        <v>3098</v>
      </c>
      <c r="B3106" s="55">
        <v>19041595025022</v>
      </c>
      <c r="C3106" s="55">
        <v>7569160873</v>
      </c>
      <c r="D3106" s="1" t="s">
        <v>4761</v>
      </c>
      <c r="E3106" s="1" t="s">
        <v>829</v>
      </c>
      <c r="F3106" s="1" t="s">
        <v>303</v>
      </c>
      <c r="G3106" s="162">
        <v>45463</v>
      </c>
      <c r="H3106" s="156" t="s">
        <v>94</v>
      </c>
      <c r="I3106" s="163">
        <v>45468</v>
      </c>
      <c r="J3106" s="127"/>
      <c r="K3106" s="9" t="s">
        <v>1234</v>
      </c>
      <c r="M3106" s="13">
        <v>1499</v>
      </c>
      <c r="N3106" s="9" t="s">
        <v>2743</v>
      </c>
      <c r="O3106">
        <v>550</v>
      </c>
      <c r="P3106">
        <v>125</v>
      </c>
      <c r="Q3106" s="13">
        <f t="shared" si="55"/>
        <v>824</v>
      </c>
    </row>
    <row r="3107" spans="1:17" ht="21">
      <c r="A3107" s="59">
        <v>3099</v>
      </c>
      <c r="B3107" s="55">
        <v>77102009876</v>
      </c>
      <c r="C3107" s="55">
        <v>7387226648</v>
      </c>
      <c r="D3107" s="1" t="s">
        <v>4762</v>
      </c>
      <c r="E3107" s="1" t="s">
        <v>1447</v>
      </c>
      <c r="F3107" s="1" t="s">
        <v>232</v>
      </c>
      <c r="G3107" s="162">
        <v>45463</v>
      </c>
      <c r="H3107" s="156" t="s">
        <v>94</v>
      </c>
      <c r="I3107" s="163">
        <v>45465</v>
      </c>
      <c r="J3107" s="127"/>
      <c r="K3107" s="9" t="s">
        <v>2615</v>
      </c>
      <c r="L3107" t="s">
        <v>562</v>
      </c>
      <c r="M3107" s="13">
        <v>2498</v>
      </c>
      <c r="N3107" s="9" t="s">
        <v>2871</v>
      </c>
      <c r="O3107">
        <v>1060</v>
      </c>
      <c r="P3107">
        <v>125</v>
      </c>
      <c r="Q3107" s="13">
        <f t="shared" si="55"/>
        <v>1313</v>
      </c>
    </row>
    <row r="3108" spans="1:17" ht="21">
      <c r="A3108" s="59">
        <v>3100</v>
      </c>
      <c r="B3108" s="55">
        <v>19041595024926</v>
      </c>
      <c r="C3108" s="55">
        <v>8601853380</v>
      </c>
      <c r="D3108" s="1" t="s">
        <v>4763</v>
      </c>
      <c r="E3108" s="1" t="s">
        <v>105</v>
      </c>
      <c r="F3108" s="1" t="s">
        <v>2</v>
      </c>
      <c r="G3108" s="162">
        <v>45463</v>
      </c>
      <c r="H3108" s="156" t="s">
        <v>94</v>
      </c>
      <c r="I3108" s="163">
        <v>45464</v>
      </c>
      <c r="J3108" s="127"/>
      <c r="K3108" s="9" t="s">
        <v>2351</v>
      </c>
      <c r="L3108" t="s">
        <v>562</v>
      </c>
      <c r="M3108" s="13">
        <v>2099</v>
      </c>
      <c r="N3108" t="s">
        <v>3444</v>
      </c>
      <c r="O3108">
        <v>650</v>
      </c>
      <c r="P3108">
        <v>200</v>
      </c>
      <c r="Q3108" s="13">
        <f t="shared" si="55"/>
        <v>1249</v>
      </c>
    </row>
    <row r="3109" spans="1:17" ht="21">
      <c r="A3109" s="59">
        <v>3101</v>
      </c>
      <c r="B3109" s="55">
        <v>19041595346554</v>
      </c>
      <c r="C3109" s="55">
        <v>9172855509</v>
      </c>
      <c r="D3109" s="1" t="s">
        <v>4764</v>
      </c>
      <c r="E3109" s="1" t="s">
        <v>1027</v>
      </c>
      <c r="F3109" s="1" t="s">
        <v>492</v>
      </c>
      <c r="G3109" s="162">
        <v>45464</v>
      </c>
      <c r="H3109" s="156" t="s">
        <v>94</v>
      </c>
      <c r="I3109" s="163">
        <v>45467</v>
      </c>
      <c r="J3109" s="127"/>
      <c r="K3109" s="9" t="s">
        <v>1234</v>
      </c>
      <c r="M3109" s="13">
        <v>1499</v>
      </c>
      <c r="N3109" s="9" t="s">
        <v>2743</v>
      </c>
      <c r="O3109">
        <v>550</v>
      </c>
      <c r="P3109">
        <v>125</v>
      </c>
      <c r="Q3109" s="13">
        <f t="shared" si="55"/>
        <v>824</v>
      </c>
    </row>
    <row r="3110" spans="1:17" ht="21">
      <c r="A3110" s="59">
        <v>3102</v>
      </c>
      <c r="B3110" s="55">
        <v>19041595346300</v>
      </c>
      <c r="C3110" s="55">
        <v>7385951732</v>
      </c>
      <c r="D3110" s="1" t="s">
        <v>4765</v>
      </c>
      <c r="E3110" s="1" t="s">
        <v>4766</v>
      </c>
      <c r="F3110" s="1" t="s">
        <v>22</v>
      </c>
      <c r="G3110" s="162">
        <v>45464</v>
      </c>
      <c r="H3110" s="156" t="s">
        <v>94</v>
      </c>
      <c r="I3110" s="163">
        <v>45467</v>
      </c>
      <c r="J3110" s="127"/>
      <c r="K3110" s="9" t="s">
        <v>1234</v>
      </c>
      <c r="M3110" s="13">
        <v>1499</v>
      </c>
      <c r="N3110" s="9" t="s">
        <v>2743</v>
      </c>
      <c r="O3110">
        <v>550</v>
      </c>
      <c r="P3110">
        <v>125</v>
      </c>
      <c r="Q3110" s="13">
        <f t="shared" si="55"/>
        <v>824</v>
      </c>
    </row>
    <row r="3111" spans="1:17" ht="21">
      <c r="A3111" s="59">
        <v>3103</v>
      </c>
      <c r="B3111" s="55">
        <v>78029275925</v>
      </c>
      <c r="C3111" s="55">
        <v>9872259767</v>
      </c>
      <c r="D3111" s="1" t="s">
        <v>4767</v>
      </c>
      <c r="E3111" s="1" t="s">
        <v>4768</v>
      </c>
      <c r="F3111" s="1" t="s">
        <v>93</v>
      </c>
      <c r="G3111" s="162">
        <v>45464</v>
      </c>
      <c r="H3111" s="156" t="s">
        <v>94</v>
      </c>
      <c r="I3111" s="163">
        <v>45467</v>
      </c>
      <c r="J3111" s="127"/>
      <c r="K3111" s="9" t="s">
        <v>1234</v>
      </c>
      <c r="M3111" s="13">
        <v>1499</v>
      </c>
      <c r="N3111" s="9" t="s">
        <v>2743</v>
      </c>
      <c r="O3111">
        <v>550</v>
      </c>
      <c r="P3111">
        <v>125</v>
      </c>
      <c r="Q3111" s="13">
        <f t="shared" si="55"/>
        <v>824</v>
      </c>
    </row>
    <row r="3112" spans="1:17" ht="21">
      <c r="A3112" s="59">
        <v>3104</v>
      </c>
      <c r="B3112" s="55">
        <v>80528663051</v>
      </c>
      <c r="C3112" s="55">
        <v>8885482710</v>
      </c>
      <c r="D3112" s="1" t="s">
        <v>502</v>
      </c>
      <c r="E3112" s="1" t="s">
        <v>829</v>
      </c>
      <c r="F3112" s="1" t="s">
        <v>303</v>
      </c>
      <c r="G3112" s="162">
        <v>45464</v>
      </c>
      <c r="H3112" s="156" t="s">
        <v>94</v>
      </c>
      <c r="I3112" s="163">
        <v>45465</v>
      </c>
      <c r="J3112" s="127"/>
      <c r="K3112" s="9" t="s">
        <v>1514</v>
      </c>
      <c r="M3112" s="13">
        <v>1599</v>
      </c>
      <c r="N3112" s="9" t="s">
        <v>4579</v>
      </c>
      <c r="O3112">
        <v>550</v>
      </c>
      <c r="P3112">
        <v>125</v>
      </c>
      <c r="Q3112" s="13">
        <f t="shared" si="55"/>
        <v>924</v>
      </c>
    </row>
    <row r="3113" spans="1:17" ht="21">
      <c r="A3113" s="59">
        <v>3105</v>
      </c>
      <c r="B3113" s="55">
        <v>80528662314</v>
      </c>
      <c r="C3113" s="55">
        <v>8056197696</v>
      </c>
      <c r="D3113" s="1" t="s">
        <v>4769</v>
      </c>
      <c r="E3113" s="1" t="s">
        <v>939</v>
      </c>
      <c r="F3113" s="1" t="s">
        <v>343</v>
      </c>
      <c r="G3113" s="162">
        <v>45464</v>
      </c>
      <c r="H3113" s="156" t="s">
        <v>94</v>
      </c>
      <c r="I3113" s="163">
        <v>45465</v>
      </c>
      <c r="J3113" s="127"/>
      <c r="K3113" s="9" t="s">
        <v>4497</v>
      </c>
      <c r="M3113" s="13">
        <v>3598</v>
      </c>
      <c r="N3113" s="9" t="s">
        <v>4770</v>
      </c>
      <c r="O3113">
        <v>1200</v>
      </c>
      <c r="P3113">
        <v>150</v>
      </c>
      <c r="Q3113" s="13">
        <f t="shared" si="55"/>
        <v>2248</v>
      </c>
    </row>
    <row r="3114" spans="1:17" ht="21">
      <c r="A3114" s="59">
        <v>3106</v>
      </c>
      <c r="B3114" s="55">
        <v>78029270550</v>
      </c>
      <c r="C3114" s="55">
        <v>7398259999</v>
      </c>
      <c r="D3114" s="1" t="s">
        <v>4771</v>
      </c>
      <c r="E3114" s="1" t="s">
        <v>4772</v>
      </c>
      <c r="F3114" s="1" t="s">
        <v>22</v>
      </c>
      <c r="G3114" s="162">
        <v>45464</v>
      </c>
      <c r="H3114" s="156" t="s">
        <v>94</v>
      </c>
      <c r="I3114" s="163">
        <v>45467</v>
      </c>
      <c r="J3114" s="127"/>
      <c r="K3114" s="9" t="s">
        <v>1368</v>
      </c>
      <c r="M3114" s="13">
        <v>1399</v>
      </c>
      <c r="N3114" s="9" t="s">
        <v>1713</v>
      </c>
      <c r="O3114">
        <v>530</v>
      </c>
      <c r="P3114">
        <v>125</v>
      </c>
      <c r="Q3114" s="13">
        <f t="shared" si="55"/>
        <v>744</v>
      </c>
    </row>
    <row r="3115" spans="1:17" ht="21">
      <c r="A3115" s="59">
        <v>3107</v>
      </c>
      <c r="B3115" s="55">
        <v>78029270222</v>
      </c>
      <c r="C3115" s="55">
        <v>8449750262</v>
      </c>
      <c r="D3115" s="1" t="s">
        <v>4773</v>
      </c>
      <c r="E3115" s="1" t="s">
        <v>1396</v>
      </c>
      <c r="F3115" s="1" t="s">
        <v>199</v>
      </c>
      <c r="G3115" s="162">
        <v>45464</v>
      </c>
      <c r="H3115" s="156" t="s">
        <v>94</v>
      </c>
      <c r="I3115" s="163">
        <v>45468</v>
      </c>
      <c r="J3115" s="127"/>
      <c r="K3115" s="9" t="s">
        <v>1415</v>
      </c>
      <c r="M3115" s="13">
        <v>1548</v>
      </c>
      <c r="N3115" s="9" t="s">
        <v>1554</v>
      </c>
      <c r="O3115">
        <v>570</v>
      </c>
      <c r="P3115">
        <v>125</v>
      </c>
      <c r="Q3115" s="13">
        <f t="shared" si="55"/>
        <v>853</v>
      </c>
    </row>
    <row r="3116" spans="1:17" ht="21">
      <c r="A3116" s="59">
        <v>3108</v>
      </c>
      <c r="B3116" s="55">
        <v>19041595342715</v>
      </c>
      <c r="C3116" s="55">
        <v>9915794200</v>
      </c>
      <c r="D3116" s="1" t="s">
        <v>4775</v>
      </c>
      <c r="E3116" s="1" t="s">
        <v>1419</v>
      </c>
      <c r="F3116" s="1" t="s">
        <v>840</v>
      </c>
      <c r="G3116" s="162">
        <v>45464</v>
      </c>
      <c r="H3116" s="156" t="s">
        <v>94</v>
      </c>
      <c r="I3116" s="163">
        <v>45467</v>
      </c>
      <c r="J3116" s="127"/>
      <c r="K3116" s="9" t="s">
        <v>1368</v>
      </c>
      <c r="M3116" s="13">
        <v>1399</v>
      </c>
      <c r="N3116" s="9" t="s">
        <v>1713</v>
      </c>
      <c r="O3116">
        <v>530</v>
      </c>
      <c r="P3116">
        <v>125</v>
      </c>
      <c r="Q3116" s="13">
        <f t="shared" si="55"/>
        <v>744</v>
      </c>
    </row>
    <row r="3117" spans="1:17" ht="21">
      <c r="A3117" s="59">
        <v>3109</v>
      </c>
      <c r="B3117" s="55">
        <v>78029268870</v>
      </c>
      <c r="C3117" s="55">
        <v>9893552640</v>
      </c>
      <c r="D3117" s="1" t="s">
        <v>4778</v>
      </c>
      <c r="E3117" s="1" t="s">
        <v>4605</v>
      </c>
      <c r="F3117" s="1" t="s">
        <v>71</v>
      </c>
      <c r="G3117" s="162">
        <v>45464</v>
      </c>
      <c r="H3117" s="156" t="s">
        <v>94</v>
      </c>
      <c r="I3117" s="163">
        <v>45468</v>
      </c>
      <c r="K3117" s="9" t="s">
        <v>1234</v>
      </c>
      <c r="M3117" s="13">
        <v>1499</v>
      </c>
      <c r="N3117" s="9" t="s">
        <v>2743</v>
      </c>
      <c r="O3117">
        <v>550</v>
      </c>
      <c r="P3117">
        <v>125</v>
      </c>
      <c r="Q3117" s="13">
        <f t="shared" si="55"/>
        <v>824</v>
      </c>
    </row>
    <row r="3118" spans="1:17" ht="21">
      <c r="A3118" s="59">
        <v>3110</v>
      </c>
      <c r="B3118" s="55">
        <v>78029268166</v>
      </c>
      <c r="C3118" s="55">
        <v>8249071258</v>
      </c>
      <c r="D3118" s="1" t="s">
        <v>4779</v>
      </c>
      <c r="E3118" s="1" t="s">
        <v>4780</v>
      </c>
      <c r="F3118" s="1" t="s">
        <v>827</v>
      </c>
      <c r="G3118" s="162">
        <v>45464</v>
      </c>
      <c r="H3118" s="156" t="s">
        <v>94</v>
      </c>
      <c r="I3118" s="163">
        <v>45468</v>
      </c>
      <c r="J3118" s="127"/>
      <c r="K3118" s="9" t="s">
        <v>1234</v>
      </c>
      <c r="M3118" s="13">
        <v>1499</v>
      </c>
      <c r="N3118" s="9" t="s">
        <v>2743</v>
      </c>
      <c r="O3118">
        <v>550</v>
      </c>
      <c r="P3118">
        <v>125</v>
      </c>
      <c r="Q3118" s="13">
        <f t="shared" si="55"/>
        <v>824</v>
      </c>
    </row>
    <row r="3119" spans="1:17" ht="21">
      <c r="A3119" s="59">
        <v>3111</v>
      </c>
      <c r="B3119" s="55">
        <v>78029632236</v>
      </c>
      <c r="C3119" s="55">
        <v>9644851176</v>
      </c>
      <c r="D3119" s="1" t="s">
        <v>4782</v>
      </c>
      <c r="E3119" s="1" t="s">
        <v>1396</v>
      </c>
      <c r="F3119" s="1" t="s">
        <v>199</v>
      </c>
      <c r="G3119" s="162">
        <v>45464</v>
      </c>
      <c r="H3119" s="156" t="s">
        <v>94</v>
      </c>
      <c r="I3119" s="163">
        <v>45468</v>
      </c>
      <c r="J3119" s="127"/>
      <c r="K3119" s="9" t="s">
        <v>1368</v>
      </c>
      <c r="M3119" s="13">
        <v>1399</v>
      </c>
      <c r="N3119" s="9" t="s">
        <v>1713</v>
      </c>
      <c r="O3119">
        <v>530</v>
      </c>
      <c r="P3119">
        <v>125</v>
      </c>
      <c r="Q3119" s="13">
        <f t="shared" si="55"/>
        <v>744</v>
      </c>
    </row>
    <row r="3120" spans="1:17" ht="21">
      <c r="A3120" s="59">
        <v>3112</v>
      </c>
      <c r="B3120" s="55">
        <v>78029632122</v>
      </c>
      <c r="C3120" s="55">
        <v>8523020873</v>
      </c>
      <c r="D3120" s="1" t="s">
        <v>4783</v>
      </c>
      <c r="E3120" s="1" t="s">
        <v>829</v>
      </c>
      <c r="F3120" s="1" t="s">
        <v>303</v>
      </c>
      <c r="G3120" s="162">
        <v>45464</v>
      </c>
      <c r="H3120" s="156" t="s">
        <v>94</v>
      </c>
      <c r="I3120" s="163">
        <v>45467</v>
      </c>
      <c r="J3120" s="127"/>
      <c r="K3120" s="9" t="s">
        <v>1415</v>
      </c>
      <c r="M3120" s="13">
        <v>1548</v>
      </c>
      <c r="N3120" s="9" t="s">
        <v>1554</v>
      </c>
      <c r="O3120">
        <v>570</v>
      </c>
      <c r="P3120">
        <v>125</v>
      </c>
      <c r="Q3120" s="13">
        <f t="shared" si="55"/>
        <v>853</v>
      </c>
    </row>
    <row r="3121" spans="1:17" ht="21">
      <c r="A3121" s="59">
        <v>3113</v>
      </c>
      <c r="B3121" s="55">
        <v>77103150935</v>
      </c>
      <c r="C3121" s="55">
        <v>8770936146</v>
      </c>
      <c r="D3121" s="1" t="s">
        <v>4784</v>
      </c>
      <c r="E3121" s="1" t="s">
        <v>833</v>
      </c>
      <c r="F3121" s="1" t="s">
        <v>199</v>
      </c>
      <c r="G3121" s="162">
        <v>45464</v>
      </c>
      <c r="H3121" s="156" t="s">
        <v>94</v>
      </c>
      <c r="I3121" s="163">
        <v>45468</v>
      </c>
      <c r="J3121" s="127"/>
      <c r="K3121" s="9" t="s">
        <v>3508</v>
      </c>
      <c r="L3121" t="s">
        <v>562</v>
      </c>
      <c r="M3121" s="13">
        <v>1599</v>
      </c>
      <c r="N3121" s="9" t="s">
        <v>4785</v>
      </c>
      <c r="O3121">
        <v>575</v>
      </c>
      <c r="P3121">
        <v>125</v>
      </c>
      <c r="Q3121" s="13">
        <f t="shared" si="55"/>
        <v>899</v>
      </c>
    </row>
    <row r="3122" spans="1:17" ht="21">
      <c r="A3122" s="59">
        <v>3114</v>
      </c>
      <c r="B3122" s="55">
        <v>78029632063</v>
      </c>
      <c r="C3122" s="55">
        <v>7292981615</v>
      </c>
      <c r="D3122" s="1" t="s">
        <v>4786</v>
      </c>
      <c r="E3122" s="1" t="s">
        <v>419</v>
      </c>
      <c r="F3122" s="1" t="s">
        <v>714</v>
      </c>
      <c r="G3122" s="162">
        <v>45464</v>
      </c>
      <c r="H3122" s="156" t="s">
        <v>94</v>
      </c>
      <c r="I3122" s="163">
        <v>45467</v>
      </c>
      <c r="J3122" s="127"/>
      <c r="K3122" s="9" t="s">
        <v>1368</v>
      </c>
      <c r="M3122" s="13">
        <v>1399</v>
      </c>
      <c r="N3122" s="9" t="s">
        <v>1713</v>
      </c>
      <c r="O3122">
        <v>530</v>
      </c>
      <c r="P3122">
        <v>125</v>
      </c>
      <c r="Q3122" s="13">
        <f t="shared" si="55"/>
        <v>744</v>
      </c>
    </row>
    <row r="3123" spans="1:17" ht="21">
      <c r="A3123" s="59">
        <v>3115</v>
      </c>
      <c r="B3123" s="55">
        <v>78029632030</v>
      </c>
      <c r="C3123" s="55">
        <v>9892901108</v>
      </c>
      <c r="D3123" s="1" t="s">
        <v>4787</v>
      </c>
      <c r="E3123" s="1" t="s">
        <v>231</v>
      </c>
      <c r="F3123" s="1" t="s">
        <v>232</v>
      </c>
      <c r="G3123" s="162">
        <v>45464</v>
      </c>
      <c r="H3123" s="156" t="s">
        <v>94</v>
      </c>
      <c r="I3123" s="163">
        <v>45467</v>
      </c>
      <c r="J3123" s="127"/>
      <c r="K3123" s="9" t="s">
        <v>1234</v>
      </c>
      <c r="M3123" s="13">
        <v>1499</v>
      </c>
      <c r="N3123" s="9" t="s">
        <v>3882</v>
      </c>
      <c r="O3123">
        <v>530</v>
      </c>
      <c r="P3123">
        <v>125</v>
      </c>
      <c r="Q3123" s="13">
        <f t="shared" si="55"/>
        <v>844</v>
      </c>
    </row>
    <row r="3124" spans="1:17" ht="21">
      <c r="A3124" s="59">
        <v>3116</v>
      </c>
      <c r="B3124" s="55">
        <v>78029631875</v>
      </c>
      <c r="C3124" s="55">
        <v>7004246656</v>
      </c>
      <c r="D3124" s="1" t="s">
        <v>4353</v>
      </c>
      <c r="E3124" s="1" t="s">
        <v>974</v>
      </c>
      <c r="F3124" s="1" t="s">
        <v>365</v>
      </c>
      <c r="G3124" s="162">
        <v>45464</v>
      </c>
      <c r="H3124" s="156" t="s">
        <v>94</v>
      </c>
      <c r="I3124" s="163">
        <v>45466</v>
      </c>
      <c r="J3124" s="127"/>
      <c r="K3124" s="9" t="s">
        <v>1234</v>
      </c>
      <c r="L3124">
        <v>1499</v>
      </c>
      <c r="M3124" s="13"/>
      <c r="N3124" s="9" t="s">
        <v>2743</v>
      </c>
      <c r="O3124">
        <v>550</v>
      </c>
      <c r="P3124">
        <v>125</v>
      </c>
      <c r="Q3124" s="13">
        <f t="shared" si="55"/>
        <v>0</v>
      </c>
    </row>
    <row r="3125" spans="1:17" ht="21">
      <c r="A3125" s="59">
        <v>3117</v>
      </c>
      <c r="B3125" s="55">
        <v>19041595493941</v>
      </c>
      <c r="C3125" s="55">
        <v>9567063039</v>
      </c>
      <c r="D3125" s="1" t="s">
        <v>4791</v>
      </c>
      <c r="E3125" t="s">
        <v>1381</v>
      </c>
      <c r="F3125" s="1" t="s">
        <v>6</v>
      </c>
      <c r="G3125" s="162">
        <v>45464</v>
      </c>
      <c r="H3125" s="156" t="s">
        <v>94</v>
      </c>
      <c r="I3125" s="163">
        <v>45469</v>
      </c>
      <c r="K3125" s="9" t="s">
        <v>1368</v>
      </c>
      <c r="M3125" s="13">
        <v>1399</v>
      </c>
      <c r="N3125" s="9" t="s">
        <v>1713</v>
      </c>
      <c r="O3125">
        <v>530</v>
      </c>
      <c r="P3125">
        <v>125</v>
      </c>
      <c r="Q3125" s="13">
        <f t="shared" si="55"/>
        <v>744</v>
      </c>
    </row>
    <row r="3126" spans="1:17" ht="21">
      <c r="A3126" s="59">
        <v>3118</v>
      </c>
      <c r="B3126" s="55">
        <v>78029631713</v>
      </c>
      <c r="C3126" s="55">
        <v>8527921878</v>
      </c>
      <c r="D3126" s="1" t="s">
        <v>4792</v>
      </c>
      <c r="E3126" s="1" t="s">
        <v>4</v>
      </c>
      <c r="F3126" s="1" t="s">
        <v>4</v>
      </c>
      <c r="G3126" s="162">
        <v>45464</v>
      </c>
      <c r="H3126" s="156" t="s">
        <v>94</v>
      </c>
      <c r="I3126" s="163">
        <v>45465</v>
      </c>
      <c r="J3126" s="127"/>
      <c r="K3126" s="9" t="s">
        <v>1368</v>
      </c>
      <c r="M3126">
        <v>1399</v>
      </c>
      <c r="N3126" s="9" t="s">
        <v>1713</v>
      </c>
      <c r="O3126">
        <v>530</v>
      </c>
      <c r="P3126">
        <v>125</v>
      </c>
      <c r="Q3126" s="13">
        <f t="shared" si="55"/>
        <v>744</v>
      </c>
    </row>
    <row r="3127" spans="1:17" ht="21">
      <c r="A3127" s="59">
        <v>3119</v>
      </c>
      <c r="B3127" s="55">
        <v>77103150364</v>
      </c>
      <c r="C3127" s="55">
        <v>8133882425</v>
      </c>
      <c r="D3127" s="1" t="s">
        <v>4794</v>
      </c>
      <c r="E3127" s="1" t="s">
        <v>3482</v>
      </c>
      <c r="F3127" s="1" t="s">
        <v>380</v>
      </c>
      <c r="G3127" s="162">
        <v>45464</v>
      </c>
      <c r="H3127" s="156" t="s">
        <v>94</v>
      </c>
      <c r="I3127" s="163">
        <v>45470</v>
      </c>
      <c r="J3127" s="127"/>
      <c r="K3127" s="9" t="s">
        <v>1376</v>
      </c>
      <c r="L3127" t="s">
        <v>562</v>
      </c>
      <c r="M3127" s="13">
        <v>1499</v>
      </c>
      <c r="N3127" s="9" t="s">
        <v>4133</v>
      </c>
      <c r="O3127">
        <v>575</v>
      </c>
      <c r="P3127">
        <v>125</v>
      </c>
      <c r="Q3127" s="13">
        <f t="shared" si="55"/>
        <v>799</v>
      </c>
    </row>
    <row r="3128" spans="1:17" ht="21">
      <c r="A3128" s="59">
        <v>3120</v>
      </c>
      <c r="B3128" s="55">
        <v>77103150353</v>
      </c>
      <c r="C3128" s="55">
        <v>7018577761</v>
      </c>
      <c r="D3128" s="1" t="s">
        <v>4795</v>
      </c>
      <c r="E3128" s="1" t="s">
        <v>1655</v>
      </c>
      <c r="F3128" s="1" t="s">
        <v>468</v>
      </c>
      <c r="G3128" s="162">
        <v>45464</v>
      </c>
      <c r="H3128" s="156" t="s">
        <v>94</v>
      </c>
      <c r="I3128" s="163">
        <v>45468</v>
      </c>
      <c r="J3128" s="127"/>
      <c r="K3128" s="9" t="s">
        <v>985</v>
      </c>
      <c r="L3128" t="s">
        <v>562</v>
      </c>
      <c r="M3128" s="13">
        <v>1399</v>
      </c>
      <c r="N3128" s="9" t="s">
        <v>4420</v>
      </c>
      <c r="O3128">
        <v>570</v>
      </c>
      <c r="P3128">
        <v>125</v>
      </c>
      <c r="Q3128" s="13">
        <f t="shared" si="55"/>
        <v>704</v>
      </c>
    </row>
    <row r="3129" spans="1:17" ht="21">
      <c r="A3129" s="59">
        <v>3121</v>
      </c>
      <c r="B3129" s="55">
        <v>78029630803</v>
      </c>
      <c r="C3129" s="55">
        <v>8347800666</v>
      </c>
      <c r="D3129" s="1" t="s">
        <v>4796</v>
      </c>
      <c r="E3129" s="1" t="s">
        <v>2905</v>
      </c>
      <c r="F3129" s="1" t="s">
        <v>492</v>
      </c>
      <c r="G3129" s="162">
        <v>45464</v>
      </c>
      <c r="H3129" s="156" t="s">
        <v>94</v>
      </c>
      <c r="I3129" s="163">
        <v>45467</v>
      </c>
      <c r="J3129" s="127"/>
      <c r="K3129" s="9" t="s">
        <v>1368</v>
      </c>
      <c r="M3129">
        <v>1399</v>
      </c>
      <c r="N3129" s="9" t="s">
        <v>1713</v>
      </c>
      <c r="O3129">
        <v>530</v>
      </c>
      <c r="P3129">
        <v>125</v>
      </c>
      <c r="Q3129" s="13">
        <f t="shared" si="55"/>
        <v>744</v>
      </c>
    </row>
    <row r="3130" spans="1:17" ht="21">
      <c r="A3130" s="59">
        <v>3122</v>
      </c>
      <c r="B3130" s="55">
        <v>78029630755</v>
      </c>
      <c r="C3130" s="55">
        <v>9321739513</v>
      </c>
      <c r="D3130" s="1" t="s">
        <v>4797</v>
      </c>
      <c r="E3130" s="1" t="s">
        <v>873</v>
      </c>
      <c r="F3130" s="1" t="s">
        <v>232</v>
      </c>
      <c r="G3130" s="162">
        <v>45464</v>
      </c>
      <c r="H3130" s="156" t="s">
        <v>94</v>
      </c>
      <c r="I3130" s="163">
        <v>45467</v>
      </c>
      <c r="J3130" s="127"/>
      <c r="K3130" s="9" t="s">
        <v>1368</v>
      </c>
      <c r="M3130">
        <v>1399</v>
      </c>
      <c r="N3130" s="9" t="s">
        <v>1713</v>
      </c>
      <c r="O3130">
        <v>530</v>
      </c>
      <c r="P3130">
        <v>125</v>
      </c>
      <c r="Q3130" s="13">
        <f t="shared" si="55"/>
        <v>744</v>
      </c>
    </row>
    <row r="3131" spans="1:17" ht="21">
      <c r="A3131" s="59">
        <v>3123</v>
      </c>
      <c r="B3131" s="55">
        <v>78030108155</v>
      </c>
      <c r="C3131" s="55">
        <v>9027393082</v>
      </c>
      <c r="D3131" s="1" t="s">
        <v>4744</v>
      </c>
      <c r="E3131" s="1" t="s">
        <v>1892</v>
      </c>
      <c r="F3131" s="1" t="s">
        <v>452</v>
      </c>
      <c r="G3131" s="162">
        <v>45464</v>
      </c>
      <c r="H3131" s="156" t="s">
        <v>94</v>
      </c>
      <c r="I3131" s="163">
        <v>45468</v>
      </c>
      <c r="J3131" s="127"/>
      <c r="K3131" s="9" t="s">
        <v>4798</v>
      </c>
      <c r="M3131" s="13">
        <v>4098</v>
      </c>
      <c r="N3131" t="s">
        <v>4799</v>
      </c>
      <c r="O3131">
        <f>(650+650)</f>
        <v>1300</v>
      </c>
      <c r="P3131">
        <v>300</v>
      </c>
      <c r="Q3131" s="13">
        <f t="shared" si="55"/>
        <v>2498</v>
      </c>
    </row>
    <row r="3132" spans="1:17" ht="21">
      <c r="A3132" s="59">
        <v>3124</v>
      </c>
      <c r="B3132" s="55">
        <v>78030682575</v>
      </c>
      <c r="C3132" s="55">
        <v>8218471335</v>
      </c>
      <c r="D3132" s="1" t="s">
        <v>2741</v>
      </c>
      <c r="E3132" s="1" t="s">
        <v>940</v>
      </c>
      <c r="F3132" s="1" t="s">
        <v>22</v>
      </c>
      <c r="G3132" s="162">
        <v>45465</v>
      </c>
      <c r="H3132" s="156" t="s">
        <v>94</v>
      </c>
      <c r="I3132" s="163">
        <v>45466</v>
      </c>
      <c r="J3132" s="127"/>
      <c r="K3132" s="9" t="s">
        <v>1368</v>
      </c>
      <c r="M3132" s="13">
        <v>1399</v>
      </c>
      <c r="N3132" s="9" t="s">
        <v>1713</v>
      </c>
      <c r="O3132">
        <v>530</v>
      </c>
      <c r="P3132">
        <v>125</v>
      </c>
      <c r="Q3132" s="13">
        <f t="shared" si="55"/>
        <v>744</v>
      </c>
    </row>
    <row r="3133" spans="1:17" ht="21">
      <c r="A3133" s="59">
        <v>3125</v>
      </c>
      <c r="B3133" s="55">
        <v>78030682505</v>
      </c>
      <c r="C3133" s="55">
        <v>7065005252</v>
      </c>
      <c r="D3133" s="1" t="s">
        <v>4802</v>
      </c>
      <c r="E3133" s="1" t="s">
        <v>65</v>
      </c>
      <c r="F3133" s="1" t="s">
        <v>2</v>
      </c>
      <c r="G3133" s="162">
        <v>45465</v>
      </c>
      <c r="H3133" s="156" t="s">
        <v>94</v>
      </c>
      <c r="I3133" s="163">
        <v>45467</v>
      </c>
      <c r="J3133" s="127"/>
      <c r="K3133" s="9" t="s">
        <v>1368</v>
      </c>
      <c r="M3133" s="13">
        <v>1399</v>
      </c>
      <c r="N3133" s="9" t="s">
        <v>1713</v>
      </c>
      <c r="O3133">
        <v>530</v>
      </c>
      <c r="P3133">
        <v>125</v>
      </c>
      <c r="Q3133" s="13">
        <f t="shared" si="55"/>
        <v>744</v>
      </c>
    </row>
    <row r="3134" spans="1:17" ht="21">
      <c r="A3134" s="59">
        <v>3126</v>
      </c>
      <c r="B3134" s="55">
        <v>78030682461</v>
      </c>
      <c r="C3134" s="55">
        <v>9816472023</v>
      </c>
      <c r="D3134" s="1" t="s">
        <v>4803</v>
      </c>
      <c r="E3134" s="1" t="s">
        <v>1935</v>
      </c>
      <c r="F3134" s="1" t="s">
        <v>468</v>
      </c>
      <c r="G3134" s="162">
        <v>45465</v>
      </c>
      <c r="H3134" s="156" t="s">
        <v>94</v>
      </c>
      <c r="I3134" s="163">
        <v>45468</v>
      </c>
      <c r="J3134" s="127"/>
      <c r="K3134" s="9" t="s">
        <v>1234</v>
      </c>
      <c r="M3134" s="13">
        <v>1499</v>
      </c>
      <c r="N3134" s="9" t="s">
        <v>2743</v>
      </c>
      <c r="O3134">
        <v>550</v>
      </c>
      <c r="P3134">
        <v>125</v>
      </c>
      <c r="Q3134" s="13">
        <f t="shared" si="55"/>
        <v>824</v>
      </c>
    </row>
    <row r="3135" spans="1:17" ht="21">
      <c r="A3135" s="59">
        <v>3127</v>
      </c>
      <c r="B3135" s="55">
        <v>78030682380</v>
      </c>
      <c r="C3135" s="55">
        <v>8477824484</v>
      </c>
      <c r="D3135" s="1" t="s">
        <v>4806</v>
      </c>
      <c r="E3135" s="1" t="s">
        <v>4</v>
      </c>
      <c r="F3135" s="1" t="s">
        <v>4</v>
      </c>
      <c r="G3135" s="162">
        <v>45465</v>
      </c>
      <c r="H3135" s="156" t="s">
        <v>94</v>
      </c>
      <c r="I3135" s="163">
        <v>45466</v>
      </c>
      <c r="J3135" s="127"/>
      <c r="K3135" s="9" t="s">
        <v>1234</v>
      </c>
      <c r="M3135" s="13">
        <v>1499</v>
      </c>
      <c r="N3135" s="9" t="s">
        <v>3882</v>
      </c>
      <c r="O3135">
        <v>530</v>
      </c>
      <c r="P3135">
        <v>125</v>
      </c>
      <c r="Q3135" s="13">
        <f t="shared" si="55"/>
        <v>844</v>
      </c>
    </row>
    <row r="3136" spans="1:17" ht="21">
      <c r="A3136" s="59">
        <v>3128</v>
      </c>
      <c r="B3136" s="55">
        <v>78030682321</v>
      </c>
      <c r="C3136" s="55">
        <v>7399737637</v>
      </c>
      <c r="D3136" s="1" t="s">
        <v>4807</v>
      </c>
      <c r="E3136" s="1" t="s">
        <v>963</v>
      </c>
      <c r="F3136" s="1" t="s">
        <v>380</v>
      </c>
      <c r="G3136" s="162">
        <v>45465</v>
      </c>
      <c r="H3136" s="156" t="s">
        <v>94</v>
      </c>
      <c r="I3136" s="163">
        <v>45469</v>
      </c>
      <c r="J3136" s="127"/>
      <c r="K3136" s="9" t="s">
        <v>1234</v>
      </c>
      <c r="M3136" s="13">
        <v>1499</v>
      </c>
      <c r="N3136" s="9" t="s">
        <v>2743</v>
      </c>
      <c r="O3136">
        <v>550</v>
      </c>
      <c r="P3136">
        <v>125</v>
      </c>
      <c r="Q3136" s="13">
        <f t="shared" si="55"/>
        <v>824</v>
      </c>
    </row>
    <row r="3137" spans="1:17" ht="21">
      <c r="A3137" s="59">
        <v>3129</v>
      </c>
      <c r="B3137" s="55">
        <v>19041595968924</v>
      </c>
      <c r="C3137" s="55">
        <v>8652567560</v>
      </c>
      <c r="D3137" s="1" t="s">
        <v>4808</v>
      </c>
      <c r="E3137" s="1" t="s">
        <v>1348</v>
      </c>
      <c r="F3137" s="1" t="s">
        <v>93</v>
      </c>
      <c r="G3137" s="162">
        <v>45465</v>
      </c>
      <c r="H3137" s="156" t="s">
        <v>94</v>
      </c>
      <c r="I3137" s="163">
        <v>45468</v>
      </c>
      <c r="J3137" s="127"/>
      <c r="K3137" s="9" t="s">
        <v>1234</v>
      </c>
      <c r="M3137" s="13">
        <v>1499</v>
      </c>
      <c r="N3137" s="9" t="s">
        <v>2743</v>
      </c>
      <c r="O3137">
        <v>550</v>
      </c>
      <c r="P3137">
        <v>125</v>
      </c>
      <c r="Q3137" s="13">
        <f t="shared" si="55"/>
        <v>824</v>
      </c>
    </row>
    <row r="3138" spans="1:17" ht="21">
      <c r="A3138" s="59">
        <v>3130</v>
      </c>
      <c r="B3138" s="55">
        <v>78030682203</v>
      </c>
      <c r="C3138" s="55">
        <v>8104371417</v>
      </c>
      <c r="D3138" s="1" t="s">
        <v>4809</v>
      </c>
      <c r="E3138" s="1" t="s">
        <v>873</v>
      </c>
      <c r="F3138" s="1" t="s">
        <v>232</v>
      </c>
      <c r="G3138" s="162">
        <v>45465</v>
      </c>
      <c r="H3138" s="156" t="s">
        <v>94</v>
      </c>
      <c r="I3138" s="163">
        <v>45468</v>
      </c>
      <c r="J3138" s="127"/>
      <c r="K3138" s="9" t="s">
        <v>1368</v>
      </c>
      <c r="M3138" s="13">
        <v>1399</v>
      </c>
      <c r="N3138" s="9" t="s">
        <v>1713</v>
      </c>
      <c r="O3138">
        <v>530</v>
      </c>
      <c r="P3138">
        <v>125</v>
      </c>
      <c r="Q3138" s="13">
        <f t="shared" si="55"/>
        <v>744</v>
      </c>
    </row>
    <row r="3139" spans="1:17" ht="21">
      <c r="A3139" s="59">
        <v>3131</v>
      </c>
      <c r="B3139" s="55">
        <v>78030682170</v>
      </c>
      <c r="C3139" s="55">
        <v>9346494541</v>
      </c>
      <c r="D3139" s="1" t="s">
        <v>4812</v>
      </c>
      <c r="E3139" s="1" t="s">
        <v>598</v>
      </c>
      <c r="F3139" s="1" t="s">
        <v>303</v>
      </c>
      <c r="G3139" s="162">
        <v>45465</v>
      </c>
      <c r="H3139" s="156" t="s">
        <v>94</v>
      </c>
      <c r="I3139" s="163">
        <v>45471</v>
      </c>
      <c r="J3139" s="127"/>
      <c r="K3139" s="9" t="s">
        <v>1368</v>
      </c>
      <c r="M3139" s="13">
        <v>1399</v>
      </c>
      <c r="N3139" s="9" t="s">
        <v>1713</v>
      </c>
      <c r="O3139">
        <v>530</v>
      </c>
      <c r="P3139">
        <v>125</v>
      </c>
      <c r="Q3139" s="13">
        <f t="shared" si="55"/>
        <v>744</v>
      </c>
    </row>
    <row r="3140" spans="1:17" ht="21">
      <c r="A3140" s="59">
        <v>3132</v>
      </c>
      <c r="B3140" s="55">
        <v>78030682111</v>
      </c>
      <c r="C3140" s="55">
        <v>9864934423</v>
      </c>
      <c r="D3140" s="1" t="s">
        <v>4640</v>
      </c>
      <c r="E3140" s="1" t="s">
        <v>1338</v>
      </c>
      <c r="F3140" s="1" t="s">
        <v>380</v>
      </c>
      <c r="G3140" s="162">
        <v>45465</v>
      </c>
      <c r="H3140" s="156" t="s">
        <v>94</v>
      </c>
      <c r="I3140" s="163">
        <v>45469</v>
      </c>
      <c r="J3140" s="127"/>
      <c r="K3140" s="9" t="s">
        <v>1368</v>
      </c>
      <c r="M3140" s="13">
        <v>1399</v>
      </c>
      <c r="N3140" s="9" t="s">
        <v>1713</v>
      </c>
      <c r="O3140">
        <v>530</v>
      </c>
      <c r="P3140">
        <v>125</v>
      </c>
      <c r="Q3140" s="13">
        <f t="shared" si="55"/>
        <v>744</v>
      </c>
    </row>
    <row r="3141" spans="1:17" ht="21">
      <c r="A3141" s="59">
        <v>3133</v>
      </c>
      <c r="B3141" s="55">
        <v>78030681223</v>
      </c>
      <c r="C3141" s="55">
        <v>9817399078</v>
      </c>
      <c r="D3141" s="1" t="s">
        <v>4813</v>
      </c>
      <c r="E3141" s="1" t="s">
        <v>1075</v>
      </c>
      <c r="F3141" s="1" t="s">
        <v>2</v>
      </c>
      <c r="G3141" s="162">
        <v>45465</v>
      </c>
      <c r="H3141" s="156" t="s">
        <v>94</v>
      </c>
      <c r="I3141" s="163">
        <v>45467</v>
      </c>
      <c r="J3141" s="127"/>
      <c r="K3141" s="9" t="s">
        <v>1234</v>
      </c>
      <c r="M3141" s="13">
        <v>1499</v>
      </c>
      <c r="N3141" s="9" t="s">
        <v>2743</v>
      </c>
      <c r="O3141">
        <v>550</v>
      </c>
      <c r="P3141">
        <v>125</v>
      </c>
      <c r="Q3141" s="13">
        <f t="shared" si="55"/>
        <v>824</v>
      </c>
    </row>
    <row r="3142" spans="1:17" ht="21">
      <c r="A3142" s="59">
        <v>3134</v>
      </c>
      <c r="B3142" s="55">
        <v>78030681190</v>
      </c>
      <c r="C3142" s="55">
        <v>9569193641</v>
      </c>
      <c r="D3142" s="1" t="s">
        <v>4814</v>
      </c>
      <c r="E3142" s="1" t="s">
        <v>846</v>
      </c>
      <c r="F3142" s="1" t="s">
        <v>22</v>
      </c>
      <c r="G3142" s="162">
        <v>45465</v>
      </c>
      <c r="H3142" s="156" t="s">
        <v>94</v>
      </c>
      <c r="I3142" s="163">
        <v>45467</v>
      </c>
      <c r="J3142" s="127"/>
      <c r="K3142" s="9" t="s">
        <v>1234</v>
      </c>
      <c r="M3142" s="13">
        <v>1499</v>
      </c>
      <c r="N3142" s="9" t="s">
        <v>3882</v>
      </c>
      <c r="O3142">
        <v>530</v>
      </c>
      <c r="P3142">
        <v>125</v>
      </c>
      <c r="Q3142" s="13">
        <f t="shared" si="55"/>
        <v>844</v>
      </c>
    </row>
    <row r="3143" spans="1:17" ht="21">
      <c r="A3143" s="59">
        <v>3135</v>
      </c>
      <c r="B3143" s="55">
        <v>78030681153</v>
      </c>
      <c r="C3143" s="55">
        <v>7428955224</v>
      </c>
      <c r="D3143" s="1" t="s">
        <v>4815</v>
      </c>
      <c r="E3143" s="1" t="s">
        <v>65</v>
      </c>
      <c r="F3143" s="1" t="s">
        <v>2</v>
      </c>
      <c r="G3143" s="162">
        <v>45465</v>
      </c>
      <c r="H3143" s="156" t="s">
        <v>94</v>
      </c>
      <c r="I3143" s="163">
        <v>45467</v>
      </c>
      <c r="J3143" s="127"/>
      <c r="K3143" s="9" t="s">
        <v>1234</v>
      </c>
      <c r="M3143" s="13">
        <v>1499</v>
      </c>
      <c r="N3143" s="9" t="s">
        <v>2743</v>
      </c>
      <c r="O3143">
        <v>550</v>
      </c>
      <c r="P3143">
        <v>125</v>
      </c>
      <c r="Q3143" s="13">
        <f t="shared" si="55"/>
        <v>824</v>
      </c>
    </row>
    <row r="3144" spans="1:17" ht="21">
      <c r="A3144" s="59">
        <v>3136</v>
      </c>
      <c r="B3144" s="55">
        <v>77105394435</v>
      </c>
      <c r="C3144" s="55">
        <v>6205304341</v>
      </c>
      <c r="D3144" s="1" t="s">
        <v>4800</v>
      </c>
      <c r="E3144" s="1" t="s">
        <v>4801</v>
      </c>
      <c r="F3144" s="1" t="s">
        <v>365</v>
      </c>
      <c r="G3144" s="162">
        <v>45467</v>
      </c>
      <c r="H3144" s="156" t="s">
        <v>94</v>
      </c>
      <c r="I3144" s="163">
        <v>45474</v>
      </c>
      <c r="J3144" s="127"/>
      <c r="K3144" s="9" t="s">
        <v>985</v>
      </c>
      <c r="L3144" t="s">
        <v>562</v>
      </c>
      <c r="M3144" s="13">
        <v>1399</v>
      </c>
      <c r="N3144" s="9" t="s">
        <v>4420</v>
      </c>
      <c r="O3144">
        <v>560</v>
      </c>
      <c r="P3144">
        <v>125</v>
      </c>
      <c r="Q3144" s="13">
        <f t="shared" si="55"/>
        <v>714</v>
      </c>
    </row>
    <row r="3145" spans="1:17" ht="21">
      <c r="A3145" s="59">
        <v>3137</v>
      </c>
      <c r="B3145" s="55">
        <v>78031741535</v>
      </c>
      <c r="C3145" s="55">
        <v>8329236401</v>
      </c>
      <c r="D3145" s="1" t="s">
        <v>4804</v>
      </c>
      <c r="E3145" s="1" t="s">
        <v>4805</v>
      </c>
      <c r="F3145" s="1" t="s">
        <v>232</v>
      </c>
      <c r="G3145" s="162">
        <v>45467</v>
      </c>
      <c r="H3145" s="156" t="s">
        <v>94</v>
      </c>
      <c r="I3145" s="163">
        <v>45470</v>
      </c>
      <c r="J3145" s="127"/>
      <c r="K3145" s="9" t="s">
        <v>1415</v>
      </c>
      <c r="M3145" s="13">
        <v>1548</v>
      </c>
      <c r="N3145" s="9" t="s">
        <v>1554</v>
      </c>
      <c r="O3145">
        <v>560</v>
      </c>
      <c r="P3145">
        <v>125</v>
      </c>
      <c r="Q3145" s="13">
        <f t="shared" si="55"/>
        <v>863</v>
      </c>
    </row>
    <row r="3146" spans="1:17" ht="21">
      <c r="A3146" s="59">
        <v>3138</v>
      </c>
      <c r="B3146" s="55">
        <v>80530533296</v>
      </c>
      <c r="C3146" s="55">
        <v>8732063030</v>
      </c>
      <c r="D3146" s="1" t="s">
        <v>4713</v>
      </c>
      <c r="E3146" s="1" t="s">
        <v>2193</v>
      </c>
      <c r="F3146" s="1" t="s">
        <v>1117</v>
      </c>
      <c r="G3146" s="162">
        <v>45467</v>
      </c>
      <c r="H3146" s="156" t="s">
        <v>94</v>
      </c>
      <c r="I3146" s="163">
        <v>45471</v>
      </c>
      <c r="J3146" s="127"/>
      <c r="K3146" s="9" t="s">
        <v>2104</v>
      </c>
      <c r="M3146" s="13">
        <v>1999</v>
      </c>
      <c r="N3146" t="s">
        <v>4261</v>
      </c>
      <c r="O3146">
        <v>650</v>
      </c>
      <c r="P3146">
        <v>200</v>
      </c>
      <c r="Q3146" s="13">
        <f t="shared" si="55"/>
        <v>1149</v>
      </c>
    </row>
    <row r="3147" spans="1:17" ht="21">
      <c r="A3147" s="59">
        <v>3139</v>
      </c>
      <c r="B3147" s="55">
        <v>78031741465</v>
      </c>
      <c r="C3147" s="55">
        <v>7620929555</v>
      </c>
      <c r="D3147" s="1" t="s">
        <v>4721</v>
      </c>
      <c r="E3147" s="1" t="s">
        <v>589</v>
      </c>
      <c r="F3147" s="1" t="s">
        <v>232</v>
      </c>
      <c r="G3147" s="162">
        <v>45467</v>
      </c>
      <c r="H3147" s="156" t="s">
        <v>94</v>
      </c>
      <c r="I3147" s="163">
        <v>45469</v>
      </c>
      <c r="K3147" s="9" t="s">
        <v>2104</v>
      </c>
      <c r="M3147">
        <v>1999</v>
      </c>
      <c r="N3147" t="s">
        <v>4261</v>
      </c>
      <c r="O3147">
        <v>650</v>
      </c>
      <c r="P3147">
        <v>200</v>
      </c>
      <c r="Q3147" s="13">
        <f t="shared" si="55"/>
        <v>1149</v>
      </c>
    </row>
    <row r="3148" spans="1:17" ht="21">
      <c r="A3148" s="59">
        <v>3140</v>
      </c>
      <c r="B3148" s="55">
        <v>78031741443</v>
      </c>
      <c r="C3148" s="55">
        <v>8310311930</v>
      </c>
      <c r="D3148" s="1" t="s">
        <v>4375</v>
      </c>
      <c r="E3148" s="1" t="s">
        <v>329</v>
      </c>
      <c r="F3148" s="1" t="s">
        <v>452</v>
      </c>
      <c r="G3148" s="162">
        <v>45467</v>
      </c>
      <c r="H3148" s="156" t="s">
        <v>94</v>
      </c>
      <c r="I3148" s="163">
        <v>45472</v>
      </c>
      <c r="K3148" s="9" t="s">
        <v>2104</v>
      </c>
      <c r="M3148" s="13">
        <v>1999</v>
      </c>
      <c r="N3148" t="s">
        <v>4261</v>
      </c>
      <c r="O3148">
        <v>650</v>
      </c>
      <c r="P3148">
        <v>200</v>
      </c>
      <c r="Q3148" s="13">
        <f t="shared" si="55"/>
        <v>1149</v>
      </c>
    </row>
    <row r="3149" spans="1:17" ht="21">
      <c r="A3149" s="59">
        <v>3141</v>
      </c>
      <c r="B3149" s="55">
        <v>78031741406</v>
      </c>
      <c r="C3149" s="55">
        <v>9720493370</v>
      </c>
      <c r="D3149" s="1" t="s">
        <v>4742</v>
      </c>
      <c r="E3149" s="1" t="s">
        <v>3439</v>
      </c>
      <c r="F3149" s="1" t="s">
        <v>22</v>
      </c>
      <c r="G3149" s="162">
        <v>45467</v>
      </c>
      <c r="H3149" s="156" t="s">
        <v>94</v>
      </c>
      <c r="I3149" s="163">
        <v>45469</v>
      </c>
      <c r="K3149" s="9" t="s">
        <v>2104</v>
      </c>
      <c r="M3149">
        <v>1999</v>
      </c>
      <c r="N3149" t="s">
        <v>4261</v>
      </c>
      <c r="O3149">
        <v>650</v>
      </c>
      <c r="P3149">
        <v>200</v>
      </c>
      <c r="Q3149" s="13">
        <f t="shared" si="55"/>
        <v>1149</v>
      </c>
    </row>
    <row r="3150" spans="1:17" ht="21">
      <c r="A3150" s="59">
        <v>3142</v>
      </c>
      <c r="B3150" s="55">
        <v>77105394240</v>
      </c>
      <c r="C3150" s="55">
        <v>9326464138</v>
      </c>
      <c r="D3150" s="1" t="s">
        <v>4756</v>
      </c>
      <c r="E3150" s="1" t="s">
        <v>2160</v>
      </c>
      <c r="F3150" s="1" t="s">
        <v>232</v>
      </c>
      <c r="G3150" s="162">
        <v>45467</v>
      </c>
      <c r="H3150" s="156" t="s">
        <v>94</v>
      </c>
      <c r="I3150" s="163">
        <v>45471</v>
      </c>
      <c r="J3150" s="127"/>
      <c r="K3150" s="9" t="s">
        <v>2351</v>
      </c>
      <c r="L3150" t="s">
        <v>562</v>
      </c>
      <c r="M3150" s="13">
        <v>1999</v>
      </c>
      <c r="N3150" t="s">
        <v>4261</v>
      </c>
      <c r="O3150">
        <v>650</v>
      </c>
      <c r="P3150">
        <v>200</v>
      </c>
      <c r="Q3150" s="13">
        <f t="shared" si="55"/>
        <v>1149</v>
      </c>
    </row>
    <row r="3151" spans="1:17" ht="21">
      <c r="A3151" s="59">
        <v>3143</v>
      </c>
      <c r="B3151" s="55">
        <v>78031740920</v>
      </c>
      <c r="C3151" s="55">
        <v>7044659001</v>
      </c>
      <c r="D3151" s="1" t="s">
        <v>4774</v>
      </c>
      <c r="E3151" s="1" t="s">
        <v>996</v>
      </c>
      <c r="F3151" s="1" t="s">
        <v>714</v>
      </c>
      <c r="G3151" s="162">
        <v>45467</v>
      </c>
      <c r="H3151" s="156" t="s">
        <v>94</v>
      </c>
      <c r="I3151" s="163">
        <v>45470</v>
      </c>
      <c r="J3151" s="127"/>
      <c r="K3151" s="9" t="s">
        <v>2104</v>
      </c>
      <c r="M3151">
        <v>1999</v>
      </c>
      <c r="N3151" t="s">
        <v>4261</v>
      </c>
      <c r="O3151">
        <v>650</v>
      </c>
      <c r="P3151">
        <v>200</v>
      </c>
      <c r="Q3151" s="13">
        <f t="shared" si="55"/>
        <v>1149</v>
      </c>
    </row>
    <row r="3152" spans="1:17" ht="21">
      <c r="A3152" s="59">
        <v>3144</v>
      </c>
      <c r="B3152" s="55">
        <v>19041596376291</v>
      </c>
      <c r="C3152" s="55">
        <v>9886633259</v>
      </c>
      <c r="D3152" s="1" t="s">
        <v>4776</v>
      </c>
      <c r="E3152" s="1" t="s">
        <v>329</v>
      </c>
      <c r="F3152" s="1" t="s">
        <v>452</v>
      </c>
      <c r="G3152" s="162">
        <v>45467</v>
      </c>
      <c r="H3152" s="156" t="s">
        <v>94</v>
      </c>
      <c r="I3152" s="163">
        <v>45474</v>
      </c>
      <c r="J3152" s="127"/>
      <c r="K3152" s="9" t="s">
        <v>2754</v>
      </c>
      <c r="M3152" s="13">
        <v>3978</v>
      </c>
      <c r="N3152" t="s">
        <v>4777</v>
      </c>
      <c r="O3152">
        <v>1300</v>
      </c>
      <c r="P3152">
        <v>300</v>
      </c>
      <c r="Q3152" s="13">
        <f t="shared" si="55"/>
        <v>2378</v>
      </c>
    </row>
    <row r="3153" spans="1:17" ht="21">
      <c r="A3153" s="59">
        <v>3145</v>
      </c>
      <c r="B3153" s="55">
        <v>19041596376254</v>
      </c>
      <c r="C3153" s="55">
        <v>8527978346</v>
      </c>
      <c r="D3153" s="1" t="s">
        <v>4781</v>
      </c>
      <c r="E3153" s="1" t="s">
        <v>1027</v>
      </c>
      <c r="F3153" s="1" t="s">
        <v>492</v>
      </c>
      <c r="G3153" s="162">
        <v>45467</v>
      </c>
      <c r="H3153" s="156" t="s">
        <v>94</v>
      </c>
      <c r="I3153" s="163">
        <v>45472</v>
      </c>
      <c r="J3153" s="127"/>
      <c r="K3153" s="9" t="s">
        <v>2351</v>
      </c>
      <c r="L3153" t="s">
        <v>562</v>
      </c>
      <c r="M3153" s="13">
        <v>1999</v>
      </c>
      <c r="N3153" t="s">
        <v>4261</v>
      </c>
      <c r="O3153">
        <v>650</v>
      </c>
      <c r="P3153">
        <v>200</v>
      </c>
      <c r="Q3153" s="13">
        <f t="shared" ref="Q3153:Q3216" si="56">(IF((M3153)-(O3153+P3153)&lt;0,0,(M3153)-(O3153+P3153)))</f>
        <v>1149</v>
      </c>
    </row>
    <row r="3154" spans="1:17" ht="21">
      <c r="A3154" s="59">
        <v>3146</v>
      </c>
      <c r="B3154" s="55">
        <v>78031740732</v>
      </c>
      <c r="C3154" s="55">
        <v>9825209825</v>
      </c>
      <c r="D3154" s="1" t="s">
        <v>4788</v>
      </c>
      <c r="E3154" s="1" t="s">
        <v>4789</v>
      </c>
      <c r="F3154" s="1" t="s">
        <v>492</v>
      </c>
      <c r="G3154" s="162">
        <v>45467</v>
      </c>
      <c r="H3154" s="156" t="s">
        <v>94</v>
      </c>
      <c r="I3154" s="163">
        <v>45474</v>
      </c>
      <c r="J3154" s="127"/>
      <c r="K3154" s="9" t="s">
        <v>2104</v>
      </c>
      <c r="M3154" s="13">
        <v>1999</v>
      </c>
      <c r="N3154" t="s">
        <v>4261</v>
      </c>
      <c r="O3154">
        <v>650</v>
      </c>
      <c r="P3154">
        <v>200</v>
      </c>
      <c r="Q3154" s="13">
        <f t="shared" si="56"/>
        <v>1149</v>
      </c>
    </row>
    <row r="3155" spans="1:17" ht="21">
      <c r="A3155" s="59">
        <v>3147</v>
      </c>
      <c r="B3155" s="55">
        <v>78031738772</v>
      </c>
      <c r="C3155" s="55">
        <v>8447335287</v>
      </c>
      <c r="D3155" s="1" t="s">
        <v>4790</v>
      </c>
      <c r="E3155" s="1" t="s">
        <v>21</v>
      </c>
      <c r="F3155" s="1" t="s">
        <v>22</v>
      </c>
      <c r="G3155" s="162">
        <v>45467</v>
      </c>
      <c r="H3155" s="156" t="s">
        <v>94</v>
      </c>
      <c r="I3155" s="163">
        <v>45468</v>
      </c>
      <c r="J3155" s="127"/>
      <c r="K3155" s="9" t="s">
        <v>2104</v>
      </c>
      <c r="M3155" s="13">
        <v>1999</v>
      </c>
      <c r="N3155" t="s">
        <v>2254</v>
      </c>
      <c r="O3155">
        <v>650</v>
      </c>
      <c r="P3155">
        <v>200</v>
      </c>
      <c r="Q3155" s="13">
        <f t="shared" si="56"/>
        <v>1149</v>
      </c>
    </row>
    <row r="3156" spans="1:17" ht="21">
      <c r="A3156" s="59">
        <v>3148</v>
      </c>
      <c r="B3156" s="55">
        <v>78031738735</v>
      </c>
      <c r="C3156" s="55">
        <v>9660706341</v>
      </c>
      <c r="D3156" s="1" t="s">
        <v>4793</v>
      </c>
      <c r="E3156" s="1" t="s">
        <v>205</v>
      </c>
      <c r="F3156" s="1" t="s">
        <v>11</v>
      </c>
      <c r="G3156" s="162">
        <v>45467</v>
      </c>
      <c r="H3156" s="156" t="s">
        <v>94</v>
      </c>
      <c r="I3156" s="163">
        <v>45469</v>
      </c>
      <c r="J3156" s="127"/>
      <c r="K3156" s="9" t="s">
        <v>2228</v>
      </c>
      <c r="M3156" s="13">
        <v>2099</v>
      </c>
      <c r="N3156" t="s">
        <v>3928</v>
      </c>
      <c r="O3156">
        <v>650</v>
      </c>
      <c r="P3156">
        <v>200</v>
      </c>
      <c r="Q3156" s="13">
        <f t="shared" si="56"/>
        <v>1249</v>
      </c>
    </row>
    <row r="3157" spans="1:17" ht="21">
      <c r="A3157" s="59">
        <v>3149</v>
      </c>
      <c r="B3157" s="55">
        <v>19041596375996</v>
      </c>
      <c r="C3157" s="55">
        <v>9148722188</v>
      </c>
      <c r="D3157" s="1" t="s">
        <v>4810</v>
      </c>
      <c r="E3157" s="1" t="s">
        <v>4811</v>
      </c>
      <c r="F3157" s="1" t="s">
        <v>452</v>
      </c>
      <c r="G3157" s="162">
        <v>45467</v>
      </c>
      <c r="H3157" s="156" t="s">
        <v>94</v>
      </c>
      <c r="I3157" s="163">
        <v>45472</v>
      </c>
      <c r="J3157" s="127"/>
      <c r="K3157" s="9" t="s">
        <v>2104</v>
      </c>
      <c r="M3157" s="13">
        <v>1999</v>
      </c>
      <c r="N3157" t="s">
        <v>2254</v>
      </c>
      <c r="O3157">
        <v>650</v>
      </c>
      <c r="P3157">
        <v>200</v>
      </c>
      <c r="Q3157" s="13">
        <f t="shared" si="56"/>
        <v>1149</v>
      </c>
    </row>
    <row r="3158" spans="1:17" ht="21">
      <c r="A3158" s="59">
        <v>3150</v>
      </c>
      <c r="B3158" s="56">
        <v>77105391285</v>
      </c>
      <c r="C3158" s="55">
        <v>7498436370</v>
      </c>
      <c r="D3158" s="1" t="s">
        <v>4816</v>
      </c>
      <c r="E3158" s="1" t="s">
        <v>773</v>
      </c>
      <c r="F3158" s="1" t="s">
        <v>232</v>
      </c>
      <c r="G3158" s="162">
        <v>45467</v>
      </c>
      <c r="H3158" s="156" t="s">
        <v>94</v>
      </c>
      <c r="I3158" s="163">
        <v>45470</v>
      </c>
      <c r="J3158" s="127"/>
      <c r="K3158" s="9" t="s">
        <v>985</v>
      </c>
      <c r="L3158" t="s">
        <v>562</v>
      </c>
      <c r="M3158" s="13">
        <v>1399</v>
      </c>
      <c r="N3158" t="s">
        <v>4420</v>
      </c>
      <c r="O3158">
        <v>560</v>
      </c>
      <c r="P3158">
        <v>125</v>
      </c>
      <c r="Q3158" s="13">
        <f t="shared" si="56"/>
        <v>714</v>
      </c>
    </row>
    <row r="3159" spans="1:17" ht="21">
      <c r="A3159" s="59">
        <v>3151</v>
      </c>
      <c r="B3159" s="55">
        <v>78031738385</v>
      </c>
      <c r="C3159" s="55">
        <v>7870045622</v>
      </c>
      <c r="D3159" s="1" t="s">
        <v>2141</v>
      </c>
      <c r="E3159" s="1" t="s">
        <v>425</v>
      </c>
      <c r="F3159" s="1" t="s">
        <v>210</v>
      </c>
      <c r="G3159" s="162">
        <v>45467</v>
      </c>
      <c r="H3159" s="157" t="s">
        <v>115</v>
      </c>
      <c r="I3159" s="164"/>
      <c r="J3159" s="165">
        <v>45477</v>
      </c>
      <c r="K3159" s="9" t="s">
        <v>2754</v>
      </c>
      <c r="M3159" s="13"/>
      <c r="N3159" t="s">
        <v>4818</v>
      </c>
      <c r="P3159">
        <v>300</v>
      </c>
      <c r="Q3159" s="13">
        <f t="shared" si="56"/>
        <v>0</v>
      </c>
    </row>
    <row r="3160" spans="1:17" ht="21">
      <c r="A3160" s="59">
        <v>3152</v>
      </c>
      <c r="B3160" s="55">
        <v>77105391226</v>
      </c>
      <c r="C3160" s="55">
        <v>9033823421</v>
      </c>
      <c r="D3160" s="1" t="s">
        <v>2257</v>
      </c>
      <c r="E3160" s="1" t="s">
        <v>2258</v>
      </c>
      <c r="F3160" s="1" t="s">
        <v>492</v>
      </c>
      <c r="G3160" s="162">
        <v>45467</v>
      </c>
      <c r="H3160" s="156" t="s">
        <v>94</v>
      </c>
      <c r="I3160" s="163">
        <v>45470</v>
      </c>
      <c r="J3160" s="127"/>
      <c r="K3160" s="9" t="s">
        <v>985</v>
      </c>
      <c r="L3160" t="s">
        <v>562</v>
      </c>
      <c r="M3160" s="13">
        <v>1399</v>
      </c>
      <c r="N3160" t="s">
        <v>4420</v>
      </c>
      <c r="O3160">
        <v>560</v>
      </c>
      <c r="P3160">
        <v>125</v>
      </c>
      <c r="Q3160" s="13">
        <f t="shared" si="56"/>
        <v>714</v>
      </c>
    </row>
    <row r="3161" spans="1:17" ht="21">
      <c r="A3161" s="59">
        <v>3153</v>
      </c>
      <c r="B3161" s="55">
        <v>78031738330</v>
      </c>
      <c r="C3161" s="55">
        <v>8052390505</v>
      </c>
      <c r="D3161" s="1" t="s">
        <v>4819</v>
      </c>
      <c r="E3161" s="1" t="s">
        <v>4820</v>
      </c>
      <c r="F3161" s="1" t="s">
        <v>22</v>
      </c>
      <c r="G3161" s="162">
        <v>45467</v>
      </c>
      <c r="H3161" s="156" t="s">
        <v>94</v>
      </c>
      <c r="I3161" s="163">
        <v>45469</v>
      </c>
      <c r="J3161" s="127"/>
      <c r="K3161" s="9" t="s">
        <v>1514</v>
      </c>
      <c r="M3161" s="13">
        <v>1599</v>
      </c>
      <c r="N3161" s="132" t="s">
        <v>4579</v>
      </c>
      <c r="O3161">
        <v>550</v>
      </c>
      <c r="P3161">
        <v>125</v>
      </c>
      <c r="Q3161" s="13">
        <f t="shared" si="56"/>
        <v>924</v>
      </c>
    </row>
    <row r="3162" spans="1:17" ht="21">
      <c r="A3162" s="59">
        <v>3154</v>
      </c>
      <c r="B3162" s="55">
        <v>78031738260</v>
      </c>
      <c r="C3162" s="55">
        <v>8830646535</v>
      </c>
      <c r="D3162" s="1" t="s">
        <v>4821</v>
      </c>
      <c r="E3162" s="1" t="s">
        <v>231</v>
      </c>
      <c r="F3162" s="1" t="s">
        <v>232</v>
      </c>
      <c r="G3162" s="162">
        <v>45467</v>
      </c>
      <c r="H3162" s="156" t="s">
        <v>94</v>
      </c>
      <c r="I3162" s="163">
        <v>45470</v>
      </c>
      <c r="J3162" s="127"/>
      <c r="K3162" s="9" t="s">
        <v>1368</v>
      </c>
      <c r="M3162" s="13">
        <v>1399</v>
      </c>
      <c r="N3162" t="s">
        <v>1713</v>
      </c>
      <c r="O3162">
        <v>530</v>
      </c>
      <c r="P3162">
        <v>125</v>
      </c>
      <c r="Q3162" s="13">
        <f t="shared" si="56"/>
        <v>744</v>
      </c>
    </row>
    <row r="3163" spans="1:17" ht="21">
      <c r="A3163" s="59">
        <v>3155</v>
      </c>
      <c r="B3163" s="55">
        <v>81687944310</v>
      </c>
      <c r="C3163" s="55">
        <v>9391689948</v>
      </c>
      <c r="D3163" s="1" t="s">
        <v>4157</v>
      </c>
      <c r="E3163" s="1" t="s">
        <v>1409</v>
      </c>
      <c r="F3163" s="1" t="s">
        <v>635</v>
      </c>
      <c r="G3163" s="162">
        <v>45467</v>
      </c>
      <c r="H3163" s="156" t="s">
        <v>94</v>
      </c>
      <c r="I3163" s="163">
        <v>45469</v>
      </c>
      <c r="J3163" s="127"/>
      <c r="K3163" s="9" t="s">
        <v>985</v>
      </c>
      <c r="L3163" t="s">
        <v>562</v>
      </c>
      <c r="M3163" s="13">
        <v>1399</v>
      </c>
      <c r="N3163" t="s">
        <v>4420</v>
      </c>
      <c r="O3163">
        <v>560</v>
      </c>
      <c r="P3163">
        <v>125</v>
      </c>
      <c r="Q3163" s="13">
        <f t="shared" si="56"/>
        <v>714</v>
      </c>
    </row>
    <row r="3164" spans="1:17" ht="21">
      <c r="A3164" s="59">
        <v>3156</v>
      </c>
      <c r="B3164" s="55">
        <v>78031738175</v>
      </c>
      <c r="C3164" s="55">
        <v>9922864992</v>
      </c>
      <c r="D3164" s="1" t="s">
        <v>4822</v>
      </c>
      <c r="E3164" s="1" t="s">
        <v>589</v>
      </c>
      <c r="F3164" s="1" t="s">
        <v>232</v>
      </c>
      <c r="G3164" s="162">
        <v>45467</v>
      </c>
      <c r="H3164" s="156" t="s">
        <v>94</v>
      </c>
      <c r="I3164" s="163">
        <v>45469</v>
      </c>
      <c r="J3164" s="127"/>
      <c r="K3164" s="9" t="s">
        <v>1368</v>
      </c>
      <c r="M3164" s="13">
        <v>1399</v>
      </c>
      <c r="N3164" t="s">
        <v>1713</v>
      </c>
      <c r="O3164">
        <v>530</v>
      </c>
      <c r="P3164">
        <v>125</v>
      </c>
      <c r="Q3164" s="13">
        <f t="shared" si="56"/>
        <v>744</v>
      </c>
    </row>
    <row r="3165" spans="1:17" ht="21">
      <c r="A3165" s="59">
        <v>3157</v>
      </c>
      <c r="B3165" s="55">
        <v>77105391145</v>
      </c>
      <c r="C3165" s="55">
        <v>6299065107</v>
      </c>
      <c r="D3165" s="1" t="s">
        <v>4823</v>
      </c>
      <c r="E3165" s="1" t="s">
        <v>901</v>
      </c>
      <c r="F3165" s="1" t="s">
        <v>210</v>
      </c>
      <c r="G3165" s="162">
        <v>45467</v>
      </c>
      <c r="H3165" s="156" t="s">
        <v>94</v>
      </c>
      <c r="I3165" s="163">
        <v>45470</v>
      </c>
      <c r="J3165" s="127"/>
      <c r="K3165" s="9" t="s">
        <v>4824</v>
      </c>
      <c r="L3165" t="s">
        <v>562</v>
      </c>
      <c r="M3165" s="13">
        <v>1899</v>
      </c>
      <c r="N3165" t="s">
        <v>4261</v>
      </c>
      <c r="O3165">
        <v>650</v>
      </c>
      <c r="P3165">
        <v>200</v>
      </c>
      <c r="Q3165" s="13">
        <f t="shared" si="56"/>
        <v>1049</v>
      </c>
    </row>
    <row r="3166" spans="1:17" ht="21">
      <c r="A3166" s="59">
        <v>3158</v>
      </c>
      <c r="B3166" s="55">
        <v>19041596375930</v>
      </c>
      <c r="C3166" s="55">
        <v>7652036378</v>
      </c>
      <c r="D3166" s="1" t="s">
        <v>4825</v>
      </c>
      <c r="E3166" s="1" t="s">
        <v>105</v>
      </c>
      <c r="F3166" s="1" t="s">
        <v>2</v>
      </c>
      <c r="G3166" s="162">
        <v>45467</v>
      </c>
      <c r="H3166" s="156" t="s">
        <v>94</v>
      </c>
      <c r="I3166" s="163">
        <v>45470</v>
      </c>
      <c r="J3166" s="127"/>
      <c r="K3166" s="9" t="s">
        <v>985</v>
      </c>
      <c r="L3166" t="s">
        <v>562</v>
      </c>
      <c r="M3166" s="13">
        <v>1399</v>
      </c>
      <c r="N3166" t="s">
        <v>4420</v>
      </c>
      <c r="O3166">
        <v>560</v>
      </c>
      <c r="P3166">
        <v>125</v>
      </c>
      <c r="Q3166" s="13">
        <f t="shared" si="56"/>
        <v>714</v>
      </c>
    </row>
    <row r="3167" spans="1:17" ht="21">
      <c r="A3167" s="59">
        <v>3159</v>
      </c>
      <c r="B3167" s="55">
        <v>78032252115</v>
      </c>
      <c r="C3167" s="55">
        <v>7667880906</v>
      </c>
      <c r="D3167" s="1" t="s">
        <v>4826</v>
      </c>
      <c r="E3167" s="1" t="s">
        <v>901</v>
      </c>
      <c r="F3167" s="1" t="s">
        <v>210</v>
      </c>
      <c r="G3167" s="162">
        <v>45467</v>
      </c>
      <c r="H3167" s="156" t="s">
        <v>94</v>
      </c>
      <c r="I3167" s="163">
        <v>45470</v>
      </c>
      <c r="J3167" s="127"/>
      <c r="K3167" s="9" t="s">
        <v>2634</v>
      </c>
      <c r="M3167" s="13">
        <v>3398</v>
      </c>
      <c r="N3167" t="s">
        <v>3940</v>
      </c>
      <c r="O3167">
        <f>(650+530)</f>
        <v>1180</v>
      </c>
      <c r="P3167">
        <v>200</v>
      </c>
      <c r="Q3167" s="13">
        <f t="shared" si="56"/>
        <v>2018</v>
      </c>
    </row>
    <row r="3168" spans="1:17" ht="21">
      <c r="A3168" s="59">
        <v>3160</v>
      </c>
      <c r="B3168" s="55">
        <v>78031737910</v>
      </c>
      <c r="C3168" s="55">
        <v>9422117754</v>
      </c>
      <c r="D3168" s="1" t="s">
        <v>4828</v>
      </c>
      <c r="E3168" s="1" t="s">
        <v>1344</v>
      </c>
      <c r="F3168" s="1" t="s">
        <v>492</v>
      </c>
      <c r="G3168" s="162">
        <v>45467</v>
      </c>
      <c r="H3168" s="156" t="s">
        <v>94</v>
      </c>
      <c r="I3168" s="163">
        <v>45471</v>
      </c>
      <c r="J3168" s="127"/>
      <c r="K3168" s="9" t="s">
        <v>1234</v>
      </c>
      <c r="M3168" s="13">
        <v>1499</v>
      </c>
      <c r="N3168" s="132" t="s">
        <v>1520</v>
      </c>
      <c r="O3168">
        <v>550</v>
      </c>
      <c r="P3168">
        <v>125</v>
      </c>
      <c r="Q3168" s="13">
        <f t="shared" si="56"/>
        <v>824</v>
      </c>
    </row>
    <row r="3169" spans="1:17" ht="21">
      <c r="A3169" s="59">
        <v>3161</v>
      </c>
      <c r="B3169" s="55">
        <v>1091303161772</v>
      </c>
      <c r="C3169" s="55">
        <v>6006030520</v>
      </c>
      <c r="D3169" s="1" t="s">
        <v>4829</v>
      </c>
      <c r="E3169" s="1" t="s">
        <v>4830</v>
      </c>
      <c r="F3169" s="1" t="s">
        <v>631</v>
      </c>
      <c r="G3169" s="162">
        <v>45467</v>
      </c>
      <c r="H3169" s="156" t="s">
        <v>94</v>
      </c>
      <c r="I3169" s="163">
        <v>45471</v>
      </c>
      <c r="J3169" s="127"/>
      <c r="K3169" s="9" t="s">
        <v>1368</v>
      </c>
      <c r="M3169" s="13">
        <v>1399</v>
      </c>
      <c r="N3169" s="132" t="s">
        <v>1520</v>
      </c>
      <c r="O3169">
        <v>550</v>
      </c>
      <c r="P3169">
        <v>125</v>
      </c>
      <c r="Q3169" s="13">
        <f t="shared" si="56"/>
        <v>724</v>
      </c>
    </row>
    <row r="3170" spans="1:17" ht="21">
      <c r="A3170" s="59">
        <v>3162</v>
      </c>
      <c r="B3170" s="55">
        <v>78031741863</v>
      </c>
      <c r="C3170" s="55">
        <v>8810395264</v>
      </c>
      <c r="D3170" s="1" t="s">
        <v>4831</v>
      </c>
      <c r="E3170" s="1" t="s">
        <v>4</v>
      </c>
      <c r="F3170" s="1" t="s">
        <v>4</v>
      </c>
      <c r="G3170" s="162">
        <v>45467</v>
      </c>
      <c r="H3170" s="156" t="s">
        <v>94</v>
      </c>
      <c r="I3170" s="163">
        <v>45468</v>
      </c>
      <c r="J3170" s="127"/>
      <c r="K3170" s="9" t="s">
        <v>1514</v>
      </c>
      <c r="M3170" s="13">
        <v>1599</v>
      </c>
      <c r="N3170" s="132" t="s">
        <v>4579</v>
      </c>
      <c r="O3170">
        <v>550</v>
      </c>
      <c r="P3170">
        <v>125</v>
      </c>
      <c r="Q3170" s="13">
        <f t="shared" si="56"/>
        <v>924</v>
      </c>
    </row>
    <row r="3171" spans="1:17" ht="21">
      <c r="A3171" s="59">
        <v>3163</v>
      </c>
      <c r="B3171" s="55">
        <v>78031742445</v>
      </c>
      <c r="C3171" s="55">
        <v>7906724772</v>
      </c>
      <c r="D3171" s="1" t="s">
        <v>2686</v>
      </c>
      <c r="E3171" s="1" t="s">
        <v>839</v>
      </c>
      <c r="F3171" s="1" t="s">
        <v>840</v>
      </c>
      <c r="G3171" s="162">
        <v>45467</v>
      </c>
      <c r="H3171" s="156" t="s">
        <v>94</v>
      </c>
      <c r="I3171" s="163">
        <v>45473</v>
      </c>
      <c r="J3171" s="127"/>
      <c r="K3171" s="9" t="s">
        <v>1234</v>
      </c>
      <c r="M3171" s="13">
        <v>1499</v>
      </c>
      <c r="N3171" s="132" t="s">
        <v>3882</v>
      </c>
      <c r="O3171">
        <v>530</v>
      </c>
      <c r="P3171">
        <v>125</v>
      </c>
      <c r="Q3171" s="13">
        <f t="shared" si="56"/>
        <v>844</v>
      </c>
    </row>
    <row r="3172" spans="1:17" ht="21">
      <c r="A3172" s="59">
        <v>3164</v>
      </c>
      <c r="B3172" s="55">
        <v>78031742810</v>
      </c>
      <c r="C3172" s="55">
        <v>7751063136</v>
      </c>
      <c r="D3172" s="1" t="s">
        <v>4832</v>
      </c>
      <c r="E3172" s="1" t="s">
        <v>1926</v>
      </c>
      <c r="F3172" s="1" t="s">
        <v>827</v>
      </c>
      <c r="G3172" s="162">
        <v>45467</v>
      </c>
      <c r="H3172" s="156" t="s">
        <v>94</v>
      </c>
      <c r="I3172" s="163">
        <v>45474</v>
      </c>
      <c r="J3172" s="127"/>
      <c r="K3172" s="9" t="s">
        <v>1234</v>
      </c>
      <c r="M3172" s="13">
        <v>1499</v>
      </c>
      <c r="N3172" s="132" t="s">
        <v>1520</v>
      </c>
      <c r="O3172">
        <v>550</v>
      </c>
      <c r="P3172">
        <v>125</v>
      </c>
      <c r="Q3172" s="13">
        <f t="shared" si="56"/>
        <v>824</v>
      </c>
    </row>
    <row r="3173" spans="1:17" ht="21">
      <c r="A3173" s="59">
        <v>3165</v>
      </c>
      <c r="B3173" s="55">
        <v>19041596378273</v>
      </c>
      <c r="C3173" s="55">
        <v>9516715412</v>
      </c>
      <c r="D3173" s="1" t="s">
        <v>4833</v>
      </c>
      <c r="E3173" s="1" t="s">
        <v>1613</v>
      </c>
      <c r="F3173" s="1" t="s">
        <v>71</v>
      </c>
      <c r="G3173" s="162">
        <v>45467</v>
      </c>
      <c r="H3173" s="156" t="s">
        <v>94</v>
      </c>
      <c r="I3173" s="163">
        <v>45472</v>
      </c>
      <c r="J3173" s="127"/>
      <c r="K3173" s="9" t="s">
        <v>2104</v>
      </c>
      <c r="M3173" s="13">
        <v>1999</v>
      </c>
      <c r="N3173" t="s">
        <v>4261</v>
      </c>
      <c r="O3173">
        <v>650</v>
      </c>
      <c r="P3173">
        <v>200</v>
      </c>
      <c r="Q3173" s="13">
        <f t="shared" si="56"/>
        <v>1149</v>
      </c>
    </row>
    <row r="3174" spans="1:17" ht="21">
      <c r="A3174" s="59">
        <v>3166</v>
      </c>
      <c r="B3174" s="55">
        <v>78032403945</v>
      </c>
      <c r="C3174" s="55">
        <v>8200650083</v>
      </c>
      <c r="D3174" s="1" t="s">
        <v>2465</v>
      </c>
      <c r="E3174" s="1" t="s">
        <v>891</v>
      </c>
      <c r="F3174" s="1" t="s">
        <v>492</v>
      </c>
      <c r="G3174" s="162">
        <v>45467</v>
      </c>
      <c r="H3174" s="156" t="s">
        <v>94</v>
      </c>
      <c r="I3174" s="163">
        <v>45470</v>
      </c>
      <c r="J3174" s="127"/>
      <c r="K3174" s="9" t="s">
        <v>1427</v>
      </c>
      <c r="M3174" s="13">
        <v>1648</v>
      </c>
      <c r="N3174" s="132" t="s">
        <v>2842</v>
      </c>
      <c r="O3174">
        <v>560</v>
      </c>
      <c r="P3174">
        <v>125</v>
      </c>
      <c r="Q3174" s="13">
        <f t="shared" si="56"/>
        <v>963</v>
      </c>
    </row>
    <row r="3175" spans="1:17" ht="21">
      <c r="A3175" s="59">
        <v>3167</v>
      </c>
      <c r="B3175" s="55">
        <v>19041596627193</v>
      </c>
      <c r="C3175" s="55">
        <v>9111623601</v>
      </c>
      <c r="D3175" s="1" t="s">
        <v>4834</v>
      </c>
      <c r="E3175" s="1" t="s">
        <v>833</v>
      </c>
      <c r="F3175" s="1" t="s">
        <v>199</v>
      </c>
      <c r="G3175" s="162">
        <v>45467</v>
      </c>
      <c r="H3175" s="156" t="s">
        <v>94</v>
      </c>
      <c r="I3175" s="163">
        <v>45470</v>
      </c>
      <c r="J3175" s="127"/>
      <c r="K3175" s="9" t="s">
        <v>2104</v>
      </c>
      <c r="M3175" s="13">
        <v>1999</v>
      </c>
      <c r="N3175" t="s">
        <v>2254</v>
      </c>
      <c r="O3175">
        <v>650</v>
      </c>
      <c r="P3175">
        <v>200</v>
      </c>
      <c r="Q3175" s="13">
        <f t="shared" si="56"/>
        <v>1149</v>
      </c>
    </row>
    <row r="3176" spans="1:17" ht="21">
      <c r="A3176" s="59">
        <v>3168</v>
      </c>
      <c r="B3176" s="55">
        <v>141123421667601</v>
      </c>
      <c r="C3176" s="55">
        <v>8519849252</v>
      </c>
      <c r="D3176" s="1" t="s">
        <v>4835</v>
      </c>
      <c r="E3176" s="1" t="s">
        <v>3948</v>
      </c>
      <c r="F3176" s="1" t="s">
        <v>635</v>
      </c>
      <c r="G3176" s="162">
        <v>45467</v>
      </c>
      <c r="H3176" s="156" t="s">
        <v>94</v>
      </c>
      <c r="I3176" s="163">
        <v>45472</v>
      </c>
      <c r="J3176" s="127"/>
      <c r="K3176" s="9" t="s">
        <v>985</v>
      </c>
      <c r="M3176" s="13">
        <v>1399</v>
      </c>
      <c r="N3176" s="132" t="s">
        <v>4420</v>
      </c>
      <c r="O3176">
        <v>575</v>
      </c>
      <c r="P3176">
        <v>125</v>
      </c>
      <c r="Q3176" s="13">
        <f t="shared" si="56"/>
        <v>699</v>
      </c>
    </row>
    <row r="3177" spans="1:17" ht="21">
      <c r="A3177" s="59">
        <v>3169</v>
      </c>
      <c r="B3177" s="55">
        <v>77105980394</v>
      </c>
      <c r="C3177" s="55">
        <v>6382731493</v>
      </c>
      <c r="D3177" s="1" t="s">
        <v>4836</v>
      </c>
      <c r="E3177" s="1" t="s">
        <v>939</v>
      </c>
      <c r="F3177" s="1" t="s">
        <v>343</v>
      </c>
      <c r="G3177" s="162">
        <v>45467</v>
      </c>
      <c r="H3177" s="156" t="s">
        <v>94</v>
      </c>
      <c r="I3177" s="163">
        <v>45471</v>
      </c>
      <c r="J3177" s="127"/>
      <c r="K3177" s="9" t="s">
        <v>985</v>
      </c>
      <c r="L3177" t="s">
        <v>562</v>
      </c>
      <c r="M3177" s="13">
        <v>1399</v>
      </c>
      <c r="N3177" s="132" t="s">
        <v>4420</v>
      </c>
      <c r="O3177">
        <v>575</v>
      </c>
      <c r="P3177">
        <v>125</v>
      </c>
      <c r="Q3177" s="13">
        <f t="shared" si="56"/>
        <v>699</v>
      </c>
    </row>
    <row r="3178" spans="1:17" ht="21">
      <c r="A3178" s="59">
        <v>3170</v>
      </c>
      <c r="B3178" s="55">
        <v>19041596626342</v>
      </c>
      <c r="C3178" s="55">
        <v>9686005779</v>
      </c>
      <c r="D3178" s="1" t="s">
        <v>4837</v>
      </c>
      <c r="E3178" s="1" t="s">
        <v>329</v>
      </c>
      <c r="F3178" s="1" t="s">
        <v>452</v>
      </c>
      <c r="G3178" s="162">
        <v>45467</v>
      </c>
      <c r="H3178" s="156" t="s">
        <v>94</v>
      </c>
      <c r="I3178" s="163">
        <v>45472</v>
      </c>
      <c r="J3178" s="127"/>
      <c r="K3178" s="9" t="s">
        <v>1368</v>
      </c>
      <c r="M3178" s="13">
        <v>1399</v>
      </c>
      <c r="N3178" s="132" t="s">
        <v>1713</v>
      </c>
      <c r="O3178">
        <v>530</v>
      </c>
      <c r="P3178">
        <v>125</v>
      </c>
      <c r="Q3178" s="13">
        <f t="shared" si="56"/>
        <v>744</v>
      </c>
    </row>
    <row r="3179" spans="1:17" ht="21">
      <c r="A3179" s="59">
        <v>3171</v>
      </c>
      <c r="B3179" s="55">
        <v>19041596626283</v>
      </c>
      <c r="C3179" s="55">
        <v>9353230603</v>
      </c>
      <c r="D3179" s="1" t="s">
        <v>4838</v>
      </c>
      <c r="E3179" s="1" t="s">
        <v>329</v>
      </c>
      <c r="F3179" s="1" t="s">
        <v>452</v>
      </c>
      <c r="G3179" s="162">
        <v>45467</v>
      </c>
      <c r="H3179" s="156" t="s">
        <v>94</v>
      </c>
      <c r="I3179" s="163">
        <v>45472</v>
      </c>
      <c r="J3179" s="127"/>
      <c r="K3179" s="9" t="s">
        <v>1234</v>
      </c>
      <c r="M3179" s="13">
        <v>1499</v>
      </c>
      <c r="N3179" s="132" t="s">
        <v>1520</v>
      </c>
      <c r="O3179">
        <v>550</v>
      </c>
      <c r="P3179">
        <v>125</v>
      </c>
      <c r="Q3179" s="13">
        <f t="shared" si="56"/>
        <v>824</v>
      </c>
    </row>
    <row r="3180" spans="1:17" ht="21">
      <c r="A3180" s="59">
        <v>3172</v>
      </c>
      <c r="B3180" s="55">
        <v>19041596626224</v>
      </c>
      <c r="C3180" s="55">
        <v>7905900311</v>
      </c>
      <c r="D3180" s="1" t="s">
        <v>4839</v>
      </c>
      <c r="E3180" s="1" t="s">
        <v>90</v>
      </c>
      <c r="F3180" s="1" t="s">
        <v>93</v>
      </c>
      <c r="G3180" s="162">
        <v>45467</v>
      </c>
      <c r="H3180" s="156" t="s">
        <v>94</v>
      </c>
      <c r="I3180" s="163">
        <v>45471</v>
      </c>
      <c r="J3180" s="127"/>
      <c r="K3180" s="9" t="s">
        <v>1368</v>
      </c>
      <c r="M3180" s="13">
        <v>1399</v>
      </c>
      <c r="N3180" s="132" t="s">
        <v>1713</v>
      </c>
      <c r="O3180">
        <v>530</v>
      </c>
      <c r="P3180">
        <v>125</v>
      </c>
      <c r="Q3180" s="13">
        <f t="shared" si="56"/>
        <v>744</v>
      </c>
    </row>
    <row r="3181" spans="1:17" ht="21">
      <c r="A3181" s="59">
        <v>3173</v>
      </c>
      <c r="B3181" s="55">
        <v>78032399351</v>
      </c>
      <c r="C3181" s="55">
        <v>9120117081</v>
      </c>
      <c r="D3181" s="1" t="s">
        <v>4840</v>
      </c>
      <c r="E3181" s="1" t="s">
        <v>1583</v>
      </c>
      <c r="F3181" s="1" t="s">
        <v>22</v>
      </c>
      <c r="G3181" s="162">
        <v>45467</v>
      </c>
      <c r="H3181" s="156" t="s">
        <v>94</v>
      </c>
      <c r="I3181" s="163">
        <v>45469</v>
      </c>
      <c r="J3181" s="127"/>
      <c r="K3181" s="9" t="s">
        <v>3171</v>
      </c>
      <c r="M3181" s="13">
        <v>2598</v>
      </c>
      <c r="N3181" s="132" t="s">
        <v>2871</v>
      </c>
      <c r="O3181">
        <v>1060</v>
      </c>
      <c r="P3181">
        <v>200</v>
      </c>
      <c r="Q3181" s="13">
        <f t="shared" si="56"/>
        <v>1338</v>
      </c>
    </row>
    <row r="3182" spans="1:17" ht="21">
      <c r="A3182" s="59">
        <v>3174</v>
      </c>
      <c r="B3182" s="55">
        <v>19041596625966</v>
      </c>
      <c r="C3182" s="55">
        <v>9953151051</v>
      </c>
      <c r="D3182" s="1" t="s">
        <v>4841</v>
      </c>
      <c r="E3182" s="1" t="s">
        <v>663</v>
      </c>
      <c r="F3182" s="1" t="s">
        <v>22</v>
      </c>
      <c r="G3182" s="162">
        <v>45467</v>
      </c>
      <c r="H3182" s="156" t="s">
        <v>94</v>
      </c>
      <c r="I3182" s="163">
        <v>45469</v>
      </c>
      <c r="J3182" s="127"/>
      <c r="K3182" s="9" t="s">
        <v>1376</v>
      </c>
      <c r="L3182" t="s">
        <v>562</v>
      </c>
      <c r="M3182" s="13">
        <v>1499</v>
      </c>
      <c r="N3182" s="132" t="s">
        <v>4133</v>
      </c>
      <c r="O3182">
        <v>575</v>
      </c>
      <c r="P3182">
        <v>125</v>
      </c>
      <c r="Q3182" s="13">
        <f t="shared" si="56"/>
        <v>799</v>
      </c>
    </row>
    <row r="3183" spans="1:17" ht="21">
      <c r="A3183" s="59">
        <v>3175</v>
      </c>
      <c r="B3183" s="55">
        <v>81688677910</v>
      </c>
      <c r="C3183" s="55">
        <v>9092472626</v>
      </c>
      <c r="D3183" s="1" t="s">
        <v>4842</v>
      </c>
      <c r="E3183" s="1" t="s">
        <v>342</v>
      </c>
      <c r="F3183" s="1" t="s">
        <v>343</v>
      </c>
      <c r="G3183" s="162">
        <v>45467</v>
      </c>
      <c r="H3183" s="156" t="s">
        <v>94</v>
      </c>
      <c r="I3183" s="163">
        <v>45469</v>
      </c>
      <c r="J3183" s="127"/>
      <c r="K3183" s="9" t="s">
        <v>1376</v>
      </c>
      <c r="M3183" s="13">
        <v>1499</v>
      </c>
      <c r="N3183" s="132" t="s">
        <v>4133</v>
      </c>
      <c r="O3183">
        <v>575</v>
      </c>
      <c r="P3183">
        <v>125</v>
      </c>
      <c r="Q3183" s="13">
        <f t="shared" si="56"/>
        <v>799</v>
      </c>
    </row>
    <row r="3184" spans="1:17" ht="21">
      <c r="A3184" s="59">
        <v>3176</v>
      </c>
      <c r="B3184" s="55">
        <v>78032392583</v>
      </c>
      <c r="C3184" s="55">
        <v>8072952277</v>
      </c>
      <c r="D3184" s="1" t="s">
        <v>4843</v>
      </c>
      <c r="E3184" s="1" t="s">
        <v>2108</v>
      </c>
      <c r="F3184" s="1" t="s">
        <v>1725</v>
      </c>
      <c r="G3184" s="162">
        <v>45467</v>
      </c>
      <c r="H3184" s="156" t="s">
        <v>94</v>
      </c>
      <c r="I3184" s="163">
        <v>45471</v>
      </c>
      <c r="J3184" s="127"/>
      <c r="K3184" s="9" t="s">
        <v>1368</v>
      </c>
      <c r="M3184" s="13">
        <v>1399</v>
      </c>
      <c r="N3184" s="132" t="s">
        <v>1713</v>
      </c>
      <c r="O3184">
        <v>530</v>
      </c>
      <c r="P3184">
        <v>125</v>
      </c>
      <c r="Q3184" s="13">
        <f t="shared" si="56"/>
        <v>744</v>
      </c>
    </row>
    <row r="3185" spans="1:17" ht="21">
      <c r="A3185" s="59">
        <v>3177</v>
      </c>
      <c r="B3185" s="55">
        <v>78032252664</v>
      </c>
      <c r="C3185" s="55">
        <v>9008514814</v>
      </c>
      <c r="D3185" s="1" t="s">
        <v>4844</v>
      </c>
      <c r="E3185" s="1" t="s">
        <v>329</v>
      </c>
      <c r="F3185" s="1" t="s">
        <v>452</v>
      </c>
      <c r="G3185" s="162">
        <v>45467</v>
      </c>
      <c r="H3185" s="157" t="s">
        <v>115</v>
      </c>
      <c r="I3185" s="164"/>
      <c r="J3185" s="165">
        <v>45479</v>
      </c>
      <c r="K3185" s="9" t="s">
        <v>1427</v>
      </c>
      <c r="M3185" s="13"/>
      <c r="N3185" s="132" t="s">
        <v>2702</v>
      </c>
      <c r="P3185">
        <v>125</v>
      </c>
      <c r="Q3185" s="13">
        <f t="shared" si="56"/>
        <v>0</v>
      </c>
    </row>
    <row r="3186" spans="1:17" ht="21">
      <c r="A3186" s="59">
        <v>3178</v>
      </c>
      <c r="B3186" s="55">
        <v>78032392432</v>
      </c>
      <c r="C3186" s="55">
        <v>9015721223</v>
      </c>
      <c r="D3186" s="1" t="s">
        <v>4845</v>
      </c>
      <c r="E3186" s="1" t="s">
        <v>4</v>
      </c>
      <c r="F3186" s="1" t="s">
        <v>4</v>
      </c>
      <c r="G3186" s="162">
        <v>45467</v>
      </c>
      <c r="H3186" s="156" t="s">
        <v>94</v>
      </c>
      <c r="I3186" s="163">
        <v>45468</v>
      </c>
      <c r="J3186" s="127"/>
      <c r="K3186" s="9" t="s">
        <v>1368</v>
      </c>
      <c r="M3186" s="13">
        <v>1399</v>
      </c>
      <c r="N3186" s="132" t="s">
        <v>1713</v>
      </c>
      <c r="O3186">
        <v>530</v>
      </c>
      <c r="P3186">
        <v>125</v>
      </c>
      <c r="Q3186" s="13">
        <f t="shared" si="56"/>
        <v>744</v>
      </c>
    </row>
    <row r="3187" spans="1:17" ht="21">
      <c r="A3187" s="59">
        <v>3179</v>
      </c>
      <c r="B3187" s="55">
        <v>78032392432</v>
      </c>
      <c r="C3187" s="55">
        <v>8353939934</v>
      </c>
      <c r="D3187" s="1" t="s">
        <v>4846</v>
      </c>
      <c r="E3187" s="1" t="s">
        <v>846</v>
      </c>
      <c r="F3187" s="1" t="s">
        <v>22</v>
      </c>
      <c r="G3187" s="162">
        <v>45467</v>
      </c>
      <c r="H3187" s="156" t="s">
        <v>94</v>
      </c>
      <c r="I3187" s="163">
        <v>45469</v>
      </c>
      <c r="J3187" s="127"/>
      <c r="K3187" s="9" t="s">
        <v>2351</v>
      </c>
      <c r="M3187" s="13">
        <v>1999</v>
      </c>
      <c r="N3187" t="s">
        <v>3334</v>
      </c>
      <c r="O3187">
        <v>650</v>
      </c>
      <c r="P3187">
        <v>200</v>
      </c>
      <c r="Q3187" s="13">
        <f t="shared" si="56"/>
        <v>1149</v>
      </c>
    </row>
    <row r="3188" spans="1:17" ht="21">
      <c r="A3188" s="59">
        <v>3180</v>
      </c>
      <c r="B3188" s="55">
        <v>78033807305</v>
      </c>
      <c r="C3188" s="55">
        <v>7508937873</v>
      </c>
      <c r="D3188" s="1" t="s">
        <v>4847</v>
      </c>
      <c r="E3188" s="1" t="s">
        <v>650</v>
      </c>
      <c r="F3188" s="1" t="s">
        <v>93</v>
      </c>
      <c r="G3188" s="162">
        <v>45468</v>
      </c>
      <c r="H3188" s="156" t="s">
        <v>94</v>
      </c>
      <c r="I3188" s="163">
        <v>45470</v>
      </c>
      <c r="J3188" s="127"/>
      <c r="K3188" s="9" t="s">
        <v>1427</v>
      </c>
      <c r="M3188" s="13">
        <v>1648</v>
      </c>
      <c r="N3188" s="132" t="s">
        <v>2702</v>
      </c>
      <c r="O3188">
        <v>575</v>
      </c>
      <c r="P3188">
        <v>125</v>
      </c>
      <c r="Q3188" s="13">
        <f t="shared" si="56"/>
        <v>948</v>
      </c>
    </row>
    <row r="3189" spans="1:17" ht="21">
      <c r="A3189" s="59">
        <v>3181</v>
      </c>
      <c r="B3189" s="55">
        <v>19041597207014</v>
      </c>
      <c r="C3189" s="55">
        <v>8947876004</v>
      </c>
      <c r="D3189" s="1" t="s">
        <v>4848</v>
      </c>
      <c r="E3189" s="1" t="s">
        <v>2837</v>
      </c>
      <c r="F3189" s="1" t="s">
        <v>11</v>
      </c>
      <c r="G3189" s="162">
        <v>45468</v>
      </c>
      <c r="H3189" s="156" t="s">
        <v>94</v>
      </c>
      <c r="I3189" s="163">
        <v>45471</v>
      </c>
      <c r="J3189" s="127"/>
      <c r="K3189" s="9" t="s">
        <v>985</v>
      </c>
      <c r="L3189" t="s">
        <v>562</v>
      </c>
      <c r="M3189" s="13">
        <v>1499</v>
      </c>
      <c r="N3189" s="9" t="s">
        <v>4420</v>
      </c>
      <c r="O3189">
        <v>560</v>
      </c>
      <c r="P3189">
        <v>125</v>
      </c>
      <c r="Q3189" s="13">
        <f t="shared" si="56"/>
        <v>814</v>
      </c>
    </row>
    <row r="3190" spans="1:17" ht="21">
      <c r="A3190" s="59">
        <v>3182</v>
      </c>
      <c r="B3190" s="55">
        <v>19041597206922</v>
      </c>
      <c r="C3190" s="55">
        <v>9726959246</v>
      </c>
      <c r="D3190" s="1" t="s">
        <v>4849</v>
      </c>
      <c r="E3190" s="1" t="s">
        <v>1043</v>
      </c>
      <c r="F3190" s="1" t="s">
        <v>492</v>
      </c>
      <c r="G3190" s="162">
        <v>45468</v>
      </c>
      <c r="H3190" s="161"/>
      <c r="J3190" s="127"/>
      <c r="K3190" s="9" t="s">
        <v>1368</v>
      </c>
      <c r="M3190" s="13"/>
      <c r="N3190" s="132" t="s">
        <v>1713</v>
      </c>
      <c r="O3190">
        <v>530</v>
      </c>
      <c r="P3190">
        <v>125</v>
      </c>
      <c r="Q3190" s="13">
        <f t="shared" si="56"/>
        <v>0</v>
      </c>
    </row>
    <row r="3191" spans="1:17" ht="21">
      <c r="A3191" s="59">
        <v>3183</v>
      </c>
      <c r="B3191" s="55">
        <v>19041597206771</v>
      </c>
      <c r="C3191" s="55">
        <v>7900261950</v>
      </c>
      <c r="D3191" s="1" t="s">
        <v>4851</v>
      </c>
      <c r="E3191" s="1" t="s">
        <v>1012</v>
      </c>
      <c r="F3191" s="1" t="s">
        <v>840</v>
      </c>
      <c r="G3191" s="162">
        <v>45468</v>
      </c>
      <c r="H3191" s="156" t="s">
        <v>94</v>
      </c>
      <c r="I3191" s="163">
        <v>45471</v>
      </c>
      <c r="K3191" s="9" t="s">
        <v>1234</v>
      </c>
      <c r="M3191" s="13">
        <v>1499</v>
      </c>
      <c r="N3191" s="132" t="s">
        <v>1520</v>
      </c>
      <c r="O3191">
        <v>550</v>
      </c>
      <c r="P3191">
        <v>125</v>
      </c>
      <c r="Q3191" s="13">
        <f t="shared" si="56"/>
        <v>824</v>
      </c>
    </row>
    <row r="3192" spans="1:17" ht="21">
      <c r="A3192" s="59">
        <v>3184</v>
      </c>
      <c r="B3192" s="55">
        <v>141123421778632</v>
      </c>
      <c r="C3192" s="55">
        <v>9970301139</v>
      </c>
      <c r="D3192" s="1" t="s">
        <v>4852</v>
      </c>
      <c r="E3192" s="1" t="s">
        <v>589</v>
      </c>
      <c r="F3192" s="1" t="s">
        <v>232</v>
      </c>
      <c r="G3192" s="162">
        <v>45468</v>
      </c>
      <c r="H3192" s="156" t="s">
        <v>94</v>
      </c>
      <c r="I3192" s="163">
        <v>45471</v>
      </c>
      <c r="J3192" s="127"/>
      <c r="K3192" s="9" t="s">
        <v>2104</v>
      </c>
      <c r="M3192" s="13">
        <v>1999</v>
      </c>
      <c r="N3192" t="s">
        <v>4261</v>
      </c>
      <c r="O3192">
        <v>650</v>
      </c>
      <c r="P3192">
        <v>200</v>
      </c>
      <c r="Q3192" s="13">
        <f t="shared" si="56"/>
        <v>1149</v>
      </c>
    </row>
    <row r="3193" spans="1:17" ht="21">
      <c r="A3193" s="59">
        <v>3185</v>
      </c>
      <c r="B3193" s="55">
        <v>19041597206513</v>
      </c>
      <c r="C3193" s="55">
        <v>9148975609</v>
      </c>
      <c r="D3193" s="1" t="s">
        <v>4853</v>
      </c>
      <c r="E3193" s="1" t="s">
        <v>329</v>
      </c>
      <c r="F3193" s="1" t="s">
        <v>452</v>
      </c>
      <c r="G3193" s="162">
        <v>45468</v>
      </c>
      <c r="H3193" s="156" t="s">
        <v>94</v>
      </c>
      <c r="I3193" s="163">
        <v>45473</v>
      </c>
      <c r="J3193" s="127"/>
      <c r="K3193" s="9" t="s">
        <v>1368</v>
      </c>
      <c r="M3193" s="13">
        <v>1399</v>
      </c>
      <c r="N3193" s="132" t="s">
        <v>1713</v>
      </c>
      <c r="O3193">
        <v>530</v>
      </c>
      <c r="P3193">
        <v>125</v>
      </c>
      <c r="Q3193" s="13">
        <f t="shared" si="56"/>
        <v>744</v>
      </c>
    </row>
    <row r="3194" spans="1:17" ht="21">
      <c r="A3194" s="59">
        <v>3186</v>
      </c>
      <c r="B3194" s="55">
        <v>78033805846</v>
      </c>
      <c r="C3194" s="55">
        <v>9452290570</v>
      </c>
      <c r="D3194" s="1" t="s">
        <v>4856</v>
      </c>
      <c r="E3194" s="1" t="s">
        <v>846</v>
      </c>
      <c r="F3194" s="1" t="s">
        <v>22</v>
      </c>
      <c r="G3194" s="162">
        <v>45468</v>
      </c>
      <c r="H3194" s="156" t="s">
        <v>94</v>
      </c>
      <c r="I3194" s="163">
        <v>45470</v>
      </c>
      <c r="J3194" s="127"/>
      <c r="K3194" s="9" t="s">
        <v>1234</v>
      </c>
      <c r="M3194" s="13">
        <v>1499</v>
      </c>
      <c r="N3194" s="132" t="s">
        <v>1520</v>
      </c>
      <c r="O3194">
        <v>550</v>
      </c>
      <c r="P3194">
        <v>125</v>
      </c>
      <c r="Q3194" s="13">
        <f t="shared" si="56"/>
        <v>824</v>
      </c>
    </row>
    <row r="3195" spans="1:17" ht="21">
      <c r="A3195" s="59">
        <v>3187</v>
      </c>
      <c r="B3195" s="55">
        <v>141123421778643</v>
      </c>
      <c r="C3195" s="55">
        <v>9515669072</v>
      </c>
      <c r="D3195" s="1" t="s">
        <v>4857</v>
      </c>
      <c r="E3195" s="1" t="s">
        <v>829</v>
      </c>
      <c r="F3195" s="1" t="s">
        <v>303</v>
      </c>
      <c r="G3195" s="162">
        <v>45468</v>
      </c>
      <c r="H3195" s="156" t="s">
        <v>94</v>
      </c>
      <c r="I3195" s="163">
        <v>45470</v>
      </c>
      <c r="J3195" s="127"/>
      <c r="K3195" s="9" t="s">
        <v>1368</v>
      </c>
      <c r="M3195" s="13">
        <v>1399</v>
      </c>
      <c r="N3195" s="132" t="s">
        <v>1713</v>
      </c>
      <c r="O3195">
        <v>530</v>
      </c>
      <c r="P3195">
        <v>125</v>
      </c>
      <c r="Q3195" s="13">
        <f t="shared" si="56"/>
        <v>744</v>
      </c>
    </row>
    <row r="3196" spans="1:17" ht="21">
      <c r="A3196" s="59">
        <v>3188</v>
      </c>
      <c r="B3196" s="55">
        <v>19041597205732</v>
      </c>
      <c r="C3196" s="55">
        <v>93115320201</v>
      </c>
      <c r="D3196" s="1" t="s">
        <v>4858</v>
      </c>
      <c r="E3196" s="1" t="s">
        <v>329</v>
      </c>
      <c r="F3196" s="1" t="s">
        <v>452</v>
      </c>
      <c r="G3196" s="162">
        <v>45468</v>
      </c>
      <c r="H3196" s="157" t="s">
        <v>115</v>
      </c>
      <c r="I3196" s="164"/>
      <c r="J3196" s="165">
        <v>45483</v>
      </c>
      <c r="K3196" s="9" t="s">
        <v>1234</v>
      </c>
      <c r="M3196" s="13"/>
      <c r="N3196" s="132" t="s">
        <v>1520</v>
      </c>
      <c r="P3196">
        <v>125</v>
      </c>
      <c r="Q3196" s="13">
        <f t="shared" si="56"/>
        <v>0</v>
      </c>
    </row>
    <row r="3197" spans="1:17" ht="21">
      <c r="A3197" s="59">
        <v>3189</v>
      </c>
      <c r="B3197" s="55">
        <v>19041597205452</v>
      </c>
      <c r="C3197" s="55">
        <v>9619874115</v>
      </c>
      <c r="D3197" s="1" t="s">
        <v>4859</v>
      </c>
      <c r="E3197" s="1" t="s">
        <v>329</v>
      </c>
      <c r="F3197" s="1" t="s">
        <v>452</v>
      </c>
      <c r="G3197" s="162">
        <v>45468</v>
      </c>
      <c r="H3197" s="156" t="s">
        <v>94</v>
      </c>
      <c r="I3197" s="163">
        <v>45472</v>
      </c>
      <c r="J3197" s="127"/>
      <c r="K3197" s="9" t="s">
        <v>1234</v>
      </c>
      <c r="M3197" s="13">
        <v>1499</v>
      </c>
      <c r="N3197" s="132" t="s">
        <v>1520</v>
      </c>
      <c r="O3197">
        <v>550</v>
      </c>
      <c r="P3197">
        <v>125</v>
      </c>
      <c r="Q3197" s="13">
        <f t="shared" si="56"/>
        <v>824</v>
      </c>
    </row>
    <row r="3198" spans="1:17" ht="21">
      <c r="A3198" s="59">
        <v>3190</v>
      </c>
      <c r="B3198" s="55">
        <v>78033803142</v>
      </c>
      <c r="C3198" s="55">
        <v>8141194475</v>
      </c>
      <c r="D3198" s="1" t="s">
        <v>4860</v>
      </c>
      <c r="E3198" s="1" t="s">
        <v>1274</v>
      </c>
      <c r="F3198" s="1" t="s">
        <v>492</v>
      </c>
      <c r="G3198" s="162">
        <v>45468</v>
      </c>
      <c r="H3198" s="156" t="s">
        <v>94</v>
      </c>
      <c r="I3198" s="163">
        <v>45470</v>
      </c>
      <c r="J3198" s="127"/>
      <c r="K3198" s="9" t="s">
        <v>2104</v>
      </c>
      <c r="M3198" s="13">
        <v>1999</v>
      </c>
      <c r="N3198" t="s">
        <v>4261</v>
      </c>
      <c r="O3198">
        <v>650</v>
      </c>
      <c r="P3198">
        <v>200</v>
      </c>
      <c r="Q3198" s="13">
        <f t="shared" si="56"/>
        <v>1149</v>
      </c>
    </row>
    <row r="3199" spans="1:17" ht="21">
      <c r="A3199" s="59">
        <v>3191</v>
      </c>
      <c r="B3199" s="55">
        <v>141123421690112</v>
      </c>
      <c r="C3199" s="55">
        <v>9311447901</v>
      </c>
      <c r="D3199" s="1" t="s">
        <v>4817</v>
      </c>
      <c r="E3199" s="1" t="s">
        <v>836</v>
      </c>
      <c r="F3199" s="1" t="s">
        <v>2</v>
      </c>
      <c r="G3199" s="162">
        <v>45469</v>
      </c>
      <c r="H3199" s="156" t="s">
        <v>94</v>
      </c>
      <c r="I3199" s="163">
        <v>45470</v>
      </c>
      <c r="J3199" s="127"/>
      <c r="K3199" s="9" t="s">
        <v>2351</v>
      </c>
      <c r="L3199" t="s">
        <v>562</v>
      </c>
      <c r="M3199" s="13">
        <v>1999</v>
      </c>
      <c r="N3199" s="127" t="s">
        <v>4698</v>
      </c>
      <c r="O3199">
        <v>650</v>
      </c>
      <c r="P3199">
        <v>200</v>
      </c>
      <c r="Q3199" s="13">
        <f t="shared" si="56"/>
        <v>1149</v>
      </c>
    </row>
    <row r="3200" spans="1:17" ht="21">
      <c r="A3200" s="59">
        <v>3192</v>
      </c>
      <c r="B3200" s="55">
        <v>78035036531</v>
      </c>
      <c r="C3200" s="55">
        <v>8169144517</v>
      </c>
      <c r="D3200" s="1" t="s">
        <v>4850</v>
      </c>
      <c r="E3200" s="1" t="s">
        <v>231</v>
      </c>
      <c r="F3200" s="1" t="s">
        <v>232</v>
      </c>
      <c r="G3200" s="162">
        <v>45469</v>
      </c>
      <c r="H3200" s="157" t="s">
        <v>115</v>
      </c>
      <c r="I3200" s="164"/>
      <c r="J3200" s="165">
        <v>45478</v>
      </c>
      <c r="K3200" s="9" t="s">
        <v>2104</v>
      </c>
      <c r="M3200" s="13"/>
      <c r="N3200" s="127" t="s">
        <v>4698</v>
      </c>
      <c r="P3200">
        <v>200</v>
      </c>
      <c r="Q3200" s="13">
        <f t="shared" si="56"/>
        <v>0</v>
      </c>
    </row>
    <row r="3201" spans="1:17" ht="21">
      <c r="A3201" s="59">
        <v>3193</v>
      </c>
      <c r="B3201" s="55">
        <v>141123421788903</v>
      </c>
      <c r="C3201" s="55">
        <v>8958989176</v>
      </c>
      <c r="D3201" s="1" t="s">
        <v>4854</v>
      </c>
      <c r="E3201" s="1" t="s">
        <v>839</v>
      </c>
      <c r="F3201" s="1" t="s">
        <v>840</v>
      </c>
      <c r="G3201" s="162">
        <v>45469</v>
      </c>
      <c r="H3201" s="156" t="s">
        <v>94</v>
      </c>
      <c r="I3201" s="163">
        <v>45475</v>
      </c>
      <c r="J3201" s="127"/>
      <c r="K3201" s="9" t="s">
        <v>2228</v>
      </c>
      <c r="M3201" s="13">
        <v>2099</v>
      </c>
      <c r="N3201" s="127" t="s">
        <v>4855</v>
      </c>
      <c r="O3201">
        <v>650</v>
      </c>
      <c r="P3201">
        <v>200</v>
      </c>
      <c r="Q3201" s="13">
        <f t="shared" si="56"/>
        <v>1249</v>
      </c>
    </row>
    <row r="3202" spans="1:17" ht="21">
      <c r="A3202" s="59">
        <v>3194</v>
      </c>
      <c r="B3202" s="55">
        <v>19041597714293</v>
      </c>
      <c r="C3202">
        <v>9773801199</v>
      </c>
      <c r="D3202" s="1" t="s">
        <v>4861</v>
      </c>
      <c r="E3202" t="s">
        <v>836</v>
      </c>
      <c r="F3202" s="1" t="s">
        <v>2</v>
      </c>
      <c r="G3202" s="162">
        <v>45469</v>
      </c>
      <c r="H3202" s="156" t="s">
        <v>94</v>
      </c>
      <c r="I3202" s="163">
        <v>45473</v>
      </c>
      <c r="K3202" s="9" t="s">
        <v>2104</v>
      </c>
      <c r="M3202">
        <v>1999</v>
      </c>
      <c r="N3202" t="s">
        <v>2254</v>
      </c>
      <c r="O3202">
        <v>650</v>
      </c>
      <c r="P3202">
        <v>200</v>
      </c>
      <c r="Q3202" s="13">
        <f t="shared" si="56"/>
        <v>1149</v>
      </c>
    </row>
    <row r="3203" spans="1:17" ht="21">
      <c r="A3203" s="59">
        <v>3195</v>
      </c>
      <c r="B3203" s="55">
        <v>78035036225</v>
      </c>
      <c r="C3203">
        <v>8550892529</v>
      </c>
      <c r="D3203" s="1" t="s">
        <v>4862</v>
      </c>
      <c r="E3203" t="s">
        <v>329</v>
      </c>
      <c r="F3203" s="1" t="s">
        <v>452</v>
      </c>
      <c r="G3203" s="162">
        <v>45469</v>
      </c>
      <c r="H3203" s="156" t="s">
        <v>94</v>
      </c>
      <c r="I3203" s="163">
        <v>45472</v>
      </c>
      <c r="K3203" s="9" t="s">
        <v>1368</v>
      </c>
      <c r="M3203">
        <v>1399</v>
      </c>
      <c r="N3203" s="171" t="s">
        <v>1713</v>
      </c>
      <c r="O3203">
        <v>530</v>
      </c>
      <c r="P3203">
        <v>125</v>
      </c>
      <c r="Q3203" s="13">
        <f t="shared" si="56"/>
        <v>744</v>
      </c>
    </row>
    <row r="3204" spans="1:17" ht="21">
      <c r="A3204" s="59">
        <v>3196</v>
      </c>
      <c r="B3204" s="55">
        <v>19041597714035</v>
      </c>
      <c r="C3204">
        <v>9629526988</v>
      </c>
      <c r="D3204" s="1" t="s">
        <v>4863</v>
      </c>
      <c r="E3204" t="s">
        <v>1043</v>
      </c>
      <c r="F3204" s="1" t="s">
        <v>492</v>
      </c>
      <c r="G3204" s="162">
        <v>45469</v>
      </c>
      <c r="H3204" s="156" t="s">
        <v>94</v>
      </c>
      <c r="I3204" s="163">
        <v>45472</v>
      </c>
      <c r="K3204" s="9" t="s">
        <v>985</v>
      </c>
      <c r="L3204" t="s">
        <v>562</v>
      </c>
      <c r="M3204">
        <v>1399</v>
      </c>
      <c r="N3204" s="171" t="s">
        <v>4420</v>
      </c>
      <c r="O3204">
        <v>560</v>
      </c>
      <c r="P3204">
        <v>125</v>
      </c>
      <c r="Q3204" s="13">
        <f t="shared" si="56"/>
        <v>714</v>
      </c>
    </row>
    <row r="3205" spans="1:17" ht="21">
      <c r="A3205" s="59">
        <v>3197</v>
      </c>
      <c r="B3205" s="55">
        <v>77108852726</v>
      </c>
      <c r="C3205">
        <v>9560567760</v>
      </c>
      <c r="D3205" s="1" t="s">
        <v>4864</v>
      </c>
      <c r="E3205" t="s">
        <v>4</v>
      </c>
      <c r="F3205" s="1" t="s">
        <v>4</v>
      </c>
      <c r="G3205" s="162">
        <v>45469</v>
      </c>
      <c r="H3205" s="156" t="s">
        <v>94</v>
      </c>
      <c r="I3205" s="163">
        <v>45470</v>
      </c>
      <c r="K3205" s="9" t="s">
        <v>2351</v>
      </c>
      <c r="L3205" t="s">
        <v>562</v>
      </c>
      <c r="M3205">
        <v>1999</v>
      </c>
      <c r="N3205" t="s">
        <v>4261</v>
      </c>
      <c r="O3205">
        <v>650</v>
      </c>
      <c r="P3205">
        <v>200</v>
      </c>
      <c r="Q3205" s="13">
        <f t="shared" si="56"/>
        <v>1149</v>
      </c>
    </row>
    <row r="3206" spans="1:17" ht="21">
      <c r="A3206" s="59">
        <v>3198</v>
      </c>
      <c r="B3206" s="55">
        <v>141123421788925</v>
      </c>
      <c r="C3206">
        <v>7061521407</v>
      </c>
      <c r="D3206" s="1" t="s">
        <v>4865</v>
      </c>
      <c r="E3206" t="s">
        <v>4750</v>
      </c>
      <c r="F3206" s="1" t="s">
        <v>365</v>
      </c>
      <c r="G3206" s="162">
        <v>45469</v>
      </c>
      <c r="H3206" s="156" t="s">
        <v>94</v>
      </c>
      <c r="I3206" s="163">
        <v>45471</v>
      </c>
      <c r="K3206" s="9" t="s">
        <v>2104</v>
      </c>
      <c r="M3206">
        <v>1999</v>
      </c>
      <c r="N3206" t="s">
        <v>2254</v>
      </c>
      <c r="O3206">
        <v>650</v>
      </c>
      <c r="P3206">
        <v>200</v>
      </c>
      <c r="Q3206" s="13">
        <f t="shared" si="56"/>
        <v>1149</v>
      </c>
    </row>
    <row r="3207" spans="1:17" ht="21">
      <c r="A3207" s="59">
        <v>3199</v>
      </c>
      <c r="B3207" s="55">
        <v>78035049046</v>
      </c>
      <c r="C3207">
        <v>7901010147</v>
      </c>
      <c r="D3207" s="1" t="s">
        <v>4866</v>
      </c>
      <c r="E3207" t="s">
        <v>1148</v>
      </c>
      <c r="F3207" s="1" t="s">
        <v>635</v>
      </c>
      <c r="G3207" s="162">
        <v>45469</v>
      </c>
      <c r="H3207" s="156" t="s">
        <v>94</v>
      </c>
      <c r="I3207" s="163">
        <v>45475</v>
      </c>
      <c r="K3207" s="9" t="s">
        <v>1368</v>
      </c>
      <c r="M3207">
        <v>1399</v>
      </c>
      <c r="N3207" t="s">
        <v>1713</v>
      </c>
      <c r="O3207">
        <v>530</v>
      </c>
      <c r="P3207">
        <v>125</v>
      </c>
      <c r="Q3207" s="13">
        <f t="shared" si="56"/>
        <v>744</v>
      </c>
    </row>
    <row r="3208" spans="1:17" ht="21">
      <c r="A3208" s="59">
        <v>3200</v>
      </c>
      <c r="B3208" s="55">
        <v>78035035816</v>
      </c>
      <c r="C3208">
        <v>7876684047</v>
      </c>
      <c r="D3208" s="1" t="s">
        <v>4867</v>
      </c>
      <c r="E3208" t="s">
        <v>1652</v>
      </c>
      <c r="F3208" s="1" t="s">
        <v>468</v>
      </c>
      <c r="G3208" s="162">
        <v>45469</v>
      </c>
      <c r="H3208" s="156" t="s">
        <v>94</v>
      </c>
      <c r="I3208" s="163">
        <v>45472</v>
      </c>
      <c r="K3208" s="9" t="s">
        <v>1234</v>
      </c>
      <c r="M3208">
        <v>1499</v>
      </c>
      <c r="N3208" s="132" t="s">
        <v>1520</v>
      </c>
      <c r="O3208">
        <v>550</v>
      </c>
      <c r="P3208">
        <v>125</v>
      </c>
      <c r="Q3208" s="13">
        <f t="shared" si="56"/>
        <v>824</v>
      </c>
    </row>
    <row r="3209" spans="1:17" ht="21">
      <c r="A3209" s="59">
        <v>3201</v>
      </c>
      <c r="B3209" s="55">
        <v>77108852424</v>
      </c>
      <c r="C3209">
        <v>8879954174</v>
      </c>
      <c r="D3209" s="1" t="s">
        <v>4868</v>
      </c>
      <c r="E3209" t="s">
        <v>2410</v>
      </c>
      <c r="F3209" s="1" t="s">
        <v>232</v>
      </c>
      <c r="G3209" s="162">
        <v>45469</v>
      </c>
      <c r="H3209" s="156" t="s">
        <v>94</v>
      </c>
      <c r="I3209" s="163">
        <v>45472</v>
      </c>
      <c r="K3209" s="9" t="s">
        <v>2782</v>
      </c>
      <c r="L3209" t="s">
        <v>562</v>
      </c>
      <c r="M3209">
        <v>3398</v>
      </c>
      <c r="N3209" t="s">
        <v>3040</v>
      </c>
      <c r="O3209">
        <f>(530+650+25)</f>
        <v>1205</v>
      </c>
      <c r="P3209">
        <v>200</v>
      </c>
      <c r="Q3209" s="13">
        <f t="shared" si="56"/>
        <v>1993</v>
      </c>
    </row>
    <row r="3210" spans="1:17" ht="21">
      <c r="A3210" s="59">
        <v>3202</v>
      </c>
      <c r="B3210" s="55">
        <v>77108852380</v>
      </c>
      <c r="C3210">
        <v>7736170024</v>
      </c>
      <c r="D3210" s="1" t="s">
        <v>4869</v>
      </c>
      <c r="E3210" t="s">
        <v>2162</v>
      </c>
      <c r="F3210" s="1" t="s">
        <v>6</v>
      </c>
      <c r="G3210" s="162">
        <v>45469</v>
      </c>
      <c r="H3210" s="156" t="s">
        <v>94</v>
      </c>
      <c r="I3210" s="163">
        <v>45474</v>
      </c>
      <c r="K3210" s="9" t="s">
        <v>985</v>
      </c>
      <c r="L3210" t="s">
        <v>562</v>
      </c>
      <c r="M3210">
        <v>1399</v>
      </c>
      <c r="N3210" s="171" t="s">
        <v>4420</v>
      </c>
      <c r="O3210">
        <v>560</v>
      </c>
      <c r="P3210">
        <v>125</v>
      </c>
      <c r="Q3210" s="13">
        <f t="shared" si="56"/>
        <v>714</v>
      </c>
    </row>
    <row r="3211" spans="1:17" ht="21">
      <c r="A3211" s="59">
        <v>3203</v>
      </c>
      <c r="B3211" s="55">
        <v>78035032294</v>
      </c>
      <c r="C3211">
        <v>9021582601</v>
      </c>
      <c r="D3211" s="1" t="s">
        <v>4870</v>
      </c>
      <c r="E3211" t="s">
        <v>2211</v>
      </c>
      <c r="F3211" s="1" t="s">
        <v>232</v>
      </c>
      <c r="G3211" s="162">
        <v>45469</v>
      </c>
      <c r="H3211" s="156" t="s">
        <v>94</v>
      </c>
      <c r="I3211" s="163">
        <v>45474</v>
      </c>
      <c r="K3211" s="9" t="s">
        <v>1368</v>
      </c>
      <c r="M3211">
        <v>1399</v>
      </c>
      <c r="N3211" t="s">
        <v>1713</v>
      </c>
      <c r="O3211">
        <v>530</v>
      </c>
      <c r="P3211">
        <v>125</v>
      </c>
      <c r="Q3211" s="13">
        <f t="shared" si="56"/>
        <v>744</v>
      </c>
    </row>
    <row r="3212" spans="1:17" ht="21">
      <c r="A3212" s="59">
        <v>3204</v>
      </c>
      <c r="B3212" s="55">
        <v>78035032261</v>
      </c>
      <c r="C3212">
        <v>8207221107</v>
      </c>
      <c r="D3212" s="1" t="s">
        <v>4871</v>
      </c>
      <c r="E3212" t="s">
        <v>3082</v>
      </c>
      <c r="F3212" s="1" t="s">
        <v>714</v>
      </c>
      <c r="G3212" s="162">
        <v>45469</v>
      </c>
      <c r="H3212" s="156" t="s">
        <v>94</v>
      </c>
      <c r="I3212" s="163">
        <v>45472</v>
      </c>
      <c r="K3212" s="9" t="s">
        <v>1368</v>
      </c>
      <c r="M3212">
        <v>1399</v>
      </c>
      <c r="N3212" t="s">
        <v>1713</v>
      </c>
      <c r="O3212">
        <v>530</v>
      </c>
      <c r="P3212">
        <v>125</v>
      </c>
      <c r="Q3212" s="13">
        <f t="shared" si="56"/>
        <v>744</v>
      </c>
    </row>
    <row r="3213" spans="1:17" ht="21">
      <c r="A3213" s="59">
        <v>3205</v>
      </c>
      <c r="B3213" s="55">
        <v>19041597712720</v>
      </c>
      <c r="C3213">
        <v>9921184618</v>
      </c>
      <c r="D3213" s="1" t="s">
        <v>4872</v>
      </c>
      <c r="E3213" t="s">
        <v>2025</v>
      </c>
      <c r="F3213" s="1" t="s">
        <v>232</v>
      </c>
      <c r="G3213" s="162">
        <v>45469</v>
      </c>
      <c r="H3213" s="156" t="s">
        <v>94</v>
      </c>
      <c r="I3213" s="163">
        <v>45474</v>
      </c>
      <c r="K3213" s="9" t="s">
        <v>1368</v>
      </c>
      <c r="M3213">
        <v>1399</v>
      </c>
      <c r="N3213" t="s">
        <v>1713</v>
      </c>
      <c r="O3213">
        <v>530</v>
      </c>
      <c r="P3213">
        <v>125</v>
      </c>
      <c r="Q3213" s="13">
        <f t="shared" si="56"/>
        <v>744</v>
      </c>
    </row>
    <row r="3214" spans="1:17" ht="21">
      <c r="A3214" s="59">
        <v>3206</v>
      </c>
      <c r="B3214" s="55">
        <v>78035031933</v>
      </c>
      <c r="C3214">
        <v>9625360907</v>
      </c>
      <c r="D3214" s="1" t="s">
        <v>4873</v>
      </c>
      <c r="E3214" t="s">
        <v>4</v>
      </c>
      <c r="F3214" s="1" t="s">
        <v>4</v>
      </c>
      <c r="G3214" s="162">
        <v>45469</v>
      </c>
      <c r="H3214" s="156" t="s">
        <v>94</v>
      </c>
      <c r="I3214" s="163">
        <v>45470</v>
      </c>
      <c r="K3214" s="9" t="s">
        <v>3384</v>
      </c>
      <c r="M3214">
        <v>3498</v>
      </c>
      <c r="N3214" s="132" t="s">
        <v>4874</v>
      </c>
      <c r="O3214">
        <f>(550+650)</f>
        <v>1200</v>
      </c>
      <c r="P3214">
        <v>200</v>
      </c>
      <c r="Q3214" s="13">
        <f t="shared" si="56"/>
        <v>2098</v>
      </c>
    </row>
    <row r="3215" spans="1:17" ht="21">
      <c r="A3215" s="59">
        <v>3207</v>
      </c>
      <c r="B3215" s="55">
        <v>19041597712145</v>
      </c>
      <c r="C3215">
        <v>7007928607</v>
      </c>
      <c r="D3215" s="1" t="s">
        <v>4875</v>
      </c>
      <c r="E3215" t="s">
        <v>828</v>
      </c>
      <c r="F3215" s="1" t="s">
        <v>22</v>
      </c>
      <c r="G3215" s="162">
        <v>45469</v>
      </c>
      <c r="H3215" s="157" t="s">
        <v>115</v>
      </c>
      <c r="I3215" s="164"/>
      <c r="J3215" s="165">
        <v>45474</v>
      </c>
      <c r="K3215" s="9" t="s">
        <v>1368</v>
      </c>
      <c r="N3215" t="s">
        <v>1713</v>
      </c>
      <c r="O3215">
        <v>530</v>
      </c>
      <c r="P3215">
        <v>125</v>
      </c>
      <c r="Q3215" s="13">
        <f t="shared" si="56"/>
        <v>0</v>
      </c>
    </row>
    <row r="3216" spans="1:17" ht="21">
      <c r="A3216" s="59">
        <v>3208</v>
      </c>
      <c r="B3216" s="55">
        <v>19041597712042</v>
      </c>
      <c r="C3216">
        <v>9800633351</v>
      </c>
      <c r="D3216" s="1" t="s">
        <v>4876</v>
      </c>
      <c r="E3216" t="s">
        <v>329</v>
      </c>
      <c r="F3216" s="1" t="s">
        <v>452</v>
      </c>
      <c r="G3216" s="162">
        <v>45469</v>
      </c>
      <c r="H3216" s="156" t="s">
        <v>94</v>
      </c>
      <c r="I3216" s="163">
        <v>45473</v>
      </c>
      <c r="K3216" s="9" t="s">
        <v>1368</v>
      </c>
      <c r="M3216">
        <v>1399</v>
      </c>
      <c r="N3216" t="s">
        <v>1713</v>
      </c>
      <c r="O3216">
        <v>530</v>
      </c>
      <c r="P3216">
        <v>125</v>
      </c>
      <c r="Q3216" s="13">
        <f t="shared" si="56"/>
        <v>744</v>
      </c>
    </row>
    <row r="3217" spans="1:17" ht="21">
      <c r="A3217" s="59">
        <v>3209</v>
      </c>
      <c r="B3217" s="55">
        <v>19041598137104</v>
      </c>
      <c r="C3217">
        <v>8279910037</v>
      </c>
      <c r="D3217" s="1" t="s">
        <v>4877</v>
      </c>
      <c r="E3217" t="s">
        <v>1500</v>
      </c>
      <c r="F3217" s="1" t="s">
        <v>840</v>
      </c>
      <c r="G3217" s="162">
        <v>45470</v>
      </c>
      <c r="H3217" s="156" t="s">
        <v>94</v>
      </c>
      <c r="I3217" s="163">
        <v>45472</v>
      </c>
      <c r="K3217" s="9" t="s">
        <v>1415</v>
      </c>
      <c r="M3217">
        <v>1548</v>
      </c>
      <c r="N3217" t="s">
        <v>1554</v>
      </c>
      <c r="O3217">
        <v>560</v>
      </c>
      <c r="P3217">
        <v>125</v>
      </c>
      <c r="Q3217" s="13">
        <f t="shared" ref="Q3217:Q3280" si="57">(IF((M3217)-(O3217+P3217)&lt;0,0,(M3217)-(O3217+P3217)))</f>
        <v>863</v>
      </c>
    </row>
    <row r="3218" spans="1:17" ht="21">
      <c r="A3218" s="59">
        <v>3210</v>
      </c>
      <c r="B3218" s="55">
        <v>19041598137023</v>
      </c>
      <c r="C3218">
        <v>8989081000</v>
      </c>
      <c r="D3218" s="1" t="s">
        <v>4878</v>
      </c>
      <c r="E3218" t="s">
        <v>833</v>
      </c>
      <c r="F3218" s="1" t="s">
        <v>199</v>
      </c>
      <c r="G3218" s="162">
        <v>45470</v>
      </c>
      <c r="H3218" s="156" t="s">
        <v>94</v>
      </c>
      <c r="I3218" s="163">
        <v>45473</v>
      </c>
      <c r="K3218" s="9" t="s">
        <v>2351</v>
      </c>
      <c r="L3218" t="s">
        <v>562</v>
      </c>
      <c r="M3218">
        <v>1999</v>
      </c>
      <c r="N3218" t="s">
        <v>2254</v>
      </c>
      <c r="O3218">
        <v>650</v>
      </c>
      <c r="P3218">
        <v>200</v>
      </c>
      <c r="Q3218" s="13">
        <f t="shared" si="57"/>
        <v>1149</v>
      </c>
    </row>
    <row r="3219" spans="1:17" ht="21">
      <c r="A3219" s="59">
        <v>3211</v>
      </c>
      <c r="B3219" s="55">
        <v>78036092606</v>
      </c>
      <c r="C3219">
        <v>9136121323</v>
      </c>
      <c r="D3219" s="1" t="s">
        <v>4879</v>
      </c>
      <c r="E3219" t="s">
        <v>231</v>
      </c>
      <c r="F3219" s="1" t="s">
        <v>232</v>
      </c>
      <c r="G3219" s="162">
        <v>45470</v>
      </c>
      <c r="H3219" s="156" t="s">
        <v>94</v>
      </c>
      <c r="I3219" s="163">
        <v>45472</v>
      </c>
      <c r="K3219" s="9" t="s">
        <v>2104</v>
      </c>
      <c r="M3219">
        <v>1999</v>
      </c>
      <c r="N3219" t="s">
        <v>2254</v>
      </c>
      <c r="O3219">
        <v>650</v>
      </c>
      <c r="P3219">
        <v>200</v>
      </c>
      <c r="Q3219" s="13">
        <f t="shared" si="57"/>
        <v>1149</v>
      </c>
    </row>
    <row r="3220" spans="1:17" ht="21">
      <c r="A3220" s="59">
        <v>3212</v>
      </c>
      <c r="B3220" s="55">
        <v>78036092584</v>
      </c>
      <c r="C3220">
        <v>9981640031</v>
      </c>
      <c r="D3220" s="1" t="s">
        <v>4880</v>
      </c>
      <c r="E3220" t="s">
        <v>1577</v>
      </c>
      <c r="F3220" s="1" t="s">
        <v>71</v>
      </c>
      <c r="G3220" s="162">
        <v>45470</v>
      </c>
      <c r="H3220" s="156" t="s">
        <v>94</v>
      </c>
      <c r="I3220" s="163">
        <v>45474</v>
      </c>
      <c r="K3220" s="9" t="s">
        <v>2104</v>
      </c>
      <c r="M3220">
        <v>1999</v>
      </c>
      <c r="N3220" t="s">
        <v>4261</v>
      </c>
      <c r="O3220">
        <v>650</v>
      </c>
      <c r="P3220">
        <v>200</v>
      </c>
      <c r="Q3220" s="13">
        <f t="shared" si="57"/>
        <v>1149</v>
      </c>
    </row>
    <row r="3221" spans="1:17" ht="21">
      <c r="A3221" s="59">
        <v>3213</v>
      </c>
      <c r="B3221" s="55">
        <v>78036092536</v>
      </c>
      <c r="C3221">
        <v>8595764211</v>
      </c>
      <c r="D3221" s="1" t="s">
        <v>4881</v>
      </c>
      <c r="E3221" t="s">
        <v>4</v>
      </c>
      <c r="F3221" s="1" t="s">
        <v>4</v>
      </c>
      <c r="G3221" s="162">
        <v>45470</v>
      </c>
      <c r="H3221" s="156" t="s">
        <v>94</v>
      </c>
      <c r="I3221" s="163">
        <v>45471</v>
      </c>
      <c r="K3221" s="9" t="s">
        <v>1234</v>
      </c>
      <c r="M3221">
        <v>1499</v>
      </c>
      <c r="N3221" s="132" t="s">
        <v>1520</v>
      </c>
      <c r="O3221">
        <v>550</v>
      </c>
      <c r="P3221">
        <v>125</v>
      </c>
      <c r="Q3221" s="13">
        <f t="shared" si="57"/>
        <v>824</v>
      </c>
    </row>
    <row r="3222" spans="1:17" ht="21">
      <c r="A3222" s="59">
        <v>3214</v>
      </c>
      <c r="B3222" s="55">
        <v>78036092433</v>
      </c>
      <c r="C3222">
        <v>9327601677</v>
      </c>
      <c r="D3222" s="1" t="s">
        <v>4882</v>
      </c>
      <c r="E3222" t="s">
        <v>3377</v>
      </c>
      <c r="F3222" s="1" t="s">
        <v>492</v>
      </c>
      <c r="G3222" s="162">
        <v>45470</v>
      </c>
      <c r="H3222" s="156" t="s">
        <v>94</v>
      </c>
      <c r="I3222" s="163">
        <v>45472</v>
      </c>
      <c r="K3222" s="9" t="s">
        <v>1234</v>
      </c>
      <c r="M3222">
        <v>1499</v>
      </c>
      <c r="N3222" t="s">
        <v>3882</v>
      </c>
      <c r="O3222">
        <v>530</v>
      </c>
      <c r="P3222">
        <v>125</v>
      </c>
      <c r="Q3222" s="13">
        <f t="shared" si="57"/>
        <v>844</v>
      </c>
    </row>
    <row r="3223" spans="1:17" ht="21">
      <c r="A3223" s="59">
        <v>3215</v>
      </c>
      <c r="B3223" s="55">
        <v>78036092175</v>
      </c>
      <c r="C3223">
        <v>7974567343</v>
      </c>
      <c r="D3223" s="1" t="s">
        <v>4884</v>
      </c>
      <c r="E3223" t="s">
        <v>4885</v>
      </c>
      <c r="F3223" s="1" t="s">
        <v>71</v>
      </c>
      <c r="G3223" s="162">
        <v>45470</v>
      </c>
      <c r="H3223" s="156" t="s">
        <v>94</v>
      </c>
      <c r="I3223" s="163">
        <v>45475</v>
      </c>
      <c r="K3223" s="9" t="s">
        <v>1234</v>
      </c>
      <c r="M3223">
        <v>1499</v>
      </c>
      <c r="N3223" s="132" t="s">
        <v>1520</v>
      </c>
      <c r="O3223">
        <v>550</v>
      </c>
      <c r="P3223">
        <v>125</v>
      </c>
      <c r="Q3223" s="13">
        <f t="shared" si="57"/>
        <v>824</v>
      </c>
    </row>
    <row r="3224" spans="1:17" ht="21">
      <c r="A3224" s="59">
        <v>3216</v>
      </c>
      <c r="B3224" s="55">
        <v>78036091910</v>
      </c>
      <c r="C3224">
        <v>6201255064</v>
      </c>
      <c r="D3224" s="1" t="s">
        <v>2310</v>
      </c>
      <c r="E3224" t="s">
        <v>901</v>
      </c>
      <c r="F3224" s="1" t="s">
        <v>210</v>
      </c>
      <c r="G3224" s="162">
        <v>45470</v>
      </c>
      <c r="H3224" s="156" t="s">
        <v>94</v>
      </c>
      <c r="I3224" s="163">
        <v>45472</v>
      </c>
      <c r="K3224" s="9" t="s">
        <v>2228</v>
      </c>
      <c r="M3224">
        <v>2099</v>
      </c>
      <c r="N3224" t="s">
        <v>3928</v>
      </c>
      <c r="O3224">
        <v>650</v>
      </c>
      <c r="P3224">
        <v>200</v>
      </c>
      <c r="Q3224" s="13">
        <f t="shared" si="57"/>
        <v>1249</v>
      </c>
    </row>
    <row r="3225" spans="1:17" ht="21">
      <c r="A3225" s="59">
        <v>3217</v>
      </c>
      <c r="B3225" s="55">
        <v>77110159722</v>
      </c>
      <c r="C3225">
        <v>7347460035</v>
      </c>
      <c r="D3225" s="1" t="s">
        <v>4888</v>
      </c>
      <c r="E3225" t="s">
        <v>1215</v>
      </c>
      <c r="F3225" s="1" t="s">
        <v>93</v>
      </c>
      <c r="G3225" s="162">
        <v>45470</v>
      </c>
      <c r="H3225" s="156" t="s">
        <v>94</v>
      </c>
      <c r="I3225" s="163">
        <v>45471</v>
      </c>
      <c r="K3225" s="9" t="s">
        <v>985</v>
      </c>
      <c r="L3225" t="s">
        <v>562</v>
      </c>
      <c r="M3225">
        <v>1399</v>
      </c>
      <c r="N3225" s="132" t="s">
        <v>1554</v>
      </c>
      <c r="O3225">
        <v>560</v>
      </c>
      <c r="P3225">
        <v>125</v>
      </c>
      <c r="Q3225" s="13">
        <f t="shared" si="57"/>
        <v>714</v>
      </c>
    </row>
    <row r="3226" spans="1:17" ht="21">
      <c r="A3226" s="59">
        <v>3218</v>
      </c>
      <c r="B3226" s="55">
        <v>81692463274</v>
      </c>
      <c r="C3226">
        <v>8667026059</v>
      </c>
      <c r="D3226" s="1" t="s">
        <v>4889</v>
      </c>
      <c r="E3226" t="s">
        <v>342</v>
      </c>
      <c r="F3226" s="1" t="s">
        <v>343</v>
      </c>
      <c r="G3226" s="162">
        <v>45470</v>
      </c>
      <c r="H3226" s="156" t="s">
        <v>94</v>
      </c>
      <c r="I3226" s="163">
        <v>45472</v>
      </c>
      <c r="K3226" s="9" t="s">
        <v>985</v>
      </c>
      <c r="L3226" t="s">
        <v>562</v>
      </c>
      <c r="M3226">
        <v>1499</v>
      </c>
      <c r="N3226" s="132" t="s">
        <v>1554</v>
      </c>
      <c r="O3226">
        <v>560</v>
      </c>
      <c r="P3226">
        <v>125</v>
      </c>
      <c r="Q3226" s="13">
        <f t="shared" si="57"/>
        <v>814</v>
      </c>
    </row>
    <row r="3227" spans="1:17" ht="21">
      <c r="A3227" s="59">
        <v>3219</v>
      </c>
      <c r="B3227" s="55">
        <v>78036089891</v>
      </c>
      <c r="C3227">
        <v>9571522830</v>
      </c>
      <c r="D3227" s="1" t="s">
        <v>4890</v>
      </c>
      <c r="E3227" t="s">
        <v>1027</v>
      </c>
      <c r="F3227" s="1" t="s">
        <v>492</v>
      </c>
      <c r="G3227" s="162">
        <v>45470</v>
      </c>
      <c r="H3227" s="157" t="s">
        <v>115</v>
      </c>
      <c r="I3227" s="164"/>
      <c r="J3227" s="165">
        <v>45480</v>
      </c>
      <c r="K3227" s="9" t="s">
        <v>2104</v>
      </c>
      <c r="N3227" t="s">
        <v>4261</v>
      </c>
      <c r="P3227">
        <v>200</v>
      </c>
      <c r="Q3227" s="13">
        <f t="shared" si="57"/>
        <v>0</v>
      </c>
    </row>
    <row r="3228" spans="1:17" ht="21">
      <c r="A3228" s="59">
        <v>3220</v>
      </c>
      <c r="B3228" s="55">
        <v>19041598136220</v>
      </c>
      <c r="C3228">
        <v>6370211323</v>
      </c>
      <c r="D3228" s="1" t="s">
        <v>4891</v>
      </c>
      <c r="E3228" t="s">
        <v>3648</v>
      </c>
      <c r="F3228" s="1" t="s">
        <v>827</v>
      </c>
      <c r="G3228" s="162">
        <v>45470</v>
      </c>
      <c r="H3228" s="157" t="s">
        <v>115</v>
      </c>
      <c r="I3228" s="164"/>
      <c r="J3228" s="165">
        <v>45481</v>
      </c>
      <c r="K3228" s="9" t="s">
        <v>1234</v>
      </c>
      <c r="N3228" s="132" t="s">
        <v>3882</v>
      </c>
      <c r="O3228">
        <v>530</v>
      </c>
      <c r="P3228">
        <v>125</v>
      </c>
      <c r="Q3228" s="13">
        <f t="shared" si="57"/>
        <v>0</v>
      </c>
    </row>
    <row r="3229" spans="1:17" ht="21">
      <c r="A3229" s="59">
        <v>3221</v>
      </c>
      <c r="B3229" s="55">
        <v>78036089235</v>
      </c>
      <c r="C3229">
        <v>9810876272</v>
      </c>
      <c r="D3229" s="1" t="s">
        <v>4892</v>
      </c>
      <c r="E3229" t="s">
        <v>21</v>
      </c>
      <c r="F3229" s="1" t="s">
        <v>22</v>
      </c>
      <c r="G3229" s="162">
        <v>45470</v>
      </c>
      <c r="H3229" s="156" t="s">
        <v>94</v>
      </c>
      <c r="I3229" s="163">
        <v>45471</v>
      </c>
      <c r="K3229" s="9" t="s">
        <v>1368</v>
      </c>
      <c r="M3229">
        <v>1399</v>
      </c>
      <c r="N3229" s="132" t="s">
        <v>1713</v>
      </c>
      <c r="O3229">
        <v>530</v>
      </c>
      <c r="P3229">
        <v>125</v>
      </c>
      <c r="Q3229" s="13">
        <f t="shared" si="57"/>
        <v>744</v>
      </c>
    </row>
    <row r="3230" spans="1:17" ht="21">
      <c r="A3230" s="59">
        <v>3222</v>
      </c>
      <c r="B3230" s="55">
        <v>19041598136065</v>
      </c>
      <c r="C3230">
        <v>7338479389</v>
      </c>
      <c r="D3230" s="1" t="s">
        <v>4893</v>
      </c>
      <c r="E3230" t="s">
        <v>2437</v>
      </c>
      <c r="F3230" s="1" t="s">
        <v>452</v>
      </c>
      <c r="G3230" s="162">
        <v>45470</v>
      </c>
      <c r="H3230" s="157" t="s">
        <v>115</v>
      </c>
      <c r="I3230" s="164"/>
      <c r="J3230" s="165">
        <v>45482</v>
      </c>
      <c r="K3230" s="9" t="s">
        <v>1427</v>
      </c>
      <c r="N3230" s="132" t="s">
        <v>2702</v>
      </c>
      <c r="O3230">
        <v>575</v>
      </c>
      <c r="P3230">
        <v>125</v>
      </c>
      <c r="Q3230" s="13">
        <f t="shared" si="57"/>
        <v>0</v>
      </c>
    </row>
    <row r="3231" spans="1:17" ht="21">
      <c r="A3231" s="59">
        <v>3223</v>
      </c>
      <c r="B3231" s="55">
        <v>78036088701</v>
      </c>
      <c r="C3231">
        <v>8657690589</v>
      </c>
      <c r="D3231" s="1" t="s">
        <v>4894</v>
      </c>
      <c r="E3231" t="s">
        <v>3443</v>
      </c>
      <c r="F3231" s="1" t="s">
        <v>232</v>
      </c>
      <c r="G3231" s="162">
        <v>45470</v>
      </c>
      <c r="H3231" s="156" t="s">
        <v>94</v>
      </c>
      <c r="I3231" s="163">
        <v>45473</v>
      </c>
      <c r="K3231" s="9" t="s">
        <v>1368</v>
      </c>
      <c r="M3231">
        <v>1399</v>
      </c>
      <c r="N3231" s="132" t="s">
        <v>1713</v>
      </c>
      <c r="O3231">
        <v>530</v>
      </c>
      <c r="P3231">
        <v>125</v>
      </c>
      <c r="Q3231" s="13">
        <f t="shared" si="57"/>
        <v>744</v>
      </c>
    </row>
    <row r="3232" spans="1:17" ht="21">
      <c r="A3232" s="59">
        <v>3224</v>
      </c>
      <c r="B3232" s="55">
        <v>78036088270</v>
      </c>
      <c r="C3232">
        <v>8828023104</v>
      </c>
      <c r="D3232" s="1" t="s">
        <v>4895</v>
      </c>
      <c r="E3232" t="s">
        <v>533</v>
      </c>
      <c r="F3232" s="1" t="s">
        <v>232</v>
      </c>
      <c r="G3232" s="162">
        <v>45470</v>
      </c>
      <c r="H3232" s="156" t="s">
        <v>94</v>
      </c>
      <c r="I3232" s="163">
        <v>45472</v>
      </c>
      <c r="K3232" s="9" t="s">
        <v>2228</v>
      </c>
      <c r="M3232">
        <v>2099</v>
      </c>
      <c r="N3232" t="s">
        <v>3456</v>
      </c>
      <c r="O3232">
        <v>650</v>
      </c>
      <c r="P3232">
        <v>200</v>
      </c>
      <c r="Q3232" s="13">
        <f t="shared" si="57"/>
        <v>1249</v>
      </c>
    </row>
    <row r="3233" spans="1:17" ht="21">
      <c r="A3233" s="59">
        <v>3225</v>
      </c>
      <c r="B3233" s="55">
        <v>19041598135450</v>
      </c>
      <c r="C3233">
        <v>9863152338</v>
      </c>
      <c r="D3233" s="1" t="s">
        <v>4896</v>
      </c>
      <c r="E3233" t="s">
        <v>2193</v>
      </c>
      <c r="F3233" s="1" t="s">
        <v>1117</v>
      </c>
      <c r="G3233" s="162">
        <v>45470</v>
      </c>
      <c r="H3233" s="157" t="s">
        <v>115</v>
      </c>
      <c r="I3233" s="164"/>
      <c r="J3233" s="165">
        <v>45483</v>
      </c>
      <c r="K3233" s="9" t="s">
        <v>1415</v>
      </c>
      <c r="N3233" s="132" t="s">
        <v>1554</v>
      </c>
      <c r="P3233">
        <v>125</v>
      </c>
      <c r="Q3233" s="13">
        <f t="shared" si="57"/>
        <v>0</v>
      </c>
    </row>
    <row r="3234" spans="1:17" ht="21">
      <c r="A3234" s="59">
        <v>3226</v>
      </c>
      <c r="B3234" s="55">
        <v>78036086995</v>
      </c>
      <c r="C3234">
        <v>6299929809</v>
      </c>
      <c r="D3234" s="1" t="s">
        <v>4897</v>
      </c>
      <c r="E3234" t="s">
        <v>901</v>
      </c>
      <c r="F3234" s="1" t="s">
        <v>210</v>
      </c>
      <c r="G3234" s="162">
        <v>45470</v>
      </c>
      <c r="H3234" s="156" t="s">
        <v>94</v>
      </c>
      <c r="I3234" s="163">
        <v>45472</v>
      </c>
      <c r="K3234" s="9" t="s">
        <v>1368</v>
      </c>
      <c r="M3234">
        <v>1399</v>
      </c>
      <c r="N3234" s="132" t="s">
        <v>1713</v>
      </c>
      <c r="O3234">
        <v>530</v>
      </c>
      <c r="P3234">
        <v>125</v>
      </c>
      <c r="Q3234" s="13">
        <f t="shared" si="57"/>
        <v>744</v>
      </c>
    </row>
    <row r="3235" spans="1:17" ht="21">
      <c r="A3235" s="59">
        <v>3227</v>
      </c>
      <c r="B3235" s="55">
        <v>78036086936</v>
      </c>
      <c r="C3235">
        <v>6266166849</v>
      </c>
      <c r="D3235" s="1" t="s">
        <v>4898</v>
      </c>
      <c r="E3235" t="s">
        <v>1613</v>
      </c>
      <c r="F3235" s="1" t="s">
        <v>71</v>
      </c>
      <c r="G3235" s="162">
        <v>45470</v>
      </c>
      <c r="H3235" s="156" t="s">
        <v>94</v>
      </c>
      <c r="I3235" s="163">
        <v>45473</v>
      </c>
      <c r="K3235" s="9" t="s">
        <v>2393</v>
      </c>
      <c r="M3235">
        <v>2498</v>
      </c>
      <c r="N3235" s="132" t="s">
        <v>2871</v>
      </c>
      <c r="O3235">
        <v>530</v>
      </c>
      <c r="P3235">
        <v>125</v>
      </c>
      <c r="Q3235" s="13">
        <f t="shared" si="57"/>
        <v>1843</v>
      </c>
    </row>
    <row r="3236" spans="1:17" ht="21">
      <c r="A3236" s="59">
        <v>3228</v>
      </c>
      <c r="B3236" s="55">
        <v>78036086914</v>
      </c>
      <c r="C3236">
        <v>9332651017</v>
      </c>
      <c r="D3236" s="1" t="s">
        <v>4899</v>
      </c>
      <c r="E3236" t="s">
        <v>4</v>
      </c>
      <c r="F3236" s="1" t="s">
        <v>4</v>
      </c>
      <c r="G3236" s="162">
        <v>45470</v>
      </c>
      <c r="H3236" s="156" t="s">
        <v>94</v>
      </c>
      <c r="I3236" s="163">
        <v>45471</v>
      </c>
      <c r="K3236" s="9" t="s">
        <v>1427</v>
      </c>
      <c r="M3236">
        <v>1648</v>
      </c>
      <c r="N3236" s="132" t="s">
        <v>2702</v>
      </c>
      <c r="O3236">
        <v>575</v>
      </c>
      <c r="P3236">
        <v>125</v>
      </c>
      <c r="Q3236" s="13">
        <f t="shared" si="57"/>
        <v>948</v>
      </c>
    </row>
    <row r="3237" spans="1:17" ht="21">
      <c r="A3237" s="59">
        <v>3229</v>
      </c>
      <c r="B3237" s="55">
        <v>78036086763</v>
      </c>
      <c r="C3237">
        <v>7892207464</v>
      </c>
      <c r="D3237" s="1" t="s">
        <v>4900</v>
      </c>
      <c r="E3237" t="s">
        <v>829</v>
      </c>
      <c r="F3237" s="1" t="s">
        <v>303</v>
      </c>
      <c r="G3237" s="162">
        <v>45470</v>
      </c>
      <c r="H3237" s="156" t="s">
        <v>94</v>
      </c>
      <c r="I3237" s="163">
        <v>45474</v>
      </c>
      <c r="K3237" s="9" t="s">
        <v>1234</v>
      </c>
      <c r="M3237">
        <v>1499</v>
      </c>
      <c r="N3237" s="132" t="s">
        <v>1520</v>
      </c>
      <c r="O3237">
        <v>550</v>
      </c>
      <c r="P3237">
        <v>125</v>
      </c>
      <c r="Q3237" s="13">
        <f t="shared" si="57"/>
        <v>824</v>
      </c>
    </row>
    <row r="3238" spans="1:17" ht="21">
      <c r="A3238" s="59">
        <v>3230</v>
      </c>
      <c r="B3238" s="55">
        <v>19041598133965</v>
      </c>
      <c r="C3238">
        <v>6362847263</v>
      </c>
      <c r="D3238" s="1" t="s">
        <v>4901</v>
      </c>
      <c r="E3238" t="s">
        <v>4270</v>
      </c>
      <c r="F3238" s="1" t="s">
        <v>71</v>
      </c>
      <c r="G3238" s="162">
        <v>45470</v>
      </c>
      <c r="H3238" s="156" t="s">
        <v>94</v>
      </c>
      <c r="I3238" s="163">
        <v>45474</v>
      </c>
      <c r="K3238" s="9" t="s">
        <v>1368</v>
      </c>
      <c r="M3238">
        <v>1399</v>
      </c>
      <c r="N3238" s="132" t="s">
        <v>1713</v>
      </c>
      <c r="O3238">
        <v>530</v>
      </c>
      <c r="P3238">
        <v>125</v>
      </c>
      <c r="Q3238" s="13">
        <f t="shared" si="57"/>
        <v>744</v>
      </c>
    </row>
    <row r="3239" spans="1:17" ht="21">
      <c r="A3239" s="59">
        <v>3231</v>
      </c>
      <c r="B3239" s="55">
        <v>78037066520</v>
      </c>
      <c r="C3239">
        <v>9863099347</v>
      </c>
      <c r="D3239" s="1" t="s">
        <v>4903</v>
      </c>
      <c r="E3239" t="s">
        <v>936</v>
      </c>
      <c r="F3239" s="1" t="s">
        <v>343</v>
      </c>
      <c r="G3239" s="162">
        <v>45471</v>
      </c>
      <c r="K3239" s="9" t="s">
        <v>1234</v>
      </c>
      <c r="N3239" s="132" t="s">
        <v>1520</v>
      </c>
      <c r="O3239">
        <v>550</v>
      </c>
      <c r="P3239">
        <v>125</v>
      </c>
      <c r="Q3239" s="13">
        <f t="shared" si="57"/>
        <v>0</v>
      </c>
    </row>
    <row r="3240" spans="1:17" ht="21">
      <c r="A3240" s="59">
        <v>3232</v>
      </c>
      <c r="B3240" s="55">
        <v>19041598502585</v>
      </c>
      <c r="C3240">
        <v>8431214233</v>
      </c>
      <c r="D3240" s="1" t="s">
        <v>4904</v>
      </c>
      <c r="E3240" t="s">
        <v>4905</v>
      </c>
      <c r="F3240" s="1" t="s">
        <v>452</v>
      </c>
      <c r="G3240" s="162">
        <v>45471</v>
      </c>
      <c r="H3240" s="156" t="s">
        <v>94</v>
      </c>
      <c r="I3240" s="163">
        <v>45478</v>
      </c>
      <c r="K3240" s="9" t="s">
        <v>2104</v>
      </c>
      <c r="M3240">
        <v>1999</v>
      </c>
      <c r="N3240" t="s">
        <v>3334</v>
      </c>
      <c r="O3240">
        <v>650</v>
      </c>
      <c r="P3240">
        <v>200</v>
      </c>
      <c r="Q3240" s="13">
        <f t="shared" si="57"/>
        <v>1149</v>
      </c>
    </row>
    <row r="3241" spans="1:17" ht="21">
      <c r="A3241" s="59">
        <v>3233</v>
      </c>
      <c r="B3241" s="55">
        <v>78037066376</v>
      </c>
      <c r="C3241">
        <v>7067553032</v>
      </c>
      <c r="D3241" s="1" t="s">
        <v>4906</v>
      </c>
      <c r="E3241" t="s">
        <v>4342</v>
      </c>
      <c r="F3241" s="1" t="s">
        <v>199</v>
      </c>
      <c r="G3241" s="162">
        <v>45471</v>
      </c>
      <c r="H3241" s="156" t="s">
        <v>94</v>
      </c>
      <c r="I3241" s="163">
        <v>45475</v>
      </c>
      <c r="K3241" s="9" t="s">
        <v>1415</v>
      </c>
      <c r="M3241">
        <v>1548</v>
      </c>
      <c r="N3241" s="132" t="s">
        <v>1554</v>
      </c>
      <c r="O3241">
        <v>560</v>
      </c>
      <c r="P3241">
        <v>125</v>
      </c>
      <c r="Q3241" s="13">
        <f t="shared" si="57"/>
        <v>863</v>
      </c>
    </row>
    <row r="3242" spans="1:17" ht="21">
      <c r="A3242" s="59">
        <v>3234</v>
      </c>
      <c r="B3242" s="55">
        <v>77111221320</v>
      </c>
      <c r="C3242">
        <v>9205012006</v>
      </c>
      <c r="D3242" s="1" t="s">
        <v>4907</v>
      </c>
      <c r="E3242" t="s">
        <v>4</v>
      </c>
      <c r="F3242" s="1" t="s">
        <v>4</v>
      </c>
      <c r="G3242" s="162">
        <v>45471</v>
      </c>
      <c r="H3242" s="156" t="s">
        <v>94</v>
      </c>
      <c r="I3242" s="163">
        <v>45472</v>
      </c>
      <c r="K3242" s="9" t="s">
        <v>2351</v>
      </c>
      <c r="L3242" t="s">
        <v>562</v>
      </c>
      <c r="M3242">
        <v>1999</v>
      </c>
      <c r="N3242" t="s">
        <v>3334</v>
      </c>
      <c r="O3242">
        <v>650</v>
      </c>
      <c r="P3242">
        <v>200</v>
      </c>
      <c r="Q3242" s="13">
        <f t="shared" si="57"/>
        <v>1149</v>
      </c>
    </row>
    <row r="3243" spans="1:17" ht="21">
      <c r="A3243" s="59">
        <v>3235</v>
      </c>
      <c r="B3243" s="55">
        <v>19041598502320</v>
      </c>
      <c r="C3243">
        <v>7880629724</v>
      </c>
      <c r="D3243" s="1" t="s">
        <v>4908</v>
      </c>
      <c r="E3243" t="s">
        <v>3640</v>
      </c>
      <c r="F3243" s="1" t="s">
        <v>22</v>
      </c>
      <c r="G3243" s="162">
        <v>45471</v>
      </c>
      <c r="H3243" s="156" t="s">
        <v>94</v>
      </c>
      <c r="I3243" s="163">
        <v>45473</v>
      </c>
      <c r="K3243" s="9" t="s">
        <v>1368</v>
      </c>
      <c r="M3243">
        <v>1399</v>
      </c>
      <c r="N3243" s="132" t="s">
        <v>1713</v>
      </c>
      <c r="O3243">
        <v>530</v>
      </c>
      <c r="P3243">
        <v>125</v>
      </c>
      <c r="Q3243" s="13">
        <f t="shared" si="57"/>
        <v>744</v>
      </c>
    </row>
    <row r="3244" spans="1:17" ht="21">
      <c r="A3244" s="59">
        <v>3236</v>
      </c>
      <c r="B3244" s="55">
        <v>19041598502154</v>
      </c>
      <c r="C3244">
        <v>9520227027</v>
      </c>
      <c r="D3244" s="1" t="s">
        <v>4909</v>
      </c>
      <c r="E3244" t="s">
        <v>839</v>
      </c>
      <c r="F3244" s="1" t="s">
        <v>840</v>
      </c>
      <c r="G3244" s="162">
        <v>45471</v>
      </c>
      <c r="H3244" s="156" t="s">
        <v>94</v>
      </c>
      <c r="I3244" s="163">
        <v>45473</v>
      </c>
      <c r="K3244" s="9" t="s">
        <v>1368</v>
      </c>
      <c r="M3244">
        <v>1399</v>
      </c>
      <c r="N3244" s="132" t="s">
        <v>1713</v>
      </c>
      <c r="O3244">
        <v>530</v>
      </c>
      <c r="P3244">
        <v>125</v>
      </c>
      <c r="Q3244" s="13">
        <f t="shared" si="57"/>
        <v>744</v>
      </c>
    </row>
    <row r="3245" spans="1:17" ht="21">
      <c r="A3245" s="59">
        <v>3237</v>
      </c>
      <c r="B3245" s="55">
        <v>77111220605</v>
      </c>
      <c r="C3245">
        <v>9410319766</v>
      </c>
      <c r="D3245" s="1" t="s">
        <v>4910</v>
      </c>
      <c r="E3245" t="s">
        <v>839</v>
      </c>
      <c r="F3245" s="1" t="s">
        <v>840</v>
      </c>
      <c r="G3245" s="162">
        <v>45471</v>
      </c>
      <c r="H3245" s="156" t="s">
        <v>94</v>
      </c>
      <c r="I3245" s="163">
        <v>45474</v>
      </c>
      <c r="K3245" s="9" t="s">
        <v>4911</v>
      </c>
      <c r="L3245" t="s">
        <v>562</v>
      </c>
      <c r="M3245">
        <v>1424</v>
      </c>
      <c r="N3245" s="132" t="s">
        <v>4912</v>
      </c>
      <c r="O3245">
        <v>575</v>
      </c>
      <c r="P3245">
        <v>125</v>
      </c>
      <c r="Q3245" s="13">
        <f t="shared" si="57"/>
        <v>724</v>
      </c>
    </row>
    <row r="3246" spans="1:17" ht="21">
      <c r="A3246" s="59">
        <v>3238</v>
      </c>
      <c r="B3246" s="55">
        <v>78037066096</v>
      </c>
      <c r="C3246">
        <v>8433206567</v>
      </c>
      <c r="D3246" s="1" t="s">
        <v>4913</v>
      </c>
      <c r="E3246" t="s">
        <v>2690</v>
      </c>
      <c r="F3246" s="1" t="s">
        <v>22</v>
      </c>
      <c r="G3246" s="162">
        <v>45471</v>
      </c>
      <c r="H3246" s="157" t="s">
        <v>115</v>
      </c>
      <c r="I3246" s="164"/>
      <c r="J3246" s="165">
        <v>45477</v>
      </c>
      <c r="K3246" s="9" t="s">
        <v>1234</v>
      </c>
      <c r="N3246" s="132" t="s">
        <v>1520</v>
      </c>
      <c r="P3246">
        <v>125</v>
      </c>
      <c r="Q3246" s="13">
        <f t="shared" si="57"/>
        <v>0</v>
      </c>
    </row>
    <row r="3247" spans="1:17" ht="21">
      <c r="A3247" s="59">
        <v>3239</v>
      </c>
      <c r="B3247" s="55">
        <v>78037066026</v>
      </c>
      <c r="C3247">
        <v>8368941752</v>
      </c>
      <c r="D3247" s="1" t="s">
        <v>4914</v>
      </c>
      <c r="E3247" t="s">
        <v>4</v>
      </c>
      <c r="F3247" s="1" t="s">
        <v>4</v>
      </c>
      <c r="G3247" s="162">
        <v>45471</v>
      </c>
      <c r="H3247" s="156" t="s">
        <v>94</v>
      </c>
      <c r="I3247" s="163">
        <v>45472</v>
      </c>
      <c r="K3247" s="9" t="s">
        <v>1234</v>
      </c>
      <c r="M3247">
        <v>1499</v>
      </c>
      <c r="N3247" s="132" t="s">
        <v>3882</v>
      </c>
      <c r="O3247">
        <v>530</v>
      </c>
      <c r="P3247">
        <v>125</v>
      </c>
      <c r="Q3247" s="13">
        <f t="shared" si="57"/>
        <v>844</v>
      </c>
    </row>
    <row r="3248" spans="1:17" ht="21">
      <c r="A3248" s="59">
        <v>3240</v>
      </c>
      <c r="B3248" s="55">
        <v>78037065982</v>
      </c>
      <c r="C3248">
        <v>7099691619</v>
      </c>
      <c r="D3248" s="1" t="s">
        <v>4915</v>
      </c>
      <c r="E3248" t="s">
        <v>963</v>
      </c>
      <c r="F3248" s="1" t="s">
        <v>380</v>
      </c>
      <c r="G3248" s="162">
        <v>45471</v>
      </c>
      <c r="H3248" s="156" t="s">
        <v>94</v>
      </c>
      <c r="I3248" s="163">
        <v>45474</v>
      </c>
      <c r="K3248" s="9" t="s">
        <v>1234</v>
      </c>
      <c r="M3248">
        <v>1499</v>
      </c>
      <c r="N3248" s="132" t="s">
        <v>1713</v>
      </c>
      <c r="O3248">
        <v>530</v>
      </c>
      <c r="P3248">
        <v>125</v>
      </c>
      <c r="Q3248" s="13">
        <f t="shared" si="57"/>
        <v>844</v>
      </c>
    </row>
    <row r="3249" spans="1:17" ht="21">
      <c r="A3249" s="59">
        <v>3241</v>
      </c>
      <c r="B3249" s="55">
        <v>19041598501701</v>
      </c>
      <c r="C3249">
        <v>8750378939</v>
      </c>
      <c r="D3249" s="1" t="s">
        <v>4916</v>
      </c>
      <c r="E3249" t="s">
        <v>3640</v>
      </c>
      <c r="F3249" s="1" t="s">
        <v>22</v>
      </c>
      <c r="G3249" s="162">
        <v>45471</v>
      </c>
      <c r="H3249" s="156" t="s">
        <v>94</v>
      </c>
      <c r="I3249" s="163">
        <v>45473</v>
      </c>
      <c r="K3249" s="9" t="s">
        <v>1376</v>
      </c>
      <c r="L3249" t="s">
        <v>562</v>
      </c>
      <c r="M3249">
        <v>1499</v>
      </c>
      <c r="N3249" s="132" t="s">
        <v>4920</v>
      </c>
      <c r="O3249">
        <v>560</v>
      </c>
      <c r="P3249">
        <v>125</v>
      </c>
      <c r="Q3249" s="13">
        <f t="shared" si="57"/>
        <v>814</v>
      </c>
    </row>
    <row r="3250" spans="1:17" ht="21">
      <c r="A3250" s="59">
        <v>3242</v>
      </c>
      <c r="B3250" s="55">
        <v>78037065105</v>
      </c>
      <c r="C3250">
        <v>9999194193</v>
      </c>
      <c r="D3250" s="1" t="s">
        <v>4917</v>
      </c>
      <c r="E3250" t="s">
        <v>4</v>
      </c>
      <c r="F3250" s="1" t="s">
        <v>4</v>
      </c>
      <c r="G3250" s="162">
        <v>45471</v>
      </c>
      <c r="H3250" s="156" t="s">
        <v>94</v>
      </c>
      <c r="I3250" s="163">
        <v>45472</v>
      </c>
      <c r="K3250" s="9" t="s">
        <v>4918</v>
      </c>
      <c r="M3250">
        <v>1848</v>
      </c>
      <c r="N3250" s="132" t="s">
        <v>4919</v>
      </c>
      <c r="O3250">
        <v>575</v>
      </c>
      <c r="P3250">
        <v>125</v>
      </c>
      <c r="Q3250" s="13">
        <f t="shared" si="57"/>
        <v>1148</v>
      </c>
    </row>
    <row r="3251" spans="1:17" ht="21">
      <c r="A3251" s="59">
        <v>3243</v>
      </c>
      <c r="B3251" s="55">
        <v>78037065024</v>
      </c>
      <c r="C3251">
        <v>7738491203</v>
      </c>
      <c r="D3251" s="1" t="s">
        <v>4921</v>
      </c>
      <c r="E3251" t="s">
        <v>231</v>
      </c>
      <c r="F3251" s="1" t="s">
        <v>232</v>
      </c>
      <c r="G3251" s="162">
        <v>45471</v>
      </c>
      <c r="H3251" s="156" t="s">
        <v>94</v>
      </c>
      <c r="I3251" s="163">
        <v>45475</v>
      </c>
      <c r="K3251" s="9" t="s">
        <v>2104</v>
      </c>
      <c r="M3251">
        <v>1999</v>
      </c>
      <c r="N3251" t="s">
        <v>3334</v>
      </c>
      <c r="O3251">
        <v>650</v>
      </c>
      <c r="P3251">
        <v>200</v>
      </c>
      <c r="Q3251" s="13">
        <f t="shared" si="57"/>
        <v>1149</v>
      </c>
    </row>
    <row r="3252" spans="1:17" ht="21">
      <c r="A3252" s="59">
        <v>3244</v>
      </c>
      <c r="B3252" s="55">
        <v>78037064685</v>
      </c>
      <c r="C3252">
        <v>8355804316</v>
      </c>
      <c r="D3252" s="1" t="s">
        <v>4922</v>
      </c>
      <c r="E3252" t="s">
        <v>329</v>
      </c>
      <c r="F3252" s="1" t="s">
        <v>452</v>
      </c>
      <c r="G3252" s="162">
        <v>45471</v>
      </c>
      <c r="H3252" s="156" t="s">
        <v>94</v>
      </c>
      <c r="I3252" s="163">
        <v>45474</v>
      </c>
      <c r="K3252" s="9" t="s">
        <v>1514</v>
      </c>
      <c r="M3252">
        <v>1599</v>
      </c>
      <c r="N3252" s="132" t="s">
        <v>1520</v>
      </c>
      <c r="O3252">
        <v>550</v>
      </c>
      <c r="P3252">
        <v>125</v>
      </c>
      <c r="Q3252" s="13">
        <f t="shared" si="57"/>
        <v>924</v>
      </c>
    </row>
    <row r="3253" spans="1:17" ht="21">
      <c r="A3253" s="59">
        <v>3245</v>
      </c>
      <c r="B3253" s="55">
        <v>78037063576</v>
      </c>
      <c r="C3253">
        <v>7066732291</v>
      </c>
      <c r="D3253" s="1" t="s">
        <v>4923</v>
      </c>
      <c r="E3253" t="s">
        <v>1695</v>
      </c>
      <c r="F3253" s="1" t="s">
        <v>232</v>
      </c>
      <c r="G3253" s="162">
        <v>45471</v>
      </c>
      <c r="H3253" s="156" t="s">
        <v>94</v>
      </c>
      <c r="I3253" s="163">
        <v>45476</v>
      </c>
      <c r="K3253" s="9" t="s">
        <v>1234</v>
      </c>
      <c r="M3253">
        <v>1499</v>
      </c>
      <c r="N3253" s="132" t="s">
        <v>1713</v>
      </c>
      <c r="O3253">
        <v>530</v>
      </c>
      <c r="P3253">
        <v>125</v>
      </c>
      <c r="Q3253" s="13">
        <f t="shared" si="57"/>
        <v>844</v>
      </c>
    </row>
    <row r="3254" spans="1:17" ht="21">
      <c r="A3254" s="59">
        <v>3246</v>
      </c>
      <c r="B3254" s="55">
        <v>77111218914</v>
      </c>
      <c r="C3254">
        <v>8956579244</v>
      </c>
      <c r="D3254" s="1" t="s">
        <v>4924</v>
      </c>
      <c r="E3254" t="s">
        <v>589</v>
      </c>
      <c r="F3254" s="1" t="s">
        <v>232</v>
      </c>
      <c r="G3254" s="162">
        <v>45471</v>
      </c>
      <c r="H3254" s="156" t="s">
        <v>94</v>
      </c>
      <c r="I3254" s="163">
        <v>45474</v>
      </c>
      <c r="K3254" s="9" t="s">
        <v>1376</v>
      </c>
      <c r="L3254" t="s">
        <v>562</v>
      </c>
      <c r="M3254">
        <v>1499</v>
      </c>
      <c r="N3254" s="132" t="s">
        <v>4420</v>
      </c>
      <c r="O3254">
        <v>570</v>
      </c>
      <c r="P3254">
        <v>125</v>
      </c>
      <c r="Q3254" s="13">
        <f t="shared" si="57"/>
        <v>804</v>
      </c>
    </row>
    <row r="3255" spans="1:17" ht="21">
      <c r="A3255" s="59">
        <v>3247</v>
      </c>
      <c r="B3255" s="55">
        <v>77112290776</v>
      </c>
      <c r="C3255">
        <v>9650074578</v>
      </c>
      <c r="D3255" s="1" t="s">
        <v>4925</v>
      </c>
      <c r="E3255" t="s">
        <v>329</v>
      </c>
      <c r="F3255" s="1" t="s">
        <v>452</v>
      </c>
      <c r="G3255" s="162">
        <v>45472</v>
      </c>
      <c r="H3255" s="156" t="s">
        <v>94</v>
      </c>
      <c r="I3255" s="163">
        <v>45475</v>
      </c>
      <c r="K3255" s="9" t="s">
        <v>4911</v>
      </c>
      <c r="L3255" t="s">
        <v>562</v>
      </c>
      <c r="M3255">
        <v>1424</v>
      </c>
      <c r="N3255" s="132" t="s">
        <v>4420</v>
      </c>
      <c r="O3255">
        <v>575</v>
      </c>
      <c r="P3255">
        <v>125</v>
      </c>
      <c r="Q3255" s="13">
        <f t="shared" si="57"/>
        <v>724</v>
      </c>
    </row>
    <row r="3256" spans="1:17" ht="21">
      <c r="A3256" s="59">
        <v>3248</v>
      </c>
      <c r="B3256" s="55">
        <v>80535330385</v>
      </c>
      <c r="C3256">
        <v>8328942648</v>
      </c>
      <c r="D3256" s="1" t="s">
        <v>4926</v>
      </c>
      <c r="E3256" t="s">
        <v>4927</v>
      </c>
      <c r="F3256" s="1" t="s">
        <v>714</v>
      </c>
      <c r="G3256" s="162">
        <v>45472</v>
      </c>
      <c r="H3256" s="156" t="s">
        <v>94</v>
      </c>
      <c r="I3256" s="163">
        <v>45475</v>
      </c>
      <c r="K3256" s="9" t="s">
        <v>4928</v>
      </c>
      <c r="M3256">
        <v>1699</v>
      </c>
      <c r="N3256" s="132" t="s">
        <v>4579</v>
      </c>
      <c r="O3256">
        <v>550</v>
      </c>
      <c r="P3256">
        <v>125</v>
      </c>
      <c r="Q3256" s="13">
        <f t="shared" si="57"/>
        <v>1024</v>
      </c>
    </row>
    <row r="3257" spans="1:17" ht="21">
      <c r="A3257" s="59">
        <v>3249</v>
      </c>
      <c r="B3257" s="55">
        <v>78038064274</v>
      </c>
      <c r="C3257">
        <v>9660917919</v>
      </c>
      <c r="D3257" s="1" t="s">
        <v>4929</v>
      </c>
      <c r="E3257" t="s">
        <v>1064</v>
      </c>
      <c r="F3257" s="1" t="s">
        <v>11</v>
      </c>
      <c r="G3257" s="162">
        <v>45472</v>
      </c>
      <c r="H3257" s="156" t="s">
        <v>94</v>
      </c>
      <c r="I3257" s="163">
        <v>45474</v>
      </c>
      <c r="K3257" s="9" t="s">
        <v>1234</v>
      </c>
      <c r="M3257">
        <v>1499</v>
      </c>
      <c r="N3257" s="132" t="s">
        <v>1713</v>
      </c>
      <c r="O3257">
        <v>530</v>
      </c>
      <c r="P3257">
        <v>125</v>
      </c>
      <c r="Q3257" s="13">
        <f t="shared" si="57"/>
        <v>844</v>
      </c>
    </row>
    <row r="3258" spans="1:17" ht="21">
      <c r="A3258" s="59">
        <v>3250</v>
      </c>
      <c r="B3258" s="55">
        <v>77112290220</v>
      </c>
      <c r="C3258">
        <v>8595764211</v>
      </c>
      <c r="D3258" s="1" t="s">
        <v>4881</v>
      </c>
      <c r="E3258" t="s">
        <v>4</v>
      </c>
      <c r="F3258" s="1" t="s">
        <v>4</v>
      </c>
      <c r="G3258" s="162">
        <v>45472</v>
      </c>
      <c r="H3258" s="156" t="s">
        <v>94</v>
      </c>
      <c r="I3258" s="163">
        <v>45473</v>
      </c>
      <c r="K3258" s="9" t="s">
        <v>4930</v>
      </c>
      <c r="L3258" t="s">
        <v>562</v>
      </c>
      <c r="M3258">
        <v>1717</v>
      </c>
      <c r="N3258" s="132" t="s">
        <v>4937</v>
      </c>
      <c r="O3258">
        <v>575</v>
      </c>
      <c r="P3258">
        <v>125</v>
      </c>
      <c r="Q3258" s="13">
        <f t="shared" si="57"/>
        <v>1017</v>
      </c>
    </row>
    <row r="3259" spans="1:17" ht="21">
      <c r="A3259" s="59">
        <v>3251</v>
      </c>
      <c r="B3259" s="55">
        <v>77112290054</v>
      </c>
      <c r="C3259">
        <v>8143121728</v>
      </c>
      <c r="D3259" s="1" t="s">
        <v>4931</v>
      </c>
      <c r="E3259" t="s">
        <v>829</v>
      </c>
      <c r="F3259" s="1" t="s">
        <v>303</v>
      </c>
      <c r="G3259" s="162">
        <v>45472</v>
      </c>
      <c r="H3259" s="156" t="s">
        <v>94</v>
      </c>
      <c r="I3259" s="163">
        <v>45476</v>
      </c>
      <c r="K3259" s="9" t="s">
        <v>4932</v>
      </c>
      <c r="L3259" t="s">
        <v>562</v>
      </c>
      <c r="M3259">
        <v>1519</v>
      </c>
      <c r="N3259" s="132" t="s">
        <v>4133</v>
      </c>
      <c r="O3259">
        <v>575</v>
      </c>
      <c r="P3259">
        <v>125</v>
      </c>
      <c r="Q3259" s="13">
        <f t="shared" si="57"/>
        <v>819</v>
      </c>
    </row>
    <row r="3260" spans="1:17" ht="21">
      <c r="A3260" s="59">
        <v>3252</v>
      </c>
      <c r="B3260" s="55">
        <v>78038063386</v>
      </c>
      <c r="C3260">
        <v>8778693272</v>
      </c>
      <c r="D3260" s="1" t="s">
        <v>4933</v>
      </c>
      <c r="E3260" t="s">
        <v>939</v>
      </c>
      <c r="F3260" s="1" t="s">
        <v>343</v>
      </c>
      <c r="G3260" s="162">
        <v>45472</v>
      </c>
      <c r="H3260" s="156" t="s">
        <v>94</v>
      </c>
      <c r="I3260" s="163">
        <v>45476</v>
      </c>
      <c r="K3260" s="9" t="s">
        <v>2104</v>
      </c>
      <c r="M3260">
        <v>1999</v>
      </c>
      <c r="N3260" t="s">
        <v>2254</v>
      </c>
      <c r="O3260">
        <v>650</v>
      </c>
      <c r="P3260">
        <v>200</v>
      </c>
      <c r="Q3260" s="13">
        <f t="shared" si="57"/>
        <v>1149</v>
      </c>
    </row>
    <row r="3261" spans="1:17" ht="21">
      <c r="A3261" s="59">
        <v>3253</v>
      </c>
      <c r="B3261" s="55">
        <v>77112289590</v>
      </c>
      <c r="C3261">
        <v>9886050476</v>
      </c>
      <c r="D3261" s="1" t="s">
        <v>4934</v>
      </c>
      <c r="E3261" s="172" t="s">
        <v>528</v>
      </c>
      <c r="F3261" s="1" t="s">
        <v>452</v>
      </c>
      <c r="G3261" s="162">
        <v>45472</v>
      </c>
      <c r="H3261" s="156" t="s">
        <v>94</v>
      </c>
      <c r="I3261" s="163">
        <v>45475</v>
      </c>
      <c r="K3261" s="9" t="s">
        <v>1376</v>
      </c>
      <c r="L3261" t="s">
        <v>562</v>
      </c>
      <c r="M3261">
        <v>1499</v>
      </c>
      <c r="N3261" s="132" t="s">
        <v>4133</v>
      </c>
      <c r="O3261">
        <v>575</v>
      </c>
      <c r="P3261">
        <v>125</v>
      </c>
      <c r="Q3261" s="13">
        <f t="shared" si="57"/>
        <v>799</v>
      </c>
    </row>
    <row r="3262" spans="1:17" ht="21">
      <c r="A3262" s="59">
        <v>3254</v>
      </c>
      <c r="B3262" s="55">
        <v>77112289472</v>
      </c>
      <c r="C3262">
        <v>9304794981</v>
      </c>
      <c r="D3262" s="1" t="s">
        <v>4935</v>
      </c>
      <c r="E3262" t="s">
        <v>901</v>
      </c>
      <c r="F3262" s="1" t="s">
        <v>210</v>
      </c>
      <c r="G3262" s="162">
        <v>45472</v>
      </c>
      <c r="H3262" s="156" t="s">
        <v>94</v>
      </c>
      <c r="I3262" s="163">
        <v>45474</v>
      </c>
      <c r="K3262" s="9" t="s">
        <v>4824</v>
      </c>
      <c r="L3262" t="s">
        <v>562</v>
      </c>
      <c r="M3262">
        <v>1899</v>
      </c>
      <c r="N3262" t="s">
        <v>4261</v>
      </c>
      <c r="O3262">
        <v>650</v>
      </c>
      <c r="P3262">
        <v>200</v>
      </c>
      <c r="Q3262" s="13">
        <f t="shared" si="57"/>
        <v>1049</v>
      </c>
    </row>
    <row r="3263" spans="1:17" ht="21">
      <c r="A3263" s="59">
        <v>3255</v>
      </c>
      <c r="B3263" s="55">
        <v>77112289391</v>
      </c>
      <c r="C3263">
        <v>9359055380</v>
      </c>
      <c r="D3263" s="1" t="s">
        <v>4936</v>
      </c>
      <c r="E3263" t="s">
        <v>589</v>
      </c>
      <c r="F3263" s="1" t="s">
        <v>232</v>
      </c>
      <c r="G3263" s="162">
        <v>45472</v>
      </c>
      <c r="K3263" s="9" t="s">
        <v>4932</v>
      </c>
      <c r="L3263" t="s">
        <v>562</v>
      </c>
      <c r="N3263" s="132" t="s">
        <v>4133</v>
      </c>
      <c r="O3263">
        <v>575</v>
      </c>
      <c r="P3263">
        <v>125</v>
      </c>
      <c r="Q3263" s="13">
        <f t="shared" si="57"/>
        <v>0</v>
      </c>
    </row>
    <row r="3264" spans="1:17" ht="21">
      <c r="A3264" s="59">
        <v>3256</v>
      </c>
      <c r="B3264" s="55">
        <v>77112289122</v>
      </c>
      <c r="C3264">
        <v>9137216983</v>
      </c>
      <c r="D3264" s="1" t="s">
        <v>4940</v>
      </c>
      <c r="E3264" t="s">
        <v>2994</v>
      </c>
      <c r="F3264" s="1" t="s">
        <v>452</v>
      </c>
      <c r="G3264" s="162">
        <v>45472</v>
      </c>
      <c r="H3264" s="156" t="s">
        <v>94</v>
      </c>
      <c r="I3264" s="163">
        <v>45475</v>
      </c>
      <c r="K3264" s="9" t="s">
        <v>4911</v>
      </c>
      <c r="L3264" t="s">
        <v>562</v>
      </c>
      <c r="M3264">
        <v>1424</v>
      </c>
      <c r="N3264" s="132" t="s">
        <v>4420</v>
      </c>
      <c r="O3264">
        <v>570</v>
      </c>
      <c r="P3264">
        <v>125</v>
      </c>
      <c r="Q3264" s="13">
        <f t="shared" si="57"/>
        <v>729</v>
      </c>
    </row>
    <row r="3265" spans="1:17" ht="21">
      <c r="A3265" s="59">
        <v>3257</v>
      </c>
      <c r="B3265" s="55">
        <v>78038062701</v>
      </c>
      <c r="C3265">
        <v>8605056419</v>
      </c>
      <c r="D3265" s="1" t="s">
        <v>4941</v>
      </c>
      <c r="E3265" t="s">
        <v>589</v>
      </c>
      <c r="F3265" s="1" t="s">
        <v>232</v>
      </c>
      <c r="G3265" s="162">
        <v>45472</v>
      </c>
      <c r="H3265" s="156" t="s">
        <v>94</v>
      </c>
      <c r="I3265" s="163">
        <v>45475</v>
      </c>
      <c r="K3265" s="9" t="s">
        <v>2104</v>
      </c>
      <c r="M3265">
        <v>1999</v>
      </c>
      <c r="N3265" t="s">
        <v>2254</v>
      </c>
      <c r="O3265">
        <v>650</v>
      </c>
      <c r="P3265">
        <v>200</v>
      </c>
      <c r="Q3265" s="13">
        <f t="shared" si="57"/>
        <v>1149</v>
      </c>
    </row>
    <row r="3266" spans="1:17" ht="21">
      <c r="A3266" s="59">
        <v>3258</v>
      </c>
      <c r="B3266" s="55">
        <v>78038062664</v>
      </c>
      <c r="C3266">
        <v>8853915963</v>
      </c>
      <c r="D3266" s="1" t="s">
        <v>3534</v>
      </c>
      <c r="E3266" t="s">
        <v>4766</v>
      </c>
      <c r="F3266" s="1" t="s">
        <v>22</v>
      </c>
      <c r="G3266" s="162">
        <v>45472</v>
      </c>
      <c r="H3266" s="156" t="s">
        <v>94</v>
      </c>
      <c r="I3266" s="163">
        <v>45475</v>
      </c>
      <c r="K3266" s="9" t="s">
        <v>1514</v>
      </c>
      <c r="M3266">
        <v>1599</v>
      </c>
      <c r="N3266" s="132" t="s">
        <v>1520</v>
      </c>
      <c r="O3266">
        <v>550</v>
      </c>
      <c r="P3266">
        <v>125</v>
      </c>
      <c r="Q3266" s="13">
        <f t="shared" si="57"/>
        <v>924</v>
      </c>
    </row>
    <row r="3267" spans="1:17" ht="21">
      <c r="A3267" s="59">
        <v>3259</v>
      </c>
      <c r="B3267" s="55">
        <v>78038062594</v>
      </c>
      <c r="C3267">
        <v>9319931982</v>
      </c>
      <c r="D3267" s="1" t="s">
        <v>4942</v>
      </c>
      <c r="E3267" t="s">
        <v>4</v>
      </c>
      <c r="F3267" s="1" t="s">
        <v>4</v>
      </c>
      <c r="G3267" s="162">
        <v>45472</v>
      </c>
      <c r="H3267" s="156" t="s">
        <v>94</v>
      </c>
      <c r="I3267" s="163">
        <v>45473</v>
      </c>
      <c r="K3267" s="9" t="s">
        <v>1514</v>
      </c>
      <c r="M3267">
        <v>1599</v>
      </c>
      <c r="N3267" s="132" t="s">
        <v>1520</v>
      </c>
      <c r="O3267">
        <v>550</v>
      </c>
      <c r="P3267">
        <v>125</v>
      </c>
      <c r="Q3267" s="13">
        <f t="shared" si="57"/>
        <v>924</v>
      </c>
    </row>
    <row r="3268" spans="1:17" ht="21">
      <c r="A3268" s="59">
        <v>3260</v>
      </c>
      <c r="B3268" s="55">
        <v>77112343103</v>
      </c>
      <c r="C3268">
        <v>7797137266</v>
      </c>
      <c r="D3268" s="1" t="s">
        <v>4943</v>
      </c>
      <c r="E3268" t="s">
        <v>981</v>
      </c>
      <c r="F3268" s="1" t="s">
        <v>714</v>
      </c>
      <c r="G3268" s="162">
        <v>45472</v>
      </c>
      <c r="H3268" s="156" t="s">
        <v>94</v>
      </c>
      <c r="I3268" s="163">
        <v>45476</v>
      </c>
      <c r="K3268" s="9" t="s">
        <v>4911</v>
      </c>
      <c r="L3268" t="s">
        <v>562</v>
      </c>
      <c r="M3268">
        <v>1424</v>
      </c>
      <c r="N3268" s="132" t="s">
        <v>4420</v>
      </c>
      <c r="O3268">
        <v>570</v>
      </c>
      <c r="P3268">
        <v>125</v>
      </c>
      <c r="Q3268" s="13">
        <f t="shared" si="57"/>
        <v>729</v>
      </c>
    </row>
    <row r="3269" spans="1:17" ht="21">
      <c r="A3269" s="59">
        <v>3261</v>
      </c>
      <c r="B3269" s="55">
        <v>77113542800</v>
      </c>
      <c r="C3269">
        <v>9310774827</v>
      </c>
      <c r="D3269" s="1" t="s">
        <v>4944</v>
      </c>
      <c r="E3269" t="s">
        <v>4</v>
      </c>
      <c r="F3269" s="1" t="s">
        <v>4</v>
      </c>
      <c r="G3269" s="162">
        <v>45474</v>
      </c>
      <c r="H3269" s="156" t="s">
        <v>94</v>
      </c>
      <c r="I3269" s="163">
        <v>45475</v>
      </c>
      <c r="K3269" s="9" t="s">
        <v>4932</v>
      </c>
      <c r="L3269" t="s">
        <v>562</v>
      </c>
      <c r="M3269">
        <v>1519</v>
      </c>
      <c r="N3269" s="132" t="s">
        <v>4133</v>
      </c>
      <c r="O3269">
        <v>575</v>
      </c>
      <c r="P3269">
        <v>125</v>
      </c>
      <c r="Q3269" s="13">
        <f t="shared" si="57"/>
        <v>819</v>
      </c>
    </row>
    <row r="3270" spans="1:17" ht="21">
      <c r="A3270" s="59">
        <v>3262</v>
      </c>
      <c r="B3270" s="55">
        <v>80536213450</v>
      </c>
      <c r="C3270">
        <v>9025584607</v>
      </c>
      <c r="D3270" s="1" t="s">
        <v>4938</v>
      </c>
      <c r="E3270" t="s">
        <v>342</v>
      </c>
      <c r="F3270" s="1" t="s">
        <v>343</v>
      </c>
      <c r="G3270" s="162">
        <v>45474</v>
      </c>
      <c r="H3270" s="156" t="s">
        <v>94</v>
      </c>
      <c r="I3270" s="163">
        <v>45477</v>
      </c>
      <c r="K3270" s="9" t="s">
        <v>1454</v>
      </c>
      <c r="M3270">
        <v>2898</v>
      </c>
      <c r="N3270" t="s">
        <v>4939</v>
      </c>
      <c r="O3270">
        <f>(530+550)</f>
        <v>1080</v>
      </c>
      <c r="P3270">
        <v>200</v>
      </c>
      <c r="Q3270" s="13">
        <f t="shared" si="57"/>
        <v>1618</v>
      </c>
    </row>
    <row r="3271" spans="1:17" ht="21">
      <c r="A3271" s="59">
        <v>3263</v>
      </c>
      <c r="B3271" s="55">
        <v>78039210384</v>
      </c>
      <c r="C3271">
        <v>8948801615</v>
      </c>
      <c r="D3271" s="1" t="s">
        <v>4883</v>
      </c>
      <c r="E3271" t="s">
        <v>846</v>
      </c>
      <c r="F3271" s="1" t="s">
        <v>22</v>
      </c>
      <c r="G3271" s="162">
        <v>45474</v>
      </c>
      <c r="H3271" s="157" t="s">
        <v>115</v>
      </c>
      <c r="I3271" s="164"/>
      <c r="J3271" s="165">
        <v>45479</v>
      </c>
      <c r="K3271" s="9" t="s">
        <v>2104</v>
      </c>
      <c r="N3271" s="127" t="s">
        <v>4698</v>
      </c>
      <c r="P3271">
        <v>125</v>
      </c>
      <c r="Q3271" s="13">
        <f t="shared" si="57"/>
        <v>0</v>
      </c>
    </row>
    <row r="3272" spans="1:17" ht="21">
      <c r="A3272" s="59">
        <v>3264</v>
      </c>
      <c r="B3272" s="55">
        <v>19041599333824</v>
      </c>
      <c r="C3272">
        <v>8307852423</v>
      </c>
      <c r="D3272" s="1" t="s">
        <v>4886</v>
      </c>
      <c r="E3272" t="s">
        <v>836</v>
      </c>
      <c r="F3272" s="1" t="s">
        <v>2</v>
      </c>
      <c r="G3272" s="162">
        <v>45474</v>
      </c>
      <c r="H3272" s="156" t="s">
        <v>94</v>
      </c>
      <c r="I3272" s="163">
        <v>45475</v>
      </c>
      <c r="K3272" s="9" t="s">
        <v>2754</v>
      </c>
      <c r="M3272">
        <v>3998</v>
      </c>
      <c r="N3272" s="127" t="s">
        <v>4887</v>
      </c>
      <c r="O3272">
        <v>1600</v>
      </c>
      <c r="P3272">
        <v>200</v>
      </c>
      <c r="Q3272" s="13">
        <f t="shared" si="57"/>
        <v>2198</v>
      </c>
    </row>
    <row r="3273" spans="1:17" ht="21">
      <c r="A3273" s="59">
        <v>3265</v>
      </c>
      <c r="B3273" s="55">
        <v>141123423057037</v>
      </c>
      <c r="C3273">
        <v>7288976665</v>
      </c>
      <c r="D3273" s="1" t="s">
        <v>4902</v>
      </c>
      <c r="E3273" t="s">
        <v>829</v>
      </c>
      <c r="F3273" s="1" t="s">
        <v>303</v>
      </c>
      <c r="G3273" s="162">
        <v>45474</v>
      </c>
      <c r="H3273" s="156" t="s">
        <v>94</v>
      </c>
      <c r="I3273" s="163">
        <v>45476</v>
      </c>
      <c r="K3273" s="9" t="s">
        <v>2754</v>
      </c>
      <c r="M3273">
        <v>3998</v>
      </c>
      <c r="N3273" s="127" t="s">
        <v>4887</v>
      </c>
      <c r="O3273">
        <v>1600</v>
      </c>
      <c r="P3273">
        <v>200</v>
      </c>
      <c r="Q3273" s="13">
        <f t="shared" si="57"/>
        <v>2198</v>
      </c>
    </row>
    <row r="3274" spans="1:17" ht="21">
      <c r="A3274" s="59">
        <v>3266</v>
      </c>
      <c r="B3274" s="55">
        <v>141123423057039</v>
      </c>
      <c r="C3274">
        <v>9666631277</v>
      </c>
      <c r="D3274" s="1" t="s">
        <v>4945</v>
      </c>
      <c r="E3274" t="s">
        <v>598</v>
      </c>
      <c r="F3274" s="1" t="s">
        <v>303</v>
      </c>
      <c r="G3274" s="162">
        <v>45474</v>
      </c>
      <c r="H3274" s="156" t="s">
        <v>94</v>
      </c>
      <c r="I3274" s="163">
        <v>45479</v>
      </c>
      <c r="K3274" s="9" t="s">
        <v>1234</v>
      </c>
      <c r="M3274">
        <v>1499</v>
      </c>
      <c r="N3274" s="171" t="s">
        <v>1713</v>
      </c>
      <c r="O3274">
        <v>530</v>
      </c>
      <c r="P3274">
        <v>125</v>
      </c>
      <c r="Q3274" s="13">
        <f t="shared" si="57"/>
        <v>844</v>
      </c>
    </row>
    <row r="3275" spans="1:17" ht="21">
      <c r="A3275" s="59">
        <v>3267</v>
      </c>
      <c r="B3275" s="55">
        <v>78039208004</v>
      </c>
      <c r="C3275">
        <v>9363162567</v>
      </c>
      <c r="D3275" s="1" t="s">
        <v>4946</v>
      </c>
      <c r="E3275" t="s">
        <v>4947</v>
      </c>
      <c r="F3275" s="1" t="s">
        <v>343</v>
      </c>
      <c r="G3275" s="162">
        <v>45474</v>
      </c>
      <c r="H3275" s="156" t="s">
        <v>94</v>
      </c>
      <c r="I3275" s="163">
        <v>45479</v>
      </c>
      <c r="K3275" s="9" t="s">
        <v>1234</v>
      </c>
      <c r="M3275">
        <v>1499</v>
      </c>
      <c r="N3275" s="171" t="s">
        <v>1713</v>
      </c>
      <c r="O3275">
        <v>530</v>
      </c>
      <c r="P3275">
        <v>125</v>
      </c>
      <c r="Q3275" s="13">
        <f t="shared" si="57"/>
        <v>844</v>
      </c>
    </row>
    <row r="3276" spans="1:17" ht="21">
      <c r="A3276" s="59">
        <v>3268</v>
      </c>
      <c r="B3276" s="55">
        <v>78039204250</v>
      </c>
      <c r="C3276">
        <v>7005059546</v>
      </c>
      <c r="D3276" s="1" t="s">
        <v>4948</v>
      </c>
      <c r="E3276" t="s">
        <v>4949</v>
      </c>
      <c r="F3276" s="1" t="s">
        <v>1117</v>
      </c>
      <c r="G3276" s="162">
        <v>45474</v>
      </c>
      <c r="H3276" s="156" t="s">
        <v>94</v>
      </c>
      <c r="I3276" s="163">
        <v>45482</v>
      </c>
      <c r="K3276" s="9" t="s">
        <v>2104</v>
      </c>
      <c r="M3276">
        <v>1999</v>
      </c>
      <c r="N3276" t="s">
        <v>2254</v>
      </c>
      <c r="O3276">
        <v>650</v>
      </c>
      <c r="P3276">
        <v>200</v>
      </c>
      <c r="Q3276" s="13">
        <f t="shared" si="57"/>
        <v>1149</v>
      </c>
    </row>
    <row r="3277" spans="1:17" ht="21">
      <c r="A3277" s="59">
        <v>3269</v>
      </c>
      <c r="B3277" s="55">
        <v>77113538611</v>
      </c>
      <c r="C3277">
        <v>9168516695</v>
      </c>
      <c r="D3277" s="1" t="s">
        <v>4950</v>
      </c>
      <c r="E3277" t="s">
        <v>589</v>
      </c>
      <c r="F3277" s="1" t="s">
        <v>232</v>
      </c>
      <c r="G3277" s="162">
        <v>45474</v>
      </c>
      <c r="H3277" s="156" t="s">
        <v>94</v>
      </c>
      <c r="I3277" s="163">
        <v>45476</v>
      </c>
      <c r="K3277" s="9" t="s">
        <v>4951</v>
      </c>
      <c r="L3277" t="s">
        <v>562</v>
      </c>
      <c r="M3277">
        <v>1524</v>
      </c>
      <c r="N3277" t="s">
        <v>4970</v>
      </c>
      <c r="O3277">
        <v>560</v>
      </c>
      <c r="P3277">
        <v>125</v>
      </c>
      <c r="Q3277" s="13">
        <f t="shared" si="57"/>
        <v>839</v>
      </c>
    </row>
    <row r="3278" spans="1:17" ht="21">
      <c r="A3278" s="59">
        <v>3270</v>
      </c>
      <c r="B3278" s="55">
        <v>78039203992</v>
      </c>
      <c r="C3278">
        <v>6239002563</v>
      </c>
      <c r="D3278" s="1" t="s">
        <v>4952</v>
      </c>
      <c r="E3278" t="s">
        <v>1935</v>
      </c>
      <c r="F3278" s="1" t="s">
        <v>468</v>
      </c>
      <c r="G3278" s="162">
        <v>45474</v>
      </c>
      <c r="H3278" s="156" t="s">
        <v>94</v>
      </c>
      <c r="I3278" s="163">
        <v>45476</v>
      </c>
      <c r="K3278" s="9" t="s">
        <v>1234</v>
      </c>
      <c r="M3278">
        <v>1499</v>
      </c>
      <c r="N3278" s="171" t="s">
        <v>1713</v>
      </c>
      <c r="O3278">
        <v>530</v>
      </c>
      <c r="P3278">
        <v>125</v>
      </c>
      <c r="Q3278" s="13">
        <f t="shared" si="57"/>
        <v>844</v>
      </c>
    </row>
    <row r="3279" spans="1:17" ht="21">
      <c r="A3279" s="59">
        <v>3271</v>
      </c>
      <c r="B3279" s="55">
        <v>77113538235</v>
      </c>
      <c r="C3279">
        <v>7976145855</v>
      </c>
      <c r="D3279" s="1" t="s">
        <v>4953</v>
      </c>
      <c r="E3279" t="s">
        <v>589</v>
      </c>
      <c r="F3279" s="1" t="s">
        <v>232</v>
      </c>
      <c r="G3279" s="162">
        <v>45474</v>
      </c>
      <c r="H3279" s="156" t="s">
        <v>94</v>
      </c>
      <c r="I3279" s="163">
        <v>45479</v>
      </c>
      <c r="K3279" s="9" t="s">
        <v>4932</v>
      </c>
      <c r="L3279" t="s">
        <v>562</v>
      </c>
      <c r="M3279">
        <v>1519</v>
      </c>
      <c r="N3279" s="132" t="s">
        <v>4133</v>
      </c>
      <c r="O3279">
        <v>575</v>
      </c>
      <c r="P3279">
        <v>125</v>
      </c>
      <c r="Q3279" s="13">
        <f t="shared" si="57"/>
        <v>819</v>
      </c>
    </row>
    <row r="3280" spans="1:17" ht="21">
      <c r="A3280" s="59">
        <v>3272</v>
      </c>
      <c r="B3280" s="55">
        <v>141123428228638</v>
      </c>
      <c r="C3280">
        <v>9654829533</v>
      </c>
      <c r="D3280" s="1" t="s">
        <v>4954</v>
      </c>
      <c r="E3280" t="s">
        <v>4</v>
      </c>
      <c r="F3280" s="1" t="s">
        <v>4</v>
      </c>
      <c r="G3280" s="162">
        <v>45474</v>
      </c>
      <c r="H3280" s="156" t="s">
        <v>94</v>
      </c>
      <c r="I3280" s="163">
        <v>45475</v>
      </c>
      <c r="K3280" s="9" t="s">
        <v>4932</v>
      </c>
      <c r="L3280" t="s">
        <v>562</v>
      </c>
      <c r="M3280">
        <v>1519</v>
      </c>
      <c r="N3280" s="132" t="s">
        <v>4133</v>
      </c>
      <c r="O3280">
        <v>570</v>
      </c>
      <c r="P3280">
        <v>125</v>
      </c>
      <c r="Q3280" s="13">
        <f t="shared" si="57"/>
        <v>824</v>
      </c>
    </row>
    <row r="3281" spans="1:17" ht="21">
      <c r="A3281" s="59">
        <v>3273</v>
      </c>
      <c r="B3281" s="55">
        <v>19041599332026</v>
      </c>
      <c r="C3281">
        <v>8121669988</v>
      </c>
      <c r="D3281" s="1" t="s">
        <v>4955</v>
      </c>
      <c r="E3281" t="s">
        <v>1500</v>
      </c>
      <c r="F3281" s="1" t="s">
        <v>840</v>
      </c>
      <c r="G3281" s="162">
        <v>45474</v>
      </c>
      <c r="H3281" s="156" t="s">
        <v>94</v>
      </c>
      <c r="I3281" s="163">
        <v>45477</v>
      </c>
      <c r="K3281" s="9" t="s">
        <v>1514</v>
      </c>
      <c r="M3281">
        <v>1599</v>
      </c>
      <c r="N3281" s="132" t="s">
        <v>1520</v>
      </c>
      <c r="O3281">
        <v>550</v>
      </c>
      <c r="P3281">
        <v>125</v>
      </c>
      <c r="Q3281" s="13">
        <f t="shared" ref="Q3281:Q3324" si="58">(IF((M3281)-(O3281+P3281)&lt;0,0,(M3281)-(O3281+P3281)))</f>
        <v>924</v>
      </c>
    </row>
    <row r="3282" spans="1:17" ht="21">
      <c r="A3282" s="59">
        <v>3274</v>
      </c>
      <c r="B3282" s="55">
        <v>19041599331982</v>
      </c>
      <c r="C3282">
        <v>8423210299</v>
      </c>
      <c r="D3282" s="1" t="s">
        <v>4956</v>
      </c>
      <c r="E3282" t="s">
        <v>4957</v>
      </c>
      <c r="F3282" s="1" t="s">
        <v>22</v>
      </c>
      <c r="G3282" s="162">
        <v>45474</v>
      </c>
      <c r="H3282" s="156" t="s">
        <v>94</v>
      </c>
      <c r="I3282" s="163">
        <v>45477</v>
      </c>
      <c r="K3282" s="9" t="s">
        <v>1514</v>
      </c>
      <c r="M3282">
        <v>1599</v>
      </c>
      <c r="N3282" s="132" t="s">
        <v>1520</v>
      </c>
      <c r="O3282">
        <v>550</v>
      </c>
      <c r="P3282">
        <v>125</v>
      </c>
      <c r="Q3282" s="13">
        <f t="shared" si="58"/>
        <v>924</v>
      </c>
    </row>
    <row r="3283" spans="1:17" ht="21">
      <c r="A3283" s="59">
        <v>3275</v>
      </c>
      <c r="B3283" s="55">
        <v>78039202706</v>
      </c>
      <c r="C3283">
        <v>7377296961</v>
      </c>
      <c r="D3283" s="1" t="s">
        <v>4958</v>
      </c>
      <c r="E3283" t="s">
        <v>4959</v>
      </c>
      <c r="F3283" s="1" t="s">
        <v>827</v>
      </c>
      <c r="G3283" s="162">
        <v>45474</v>
      </c>
      <c r="H3283" s="156" t="s">
        <v>94</v>
      </c>
      <c r="I3283" s="163">
        <v>45478</v>
      </c>
      <c r="K3283" s="9" t="s">
        <v>1234</v>
      </c>
      <c r="M3283">
        <v>1499</v>
      </c>
      <c r="N3283" s="132" t="s">
        <v>1713</v>
      </c>
      <c r="O3283">
        <v>530</v>
      </c>
      <c r="P3283">
        <v>125</v>
      </c>
      <c r="Q3283" s="13">
        <f t="shared" si="58"/>
        <v>844</v>
      </c>
    </row>
    <row r="3284" spans="1:17" ht="21">
      <c r="A3284" s="59">
        <v>3276</v>
      </c>
      <c r="B3284" s="55">
        <v>78039202205</v>
      </c>
      <c r="C3284">
        <v>8469467713</v>
      </c>
      <c r="D3284" s="1" t="s">
        <v>4960</v>
      </c>
      <c r="E3284" t="s">
        <v>205</v>
      </c>
      <c r="F3284" s="1" t="s">
        <v>11</v>
      </c>
      <c r="G3284" s="162">
        <v>45474</v>
      </c>
      <c r="H3284" s="156" t="s">
        <v>94</v>
      </c>
      <c r="I3284" s="163">
        <v>45479</v>
      </c>
      <c r="K3284" s="9" t="s">
        <v>2104</v>
      </c>
      <c r="M3284">
        <v>1999</v>
      </c>
      <c r="N3284" t="s">
        <v>2254</v>
      </c>
      <c r="O3284">
        <v>650</v>
      </c>
      <c r="P3284">
        <v>200</v>
      </c>
      <c r="Q3284" s="13">
        <f t="shared" si="58"/>
        <v>1149</v>
      </c>
    </row>
    <row r="3285" spans="1:17" ht="21">
      <c r="A3285" s="59">
        <v>3277</v>
      </c>
      <c r="B3285" s="55">
        <v>19041599330206</v>
      </c>
      <c r="C3285">
        <v>6005580842</v>
      </c>
      <c r="D3285" s="1" t="s">
        <v>4961</v>
      </c>
      <c r="E3285" t="s">
        <v>4962</v>
      </c>
      <c r="F3285" s="1" t="s">
        <v>631</v>
      </c>
      <c r="G3285" s="162">
        <v>45474</v>
      </c>
      <c r="H3285" s="156" t="s">
        <v>94</v>
      </c>
      <c r="I3285" s="163">
        <v>45479</v>
      </c>
      <c r="K3285" s="9" t="s">
        <v>2104</v>
      </c>
      <c r="M3285">
        <v>1999</v>
      </c>
      <c r="N3285" t="s">
        <v>4261</v>
      </c>
      <c r="O3285">
        <v>650</v>
      </c>
      <c r="P3285">
        <v>200</v>
      </c>
      <c r="Q3285" s="13">
        <f t="shared" si="58"/>
        <v>1149</v>
      </c>
    </row>
    <row r="3286" spans="1:17" ht="21">
      <c r="A3286" s="59">
        <v>3278</v>
      </c>
      <c r="B3286" s="55">
        <v>141123428228639</v>
      </c>
      <c r="C3286">
        <v>8102271551</v>
      </c>
      <c r="D3286" s="1" t="s">
        <v>4963</v>
      </c>
      <c r="E3286" t="s">
        <v>425</v>
      </c>
      <c r="F3286" s="1" t="s">
        <v>210</v>
      </c>
      <c r="G3286" s="162">
        <v>45474</v>
      </c>
      <c r="H3286" s="156" t="s">
        <v>94</v>
      </c>
      <c r="I3286" s="163">
        <v>45478</v>
      </c>
      <c r="K3286" s="9" t="s">
        <v>4911</v>
      </c>
      <c r="L3286" t="s">
        <v>562</v>
      </c>
      <c r="M3286">
        <v>1424</v>
      </c>
      <c r="N3286" s="132" t="s">
        <v>4969</v>
      </c>
      <c r="O3286">
        <v>560</v>
      </c>
      <c r="P3286">
        <v>125</v>
      </c>
      <c r="Q3286" s="13">
        <f t="shared" si="58"/>
        <v>739</v>
      </c>
    </row>
    <row r="3287" spans="1:17" ht="21">
      <c r="A3287" s="59">
        <v>3279</v>
      </c>
      <c r="B3287" s="55">
        <v>78039198882</v>
      </c>
      <c r="C3287">
        <v>7978156449</v>
      </c>
      <c r="D3287" s="1" t="s">
        <v>4964</v>
      </c>
      <c r="E3287" t="s">
        <v>826</v>
      </c>
      <c r="F3287" s="1" t="s">
        <v>827</v>
      </c>
      <c r="G3287" s="162">
        <v>45474</v>
      </c>
      <c r="H3287" s="156" t="s">
        <v>94</v>
      </c>
      <c r="I3287" s="163">
        <v>45478</v>
      </c>
      <c r="K3287" s="9" t="s">
        <v>1234</v>
      </c>
      <c r="M3287">
        <v>1499</v>
      </c>
      <c r="N3287" s="132" t="s">
        <v>1713</v>
      </c>
      <c r="O3287">
        <v>530</v>
      </c>
      <c r="P3287">
        <v>125</v>
      </c>
      <c r="Q3287" s="13">
        <f t="shared" si="58"/>
        <v>844</v>
      </c>
    </row>
    <row r="3288" spans="1:17" ht="21">
      <c r="A3288" s="59">
        <v>3280</v>
      </c>
      <c r="B3288" s="55">
        <v>19041599329716</v>
      </c>
      <c r="C3288">
        <v>8171018682</v>
      </c>
      <c r="D3288" s="1" t="s">
        <v>4965</v>
      </c>
      <c r="E3288" t="s">
        <v>839</v>
      </c>
      <c r="F3288" s="1" t="s">
        <v>840</v>
      </c>
      <c r="G3288" s="162">
        <v>45474</v>
      </c>
      <c r="H3288" s="156" t="s">
        <v>94</v>
      </c>
      <c r="I3288" s="163">
        <v>45477</v>
      </c>
      <c r="K3288" s="9" t="s">
        <v>1234</v>
      </c>
      <c r="M3288">
        <v>1499</v>
      </c>
      <c r="N3288" s="132" t="s">
        <v>1713</v>
      </c>
      <c r="O3288">
        <v>530</v>
      </c>
      <c r="P3288">
        <v>125</v>
      </c>
      <c r="Q3288" s="13">
        <f t="shared" si="58"/>
        <v>844</v>
      </c>
    </row>
    <row r="3289" spans="1:17" ht="21">
      <c r="A3289" s="59">
        <v>3281</v>
      </c>
      <c r="B3289" s="55">
        <v>19041599329661</v>
      </c>
      <c r="C3289">
        <v>9574175209</v>
      </c>
      <c r="D3289" s="1" t="s">
        <v>4966</v>
      </c>
      <c r="E3289" t="s">
        <v>971</v>
      </c>
      <c r="F3289" s="1" t="s">
        <v>210</v>
      </c>
      <c r="G3289" s="162">
        <v>45474</v>
      </c>
      <c r="K3289" s="9" t="s">
        <v>2104</v>
      </c>
      <c r="N3289" t="s">
        <v>4261</v>
      </c>
      <c r="O3289">
        <v>650</v>
      </c>
      <c r="P3289">
        <v>200</v>
      </c>
      <c r="Q3289" s="13">
        <f t="shared" si="58"/>
        <v>0</v>
      </c>
    </row>
    <row r="3290" spans="1:17" ht="21">
      <c r="A3290" s="59">
        <v>3282</v>
      </c>
      <c r="B3290" s="55">
        <v>78039193536</v>
      </c>
      <c r="C3290">
        <v>8208657187</v>
      </c>
      <c r="D3290" s="1" t="s">
        <v>4967</v>
      </c>
      <c r="E3290" t="s">
        <v>873</v>
      </c>
      <c r="F3290" s="1" t="s">
        <v>232</v>
      </c>
      <c r="G3290" s="162">
        <v>45474</v>
      </c>
      <c r="H3290" s="156" t="s">
        <v>94</v>
      </c>
      <c r="I3290" s="163">
        <v>45478</v>
      </c>
      <c r="K3290" s="9" t="s">
        <v>1234</v>
      </c>
      <c r="M3290">
        <v>1499</v>
      </c>
      <c r="N3290" s="132" t="s">
        <v>1713</v>
      </c>
      <c r="O3290">
        <v>530</v>
      </c>
      <c r="P3290">
        <v>125</v>
      </c>
      <c r="Q3290" s="13">
        <f t="shared" si="58"/>
        <v>844</v>
      </c>
    </row>
    <row r="3291" spans="1:17" ht="21">
      <c r="A3291" s="59">
        <v>3283</v>
      </c>
      <c r="B3291" s="55">
        <v>78039193245</v>
      </c>
      <c r="C3291">
        <v>9170687544</v>
      </c>
      <c r="D3291" s="1" t="s">
        <v>1426</v>
      </c>
      <c r="E3291" t="s">
        <v>299</v>
      </c>
      <c r="F3291" s="1" t="s">
        <v>22</v>
      </c>
      <c r="G3291" s="162">
        <v>45474</v>
      </c>
      <c r="K3291" s="9" t="s">
        <v>1514</v>
      </c>
      <c r="N3291" s="132" t="s">
        <v>3882</v>
      </c>
      <c r="O3291">
        <v>530</v>
      </c>
      <c r="P3291">
        <v>125</v>
      </c>
      <c r="Q3291" s="13">
        <f t="shared" si="58"/>
        <v>0</v>
      </c>
    </row>
    <row r="3292" spans="1:17" ht="21">
      <c r="A3292" s="59">
        <v>3284</v>
      </c>
      <c r="B3292" s="55">
        <v>19041599328843</v>
      </c>
      <c r="C3292">
        <v>9082197274</v>
      </c>
      <c r="D3292" s="1" t="s">
        <v>4968</v>
      </c>
      <c r="E3292" t="s">
        <v>533</v>
      </c>
      <c r="F3292" s="1" t="s">
        <v>232</v>
      </c>
      <c r="G3292" s="162">
        <v>45474</v>
      </c>
      <c r="K3292" s="9" t="s">
        <v>3133</v>
      </c>
      <c r="N3292" s="132" t="s">
        <v>2842</v>
      </c>
      <c r="O3292">
        <v>570</v>
      </c>
      <c r="P3292">
        <v>125</v>
      </c>
      <c r="Q3292" s="13">
        <f t="shared" si="58"/>
        <v>0</v>
      </c>
    </row>
    <row r="3293" spans="1:17" ht="21">
      <c r="A3293" s="59">
        <v>3285</v>
      </c>
      <c r="B3293" s="55">
        <v>78039187074</v>
      </c>
      <c r="C3293" s="55">
        <v>8291285461</v>
      </c>
      <c r="D3293" s="1" t="s">
        <v>4460</v>
      </c>
      <c r="E3293" s="1" t="s">
        <v>533</v>
      </c>
      <c r="F3293" s="1" t="s">
        <v>232</v>
      </c>
      <c r="G3293" s="162">
        <v>45474</v>
      </c>
      <c r="H3293" s="161"/>
      <c r="J3293" s="127"/>
      <c r="K3293" s="9" t="s">
        <v>2104</v>
      </c>
      <c r="M3293" s="13"/>
      <c r="N3293" t="s">
        <v>4261</v>
      </c>
      <c r="O3293">
        <v>650</v>
      </c>
      <c r="P3293">
        <v>200</v>
      </c>
      <c r="Q3293" s="13">
        <f t="shared" si="58"/>
        <v>0</v>
      </c>
    </row>
    <row r="3294" spans="1:17" ht="21">
      <c r="A3294" s="59">
        <v>3286</v>
      </c>
      <c r="B3294" s="55">
        <v>77113998522</v>
      </c>
      <c r="C3294" s="55">
        <v>9182284426</v>
      </c>
      <c r="D3294" s="1" t="s">
        <v>4971</v>
      </c>
      <c r="E3294" t="s">
        <v>1002</v>
      </c>
      <c r="F3294" s="1" t="s">
        <v>635</v>
      </c>
      <c r="G3294" s="162">
        <v>45474</v>
      </c>
      <c r="H3294" s="156" t="s">
        <v>94</v>
      </c>
      <c r="I3294" s="163">
        <v>45478</v>
      </c>
      <c r="K3294" s="9" t="s">
        <v>4911</v>
      </c>
      <c r="L3294" t="s">
        <v>562</v>
      </c>
      <c r="M3294">
        <v>1424</v>
      </c>
      <c r="N3294" s="132" t="s">
        <v>4969</v>
      </c>
      <c r="O3294">
        <v>560</v>
      </c>
      <c r="P3294">
        <v>125</v>
      </c>
      <c r="Q3294" s="13">
        <f t="shared" si="58"/>
        <v>739</v>
      </c>
    </row>
    <row r="3295" spans="1:17" ht="21">
      <c r="A3295" s="59">
        <v>3287</v>
      </c>
      <c r="B3295" s="55">
        <v>19041599505906</v>
      </c>
      <c r="C3295" s="55">
        <v>9304011579</v>
      </c>
      <c r="D3295" s="1" t="s">
        <v>4972</v>
      </c>
      <c r="E3295" t="s">
        <v>2564</v>
      </c>
      <c r="F3295" s="1" t="s">
        <v>210</v>
      </c>
      <c r="G3295" s="162">
        <v>45474</v>
      </c>
      <c r="H3295" s="156" t="s">
        <v>94</v>
      </c>
      <c r="I3295" s="163">
        <v>45477</v>
      </c>
      <c r="K3295" s="9" t="s">
        <v>4824</v>
      </c>
      <c r="L3295" t="s">
        <v>562</v>
      </c>
      <c r="M3295">
        <v>1999</v>
      </c>
      <c r="N3295" t="s">
        <v>4261</v>
      </c>
      <c r="O3295">
        <v>650</v>
      </c>
      <c r="P3295">
        <v>200</v>
      </c>
      <c r="Q3295" s="13">
        <f t="shared" si="58"/>
        <v>1149</v>
      </c>
    </row>
    <row r="3296" spans="1:17" ht="21">
      <c r="A3296" s="59">
        <v>3288</v>
      </c>
      <c r="B3296" s="55">
        <v>78039671662</v>
      </c>
      <c r="C3296" s="55">
        <v>8318308171</v>
      </c>
      <c r="D3296" s="1" t="s">
        <v>4973</v>
      </c>
      <c r="E3296" t="s">
        <v>231</v>
      </c>
      <c r="F3296" s="1" t="s">
        <v>232</v>
      </c>
      <c r="G3296" s="162">
        <v>45474</v>
      </c>
      <c r="H3296" s="156" t="s">
        <v>94</v>
      </c>
      <c r="I3296" s="163">
        <v>45477</v>
      </c>
      <c r="K3296" s="9" t="s">
        <v>1234</v>
      </c>
      <c r="M3296">
        <v>1499</v>
      </c>
      <c r="N3296" s="132" t="s">
        <v>1713</v>
      </c>
      <c r="O3296">
        <v>530</v>
      </c>
      <c r="P3296">
        <v>125</v>
      </c>
      <c r="Q3296" s="13">
        <f t="shared" si="58"/>
        <v>844</v>
      </c>
    </row>
    <row r="3297" spans="1:17" ht="21">
      <c r="A3297" s="59">
        <v>3289</v>
      </c>
      <c r="B3297" s="55">
        <v>141123423062332</v>
      </c>
      <c r="C3297" s="55">
        <v>7019785814</v>
      </c>
      <c r="D3297" s="1" t="s">
        <v>4974</v>
      </c>
      <c r="E3297" t="s">
        <v>598</v>
      </c>
      <c r="F3297" s="1" t="s">
        <v>303</v>
      </c>
      <c r="G3297" s="162">
        <v>45474</v>
      </c>
      <c r="H3297" s="156" t="s">
        <v>94</v>
      </c>
      <c r="I3297" s="163">
        <v>45476</v>
      </c>
      <c r="K3297" s="9" t="s">
        <v>1234</v>
      </c>
      <c r="M3297">
        <v>1499</v>
      </c>
      <c r="N3297" s="132" t="s">
        <v>1713</v>
      </c>
      <c r="O3297">
        <v>530</v>
      </c>
      <c r="P3297">
        <v>125</v>
      </c>
      <c r="Q3297" s="13">
        <f t="shared" si="58"/>
        <v>844</v>
      </c>
    </row>
    <row r="3298" spans="1:17" ht="21">
      <c r="A3298" s="59">
        <v>3290</v>
      </c>
      <c r="B3298" s="55">
        <v>78039670973</v>
      </c>
      <c r="C3298" s="55">
        <v>9151118261</v>
      </c>
      <c r="D3298" s="1" t="s">
        <v>4975</v>
      </c>
      <c r="E3298" t="s">
        <v>846</v>
      </c>
      <c r="F3298" s="1" t="s">
        <v>22</v>
      </c>
      <c r="G3298" s="162">
        <v>45474</v>
      </c>
      <c r="H3298" s="156" t="s">
        <v>94</v>
      </c>
      <c r="I3298" s="163">
        <v>45477</v>
      </c>
      <c r="K3298" s="9" t="s">
        <v>2228</v>
      </c>
      <c r="M3298">
        <v>2099</v>
      </c>
      <c r="N3298" t="s">
        <v>3389</v>
      </c>
      <c r="O3298">
        <v>650</v>
      </c>
      <c r="P3298">
        <v>200</v>
      </c>
      <c r="Q3298" s="13">
        <f t="shared" si="58"/>
        <v>1249</v>
      </c>
    </row>
    <row r="3299" spans="1:17" ht="21">
      <c r="A3299" s="59">
        <v>3291</v>
      </c>
      <c r="B3299" s="55">
        <v>78039670800</v>
      </c>
      <c r="C3299" s="55">
        <v>8009780050</v>
      </c>
      <c r="D3299" s="1" t="s">
        <v>4976</v>
      </c>
      <c r="E3299" t="s">
        <v>2372</v>
      </c>
      <c r="F3299" s="1" t="s">
        <v>11</v>
      </c>
      <c r="G3299" s="162">
        <v>45474</v>
      </c>
      <c r="H3299" s="156" t="s">
        <v>94</v>
      </c>
      <c r="I3299" s="163">
        <v>45477</v>
      </c>
      <c r="K3299" s="9" t="s">
        <v>1234</v>
      </c>
      <c r="M3299">
        <v>1499</v>
      </c>
      <c r="N3299" s="132" t="s">
        <v>1713</v>
      </c>
      <c r="O3299">
        <v>530</v>
      </c>
      <c r="P3299">
        <v>125</v>
      </c>
      <c r="Q3299" s="13">
        <f t="shared" si="58"/>
        <v>844</v>
      </c>
    </row>
    <row r="3300" spans="1:17" ht="21">
      <c r="A3300" s="59">
        <v>3292</v>
      </c>
      <c r="B3300" s="55">
        <v>19041599504930</v>
      </c>
      <c r="C3300" s="55">
        <v>8286542020</v>
      </c>
      <c r="D3300" s="1" t="s">
        <v>4977</v>
      </c>
      <c r="E3300" t="s">
        <v>4978</v>
      </c>
      <c r="F3300" s="1" t="s">
        <v>232</v>
      </c>
      <c r="G3300" s="162">
        <v>45474</v>
      </c>
      <c r="H3300" s="156" t="s">
        <v>94</v>
      </c>
      <c r="I3300" s="163">
        <v>45479</v>
      </c>
      <c r="K3300" s="9" t="s">
        <v>1234</v>
      </c>
      <c r="M3300">
        <v>1399</v>
      </c>
      <c r="N3300" s="132" t="s">
        <v>1713</v>
      </c>
      <c r="O3300">
        <v>530</v>
      </c>
      <c r="P3300">
        <v>125</v>
      </c>
      <c r="Q3300" s="13">
        <f t="shared" si="58"/>
        <v>744</v>
      </c>
    </row>
    <row r="3301" spans="1:17" ht="21">
      <c r="A3301" s="59">
        <v>3293</v>
      </c>
      <c r="B3301" s="55">
        <v>77113996142</v>
      </c>
      <c r="C3301" s="55">
        <v>8287053060</v>
      </c>
      <c r="D3301" s="1" t="s">
        <v>4979</v>
      </c>
      <c r="E3301" t="s">
        <v>4</v>
      </c>
      <c r="F3301" s="1" t="s">
        <v>4</v>
      </c>
      <c r="G3301" s="162">
        <v>45474</v>
      </c>
      <c r="H3301" s="156" t="s">
        <v>94</v>
      </c>
      <c r="I3301" s="163">
        <v>45475</v>
      </c>
      <c r="K3301" s="9" t="s">
        <v>4951</v>
      </c>
      <c r="L3301" t="s">
        <v>562</v>
      </c>
      <c r="M3301">
        <v>1524</v>
      </c>
      <c r="N3301" s="132" t="s">
        <v>4980</v>
      </c>
      <c r="O3301">
        <v>570</v>
      </c>
      <c r="P3301">
        <v>125</v>
      </c>
      <c r="Q3301" s="13">
        <f t="shared" si="58"/>
        <v>829</v>
      </c>
    </row>
    <row r="3302" spans="1:17" ht="21">
      <c r="A3302" s="59">
        <v>3294</v>
      </c>
      <c r="B3302" s="55">
        <v>19041599504252</v>
      </c>
      <c r="C3302" s="55">
        <v>9448077904</v>
      </c>
      <c r="D3302" s="1" t="s">
        <v>4981</v>
      </c>
      <c r="E3302" t="s">
        <v>329</v>
      </c>
      <c r="F3302" s="1" t="s">
        <v>452</v>
      </c>
      <c r="G3302" s="162">
        <v>45474</v>
      </c>
      <c r="H3302" s="156" t="s">
        <v>94</v>
      </c>
      <c r="I3302" s="163">
        <v>45480</v>
      </c>
      <c r="K3302" s="9" t="s">
        <v>5008</v>
      </c>
      <c r="L3302" t="s">
        <v>562</v>
      </c>
      <c r="M3302">
        <v>4468</v>
      </c>
      <c r="N3302" s="132" t="s">
        <v>4982</v>
      </c>
      <c r="O3302">
        <f>(550+1400+45)</f>
        <v>1995</v>
      </c>
      <c r="P3302">
        <v>200</v>
      </c>
      <c r="Q3302" s="13">
        <f t="shared" si="58"/>
        <v>2273</v>
      </c>
    </row>
    <row r="3303" spans="1:17" ht="21">
      <c r="A3303" s="59">
        <v>3295</v>
      </c>
      <c r="B3303" s="55">
        <v>19041599504031</v>
      </c>
      <c r="C3303" s="55">
        <v>7981039647</v>
      </c>
      <c r="D3303" s="1" t="s">
        <v>4983</v>
      </c>
      <c r="E3303" t="s">
        <v>829</v>
      </c>
      <c r="F3303" s="1" t="s">
        <v>303</v>
      </c>
      <c r="G3303" s="162">
        <v>45474</v>
      </c>
      <c r="H3303" s="157" t="s">
        <v>115</v>
      </c>
      <c r="I3303" s="164"/>
      <c r="J3303" s="165">
        <v>45481</v>
      </c>
      <c r="K3303" s="9" t="s">
        <v>1234</v>
      </c>
      <c r="N3303" s="132" t="s">
        <v>1713</v>
      </c>
      <c r="P3303">
        <v>125</v>
      </c>
      <c r="Q3303" s="13">
        <f t="shared" si="58"/>
        <v>0</v>
      </c>
    </row>
    <row r="3304" spans="1:17" ht="21">
      <c r="A3304" s="59">
        <v>3296</v>
      </c>
      <c r="B3304" s="55">
        <v>78039668954</v>
      </c>
      <c r="C3304" s="55">
        <v>7058516238</v>
      </c>
      <c r="D3304" s="1" t="s">
        <v>4984</v>
      </c>
      <c r="E3304" t="s">
        <v>589</v>
      </c>
      <c r="F3304" s="1" t="s">
        <v>232</v>
      </c>
      <c r="G3304" s="162">
        <v>45474</v>
      </c>
      <c r="H3304" s="157" t="s">
        <v>115</v>
      </c>
      <c r="I3304" s="164"/>
      <c r="J3304" s="165">
        <v>45481</v>
      </c>
      <c r="K3304" s="9" t="s">
        <v>2104</v>
      </c>
      <c r="N3304" t="s">
        <v>4261</v>
      </c>
      <c r="P3304">
        <v>125</v>
      </c>
      <c r="Q3304" s="13">
        <f t="shared" si="58"/>
        <v>0</v>
      </c>
    </row>
    <row r="3305" spans="1:17" ht="21">
      <c r="A3305" s="59">
        <v>3297</v>
      </c>
      <c r="B3305" s="55">
        <v>77113995136</v>
      </c>
      <c r="C3305" s="55">
        <v>8802119178</v>
      </c>
      <c r="D3305" s="1" t="s">
        <v>4985</v>
      </c>
      <c r="E3305" t="s">
        <v>4</v>
      </c>
      <c r="F3305" s="1" t="s">
        <v>4</v>
      </c>
      <c r="G3305" s="162">
        <v>45474</v>
      </c>
      <c r="H3305" s="156" t="s">
        <v>94</v>
      </c>
      <c r="I3305" s="163">
        <v>45475</v>
      </c>
      <c r="K3305" s="9" t="s">
        <v>4911</v>
      </c>
      <c r="L3305" t="s">
        <v>562</v>
      </c>
      <c r="M3305">
        <v>1424</v>
      </c>
      <c r="N3305" s="132" t="s">
        <v>4986</v>
      </c>
      <c r="O3305">
        <v>530</v>
      </c>
      <c r="P3305">
        <v>125</v>
      </c>
      <c r="Q3305" s="13">
        <f t="shared" si="58"/>
        <v>769</v>
      </c>
    </row>
    <row r="3306" spans="1:17" ht="21">
      <c r="A3306" s="59">
        <v>3298</v>
      </c>
      <c r="B3306" s="55">
        <v>80536702632</v>
      </c>
      <c r="C3306" s="55">
        <v>9359538278</v>
      </c>
      <c r="D3306" s="1" t="s">
        <v>4987</v>
      </c>
      <c r="E3306" t="s">
        <v>951</v>
      </c>
      <c r="F3306" s="1" t="s">
        <v>852</v>
      </c>
      <c r="G3306" s="162">
        <v>45474</v>
      </c>
      <c r="H3306" s="156" t="s">
        <v>94</v>
      </c>
      <c r="I3306" s="163">
        <v>45476</v>
      </c>
      <c r="K3306" s="9" t="s">
        <v>1514</v>
      </c>
      <c r="M3306">
        <v>1599</v>
      </c>
      <c r="N3306" s="132" t="s">
        <v>3882</v>
      </c>
      <c r="O3306">
        <v>530</v>
      </c>
      <c r="P3306">
        <v>125</v>
      </c>
      <c r="Q3306" s="13">
        <f t="shared" si="58"/>
        <v>944</v>
      </c>
    </row>
    <row r="3307" spans="1:17" ht="21">
      <c r="A3307" s="59">
        <v>3299</v>
      </c>
      <c r="B3307" s="55">
        <v>141123423049834</v>
      </c>
      <c r="C3307" s="55">
        <v>8374283366</v>
      </c>
      <c r="D3307" s="1" t="s">
        <v>4988</v>
      </c>
      <c r="E3307" t="s">
        <v>1002</v>
      </c>
      <c r="F3307" s="1" t="s">
        <v>635</v>
      </c>
      <c r="G3307" s="162">
        <v>45474</v>
      </c>
      <c r="H3307" s="156" t="s">
        <v>94</v>
      </c>
      <c r="I3307" s="163">
        <v>45479</v>
      </c>
      <c r="K3307" s="9" t="s">
        <v>1514</v>
      </c>
      <c r="M3307">
        <v>1599</v>
      </c>
      <c r="N3307" s="132" t="s">
        <v>1520</v>
      </c>
      <c r="O3307">
        <v>550</v>
      </c>
      <c r="P3307">
        <v>125</v>
      </c>
      <c r="Q3307" s="13">
        <f t="shared" si="58"/>
        <v>924</v>
      </c>
    </row>
    <row r="3308" spans="1:17" ht="21">
      <c r="A3308" s="59">
        <v>3300</v>
      </c>
      <c r="B3308" s="55">
        <v>77114076970</v>
      </c>
      <c r="C3308" s="55">
        <v>7439482141</v>
      </c>
      <c r="D3308" s="1" t="s">
        <v>4989</v>
      </c>
      <c r="E3308" t="s">
        <v>419</v>
      </c>
      <c r="F3308" s="1" t="s">
        <v>714</v>
      </c>
      <c r="G3308" s="162">
        <v>45474</v>
      </c>
      <c r="H3308" s="156" t="s">
        <v>94</v>
      </c>
      <c r="I3308" s="163">
        <v>45477</v>
      </c>
      <c r="K3308" s="9" t="s">
        <v>4951</v>
      </c>
      <c r="L3308" t="s">
        <v>562</v>
      </c>
      <c r="M3308">
        <v>1524</v>
      </c>
      <c r="N3308" s="132" t="s">
        <v>4980</v>
      </c>
      <c r="O3308">
        <v>560</v>
      </c>
      <c r="P3308">
        <v>125</v>
      </c>
      <c r="Q3308" s="13">
        <f t="shared" si="58"/>
        <v>839</v>
      </c>
    </row>
    <row r="3309" spans="1:17" ht="21">
      <c r="A3309" s="59">
        <v>3301</v>
      </c>
      <c r="B3309" s="55">
        <v>78041207952</v>
      </c>
      <c r="C3309">
        <v>6289193952</v>
      </c>
      <c r="D3309" t="s">
        <v>4990</v>
      </c>
      <c r="E3309" t="s">
        <v>419</v>
      </c>
      <c r="F3309" s="1" t="s">
        <v>714</v>
      </c>
      <c r="G3309" s="162">
        <v>45475</v>
      </c>
      <c r="H3309" s="156" t="s">
        <v>94</v>
      </c>
      <c r="I3309" s="163">
        <v>45478</v>
      </c>
      <c r="K3309" s="9" t="s">
        <v>1514</v>
      </c>
      <c r="M3309">
        <v>1599</v>
      </c>
      <c r="N3309" s="132" t="s">
        <v>3882</v>
      </c>
      <c r="O3309">
        <v>530</v>
      </c>
      <c r="P3309">
        <v>125</v>
      </c>
      <c r="Q3309" s="13">
        <f t="shared" si="58"/>
        <v>944</v>
      </c>
    </row>
    <row r="3310" spans="1:17" ht="21">
      <c r="A3310" s="59">
        <v>3302</v>
      </c>
      <c r="B3310" s="55">
        <v>78041207941</v>
      </c>
      <c r="C3310">
        <v>9508614345</v>
      </c>
      <c r="D3310" t="s">
        <v>4991</v>
      </c>
      <c r="E3310" t="s">
        <v>4</v>
      </c>
      <c r="F3310" s="1" t="s">
        <v>4</v>
      </c>
      <c r="G3310" s="162">
        <v>45475</v>
      </c>
      <c r="H3310" s="156" t="s">
        <v>94</v>
      </c>
      <c r="I3310" s="163">
        <v>45476</v>
      </c>
      <c r="K3310" s="9" t="s">
        <v>2104</v>
      </c>
      <c r="M3310">
        <v>1999</v>
      </c>
      <c r="N3310" t="s">
        <v>4261</v>
      </c>
      <c r="O3310">
        <v>650</v>
      </c>
      <c r="P3310">
        <v>200</v>
      </c>
      <c r="Q3310" s="13">
        <f t="shared" si="58"/>
        <v>1149</v>
      </c>
    </row>
    <row r="3311" spans="1:17" ht="21">
      <c r="A3311" s="59">
        <v>3303</v>
      </c>
      <c r="B3311" s="55">
        <v>19041600123881</v>
      </c>
      <c r="C3311">
        <v>9529842163</v>
      </c>
      <c r="D3311" t="s">
        <v>4992</v>
      </c>
      <c r="E3311" t="s">
        <v>880</v>
      </c>
      <c r="F3311" s="1" t="s">
        <v>232</v>
      </c>
      <c r="G3311" s="162">
        <v>45475</v>
      </c>
      <c r="H3311" s="156" t="s">
        <v>94</v>
      </c>
      <c r="I3311" s="163">
        <v>45481</v>
      </c>
      <c r="K3311" s="9" t="s">
        <v>1514</v>
      </c>
      <c r="M3311">
        <v>1599</v>
      </c>
      <c r="N3311" s="132" t="s">
        <v>1520</v>
      </c>
      <c r="O3311">
        <v>550</v>
      </c>
      <c r="P3311">
        <v>125</v>
      </c>
      <c r="Q3311" s="13">
        <f t="shared" si="58"/>
        <v>924</v>
      </c>
    </row>
    <row r="3312" spans="1:17" ht="21">
      <c r="A3312" s="59">
        <v>3304</v>
      </c>
      <c r="B3312" s="55">
        <v>19041600123811</v>
      </c>
      <c r="C3312">
        <v>7081359936</v>
      </c>
      <c r="D3312" t="s">
        <v>4993</v>
      </c>
      <c r="E3312" t="s">
        <v>4994</v>
      </c>
      <c r="F3312" s="1" t="s">
        <v>93</v>
      </c>
      <c r="G3312" s="162">
        <v>45475</v>
      </c>
      <c r="H3312" s="156" t="s">
        <v>94</v>
      </c>
      <c r="I3312" s="163">
        <v>45477</v>
      </c>
      <c r="K3312" s="9" t="s">
        <v>1514</v>
      </c>
      <c r="M3312">
        <v>1599</v>
      </c>
      <c r="N3312" s="132" t="s">
        <v>1713</v>
      </c>
      <c r="O3312">
        <v>530</v>
      </c>
      <c r="P3312">
        <v>125</v>
      </c>
      <c r="Q3312" s="13">
        <f t="shared" si="58"/>
        <v>944</v>
      </c>
    </row>
    <row r="3313" spans="1:17" ht="21">
      <c r="A3313" s="59">
        <v>3305</v>
      </c>
      <c r="B3313" s="55">
        <v>19041600123715</v>
      </c>
      <c r="C3313">
        <v>7060306291</v>
      </c>
      <c r="D3313" t="s">
        <v>4995</v>
      </c>
      <c r="E3313" t="s">
        <v>839</v>
      </c>
      <c r="F3313" s="1" t="s">
        <v>840</v>
      </c>
      <c r="G3313" s="162">
        <v>45475</v>
      </c>
      <c r="H3313" s="156" t="s">
        <v>94</v>
      </c>
      <c r="I3313" s="163">
        <v>45477</v>
      </c>
      <c r="K3313" s="9" t="s">
        <v>2351</v>
      </c>
      <c r="L3313" t="s">
        <v>562</v>
      </c>
      <c r="M3313">
        <v>1999</v>
      </c>
      <c r="N3313" t="s">
        <v>3444</v>
      </c>
      <c r="O3313">
        <v>650</v>
      </c>
      <c r="P3313">
        <v>200</v>
      </c>
      <c r="Q3313" s="13">
        <f t="shared" si="58"/>
        <v>1149</v>
      </c>
    </row>
    <row r="3314" spans="1:17" ht="21">
      <c r="A3314" s="59">
        <v>3306</v>
      </c>
      <c r="B3314" s="55">
        <v>77115716602</v>
      </c>
      <c r="C3314">
        <v>8169093258</v>
      </c>
      <c r="D3314" t="s">
        <v>4996</v>
      </c>
      <c r="E3314" t="s">
        <v>533</v>
      </c>
      <c r="F3314" s="1" t="s">
        <v>232</v>
      </c>
      <c r="G3314" s="162">
        <v>45475</v>
      </c>
      <c r="H3314" s="156" t="s">
        <v>94</v>
      </c>
      <c r="I3314" s="163">
        <v>45477</v>
      </c>
      <c r="K3314" s="9" t="s">
        <v>4932</v>
      </c>
      <c r="L3314" t="s">
        <v>562</v>
      </c>
      <c r="M3314">
        <v>1519</v>
      </c>
      <c r="N3314" s="132" t="s">
        <v>1520</v>
      </c>
      <c r="O3314">
        <v>550</v>
      </c>
      <c r="P3314">
        <v>125</v>
      </c>
      <c r="Q3314" s="13">
        <f t="shared" si="58"/>
        <v>844</v>
      </c>
    </row>
    <row r="3315" spans="1:17" ht="21">
      <c r="A3315" s="59">
        <v>3307</v>
      </c>
      <c r="B3315" s="55">
        <v>77115716484</v>
      </c>
      <c r="C3315">
        <v>7000766488</v>
      </c>
      <c r="D3315" t="s">
        <v>4757</v>
      </c>
      <c r="E3315" t="s">
        <v>4997</v>
      </c>
      <c r="F3315" s="1" t="s">
        <v>199</v>
      </c>
      <c r="G3315" s="162">
        <v>45475</v>
      </c>
      <c r="H3315" s="156" t="s">
        <v>94</v>
      </c>
      <c r="I3315" s="163">
        <v>45478</v>
      </c>
      <c r="K3315" s="9" t="s">
        <v>4911</v>
      </c>
      <c r="L3315" t="s">
        <v>562</v>
      </c>
      <c r="M3315">
        <v>1424</v>
      </c>
      <c r="N3315" s="132" t="s">
        <v>1713</v>
      </c>
      <c r="O3315">
        <v>530</v>
      </c>
      <c r="P3315">
        <v>125</v>
      </c>
      <c r="Q3315" s="13">
        <f t="shared" si="58"/>
        <v>769</v>
      </c>
    </row>
    <row r="3316" spans="1:17" ht="21">
      <c r="A3316" s="59">
        <v>3308</v>
      </c>
      <c r="B3316" s="55">
        <v>77115715961</v>
      </c>
      <c r="C3316">
        <v>8851184496</v>
      </c>
      <c r="D3316" t="s">
        <v>4503</v>
      </c>
      <c r="E3316" t="s">
        <v>4</v>
      </c>
      <c r="F3316" s="1" t="s">
        <v>4</v>
      </c>
      <c r="G3316" s="162">
        <v>45475</v>
      </c>
      <c r="H3316" s="156" t="s">
        <v>94</v>
      </c>
      <c r="I3316" s="163">
        <v>45476</v>
      </c>
      <c r="K3316" s="9" t="s">
        <v>966</v>
      </c>
      <c r="L3316" t="s">
        <v>562</v>
      </c>
      <c r="M3316">
        <v>1699</v>
      </c>
      <c r="N3316" s="132" t="s">
        <v>4937</v>
      </c>
      <c r="O3316">
        <v>550</v>
      </c>
      <c r="P3316">
        <v>125</v>
      </c>
      <c r="Q3316" s="13">
        <f t="shared" si="58"/>
        <v>1024</v>
      </c>
    </row>
    <row r="3317" spans="1:17" ht="21">
      <c r="A3317" s="59">
        <v>3309</v>
      </c>
      <c r="B3317" s="55">
        <v>78041207462</v>
      </c>
      <c r="C3317">
        <v>8421639706</v>
      </c>
      <c r="D3317" t="s">
        <v>4998</v>
      </c>
      <c r="E3317" t="s">
        <v>1058</v>
      </c>
      <c r="F3317" s="1" t="s">
        <v>852</v>
      </c>
      <c r="G3317" s="162">
        <v>45475</v>
      </c>
      <c r="H3317" s="156" t="s">
        <v>94</v>
      </c>
      <c r="I3317" s="163">
        <v>45479</v>
      </c>
      <c r="K3317" s="9" t="s">
        <v>1234</v>
      </c>
      <c r="M3317">
        <v>1499</v>
      </c>
      <c r="N3317" s="132" t="s">
        <v>1713</v>
      </c>
      <c r="O3317">
        <v>530</v>
      </c>
      <c r="P3317">
        <v>125</v>
      </c>
      <c r="Q3317" s="13">
        <f t="shared" si="58"/>
        <v>844</v>
      </c>
    </row>
    <row r="3318" spans="1:17" ht="21">
      <c r="A3318" s="59">
        <v>3310</v>
      </c>
      <c r="B3318" s="55">
        <v>19041600123472</v>
      </c>
      <c r="C3318">
        <v>7827243246</v>
      </c>
      <c r="D3318" t="s">
        <v>4999</v>
      </c>
      <c r="E3318" t="s">
        <v>329</v>
      </c>
      <c r="F3318" s="1" t="s">
        <v>452</v>
      </c>
      <c r="G3318" s="162">
        <v>45475</v>
      </c>
      <c r="K3318" s="9" t="s">
        <v>2104</v>
      </c>
      <c r="N3318" t="s">
        <v>4261</v>
      </c>
      <c r="O3318">
        <v>650</v>
      </c>
      <c r="P3318">
        <v>200</v>
      </c>
      <c r="Q3318" s="13">
        <f t="shared" si="58"/>
        <v>0</v>
      </c>
    </row>
    <row r="3319" spans="1:17" ht="21">
      <c r="A3319" s="59">
        <v>3311</v>
      </c>
      <c r="B3319" s="55">
        <v>77115715504</v>
      </c>
      <c r="C3319">
        <v>7498602348</v>
      </c>
      <c r="D3319" t="s">
        <v>5000</v>
      </c>
      <c r="E3319" t="s">
        <v>2367</v>
      </c>
      <c r="F3319" s="1" t="s">
        <v>232</v>
      </c>
      <c r="G3319" s="162">
        <v>45475</v>
      </c>
      <c r="H3319" s="156" t="s">
        <v>94</v>
      </c>
      <c r="I3319" s="163">
        <v>45478</v>
      </c>
      <c r="K3319" s="9" t="s">
        <v>1376</v>
      </c>
      <c r="L3319" t="s">
        <v>562</v>
      </c>
      <c r="M3319">
        <v>1499</v>
      </c>
      <c r="N3319" s="132" t="s">
        <v>4420</v>
      </c>
      <c r="O3319">
        <v>570</v>
      </c>
      <c r="P3319">
        <v>125</v>
      </c>
      <c r="Q3319" s="13">
        <f t="shared" si="58"/>
        <v>804</v>
      </c>
    </row>
    <row r="3320" spans="1:17" ht="21">
      <c r="A3320" s="59">
        <v>3312</v>
      </c>
      <c r="B3320" s="55">
        <v>19041600122982</v>
      </c>
      <c r="C3320">
        <v>9347630749</v>
      </c>
      <c r="D3320" t="s">
        <v>5001</v>
      </c>
      <c r="E3320" t="s">
        <v>5002</v>
      </c>
      <c r="F3320" s="1" t="s">
        <v>635</v>
      </c>
      <c r="G3320" s="162">
        <v>45475</v>
      </c>
      <c r="H3320" s="156" t="s">
        <v>94</v>
      </c>
      <c r="I3320" s="163">
        <v>45479</v>
      </c>
      <c r="K3320" s="9" t="s">
        <v>1514</v>
      </c>
      <c r="M3320">
        <v>1599</v>
      </c>
      <c r="N3320" s="132" t="s">
        <v>1520</v>
      </c>
      <c r="O3320">
        <v>550</v>
      </c>
      <c r="P3320">
        <v>125</v>
      </c>
      <c r="Q3320" s="13">
        <f t="shared" si="58"/>
        <v>924</v>
      </c>
    </row>
    <row r="3321" spans="1:17" ht="21">
      <c r="A3321" s="59">
        <v>3313</v>
      </c>
      <c r="B3321" s="55">
        <v>78041206935</v>
      </c>
      <c r="C3321">
        <v>8505800029</v>
      </c>
      <c r="D3321" t="s">
        <v>5003</v>
      </c>
      <c r="E3321" t="s">
        <v>1896</v>
      </c>
      <c r="F3321" s="1" t="s">
        <v>22</v>
      </c>
      <c r="G3321" s="162">
        <v>45475</v>
      </c>
      <c r="H3321" s="156" t="s">
        <v>94</v>
      </c>
      <c r="I3321" s="163">
        <v>45477</v>
      </c>
      <c r="K3321" s="9" t="s">
        <v>3740</v>
      </c>
      <c r="M3321">
        <v>2998</v>
      </c>
      <c r="N3321" s="132" t="s">
        <v>3594</v>
      </c>
      <c r="O3321">
        <v>1100</v>
      </c>
      <c r="P3321">
        <v>200</v>
      </c>
      <c r="Q3321" s="13">
        <f t="shared" si="58"/>
        <v>1698</v>
      </c>
    </row>
    <row r="3322" spans="1:17" ht="21">
      <c r="A3322" s="59">
        <v>3314</v>
      </c>
      <c r="B3322" s="55">
        <v>77115792530</v>
      </c>
      <c r="C3322">
        <v>8349216074</v>
      </c>
      <c r="D3322" t="s">
        <v>158</v>
      </c>
      <c r="E3322" t="s">
        <v>4270</v>
      </c>
      <c r="F3322" s="1" t="s">
        <v>71</v>
      </c>
      <c r="G3322" s="162">
        <v>45475</v>
      </c>
      <c r="H3322" s="156" t="s">
        <v>94</v>
      </c>
      <c r="I3322" s="163">
        <v>45479</v>
      </c>
      <c r="K3322" s="9" t="s">
        <v>4911</v>
      </c>
      <c r="L3322" t="s">
        <v>562</v>
      </c>
      <c r="M3322">
        <v>1424</v>
      </c>
      <c r="N3322" s="132" t="s">
        <v>5005</v>
      </c>
      <c r="O3322">
        <v>560</v>
      </c>
      <c r="P3322">
        <v>125</v>
      </c>
      <c r="Q3322" s="13">
        <f t="shared" si="58"/>
        <v>739</v>
      </c>
    </row>
    <row r="3323" spans="1:17" ht="21">
      <c r="A3323" s="59">
        <v>3315</v>
      </c>
      <c r="B3323" s="55">
        <v>78041299486</v>
      </c>
      <c r="C3323">
        <v>8421160612</v>
      </c>
      <c r="D3323" t="s">
        <v>5006</v>
      </c>
      <c r="E3323" t="s">
        <v>589</v>
      </c>
      <c r="F3323" s="1" t="s">
        <v>232</v>
      </c>
      <c r="G3323" s="162">
        <v>45475</v>
      </c>
      <c r="H3323" s="156" t="s">
        <v>94</v>
      </c>
      <c r="I3323" s="163">
        <v>45477</v>
      </c>
      <c r="K3323" s="9" t="s">
        <v>1234</v>
      </c>
      <c r="M3323">
        <v>1499</v>
      </c>
      <c r="N3323" s="132" t="s">
        <v>1713</v>
      </c>
      <c r="O3323">
        <v>530</v>
      </c>
      <c r="P3323">
        <v>125</v>
      </c>
      <c r="Q3323" s="13">
        <f t="shared" si="58"/>
        <v>844</v>
      </c>
    </row>
    <row r="3324" spans="1:17" ht="21">
      <c r="A3324" s="59">
        <v>3316</v>
      </c>
      <c r="B3324" s="55">
        <v>78041299453</v>
      </c>
      <c r="C3324">
        <v>8851968505</v>
      </c>
      <c r="D3324" t="s">
        <v>5007</v>
      </c>
      <c r="E3324" t="s">
        <v>4</v>
      </c>
      <c r="F3324" s="1" t="s">
        <v>4</v>
      </c>
      <c r="G3324" s="162">
        <v>45475</v>
      </c>
      <c r="H3324" s="156" t="s">
        <v>94</v>
      </c>
      <c r="I3324" s="163">
        <v>45476</v>
      </c>
      <c r="K3324" s="9" t="s">
        <v>1234</v>
      </c>
      <c r="M3324">
        <v>1499</v>
      </c>
      <c r="N3324" s="132" t="s">
        <v>1713</v>
      </c>
      <c r="O3324">
        <v>530</v>
      </c>
      <c r="P3324">
        <v>125</v>
      </c>
      <c r="Q3324" s="13">
        <f t="shared" si="58"/>
        <v>844</v>
      </c>
    </row>
    <row r="3325" spans="1:17" ht="21">
      <c r="A3325" s="59">
        <v>3317</v>
      </c>
      <c r="B3325" s="55">
        <v>77116938905</v>
      </c>
      <c r="C3325">
        <v>8903733668</v>
      </c>
      <c r="D3325" t="s">
        <v>4504</v>
      </c>
      <c r="E3325" t="s">
        <v>1678</v>
      </c>
      <c r="F3325" s="1" t="s">
        <v>343</v>
      </c>
      <c r="G3325" s="162">
        <v>45476</v>
      </c>
      <c r="H3325" s="156" t="s">
        <v>94</v>
      </c>
      <c r="I3325" s="163">
        <v>45481</v>
      </c>
      <c r="K3325" s="9" t="s">
        <v>4951</v>
      </c>
      <c r="L3325" t="s">
        <v>562</v>
      </c>
      <c r="M3325">
        <v>1524</v>
      </c>
      <c r="N3325" s="132" t="s">
        <v>4969</v>
      </c>
      <c r="Q3325" s="13"/>
    </row>
    <row r="3326" spans="1:17" ht="21">
      <c r="A3326" s="59">
        <v>3318</v>
      </c>
      <c r="B3326" s="55">
        <v>78042270202</v>
      </c>
      <c r="C3326">
        <v>9372842014</v>
      </c>
      <c r="D3326" t="s">
        <v>5009</v>
      </c>
      <c r="E3326" s="1" t="s">
        <v>5010</v>
      </c>
      <c r="F3326" s="1" t="s">
        <v>232</v>
      </c>
      <c r="G3326" s="162">
        <v>45476</v>
      </c>
      <c r="H3326" s="156" t="s">
        <v>94</v>
      </c>
      <c r="I3326" s="163">
        <v>45481</v>
      </c>
      <c r="K3326" s="9" t="s">
        <v>1234</v>
      </c>
      <c r="M3326">
        <v>1499</v>
      </c>
      <c r="N3326" s="132" t="s">
        <v>1713</v>
      </c>
      <c r="Q3326" s="13"/>
    </row>
    <row r="3327" spans="1:17" ht="21">
      <c r="A3327" s="59">
        <v>3319</v>
      </c>
      <c r="B3327" s="55">
        <v>19041600591234</v>
      </c>
      <c r="C3327">
        <v>8144471705</v>
      </c>
      <c r="D3327" t="s">
        <v>5011</v>
      </c>
      <c r="E3327" t="s">
        <v>1778</v>
      </c>
      <c r="F3327" s="1" t="s">
        <v>827</v>
      </c>
      <c r="G3327" s="162">
        <v>45476</v>
      </c>
      <c r="H3327" s="156" t="s">
        <v>94</v>
      </c>
      <c r="I3327" s="163">
        <v>45480</v>
      </c>
      <c r="K3327" s="9" t="s">
        <v>1427</v>
      </c>
      <c r="M3327">
        <v>1648</v>
      </c>
      <c r="N3327" s="132" t="s">
        <v>1554</v>
      </c>
      <c r="Q3327" s="13"/>
    </row>
    <row r="3328" spans="1:17" ht="21">
      <c r="A3328" s="59">
        <v>3320</v>
      </c>
      <c r="B3328" s="55">
        <v>78042271510</v>
      </c>
      <c r="C3328">
        <v>8940451403</v>
      </c>
      <c r="D3328" t="s">
        <v>5012</v>
      </c>
      <c r="E3328" t="s">
        <v>936</v>
      </c>
      <c r="F3328" s="1" t="s">
        <v>343</v>
      </c>
      <c r="G3328" s="162">
        <v>45476</v>
      </c>
      <c r="H3328" s="156" t="s">
        <v>94</v>
      </c>
      <c r="I3328" s="163">
        <v>45481</v>
      </c>
      <c r="K3328" s="9" t="s">
        <v>1514</v>
      </c>
      <c r="M3328">
        <v>1599</v>
      </c>
      <c r="N3328" s="132" t="s">
        <v>1520</v>
      </c>
      <c r="Q3328" s="13"/>
    </row>
    <row r="3329" spans="1:17" ht="21">
      <c r="A3329" s="59">
        <v>3321</v>
      </c>
      <c r="B3329" s="55">
        <v>78042273374</v>
      </c>
      <c r="C3329">
        <v>7066767437</v>
      </c>
      <c r="D3329" t="s">
        <v>5016</v>
      </c>
      <c r="E3329" t="s">
        <v>533</v>
      </c>
      <c r="F3329" s="1" t="s">
        <v>232</v>
      </c>
      <c r="G3329" s="162">
        <v>45476</v>
      </c>
      <c r="H3329" s="156" t="s">
        <v>94</v>
      </c>
      <c r="I3329" s="163">
        <v>45479</v>
      </c>
      <c r="K3329" s="9" t="s">
        <v>1514</v>
      </c>
      <c r="M3329">
        <v>1599</v>
      </c>
      <c r="N3329" s="132" t="s">
        <v>1520</v>
      </c>
      <c r="Q3329" s="13"/>
    </row>
    <row r="3330" spans="1:17" ht="21">
      <c r="A3330" s="59">
        <v>3322</v>
      </c>
      <c r="B3330" s="55">
        <v>78042280746</v>
      </c>
      <c r="C3330">
        <v>9867523923</v>
      </c>
      <c r="D3330" t="s">
        <v>5020</v>
      </c>
      <c r="E3330" t="s">
        <v>231</v>
      </c>
      <c r="F3330" s="1" t="s">
        <v>232</v>
      </c>
      <c r="G3330" s="162">
        <v>45476</v>
      </c>
      <c r="H3330" s="156" t="s">
        <v>94</v>
      </c>
      <c r="I3330" s="163">
        <v>45479</v>
      </c>
      <c r="K3330" s="9" t="s">
        <v>3133</v>
      </c>
      <c r="M3330">
        <v>1748</v>
      </c>
      <c r="N3330" s="132" t="s">
        <v>2702</v>
      </c>
      <c r="Q3330" s="13"/>
    </row>
    <row r="3331" spans="1:17" ht="21">
      <c r="A3331" s="59">
        <v>3323</v>
      </c>
      <c r="B3331" s="55">
        <v>141123423096073</v>
      </c>
      <c r="C3331">
        <v>9100628275</v>
      </c>
      <c r="D3331" t="s">
        <v>5021</v>
      </c>
      <c r="E3331" t="s">
        <v>829</v>
      </c>
      <c r="F3331" s="1" t="s">
        <v>303</v>
      </c>
      <c r="G3331" s="162">
        <v>45476</v>
      </c>
      <c r="H3331" s="156" t="s">
        <v>94</v>
      </c>
      <c r="I3331" s="163">
        <v>45478</v>
      </c>
      <c r="K3331" s="9" t="s">
        <v>1234</v>
      </c>
      <c r="M3331">
        <v>1499</v>
      </c>
      <c r="N3331" s="132" t="s">
        <v>1713</v>
      </c>
      <c r="Q3331" s="13"/>
    </row>
    <row r="3332" spans="1:17" ht="21">
      <c r="A3332" s="59">
        <v>3324</v>
      </c>
      <c r="B3332" s="55">
        <v>78042281531</v>
      </c>
      <c r="C3332">
        <v>9115909059</v>
      </c>
      <c r="D3332" t="s">
        <v>5022</v>
      </c>
      <c r="E3332" t="s">
        <v>513</v>
      </c>
      <c r="F3332" s="1" t="s">
        <v>93</v>
      </c>
      <c r="G3332" s="162">
        <v>45476</v>
      </c>
      <c r="H3332" s="156" t="s">
        <v>94</v>
      </c>
      <c r="I3332" s="163">
        <v>45478</v>
      </c>
      <c r="K3332" s="9" t="s">
        <v>1514</v>
      </c>
      <c r="M3332">
        <v>1599</v>
      </c>
      <c r="N3332" s="132" t="s">
        <v>1520</v>
      </c>
      <c r="Q3332" s="13"/>
    </row>
    <row r="3333" spans="1:17" ht="21">
      <c r="A3333" s="59">
        <v>3325</v>
      </c>
      <c r="B3333" s="55">
        <v>78042282710</v>
      </c>
      <c r="C3333">
        <v>9353230603</v>
      </c>
      <c r="D3333" t="s">
        <v>4838</v>
      </c>
      <c r="E3333" t="s">
        <v>329</v>
      </c>
      <c r="F3333" s="1" t="s">
        <v>452</v>
      </c>
      <c r="G3333" s="162">
        <v>45476</v>
      </c>
      <c r="H3333" s="156" t="s">
        <v>94</v>
      </c>
      <c r="I3333" s="163">
        <v>45480</v>
      </c>
      <c r="K3333" s="9" t="s">
        <v>3740</v>
      </c>
      <c r="M3333">
        <v>2998</v>
      </c>
      <c r="N3333" s="132" t="s">
        <v>5023</v>
      </c>
      <c r="Q3333" s="13"/>
    </row>
    <row r="3334" spans="1:17" ht="21">
      <c r="A3334" s="59">
        <v>3326</v>
      </c>
      <c r="B3334" s="55">
        <v>19041600595180</v>
      </c>
      <c r="C3334">
        <v>6398443172</v>
      </c>
      <c r="D3334" t="s">
        <v>5024</v>
      </c>
      <c r="E3334" t="s">
        <v>778</v>
      </c>
      <c r="F3334" s="1" t="s">
        <v>840</v>
      </c>
      <c r="G3334" s="162">
        <v>45476</v>
      </c>
      <c r="H3334" s="156" t="s">
        <v>94</v>
      </c>
      <c r="I3334" s="163">
        <v>45479</v>
      </c>
      <c r="K3334" s="9" t="s">
        <v>2104</v>
      </c>
      <c r="M3334">
        <v>1999</v>
      </c>
      <c r="N3334" t="s">
        <v>4261</v>
      </c>
      <c r="Q3334" s="13"/>
    </row>
    <row r="3335" spans="1:17" ht="21">
      <c r="A3335" s="59">
        <v>3327</v>
      </c>
      <c r="B3335" s="55">
        <v>1091304054784</v>
      </c>
      <c r="C3335">
        <v>6005891757</v>
      </c>
      <c r="D3335" t="s">
        <v>5025</v>
      </c>
      <c r="E3335" t="s">
        <v>5026</v>
      </c>
      <c r="F3335" s="1" t="s">
        <v>631</v>
      </c>
      <c r="G3335" s="162">
        <v>45476</v>
      </c>
      <c r="H3335" s="156" t="s">
        <v>94</v>
      </c>
      <c r="I3335" s="163">
        <v>45481</v>
      </c>
      <c r="K3335" s="9" t="s">
        <v>1234</v>
      </c>
      <c r="M3335">
        <v>1499</v>
      </c>
      <c r="N3335" s="132" t="s">
        <v>1713</v>
      </c>
      <c r="Q3335" s="13"/>
    </row>
    <row r="3336" spans="1:17" ht="21">
      <c r="A3336" s="59">
        <v>3328</v>
      </c>
      <c r="B3336" s="55">
        <v>77116950260</v>
      </c>
      <c r="C3336">
        <v>9877432451</v>
      </c>
      <c r="D3336" t="s">
        <v>5027</v>
      </c>
      <c r="E3336" t="s">
        <v>90</v>
      </c>
      <c r="F3336" s="1" t="s">
        <v>93</v>
      </c>
      <c r="G3336" s="162">
        <v>45476</v>
      </c>
      <c r="H3336" s="156" t="s">
        <v>94</v>
      </c>
      <c r="I3336" s="163">
        <v>45481</v>
      </c>
      <c r="K3336" s="9" t="s">
        <v>2351</v>
      </c>
      <c r="L3336" t="s">
        <v>562</v>
      </c>
      <c r="M3336">
        <v>1999</v>
      </c>
      <c r="N3336" t="s">
        <v>3364</v>
      </c>
      <c r="Q3336" s="13"/>
    </row>
    <row r="3337" spans="1:17" ht="21">
      <c r="A3337" s="59">
        <v>3329</v>
      </c>
      <c r="B3337" s="55">
        <v>81699057591</v>
      </c>
      <c r="C3337">
        <v>8794177528</v>
      </c>
      <c r="D3337" t="s">
        <v>5028</v>
      </c>
      <c r="E3337" t="s">
        <v>1474</v>
      </c>
      <c r="F3337" s="1" t="s">
        <v>1475</v>
      </c>
      <c r="G3337" s="162">
        <v>45476</v>
      </c>
      <c r="H3337" s="156" t="s">
        <v>94</v>
      </c>
      <c r="I3337" s="163">
        <v>45479</v>
      </c>
      <c r="K3337" s="9" t="s">
        <v>4911</v>
      </c>
      <c r="L3337" t="s">
        <v>562</v>
      </c>
      <c r="M3337">
        <v>1424</v>
      </c>
      <c r="N3337" s="132" t="s">
        <v>4420</v>
      </c>
      <c r="Q3337" s="13"/>
    </row>
    <row r="3338" spans="1:17" ht="21">
      <c r="A3338" s="59">
        <v>3330</v>
      </c>
      <c r="B3338" s="55">
        <v>19041600596160</v>
      </c>
      <c r="C3338">
        <v>9717170070</v>
      </c>
      <c r="D3338" t="s">
        <v>5029</v>
      </c>
      <c r="E3338" t="s">
        <v>5030</v>
      </c>
      <c r="F3338" s="1" t="s">
        <v>2</v>
      </c>
      <c r="G3338" s="162">
        <v>45476</v>
      </c>
      <c r="H3338" s="156" t="s">
        <v>94</v>
      </c>
      <c r="I3338" s="163">
        <v>45477</v>
      </c>
      <c r="K3338" s="9" t="s">
        <v>1514</v>
      </c>
      <c r="M3338">
        <v>1599</v>
      </c>
      <c r="N3338" s="132" t="s">
        <v>3882</v>
      </c>
      <c r="Q3338" s="13"/>
    </row>
    <row r="3339" spans="1:17" ht="21">
      <c r="A3339" s="59">
        <v>3331</v>
      </c>
      <c r="B3339" s="55">
        <v>77116952102</v>
      </c>
      <c r="C3339">
        <v>7066771848</v>
      </c>
      <c r="D3339" t="s">
        <v>5031</v>
      </c>
      <c r="E3339" t="s">
        <v>2226</v>
      </c>
      <c r="F3339" s="1" t="s">
        <v>232</v>
      </c>
      <c r="G3339" s="162">
        <v>45476</v>
      </c>
      <c r="H3339" s="156" t="s">
        <v>94</v>
      </c>
      <c r="I3339" s="163">
        <v>45479</v>
      </c>
      <c r="K3339" s="9" t="s">
        <v>4951</v>
      </c>
      <c r="L3339" t="s">
        <v>562</v>
      </c>
      <c r="M3339">
        <v>1542</v>
      </c>
      <c r="N3339" s="132" t="s">
        <v>3882</v>
      </c>
      <c r="Q3339" s="13"/>
    </row>
    <row r="3340" spans="1:17" ht="21">
      <c r="A3340" s="59">
        <v>3332</v>
      </c>
      <c r="B3340" s="55">
        <v>19041600596554</v>
      </c>
      <c r="C3340">
        <v>8714503753</v>
      </c>
      <c r="D3340" t="s">
        <v>5032</v>
      </c>
      <c r="E3340" t="s">
        <v>2874</v>
      </c>
      <c r="F3340" s="1" t="s">
        <v>6</v>
      </c>
      <c r="G3340" s="162">
        <v>45476</v>
      </c>
      <c r="H3340" s="156" t="s">
        <v>94</v>
      </c>
      <c r="I3340" s="163">
        <v>45481</v>
      </c>
      <c r="K3340" s="9" t="s">
        <v>1514</v>
      </c>
      <c r="M3340">
        <v>1599</v>
      </c>
      <c r="N3340" s="132" t="s">
        <v>1520</v>
      </c>
      <c r="Q3340" s="13"/>
    </row>
    <row r="3341" spans="1:17" ht="21">
      <c r="A3341" s="59">
        <v>3333</v>
      </c>
      <c r="B3341" s="55">
        <v>19041600673381</v>
      </c>
      <c r="C3341">
        <v>8826977180</v>
      </c>
      <c r="D3341" t="s">
        <v>5033</v>
      </c>
      <c r="E3341" t="s">
        <v>2962</v>
      </c>
      <c r="F3341" s="1" t="s">
        <v>2</v>
      </c>
      <c r="G3341" s="162">
        <v>45476</v>
      </c>
      <c r="H3341" s="156" t="s">
        <v>94</v>
      </c>
      <c r="I3341" s="163">
        <v>45478</v>
      </c>
      <c r="K3341" s="9" t="s">
        <v>1234</v>
      </c>
      <c r="M3341">
        <v>1499</v>
      </c>
      <c r="N3341" s="132" t="s">
        <v>1713</v>
      </c>
      <c r="Q3341" s="13"/>
    </row>
    <row r="3342" spans="1:17" ht="21">
      <c r="A3342" s="59">
        <v>3334</v>
      </c>
      <c r="B3342" s="55">
        <v>78042397392</v>
      </c>
      <c r="C3342">
        <v>8383070563</v>
      </c>
      <c r="D3342" t="s">
        <v>5034</v>
      </c>
      <c r="E3342" t="s">
        <v>1896</v>
      </c>
      <c r="F3342" s="1" t="s">
        <v>22</v>
      </c>
      <c r="G3342" s="162">
        <v>45476</v>
      </c>
      <c r="H3342" s="156" t="s">
        <v>94</v>
      </c>
      <c r="I3342" s="163">
        <v>45477</v>
      </c>
      <c r="K3342" s="9" t="s">
        <v>1234</v>
      </c>
      <c r="M3342">
        <v>1499</v>
      </c>
      <c r="N3342" s="132" t="s">
        <v>1713</v>
      </c>
      <c r="Q3342" s="13"/>
    </row>
    <row r="3343" spans="1:17" ht="21">
      <c r="A3343" s="59">
        <v>3335</v>
      </c>
      <c r="B3343" s="55">
        <v>77117105903</v>
      </c>
      <c r="C3343">
        <v>9819851366</v>
      </c>
      <c r="D3343" t="s">
        <v>5035</v>
      </c>
      <c r="E3343" t="s">
        <v>231</v>
      </c>
      <c r="F3343" s="1" t="s">
        <v>232</v>
      </c>
      <c r="G3343" s="162">
        <v>45476</v>
      </c>
      <c r="H3343" s="156" t="s">
        <v>94</v>
      </c>
      <c r="I3343" s="163">
        <v>45478</v>
      </c>
      <c r="K3343" s="9" t="s">
        <v>4951</v>
      </c>
      <c r="L3343" t="s">
        <v>562</v>
      </c>
      <c r="M3343">
        <v>1524</v>
      </c>
      <c r="N3343" s="132" t="s">
        <v>4970</v>
      </c>
      <c r="Q3343" s="13"/>
    </row>
    <row r="3344" spans="1:17" ht="21">
      <c r="A3344" s="59">
        <v>3336</v>
      </c>
      <c r="B3344" s="55">
        <v>77118163872</v>
      </c>
      <c r="C3344">
        <v>8130552869</v>
      </c>
      <c r="D3344" t="s">
        <v>5036</v>
      </c>
      <c r="E3344" t="s">
        <v>4</v>
      </c>
      <c r="F3344" s="1" t="s">
        <v>4</v>
      </c>
      <c r="G3344" s="162">
        <v>45477</v>
      </c>
      <c r="H3344" s="156" t="s">
        <v>94</v>
      </c>
      <c r="I3344" s="163">
        <v>45478</v>
      </c>
      <c r="K3344" s="9" t="s">
        <v>4932</v>
      </c>
      <c r="L3344" t="s">
        <v>562</v>
      </c>
      <c r="M3344">
        <v>1519</v>
      </c>
      <c r="N3344" s="132" t="s">
        <v>5037</v>
      </c>
      <c r="Q3344" s="13"/>
    </row>
    <row r="3345" spans="1:17" ht="21">
      <c r="A3345" s="59">
        <v>3337</v>
      </c>
      <c r="B3345" s="55">
        <v>78043330455</v>
      </c>
      <c r="C3345">
        <v>7505475992</v>
      </c>
      <c r="D3345" t="s">
        <v>5038</v>
      </c>
      <c r="E3345" t="s">
        <v>5039</v>
      </c>
      <c r="F3345" s="1" t="s">
        <v>840</v>
      </c>
      <c r="G3345" s="162">
        <v>45477</v>
      </c>
      <c r="H3345" s="156" t="s">
        <v>94</v>
      </c>
      <c r="I3345" s="163">
        <v>45480</v>
      </c>
      <c r="K3345" s="9" t="s">
        <v>2104</v>
      </c>
      <c r="M3345">
        <v>1999</v>
      </c>
      <c r="N3345" t="s">
        <v>4261</v>
      </c>
      <c r="Q3345" s="13"/>
    </row>
    <row r="3346" spans="1:17" ht="21">
      <c r="A3346" s="59">
        <v>3338</v>
      </c>
      <c r="B3346" s="55">
        <v>19041601069150</v>
      </c>
      <c r="C3346">
        <v>6356156521</v>
      </c>
      <c r="D3346" t="s">
        <v>5040</v>
      </c>
      <c r="E3346" t="s">
        <v>1217</v>
      </c>
      <c r="F3346" s="1" t="s">
        <v>1218</v>
      </c>
      <c r="G3346" s="162">
        <v>45477</v>
      </c>
      <c r="K3346" s="9" t="s">
        <v>4928</v>
      </c>
      <c r="N3346" s="132" t="s">
        <v>4579</v>
      </c>
      <c r="Q3346" s="13"/>
    </row>
    <row r="3347" spans="1:17" ht="21">
      <c r="A3347" s="59">
        <v>3339</v>
      </c>
      <c r="B3347" s="55">
        <v>19041601068575</v>
      </c>
      <c r="C3347">
        <v>9315604958</v>
      </c>
      <c r="D3347" t="s">
        <v>1992</v>
      </c>
      <c r="E3347" t="s">
        <v>663</v>
      </c>
      <c r="F3347" s="1" t="s">
        <v>22</v>
      </c>
      <c r="G3347" s="162">
        <v>45477</v>
      </c>
      <c r="H3347" s="156" t="s">
        <v>94</v>
      </c>
      <c r="I3347" s="163">
        <v>45479</v>
      </c>
      <c r="K3347" s="9" t="s">
        <v>1427</v>
      </c>
      <c r="M3347">
        <v>1648</v>
      </c>
      <c r="N3347" s="132" t="s">
        <v>1554</v>
      </c>
      <c r="Q3347" s="13"/>
    </row>
    <row r="3348" spans="1:17" ht="21">
      <c r="A3348" s="59">
        <v>3340</v>
      </c>
      <c r="B3348" s="55">
        <v>19041601068343</v>
      </c>
      <c r="C3348">
        <v>9302821244</v>
      </c>
      <c r="D3348" t="s">
        <v>5041</v>
      </c>
      <c r="E3348" t="s">
        <v>4399</v>
      </c>
      <c r="F3348" s="1" t="s">
        <v>199</v>
      </c>
      <c r="G3348" s="162">
        <v>45477</v>
      </c>
      <c r="H3348" s="156" t="s">
        <v>94</v>
      </c>
      <c r="I3348" s="163">
        <v>45481</v>
      </c>
      <c r="K3348" s="9" t="s">
        <v>4911</v>
      </c>
      <c r="L3348" t="s">
        <v>562</v>
      </c>
      <c r="M3348">
        <v>1424</v>
      </c>
      <c r="N3348" s="132" t="s">
        <v>4969</v>
      </c>
      <c r="Q3348" s="13"/>
    </row>
    <row r="3349" spans="1:17" ht="21">
      <c r="A3349" s="59">
        <v>3341</v>
      </c>
      <c r="B3349" s="55">
        <v>19041601068041</v>
      </c>
      <c r="C3349">
        <v>9663972921</v>
      </c>
      <c r="D3349" t="s">
        <v>5042</v>
      </c>
      <c r="E3349" t="s">
        <v>329</v>
      </c>
      <c r="F3349" s="1" t="s">
        <v>452</v>
      </c>
      <c r="G3349" s="162">
        <v>45477</v>
      </c>
      <c r="H3349" s="156" t="s">
        <v>94</v>
      </c>
      <c r="I3349" s="163">
        <v>45481</v>
      </c>
      <c r="K3349" s="9" t="s">
        <v>4932</v>
      </c>
      <c r="L3349" t="s">
        <v>562</v>
      </c>
      <c r="M3349">
        <v>1519</v>
      </c>
      <c r="N3349" s="132" t="s">
        <v>5037</v>
      </c>
      <c r="Q3349" s="13"/>
    </row>
    <row r="3350" spans="1:17" ht="21">
      <c r="A3350" s="59">
        <v>3342</v>
      </c>
      <c r="B3350" s="55">
        <v>77118158596</v>
      </c>
      <c r="C3350">
        <v>7014903203</v>
      </c>
      <c r="D3350" t="s">
        <v>5043</v>
      </c>
      <c r="E3350" t="s">
        <v>2852</v>
      </c>
      <c r="F3350" s="1" t="s">
        <v>11</v>
      </c>
      <c r="G3350" s="162">
        <v>45477</v>
      </c>
      <c r="H3350" s="156" t="s">
        <v>94</v>
      </c>
      <c r="I3350" s="163">
        <v>45478</v>
      </c>
      <c r="K3350" s="9" t="s">
        <v>5045</v>
      </c>
      <c r="L3350" t="s">
        <v>562</v>
      </c>
      <c r="M3350">
        <v>1619</v>
      </c>
      <c r="N3350" s="132" t="s">
        <v>5046</v>
      </c>
      <c r="Q3350" s="13"/>
    </row>
    <row r="3351" spans="1:17" ht="21">
      <c r="A3351" s="59">
        <v>3343</v>
      </c>
      <c r="B3351" s="55">
        <v>77118157325</v>
      </c>
      <c r="C3351">
        <v>8421992050</v>
      </c>
      <c r="D3351" t="s">
        <v>5044</v>
      </c>
      <c r="E3351" t="s">
        <v>589</v>
      </c>
      <c r="F3351" s="1" t="s">
        <v>232</v>
      </c>
      <c r="G3351" s="162">
        <v>45477</v>
      </c>
      <c r="H3351" s="156" t="s">
        <v>94</v>
      </c>
      <c r="I3351" s="163">
        <v>45480</v>
      </c>
      <c r="K3351" s="9" t="s">
        <v>4951</v>
      </c>
      <c r="L3351" t="s">
        <v>562</v>
      </c>
      <c r="M3351">
        <v>1524</v>
      </c>
      <c r="N3351" s="132" t="s">
        <v>4980</v>
      </c>
      <c r="Q3351" s="13"/>
    </row>
    <row r="3352" spans="1:17" ht="21">
      <c r="A3352" s="59">
        <v>3344</v>
      </c>
      <c r="B3352" s="55">
        <v>78043327202</v>
      </c>
      <c r="C3352">
        <v>8792564107</v>
      </c>
      <c r="D3352" t="s">
        <v>5047</v>
      </c>
      <c r="E3352" t="s">
        <v>1889</v>
      </c>
      <c r="F3352" s="1" t="s">
        <v>452</v>
      </c>
      <c r="G3352" s="162">
        <v>45477</v>
      </c>
      <c r="H3352" s="156" t="s">
        <v>94</v>
      </c>
      <c r="I3352" s="163">
        <v>45482</v>
      </c>
      <c r="K3352" s="9" t="s">
        <v>1234</v>
      </c>
      <c r="M3352">
        <v>1499</v>
      </c>
      <c r="N3352" s="132" t="s">
        <v>1713</v>
      </c>
      <c r="Q3352" s="13"/>
    </row>
    <row r="3353" spans="1:17" ht="21">
      <c r="A3353" s="59">
        <v>3345</v>
      </c>
      <c r="B3353" s="55">
        <v>19041601066696</v>
      </c>
      <c r="C3353">
        <v>7899330002</v>
      </c>
      <c r="D3353" t="s">
        <v>5048</v>
      </c>
      <c r="E3353" t="s">
        <v>329</v>
      </c>
      <c r="F3353" s="1" t="s">
        <v>452</v>
      </c>
      <c r="G3353" s="162">
        <v>45477</v>
      </c>
      <c r="H3353" s="156" t="s">
        <v>94</v>
      </c>
      <c r="I3353" s="163">
        <v>45481</v>
      </c>
      <c r="K3353" s="9" t="s">
        <v>5049</v>
      </c>
      <c r="L3353" t="s">
        <v>562</v>
      </c>
      <c r="M3353">
        <v>2898</v>
      </c>
      <c r="N3353" s="132" t="s">
        <v>5050</v>
      </c>
      <c r="Q3353" s="13"/>
    </row>
    <row r="3354" spans="1:17" ht="21">
      <c r="A3354" s="59">
        <v>3346</v>
      </c>
      <c r="B3354" s="55">
        <v>78043299110</v>
      </c>
      <c r="C3354">
        <v>9372129790</v>
      </c>
      <c r="D3354" t="s">
        <v>5051</v>
      </c>
      <c r="E3354" t="s">
        <v>231</v>
      </c>
      <c r="F3354" s="1" t="s">
        <v>232</v>
      </c>
      <c r="G3354" s="162">
        <v>45477</v>
      </c>
      <c r="H3354" s="156" t="s">
        <v>94</v>
      </c>
      <c r="I3354" s="163">
        <v>45479</v>
      </c>
      <c r="K3354" s="9" t="s">
        <v>1514</v>
      </c>
      <c r="M3354">
        <v>1599</v>
      </c>
      <c r="N3354" s="132" t="s">
        <v>1520</v>
      </c>
      <c r="Q3354" s="13"/>
    </row>
    <row r="3355" spans="1:17" ht="21">
      <c r="A3355" s="59">
        <v>3347</v>
      </c>
      <c r="B3355" s="55">
        <v>78043323455</v>
      </c>
      <c r="C3355">
        <v>9993658286</v>
      </c>
      <c r="D3355" t="s">
        <v>5052</v>
      </c>
      <c r="E3355" t="s">
        <v>673</v>
      </c>
      <c r="F3355" s="1" t="s">
        <v>199</v>
      </c>
      <c r="G3355" s="162">
        <v>45477</v>
      </c>
      <c r="H3355" s="156" t="s">
        <v>94</v>
      </c>
      <c r="I3355" s="163">
        <v>45479</v>
      </c>
      <c r="K3355" s="9" t="s">
        <v>2104</v>
      </c>
      <c r="M3355">
        <v>1999</v>
      </c>
      <c r="N3355" t="s">
        <v>4261</v>
      </c>
      <c r="Q3355" s="13"/>
    </row>
    <row r="3356" spans="1:17" ht="21">
      <c r="A3356" s="59">
        <v>3348</v>
      </c>
      <c r="B3356" s="55">
        <v>77118150443</v>
      </c>
      <c r="C3356">
        <v>8901492377</v>
      </c>
      <c r="D3356" t="s">
        <v>2989</v>
      </c>
      <c r="E3356" t="s">
        <v>88</v>
      </c>
      <c r="F3356" s="1" t="s">
        <v>2</v>
      </c>
      <c r="G3356" s="162">
        <v>45477</v>
      </c>
      <c r="H3356" s="156" t="s">
        <v>94</v>
      </c>
      <c r="I3356" s="163">
        <v>45479</v>
      </c>
      <c r="K3356" s="9" t="s">
        <v>4911</v>
      </c>
      <c r="L3356" t="s">
        <v>562</v>
      </c>
      <c r="M3356">
        <v>1424</v>
      </c>
      <c r="N3356" s="132" t="s">
        <v>4420</v>
      </c>
      <c r="Q3356" s="13"/>
    </row>
    <row r="3357" spans="1:17" ht="21">
      <c r="A3357" s="59">
        <v>3349</v>
      </c>
      <c r="B3357" s="55">
        <v>19041601168690</v>
      </c>
      <c r="C3357">
        <v>8824046393</v>
      </c>
      <c r="D3357" t="s">
        <v>5053</v>
      </c>
      <c r="E3357" t="s">
        <v>2184</v>
      </c>
      <c r="F3357" s="1" t="s">
        <v>11</v>
      </c>
      <c r="G3357" s="162">
        <v>45477</v>
      </c>
      <c r="K3357" s="9" t="s">
        <v>1514</v>
      </c>
      <c r="N3357" s="132" t="s">
        <v>2882</v>
      </c>
      <c r="Q3357" s="13"/>
    </row>
    <row r="3358" spans="1:17" ht="21">
      <c r="A3358" s="59">
        <v>3350</v>
      </c>
      <c r="B3358" s="55">
        <v>78043483033</v>
      </c>
      <c r="C3358">
        <v>9044017786</v>
      </c>
      <c r="D3358" t="s">
        <v>5054</v>
      </c>
      <c r="E3358" t="s">
        <v>533</v>
      </c>
      <c r="F3358" s="1" t="s">
        <v>232</v>
      </c>
      <c r="G3358" s="162">
        <v>45477</v>
      </c>
      <c r="H3358" s="156" t="s">
        <v>94</v>
      </c>
      <c r="I3358" s="163">
        <v>45481</v>
      </c>
      <c r="K3358" s="9" t="s">
        <v>1514</v>
      </c>
      <c r="M3358">
        <v>1599</v>
      </c>
      <c r="N3358" s="132" t="s">
        <v>1520</v>
      </c>
      <c r="Q3358" s="13"/>
    </row>
    <row r="3359" spans="1:17" ht="21">
      <c r="A3359" s="59">
        <v>3351</v>
      </c>
      <c r="B3359" s="55">
        <v>77118374454</v>
      </c>
      <c r="C3359">
        <v>7016846669</v>
      </c>
      <c r="D3359" t="s">
        <v>5055</v>
      </c>
      <c r="E3359" t="s">
        <v>231</v>
      </c>
      <c r="F3359" s="1" t="s">
        <v>232</v>
      </c>
      <c r="G3359" s="162">
        <v>45477</v>
      </c>
      <c r="H3359" s="156" t="s">
        <v>94</v>
      </c>
      <c r="I3359" s="163">
        <v>45479</v>
      </c>
      <c r="K3359" s="9" t="s">
        <v>4951</v>
      </c>
      <c r="L3359" t="s">
        <v>562</v>
      </c>
      <c r="M3359">
        <v>1524</v>
      </c>
      <c r="N3359" s="132" t="s">
        <v>4970</v>
      </c>
      <c r="Q3359" s="13"/>
    </row>
    <row r="3360" spans="1:17" ht="21">
      <c r="A3360" s="59">
        <v>3352</v>
      </c>
      <c r="B3360" s="55">
        <v>77118374432</v>
      </c>
      <c r="C3360">
        <v>8779889401</v>
      </c>
      <c r="D3360" t="s">
        <v>5056</v>
      </c>
      <c r="E3360" t="s">
        <v>533</v>
      </c>
      <c r="F3360" s="1" t="s">
        <v>232</v>
      </c>
      <c r="G3360" s="162">
        <v>45477</v>
      </c>
      <c r="H3360" s="156" t="s">
        <v>94</v>
      </c>
      <c r="I3360" s="163">
        <v>45479</v>
      </c>
      <c r="K3360" s="9" t="s">
        <v>4932</v>
      </c>
      <c r="L3360" t="s">
        <v>562</v>
      </c>
      <c r="M3360">
        <v>1519</v>
      </c>
      <c r="N3360" s="132" t="s">
        <v>4133</v>
      </c>
      <c r="Q3360" s="13"/>
    </row>
    <row r="3361" spans="1:17" ht="21">
      <c r="A3361" s="59">
        <v>3353</v>
      </c>
      <c r="B3361" s="55">
        <v>77118374406</v>
      </c>
      <c r="C3361">
        <v>9360524206</v>
      </c>
      <c r="D3361" t="s">
        <v>5057</v>
      </c>
      <c r="E3361" t="s">
        <v>936</v>
      </c>
      <c r="F3361" s="1" t="s">
        <v>343</v>
      </c>
      <c r="G3361" s="162">
        <v>45477</v>
      </c>
      <c r="K3361" s="9" t="s">
        <v>4911</v>
      </c>
      <c r="L3361" t="s">
        <v>562</v>
      </c>
      <c r="N3361" s="132" t="s">
        <v>4420</v>
      </c>
      <c r="Q3361" s="13"/>
    </row>
    <row r="3362" spans="1:17" ht="21">
      <c r="A3362" s="59">
        <v>3354</v>
      </c>
      <c r="B3362" s="55">
        <v>78043482882</v>
      </c>
      <c r="C3362">
        <v>9421409208</v>
      </c>
      <c r="D3362" t="s">
        <v>5058</v>
      </c>
      <c r="E3362" t="s">
        <v>1695</v>
      </c>
      <c r="F3362" s="1" t="s">
        <v>232</v>
      </c>
      <c r="G3362" s="162">
        <v>45477</v>
      </c>
      <c r="K3362" s="9" t="s">
        <v>1514</v>
      </c>
      <c r="N3362" s="132" t="s">
        <v>3882</v>
      </c>
      <c r="Q3362" s="13"/>
    </row>
    <row r="3363" spans="1:17" ht="21">
      <c r="A3363" s="59">
        <v>3355</v>
      </c>
      <c r="B3363" s="55">
        <v>78043482860</v>
      </c>
      <c r="C3363">
        <v>8660345731</v>
      </c>
      <c r="D3363" t="s">
        <v>5059</v>
      </c>
      <c r="E3363" t="s">
        <v>329</v>
      </c>
      <c r="F3363" s="1" t="s">
        <v>452</v>
      </c>
      <c r="G3363" s="162">
        <v>45477</v>
      </c>
      <c r="H3363" s="156" t="s">
        <v>94</v>
      </c>
      <c r="I3363" s="163">
        <v>45481</v>
      </c>
      <c r="K3363" s="9" t="s">
        <v>1234</v>
      </c>
      <c r="M3363">
        <v>1499</v>
      </c>
      <c r="N3363" s="132" t="s">
        <v>1713</v>
      </c>
      <c r="Q3363" s="13"/>
    </row>
    <row r="3364" spans="1:17" ht="21">
      <c r="A3364" s="59">
        <v>3356</v>
      </c>
      <c r="B3364" s="55">
        <v>78043482786</v>
      </c>
      <c r="C3364">
        <v>7738301879</v>
      </c>
      <c r="D3364" t="s">
        <v>5060</v>
      </c>
      <c r="E3364" t="s">
        <v>533</v>
      </c>
      <c r="F3364" s="1" t="s">
        <v>232</v>
      </c>
      <c r="G3364" s="162">
        <v>45477</v>
      </c>
      <c r="H3364" s="156" t="s">
        <v>94</v>
      </c>
      <c r="I3364" s="163">
        <v>45479</v>
      </c>
      <c r="K3364" s="9" t="s">
        <v>1234</v>
      </c>
      <c r="M3364">
        <v>1499</v>
      </c>
      <c r="N3364" s="132" t="s">
        <v>1713</v>
      </c>
      <c r="Q3364" s="13"/>
    </row>
    <row r="3365" spans="1:17" ht="21">
      <c r="A3365" s="59">
        <v>3357</v>
      </c>
      <c r="B3365" s="55">
        <v>77119619846</v>
      </c>
      <c r="C3365">
        <v>9120195206</v>
      </c>
      <c r="D3365" t="s">
        <v>5061</v>
      </c>
      <c r="E3365" t="s">
        <v>4</v>
      </c>
      <c r="F3365" s="1" t="s">
        <v>4</v>
      </c>
      <c r="G3365" s="162">
        <v>45478</v>
      </c>
      <c r="H3365" s="156" t="s">
        <v>94</v>
      </c>
      <c r="I3365" s="163">
        <v>45479</v>
      </c>
      <c r="K3365" s="9" t="s">
        <v>5045</v>
      </c>
      <c r="L3365" t="s">
        <v>562</v>
      </c>
      <c r="M3365">
        <v>1619</v>
      </c>
      <c r="N3365" s="132" t="s">
        <v>4133</v>
      </c>
      <c r="Q3365" s="13"/>
    </row>
    <row r="3366" spans="1:17" ht="21">
      <c r="A3366" s="59">
        <v>3358</v>
      </c>
      <c r="B3366" s="55">
        <v>80540248434</v>
      </c>
      <c r="C3366">
        <v>7484993116</v>
      </c>
      <c r="D3366" t="s">
        <v>5062</v>
      </c>
      <c r="E3366" t="s">
        <v>1793</v>
      </c>
      <c r="F3366" s="1" t="s">
        <v>249</v>
      </c>
      <c r="G3366" s="162">
        <v>45478</v>
      </c>
      <c r="K3366" s="9" t="s">
        <v>2104</v>
      </c>
      <c r="N3366" t="s">
        <v>4261</v>
      </c>
      <c r="Q3366" s="13"/>
    </row>
    <row r="3367" spans="1:17" ht="21">
      <c r="A3367" s="59">
        <v>3359</v>
      </c>
      <c r="B3367" s="55">
        <v>77119619404</v>
      </c>
      <c r="C3367">
        <v>8850766730</v>
      </c>
      <c r="D3367" t="s">
        <v>5063</v>
      </c>
      <c r="E3367" t="s">
        <v>3014</v>
      </c>
      <c r="F3367" s="1" t="s">
        <v>232</v>
      </c>
      <c r="G3367" s="162">
        <v>45478</v>
      </c>
      <c r="H3367" s="156" t="s">
        <v>94</v>
      </c>
      <c r="I3367" s="163">
        <v>45480</v>
      </c>
      <c r="K3367" s="9" t="s">
        <v>1376</v>
      </c>
      <c r="L3367" t="s">
        <v>562</v>
      </c>
      <c r="M3367">
        <v>1499</v>
      </c>
      <c r="N3367" s="132" t="s">
        <v>4420</v>
      </c>
      <c r="Q3367" s="13"/>
    </row>
    <row r="3368" spans="1:17" ht="21">
      <c r="A3368" s="59">
        <v>3360</v>
      </c>
      <c r="B3368" s="55">
        <v>19041601667436</v>
      </c>
      <c r="C3368">
        <v>8011068603</v>
      </c>
      <c r="D3368" t="s">
        <v>5064</v>
      </c>
      <c r="E3368" t="s">
        <v>5065</v>
      </c>
      <c r="F3368" s="1" t="s">
        <v>380</v>
      </c>
      <c r="G3368" s="162">
        <v>45478</v>
      </c>
      <c r="K3368" s="9" t="s">
        <v>1234</v>
      </c>
      <c r="N3368" s="132" t="s">
        <v>1713</v>
      </c>
      <c r="Q3368" s="13"/>
    </row>
    <row r="3369" spans="1:17" ht="21">
      <c r="A3369" s="59">
        <v>3361</v>
      </c>
      <c r="B3369" s="55">
        <v>77119619172</v>
      </c>
      <c r="C3369">
        <v>7973381431</v>
      </c>
      <c r="D3369" t="s">
        <v>5066</v>
      </c>
      <c r="E3369" t="s">
        <v>654</v>
      </c>
      <c r="F3369" s="1" t="s">
        <v>93</v>
      </c>
      <c r="G3369" s="162">
        <v>45478</v>
      </c>
      <c r="H3369" s="156" t="s">
        <v>94</v>
      </c>
      <c r="I3369" s="163">
        <v>45479</v>
      </c>
      <c r="K3369" s="9" t="s">
        <v>4911</v>
      </c>
      <c r="L3369" t="s">
        <v>562</v>
      </c>
      <c r="M3369">
        <v>1424</v>
      </c>
      <c r="N3369" s="132" t="s">
        <v>4420</v>
      </c>
      <c r="Q3369" s="13"/>
    </row>
    <row r="3370" spans="1:17" ht="21">
      <c r="A3370" s="59">
        <v>3362</v>
      </c>
      <c r="B3370" s="55">
        <v>77119619102</v>
      </c>
      <c r="C3370">
        <v>7849915279</v>
      </c>
      <c r="D3370" t="s">
        <v>5067</v>
      </c>
      <c r="E3370" t="s">
        <v>357</v>
      </c>
      <c r="F3370" s="1" t="s">
        <v>11</v>
      </c>
      <c r="G3370" s="162">
        <v>45478</v>
      </c>
      <c r="H3370" s="156" t="s">
        <v>94</v>
      </c>
      <c r="I3370" s="163">
        <v>45481</v>
      </c>
      <c r="K3370" s="9" t="s">
        <v>4932</v>
      </c>
      <c r="L3370" t="s">
        <v>562</v>
      </c>
      <c r="M3370">
        <v>1519</v>
      </c>
      <c r="N3370" s="132" t="s">
        <v>4133</v>
      </c>
      <c r="Q3370" s="13"/>
    </row>
    <row r="3371" spans="1:17" ht="21">
      <c r="A3371" s="59">
        <v>3363</v>
      </c>
      <c r="B3371" s="55">
        <v>77119619091</v>
      </c>
      <c r="C3371">
        <v>9996323775</v>
      </c>
      <c r="D3371" t="s">
        <v>5068</v>
      </c>
      <c r="E3371" t="s">
        <v>1093</v>
      </c>
      <c r="F3371" s="1" t="s">
        <v>2</v>
      </c>
      <c r="G3371" s="162">
        <v>45478</v>
      </c>
      <c r="H3371" s="156" t="s">
        <v>94</v>
      </c>
      <c r="I3371" s="163">
        <v>45479</v>
      </c>
      <c r="K3371" s="9" t="s">
        <v>5045</v>
      </c>
      <c r="L3371" t="s">
        <v>562</v>
      </c>
      <c r="M3371">
        <v>1619</v>
      </c>
      <c r="N3371" s="132" t="s">
        <v>4937</v>
      </c>
      <c r="Q3371" s="13"/>
    </row>
    <row r="3372" spans="1:17" ht="21">
      <c r="A3372" s="59">
        <v>3364</v>
      </c>
      <c r="B3372" s="55">
        <v>78044628476</v>
      </c>
      <c r="C3372">
        <v>9035606842</v>
      </c>
      <c r="D3372" t="s">
        <v>5069</v>
      </c>
      <c r="E3372" t="s">
        <v>528</v>
      </c>
      <c r="F3372" s="1" t="s">
        <v>452</v>
      </c>
      <c r="G3372" s="162">
        <v>45478</v>
      </c>
      <c r="H3372" s="156" t="s">
        <v>94</v>
      </c>
      <c r="I3372" s="163">
        <v>45481</v>
      </c>
      <c r="K3372" s="9" t="s">
        <v>1234</v>
      </c>
      <c r="M3372">
        <v>1499</v>
      </c>
      <c r="N3372" s="132" t="s">
        <v>1713</v>
      </c>
      <c r="Q3372" s="13"/>
    </row>
    <row r="3373" spans="1:17" ht="21">
      <c r="A3373" s="59">
        <v>3365</v>
      </c>
      <c r="B3373" s="55">
        <v>78044628384</v>
      </c>
      <c r="C3373">
        <v>8446094770</v>
      </c>
      <c r="D3373" t="s">
        <v>5070</v>
      </c>
      <c r="E3373" t="s">
        <v>3701</v>
      </c>
      <c r="F3373" s="1" t="s">
        <v>232</v>
      </c>
      <c r="G3373" s="162">
        <v>45478</v>
      </c>
      <c r="H3373" s="156" t="s">
        <v>94</v>
      </c>
      <c r="I3373" s="163">
        <v>45481</v>
      </c>
      <c r="K3373" s="9" t="s">
        <v>3133</v>
      </c>
      <c r="M3373">
        <v>1748</v>
      </c>
      <c r="N3373" s="132" t="s">
        <v>5071</v>
      </c>
      <c r="Q3373" s="13"/>
    </row>
    <row r="3374" spans="1:17" ht="21">
      <c r="A3374" s="59">
        <v>3366</v>
      </c>
      <c r="B3374" s="55">
        <v>78044628336</v>
      </c>
      <c r="C3374">
        <v>9535542175</v>
      </c>
      <c r="D3374" t="s">
        <v>5072</v>
      </c>
      <c r="E3374" t="s">
        <v>329</v>
      </c>
      <c r="F3374" s="1" t="s">
        <v>452</v>
      </c>
      <c r="G3374" s="162">
        <v>45478</v>
      </c>
      <c r="H3374" s="156" t="s">
        <v>94</v>
      </c>
      <c r="I3374" s="163">
        <v>45482</v>
      </c>
      <c r="K3374" s="9" t="s">
        <v>1514</v>
      </c>
      <c r="M3374">
        <v>1599</v>
      </c>
      <c r="N3374" s="132" t="s">
        <v>1520</v>
      </c>
      <c r="Q3374" s="13"/>
    </row>
    <row r="3375" spans="1:17" ht="21">
      <c r="A3375" s="59">
        <v>3367</v>
      </c>
      <c r="B3375" s="55">
        <v>78044628292</v>
      </c>
      <c r="C3375">
        <v>9082265493</v>
      </c>
      <c r="D3375" t="s">
        <v>5073</v>
      </c>
      <c r="E3375" t="s">
        <v>589</v>
      </c>
      <c r="F3375" s="1" t="s">
        <v>232</v>
      </c>
      <c r="G3375" s="162">
        <v>45478</v>
      </c>
      <c r="H3375" s="156" t="s">
        <v>94</v>
      </c>
      <c r="I3375" s="163">
        <v>45481</v>
      </c>
      <c r="K3375" s="9" t="s">
        <v>3133</v>
      </c>
      <c r="M3375">
        <v>1748</v>
      </c>
      <c r="N3375" s="132" t="s">
        <v>2702</v>
      </c>
      <c r="Q3375" s="13"/>
    </row>
    <row r="3376" spans="1:17" ht="21">
      <c r="A3376" s="59">
        <v>3368</v>
      </c>
      <c r="B3376" s="55">
        <v>78044628233</v>
      </c>
      <c r="C3376">
        <v>9071258709</v>
      </c>
      <c r="D3376" t="s">
        <v>5074</v>
      </c>
      <c r="E3376" t="s">
        <v>329</v>
      </c>
      <c r="F3376" s="1" t="s">
        <v>452</v>
      </c>
      <c r="G3376" s="162">
        <v>45478</v>
      </c>
      <c r="H3376" s="156" t="s">
        <v>94</v>
      </c>
      <c r="I3376" s="163">
        <v>45481</v>
      </c>
      <c r="K3376" s="9" t="s">
        <v>1514</v>
      </c>
      <c r="M3376">
        <v>1599</v>
      </c>
      <c r="N3376" s="132" t="s">
        <v>1520</v>
      </c>
      <c r="Q3376" s="13"/>
    </row>
    <row r="3377" spans="1:17" ht="21">
      <c r="A3377" s="59">
        <v>3369</v>
      </c>
      <c r="B3377" s="55">
        <v>19041601666972</v>
      </c>
      <c r="C3377">
        <v>9696909974</v>
      </c>
      <c r="D3377" t="s">
        <v>5075</v>
      </c>
      <c r="E3377" t="s">
        <v>299</v>
      </c>
      <c r="F3377" s="1" t="s">
        <v>22</v>
      </c>
      <c r="G3377" s="162">
        <v>45478</v>
      </c>
      <c r="H3377" s="156" t="s">
        <v>94</v>
      </c>
      <c r="I3377" s="163">
        <v>45480</v>
      </c>
      <c r="K3377" s="9" t="s">
        <v>2228</v>
      </c>
      <c r="M3377">
        <v>2099</v>
      </c>
      <c r="N3377" t="s">
        <v>3928</v>
      </c>
      <c r="Q3377" s="13"/>
    </row>
    <row r="3378" spans="1:17" ht="21">
      <c r="A3378" s="59">
        <v>3370</v>
      </c>
      <c r="B3378" s="55">
        <v>78044628060</v>
      </c>
      <c r="C3378">
        <v>7838716603</v>
      </c>
      <c r="D3378" t="s">
        <v>5076</v>
      </c>
      <c r="E3378" t="s">
        <v>663</v>
      </c>
      <c r="F3378" s="1" t="s">
        <v>22</v>
      </c>
      <c r="G3378" s="162">
        <v>45478</v>
      </c>
      <c r="H3378" s="156" t="s">
        <v>94</v>
      </c>
      <c r="I3378" s="163">
        <v>45479</v>
      </c>
      <c r="K3378" s="9" t="s">
        <v>1234</v>
      </c>
      <c r="M3378">
        <v>1499</v>
      </c>
      <c r="N3378" s="132" t="s">
        <v>1713</v>
      </c>
      <c r="Q3378" s="13"/>
    </row>
    <row r="3379" spans="1:17" ht="21">
      <c r="A3379" s="59">
        <v>3371</v>
      </c>
      <c r="B3379" s="55">
        <v>1091304273232</v>
      </c>
      <c r="C3379">
        <v>8415078428</v>
      </c>
      <c r="D3379" t="s">
        <v>5077</v>
      </c>
      <c r="E3379" t="s">
        <v>1474</v>
      </c>
      <c r="F3379" s="1" t="s">
        <v>1475</v>
      </c>
      <c r="G3379" s="162">
        <v>45478</v>
      </c>
      <c r="H3379" s="156" t="s">
        <v>94</v>
      </c>
      <c r="I3379" s="163">
        <v>45481</v>
      </c>
      <c r="K3379" s="9" t="s">
        <v>3133</v>
      </c>
      <c r="M3379">
        <v>1748</v>
      </c>
      <c r="N3379" s="132" t="s">
        <v>2702</v>
      </c>
      <c r="Q3379" s="13"/>
    </row>
    <row r="3380" spans="1:17" ht="21">
      <c r="A3380" s="59">
        <v>3372</v>
      </c>
      <c r="B3380" s="55">
        <v>78045707191</v>
      </c>
      <c r="C3380">
        <v>7999946466</v>
      </c>
      <c r="D3380" t="s">
        <v>5078</v>
      </c>
      <c r="E3380" t="s">
        <v>1577</v>
      </c>
      <c r="F3380" s="1" t="s">
        <v>71</v>
      </c>
      <c r="G3380" s="162">
        <v>45479</v>
      </c>
      <c r="K3380" s="9" t="s">
        <v>1427</v>
      </c>
      <c r="N3380" s="132" t="s">
        <v>1554</v>
      </c>
      <c r="Q3380" s="13"/>
    </row>
    <row r="3381" spans="1:17" ht="21">
      <c r="A3381" s="59">
        <v>3373</v>
      </c>
      <c r="B3381" s="55">
        <v>78045707025</v>
      </c>
      <c r="C3381">
        <v>9696274828</v>
      </c>
      <c r="D3381" t="s">
        <v>5079</v>
      </c>
      <c r="E3381" t="s">
        <v>4462</v>
      </c>
      <c r="F3381" s="1" t="s">
        <v>22</v>
      </c>
      <c r="G3381" s="162">
        <v>45479</v>
      </c>
      <c r="H3381" s="156" t="s">
        <v>94</v>
      </c>
      <c r="I3381" s="163">
        <v>45481</v>
      </c>
      <c r="K3381" s="9" t="s">
        <v>1514</v>
      </c>
      <c r="M3381">
        <v>1599</v>
      </c>
      <c r="N3381" s="132" t="s">
        <v>1520</v>
      </c>
      <c r="Q3381" s="13"/>
    </row>
    <row r="3382" spans="1:17" ht="21">
      <c r="A3382" s="59">
        <v>3374</v>
      </c>
      <c r="B3382" s="55">
        <v>77120673556</v>
      </c>
      <c r="C3382">
        <v>8360660279</v>
      </c>
      <c r="D3382" t="s">
        <v>5080</v>
      </c>
      <c r="E3382" t="s">
        <v>2143</v>
      </c>
      <c r="F3382" s="1" t="s">
        <v>93</v>
      </c>
      <c r="G3382" s="162">
        <v>45479</v>
      </c>
      <c r="H3382" s="156" t="s">
        <v>94</v>
      </c>
      <c r="I3382" s="163">
        <v>45480</v>
      </c>
      <c r="K3382" s="9" t="s">
        <v>5045</v>
      </c>
      <c r="L3382" t="s">
        <v>562</v>
      </c>
      <c r="M3382">
        <v>1619</v>
      </c>
      <c r="N3382" s="132" t="s">
        <v>4292</v>
      </c>
      <c r="Q3382" s="13"/>
    </row>
    <row r="3383" spans="1:17" ht="21">
      <c r="A3383" s="59">
        <v>3375</v>
      </c>
      <c r="B3383" s="55">
        <v>77120673136</v>
      </c>
      <c r="C3383">
        <v>9368184005</v>
      </c>
      <c r="D3383" t="s">
        <v>5081</v>
      </c>
      <c r="E3383" t="s">
        <v>974</v>
      </c>
      <c r="F3383" s="1" t="s">
        <v>840</v>
      </c>
      <c r="G3383" s="162">
        <v>45479</v>
      </c>
      <c r="H3383" s="156" t="s">
        <v>94</v>
      </c>
      <c r="I3383" s="163">
        <v>45482</v>
      </c>
      <c r="K3383" s="9" t="s">
        <v>4932</v>
      </c>
      <c r="L3383" t="s">
        <v>562</v>
      </c>
      <c r="M3383">
        <v>1519</v>
      </c>
      <c r="N3383" s="132" t="s">
        <v>4637</v>
      </c>
      <c r="Q3383" s="13"/>
    </row>
    <row r="3384" spans="1:17" ht="21">
      <c r="A3384" s="59">
        <v>3376</v>
      </c>
      <c r="B3384" s="55">
        <v>78045695825</v>
      </c>
      <c r="C3384">
        <v>6001124920</v>
      </c>
      <c r="D3384" t="s">
        <v>5082</v>
      </c>
      <c r="E3384" t="s">
        <v>5084</v>
      </c>
      <c r="F3384" s="1" t="s">
        <v>380</v>
      </c>
      <c r="G3384" s="162">
        <v>45479</v>
      </c>
      <c r="K3384" s="9" t="s">
        <v>1514</v>
      </c>
      <c r="N3384" s="132" t="s">
        <v>1520</v>
      </c>
      <c r="Q3384" s="13"/>
    </row>
    <row r="3385" spans="1:17" ht="21">
      <c r="A3385" s="59">
        <v>3377</v>
      </c>
      <c r="B3385" s="55">
        <v>78045695700</v>
      </c>
      <c r="C3385">
        <v>7208675272</v>
      </c>
      <c r="D3385" t="s">
        <v>5083</v>
      </c>
      <c r="E3385" t="s">
        <v>2985</v>
      </c>
      <c r="F3385" s="1" t="s">
        <v>232</v>
      </c>
      <c r="G3385" s="162">
        <v>45479</v>
      </c>
      <c r="H3385" s="156" t="s">
        <v>94</v>
      </c>
      <c r="I3385" s="163">
        <v>45482</v>
      </c>
      <c r="K3385" s="9" t="s">
        <v>1234</v>
      </c>
      <c r="M3385">
        <v>1499</v>
      </c>
      <c r="N3385" s="132" t="s">
        <v>1713</v>
      </c>
      <c r="Q3385" s="13"/>
    </row>
    <row r="3386" spans="1:17" ht="21">
      <c r="A3386" s="59">
        <v>3378</v>
      </c>
      <c r="B3386" s="55">
        <v>77120672532</v>
      </c>
      <c r="C3386">
        <v>9201252855</v>
      </c>
      <c r="D3386" t="s">
        <v>5085</v>
      </c>
      <c r="E3386" t="s">
        <v>5086</v>
      </c>
      <c r="F3386" s="1" t="s">
        <v>71</v>
      </c>
      <c r="G3386" s="162">
        <v>45479</v>
      </c>
      <c r="K3386" s="9" t="s">
        <v>4932</v>
      </c>
      <c r="L3386" t="s">
        <v>562</v>
      </c>
      <c r="N3386" s="132" t="s">
        <v>4637</v>
      </c>
      <c r="Q3386" s="13"/>
    </row>
    <row r="3387" spans="1:17" ht="21">
      <c r="A3387" s="59">
        <v>3379</v>
      </c>
      <c r="B3387" s="55">
        <v>77120672344</v>
      </c>
      <c r="C3387">
        <v>9953333224</v>
      </c>
      <c r="D3387" t="s">
        <v>5087</v>
      </c>
      <c r="E3387" t="s">
        <v>4</v>
      </c>
      <c r="F3387" s="1" t="s">
        <v>4</v>
      </c>
      <c r="G3387" s="162">
        <v>45479</v>
      </c>
      <c r="H3387" s="156" t="s">
        <v>94</v>
      </c>
      <c r="I3387" s="163">
        <v>45480</v>
      </c>
      <c r="K3387" s="9" t="s">
        <v>4911</v>
      </c>
      <c r="L3387" t="s">
        <v>562</v>
      </c>
      <c r="M3387">
        <v>1424</v>
      </c>
      <c r="N3387" s="132" t="s">
        <v>4420</v>
      </c>
      <c r="Q3387" s="13"/>
    </row>
    <row r="3388" spans="1:17" ht="21">
      <c r="A3388" s="59">
        <v>3380</v>
      </c>
      <c r="B3388" s="55">
        <v>78045695232</v>
      </c>
      <c r="C3388">
        <v>9179157231</v>
      </c>
      <c r="D3388" t="s">
        <v>5088</v>
      </c>
      <c r="E3388" t="s">
        <v>994</v>
      </c>
      <c r="F3388" s="1" t="s">
        <v>71</v>
      </c>
      <c r="G3388" s="162">
        <v>45479</v>
      </c>
      <c r="K3388" s="9" t="s">
        <v>1234</v>
      </c>
      <c r="N3388" s="132" t="s">
        <v>1713</v>
      </c>
      <c r="Q3388" s="13"/>
    </row>
    <row r="3389" spans="1:17" ht="21">
      <c r="A3389" s="59">
        <v>3381</v>
      </c>
      <c r="B3389" s="55">
        <v>78045695033</v>
      </c>
      <c r="C3389">
        <v>9004477124</v>
      </c>
      <c r="D3389" t="s">
        <v>5089</v>
      </c>
      <c r="E3389" t="s">
        <v>1837</v>
      </c>
      <c r="F3389" s="1" t="s">
        <v>452</v>
      </c>
      <c r="G3389" s="162">
        <v>45479</v>
      </c>
      <c r="K3389" s="9" t="s">
        <v>1234</v>
      </c>
      <c r="N3389" s="132" t="s">
        <v>1713</v>
      </c>
      <c r="Q3389" s="13"/>
    </row>
    <row r="3390" spans="1:17" ht="21">
      <c r="A3390" s="59">
        <v>3382</v>
      </c>
      <c r="B3390" s="55">
        <v>78045694532</v>
      </c>
      <c r="C3390">
        <v>8133882425</v>
      </c>
      <c r="D3390" t="s">
        <v>4794</v>
      </c>
      <c r="E3390" t="s">
        <v>2912</v>
      </c>
      <c r="F3390" s="1" t="s">
        <v>380</v>
      </c>
      <c r="G3390" s="162">
        <v>45479</v>
      </c>
      <c r="K3390" s="9" t="s">
        <v>2104</v>
      </c>
      <c r="N3390" t="s">
        <v>2254</v>
      </c>
      <c r="Q3390" s="13"/>
    </row>
    <row r="3391" spans="1:17" ht="21">
      <c r="A3391" s="59">
        <v>3383</v>
      </c>
      <c r="B3391" s="55">
        <v>78045693611</v>
      </c>
      <c r="C3391">
        <v>7559222571</v>
      </c>
      <c r="D3391" t="s">
        <v>5093</v>
      </c>
      <c r="E3391" t="s">
        <v>589</v>
      </c>
      <c r="F3391" s="1" t="s">
        <v>232</v>
      </c>
      <c r="G3391" s="162">
        <v>45479</v>
      </c>
      <c r="H3391" s="156" t="s">
        <v>94</v>
      </c>
      <c r="I3391" s="163">
        <v>45481</v>
      </c>
      <c r="K3391" s="9" t="s">
        <v>1514</v>
      </c>
      <c r="M3391">
        <v>1599</v>
      </c>
      <c r="N3391" s="132" t="s">
        <v>1520</v>
      </c>
      <c r="Q3391" s="13"/>
    </row>
    <row r="3392" spans="1:17" ht="21">
      <c r="A3392" s="59">
        <v>3384</v>
      </c>
      <c r="B3392" s="55">
        <v>78045693493</v>
      </c>
      <c r="C3392">
        <v>8130930411</v>
      </c>
      <c r="D3392" t="s">
        <v>5094</v>
      </c>
      <c r="E3392" t="s">
        <v>34</v>
      </c>
      <c r="F3392" s="1" t="s">
        <v>11</v>
      </c>
      <c r="G3392" s="162">
        <v>45479</v>
      </c>
      <c r="H3392" s="156" t="s">
        <v>94</v>
      </c>
      <c r="I3392" s="163">
        <v>45481</v>
      </c>
      <c r="K3392" s="9" t="s">
        <v>1234</v>
      </c>
      <c r="M3392">
        <v>1499</v>
      </c>
      <c r="N3392" s="132" t="s">
        <v>1713</v>
      </c>
      <c r="Q3392" s="13"/>
    </row>
    <row r="3393" spans="1:17" ht="21">
      <c r="A3393" s="59">
        <v>3385</v>
      </c>
      <c r="B3393" s="55">
        <v>78045692292</v>
      </c>
      <c r="C3393">
        <v>9832978467</v>
      </c>
      <c r="D3393" t="s">
        <v>1169</v>
      </c>
      <c r="E3393" t="s">
        <v>2600</v>
      </c>
      <c r="F3393" s="1" t="s">
        <v>249</v>
      </c>
      <c r="G3393" s="162">
        <v>45479</v>
      </c>
      <c r="K3393" s="9" t="s">
        <v>3133</v>
      </c>
      <c r="N3393" s="132" t="s">
        <v>2702</v>
      </c>
      <c r="Q3393" s="13"/>
    </row>
    <row r="3394" spans="1:17" ht="21">
      <c r="A3394" s="59">
        <v>3386</v>
      </c>
      <c r="B3394" s="55">
        <v>77120665370</v>
      </c>
      <c r="C3394">
        <v>8860256089</v>
      </c>
      <c r="D3394" t="s">
        <v>5095</v>
      </c>
      <c r="E3394" t="s">
        <v>663</v>
      </c>
      <c r="F3394" s="1" t="s">
        <v>22</v>
      </c>
      <c r="G3394" s="162">
        <v>45479</v>
      </c>
      <c r="H3394" s="156" t="s">
        <v>94</v>
      </c>
      <c r="I3394" s="163">
        <v>45481</v>
      </c>
      <c r="K3394" s="9" t="s">
        <v>4911</v>
      </c>
      <c r="L3394" t="s">
        <v>562</v>
      </c>
      <c r="M3394">
        <v>1424</v>
      </c>
      <c r="N3394" s="132" t="s">
        <v>4420</v>
      </c>
      <c r="Q3394" s="13"/>
    </row>
    <row r="3395" spans="1:17" ht="21">
      <c r="A3395" s="59">
        <v>3387</v>
      </c>
      <c r="B3395" s="55">
        <v>78045692093</v>
      </c>
      <c r="C3395">
        <v>9988287790</v>
      </c>
      <c r="D3395" t="s">
        <v>5096</v>
      </c>
      <c r="E3395" t="s">
        <v>2434</v>
      </c>
      <c r="F3395" s="1" t="s">
        <v>93</v>
      </c>
      <c r="G3395" s="162">
        <v>45479</v>
      </c>
      <c r="H3395" s="156" t="s">
        <v>94</v>
      </c>
      <c r="I3395" s="163">
        <v>45481</v>
      </c>
      <c r="K3395" s="9" t="s">
        <v>1514</v>
      </c>
      <c r="M3395">
        <v>1599</v>
      </c>
      <c r="N3395" s="132" t="s">
        <v>1520</v>
      </c>
      <c r="Q3395" s="13"/>
    </row>
    <row r="3396" spans="1:17" ht="21">
      <c r="A3396" s="59">
        <v>3388</v>
      </c>
      <c r="B3396" s="55">
        <v>78045691975</v>
      </c>
      <c r="C3396">
        <v>8884715463</v>
      </c>
      <c r="D3396" t="s">
        <v>5098</v>
      </c>
      <c r="E3396" t="s">
        <v>528</v>
      </c>
      <c r="F3396" s="1" t="s">
        <v>452</v>
      </c>
      <c r="G3396" s="162">
        <v>45479</v>
      </c>
      <c r="H3396" s="156" t="s">
        <v>94</v>
      </c>
      <c r="I3396" s="163">
        <v>45482</v>
      </c>
      <c r="K3396" s="9" t="s">
        <v>1234</v>
      </c>
      <c r="M3396">
        <v>1499</v>
      </c>
      <c r="N3396" s="132" t="s">
        <v>1713</v>
      </c>
      <c r="Q3396" s="13"/>
    </row>
    <row r="3397" spans="1:17" ht="21">
      <c r="A3397" s="59">
        <v>3389</v>
      </c>
      <c r="B3397" s="55">
        <v>78045824651</v>
      </c>
      <c r="C3397">
        <v>9981687740</v>
      </c>
      <c r="D3397" t="s">
        <v>5099</v>
      </c>
      <c r="E3397" t="s">
        <v>1746</v>
      </c>
      <c r="F3397" s="1" t="s">
        <v>199</v>
      </c>
      <c r="G3397" s="162">
        <v>45479</v>
      </c>
      <c r="H3397" s="156" t="s">
        <v>94</v>
      </c>
      <c r="I3397" s="163">
        <v>45482</v>
      </c>
      <c r="K3397" s="9" t="s">
        <v>2056</v>
      </c>
      <c r="M3397">
        <v>3047</v>
      </c>
      <c r="N3397" s="132" t="s">
        <v>5100</v>
      </c>
      <c r="Q3397" s="13"/>
    </row>
    <row r="3398" spans="1:17" ht="21">
      <c r="A3398" s="59">
        <v>3390</v>
      </c>
      <c r="B3398" s="55">
        <v>78046947753</v>
      </c>
      <c r="C3398">
        <v>9082078298</v>
      </c>
      <c r="D3398" t="s">
        <v>5102</v>
      </c>
      <c r="E3398" t="s">
        <v>231</v>
      </c>
      <c r="F3398" s="1" t="s">
        <v>232</v>
      </c>
      <c r="G3398" s="162">
        <v>45481</v>
      </c>
      <c r="K3398" s="9" t="s">
        <v>1514</v>
      </c>
      <c r="N3398" s="132" t="s">
        <v>1520</v>
      </c>
      <c r="Q3398" s="13"/>
    </row>
    <row r="3399" spans="1:17" ht="21">
      <c r="A3399" s="59">
        <v>3391</v>
      </c>
      <c r="B3399" s="55">
        <v>77121979572</v>
      </c>
      <c r="C3399">
        <v>9945772299</v>
      </c>
      <c r="D3399" t="s">
        <v>5103</v>
      </c>
      <c r="E3399" t="s">
        <v>329</v>
      </c>
      <c r="F3399" s="1" t="s">
        <v>452</v>
      </c>
      <c r="G3399" s="162">
        <v>45481</v>
      </c>
      <c r="K3399" s="9" t="s">
        <v>5104</v>
      </c>
      <c r="L3399" t="s">
        <v>562</v>
      </c>
      <c r="N3399" s="132" t="s">
        <v>4937</v>
      </c>
      <c r="Q3399" s="13"/>
    </row>
    <row r="3400" spans="1:17" ht="21">
      <c r="A3400" s="59">
        <v>3392</v>
      </c>
      <c r="B3400" s="55">
        <v>78046947683</v>
      </c>
      <c r="C3400">
        <v>8408989543</v>
      </c>
      <c r="D3400" t="s">
        <v>5105</v>
      </c>
      <c r="E3400" t="s">
        <v>5106</v>
      </c>
      <c r="F3400" s="1" t="s">
        <v>232</v>
      </c>
      <c r="G3400" s="162">
        <v>45481</v>
      </c>
      <c r="K3400" s="9" t="s">
        <v>2104</v>
      </c>
      <c r="N3400" t="s">
        <v>4261</v>
      </c>
      <c r="Q3400" s="13"/>
    </row>
    <row r="3401" spans="1:17" ht="21">
      <c r="A3401" s="59">
        <v>3393</v>
      </c>
      <c r="B3401" s="55">
        <v>77121978662</v>
      </c>
      <c r="C3401">
        <v>9506130468</v>
      </c>
      <c r="D3401" t="s">
        <v>5107</v>
      </c>
      <c r="E3401" t="s">
        <v>589</v>
      </c>
      <c r="F3401" s="1" t="s">
        <v>232</v>
      </c>
      <c r="G3401" s="162">
        <v>45481</v>
      </c>
      <c r="K3401" s="9" t="s">
        <v>4951</v>
      </c>
      <c r="L3401" t="s">
        <v>562</v>
      </c>
      <c r="N3401" s="132" t="s">
        <v>4970</v>
      </c>
      <c r="Q3401" s="13"/>
    </row>
    <row r="3402" spans="1:17" ht="21">
      <c r="A3402" s="59">
        <v>3394</v>
      </c>
      <c r="B3402" s="55">
        <v>78046946784</v>
      </c>
      <c r="C3402">
        <v>9522267631</v>
      </c>
      <c r="D3402" t="s">
        <v>5108</v>
      </c>
      <c r="E3402" t="s">
        <v>833</v>
      </c>
      <c r="F3402" s="1" t="s">
        <v>199</v>
      </c>
      <c r="G3402" s="162">
        <v>45481</v>
      </c>
      <c r="K3402" s="9" t="s">
        <v>1514</v>
      </c>
      <c r="N3402" s="132" t="s">
        <v>1520</v>
      </c>
      <c r="Q3402" s="13"/>
    </row>
    <row r="3403" spans="1:17" ht="21">
      <c r="A3403" s="59">
        <v>3395</v>
      </c>
      <c r="B3403" s="55">
        <v>78046946751</v>
      </c>
      <c r="C3403">
        <v>9152498313</v>
      </c>
      <c r="D3403" t="s">
        <v>5109</v>
      </c>
      <c r="E3403" t="s">
        <v>873</v>
      </c>
      <c r="F3403" s="1" t="s">
        <v>232</v>
      </c>
      <c r="G3403" s="162">
        <v>45481</v>
      </c>
      <c r="K3403" s="9" t="s">
        <v>1514</v>
      </c>
      <c r="N3403" s="132" t="s">
        <v>1520</v>
      </c>
      <c r="Q3403" s="13"/>
    </row>
    <row r="3404" spans="1:17" ht="21">
      <c r="A3404" s="59">
        <v>3396</v>
      </c>
      <c r="B3404" s="55">
        <v>78046946736</v>
      </c>
      <c r="C3404">
        <v>7505916264</v>
      </c>
      <c r="D3404" t="s">
        <v>4127</v>
      </c>
      <c r="E3404" t="s">
        <v>1896</v>
      </c>
      <c r="F3404" s="1" t="s">
        <v>22</v>
      </c>
      <c r="G3404" s="162">
        <v>45481</v>
      </c>
      <c r="H3404" s="156" t="s">
        <v>94</v>
      </c>
      <c r="I3404" s="163">
        <v>45482</v>
      </c>
      <c r="K3404" s="9" t="s">
        <v>1234</v>
      </c>
      <c r="M3404">
        <v>1499</v>
      </c>
      <c r="N3404" s="132" t="s">
        <v>1713</v>
      </c>
      <c r="Q3404" s="13"/>
    </row>
    <row r="3405" spans="1:17" ht="21">
      <c r="A3405" s="59">
        <v>3397</v>
      </c>
      <c r="B3405" s="55">
        <v>78046946714</v>
      </c>
      <c r="C3405">
        <v>9693700004</v>
      </c>
      <c r="D3405" t="s">
        <v>5110</v>
      </c>
      <c r="E3405" t="s">
        <v>5111</v>
      </c>
      <c r="F3405" s="1" t="s">
        <v>11</v>
      </c>
      <c r="G3405" s="162">
        <v>45481</v>
      </c>
      <c r="K3405" s="9" t="s">
        <v>4928</v>
      </c>
      <c r="N3405" s="132" t="s">
        <v>4579</v>
      </c>
      <c r="Q3405" s="13"/>
    </row>
    <row r="3406" spans="1:17" ht="21">
      <c r="A3406" s="59">
        <v>3398</v>
      </c>
      <c r="B3406" s="55">
        <v>77121978592</v>
      </c>
      <c r="C3406">
        <v>6280328981</v>
      </c>
      <c r="D3406" t="s">
        <v>5112</v>
      </c>
      <c r="E3406" t="s">
        <v>134</v>
      </c>
      <c r="F3406" s="1" t="s">
        <v>93</v>
      </c>
      <c r="G3406" s="162">
        <v>45481</v>
      </c>
      <c r="H3406" s="156" t="s">
        <v>94</v>
      </c>
      <c r="I3406" s="163">
        <v>45482</v>
      </c>
      <c r="K3406" s="9" t="s">
        <v>1376</v>
      </c>
      <c r="L3406" t="s">
        <v>562</v>
      </c>
      <c r="M3406">
        <v>1499</v>
      </c>
      <c r="N3406" s="132" t="s">
        <v>1713</v>
      </c>
      <c r="Q3406" s="13"/>
    </row>
    <row r="3407" spans="1:17" ht="21">
      <c r="A3407" s="59">
        <v>3399</v>
      </c>
      <c r="B3407" s="55">
        <v>78046946666</v>
      </c>
      <c r="C3407">
        <v>8905744253</v>
      </c>
      <c r="D3407" t="s">
        <v>5113</v>
      </c>
      <c r="E3407" t="s">
        <v>3581</v>
      </c>
      <c r="F3407" s="1" t="s">
        <v>452</v>
      </c>
      <c r="G3407" s="162">
        <v>45481</v>
      </c>
      <c r="K3407" s="9" t="s">
        <v>2104</v>
      </c>
      <c r="N3407" t="s">
        <v>4261</v>
      </c>
      <c r="Q3407" s="13"/>
    </row>
    <row r="3408" spans="1:17" ht="21">
      <c r="A3408" s="59">
        <v>3400</v>
      </c>
      <c r="B3408" s="55">
        <v>19041602549554</v>
      </c>
      <c r="C3408">
        <v>9775944858</v>
      </c>
      <c r="D3408" t="s">
        <v>5114</v>
      </c>
      <c r="E3408" t="s">
        <v>4551</v>
      </c>
      <c r="F3408" s="1" t="s">
        <v>249</v>
      </c>
      <c r="G3408" s="162">
        <v>45481</v>
      </c>
      <c r="K3408" s="9" t="s">
        <v>1234</v>
      </c>
      <c r="N3408" s="132" t="s">
        <v>1713</v>
      </c>
      <c r="Q3408" s="13"/>
    </row>
    <row r="3409" spans="1:17" ht="21">
      <c r="A3409" s="59">
        <v>3401</v>
      </c>
      <c r="B3409" s="55">
        <v>78046946600</v>
      </c>
      <c r="C3409">
        <v>8544737121</v>
      </c>
      <c r="D3409" t="s">
        <v>5115</v>
      </c>
      <c r="E3409" t="s">
        <v>857</v>
      </c>
      <c r="F3409" s="1" t="s">
        <v>468</v>
      </c>
      <c r="G3409" s="162">
        <v>45481</v>
      </c>
      <c r="K3409" s="9" t="s">
        <v>1234</v>
      </c>
      <c r="N3409" s="132" t="s">
        <v>1713</v>
      </c>
      <c r="Q3409" s="13"/>
    </row>
    <row r="3410" spans="1:17" ht="21">
      <c r="A3410" s="59">
        <v>3402</v>
      </c>
      <c r="B3410" s="55">
        <v>19041602549506</v>
      </c>
      <c r="C3410">
        <v>9469049731</v>
      </c>
      <c r="D3410" t="s">
        <v>5116</v>
      </c>
      <c r="E3410" t="s">
        <v>2055</v>
      </c>
      <c r="F3410" s="1" t="s">
        <v>631</v>
      </c>
      <c r="G3410" s="162">
        <v>45481</v>
      </c>
      <c r="K3410" s="9" t="s">
        <v>1514</v>
      </c>
      <c r="N3410" s="132" t="s">
        <v>1520</v>
      </c>
      <c r="Q3410" s="13"/>
    </row>
    <row r="3411" spans="1:17" ht="21">
      <c r="A3411" s="59">
        <v>3403</v>
      </c>
      <c r="B3411" s="55">
        <v>78046946445</v>
      </c>
      <c r="C3411">
        <v>8300345221</v>
      </c>
      <c r="D3411" t="s">
        <v>5117</v>
      </c>
      <c r="E3411" t="s">
        <v>1037</v>
      </c>
      <c r="F3411" s="1" t="s">
        <v>343</v>
      </c>
      <c r="G3411" s="162">
        <v>45481</v>
      </c>
      <c r="K3411" s="9" t="s">
        <v>2104</v>
      </c>
      <c r="N3411" t="s">
        <v>3444</v>
      </c>
      <c r="Q3411" s="13"/>
    </row>
    <row r="3412" spans="1:17" ht="21">
      <c r="A3412" s="59">
        <v>3404</v>
      </c>
      <c r="B3412" s="55">
        <v>77121978275</v>
      </c>
      <c r="C3412">
        <v>8810598641</v>
      </c>
      <c r="D3412" t="s">
        <v>5118</v>
      </c>
      <c r="E3412" t="s">
        <v>836</v>
      </c>
      <c r="F3412" s="1" t="s">
        <v>2</v>
      </c>
      <c r="G3412" s="162">
        <v>45481</v>
      </c>
      <c r="H3412" s="156" t="s">
        <v>94</v>
      </c>
      <c r="I3412" s="163">
        <v>45482</v>
      </c>
      <c r="K3412" s="9" t="s">
        <v>4932</v>
      </c>
      <c r="L3412" t="s">
        <v>562</v>
      </c>
      <c r="M3412">
        <v>1519</v>
      </c>
      <c r="N3412" s="132" t="s">
        <v>4133</v>
      </c>
      <c r="Q3412" s="13"/>
    </row>
    <row r="3413" spans="1:17" ht="21">
      <c r="A3413" s="59">
        <v>3405</v>
      </c>
      <c r="B3413" s="55">
        <v>78047411584</v>
      </c>
      <c r="C3413">
        <v>7994837159</v>
      </c>
      <c r="D3413" t="s">
        <v>4473</v>
      </c>
      <c r="E3413" t="s">
        <v>2738</v>
      </c>
      <c r="F3413" s="1" t="s">
        <v>6</v>
      </c>
      <c r="G3413" s="162">
        <v>45481</v>
      </c>
      <c r="K3413" s="9" t="s">
        <v>1514</v>
      </c>
      <c r="N3413" s="132" t="s">
        <v>3882</v>
      </c>
      <c r="Q3413" s="13"/>
    </row>
    <row r="3414" spans="1:17" ht="21">
      <c r="A3414" s="59">
        <v>3406</v>
      </c>
      <c r="B3414" s="55">
        <v>78047411536</v>
      </c>
      <c r="C3414">
        <v>6263531371</v>
      </c>
      <c r="D3414" t="s">
        <v>1169</v>
      </c>
      <c r="E3414" t="s">
        <v>861</v>
      </c>
      <c r="F3414" s="1" t="s">
        <v>199</v>
      </c>
      <c r="G3414" s="162">
        <v>45481</v>
      </c>
      <c r="K3414" s="9" t="s">
        <v>1514</v>
      </c>
      <c r="N3414" s="132" t="s">
        <v>1520</v>
      </c>
      <c r="Q3414" s="13"/>
    </row>
    <row r="3415" spans="1:17" ht="21">
      <c r="A3415" s="59">
        <v>3407</v>
      </c>
      <c r="B3415" s="55">
        <v>78047411411</v>
      </c>
      <c r="C3415">
        <v>9845405534</v>
      </c>
      <c r="D3415" t="s">
        <v>5120</v>
      </c>
      <c r="E3415" t="s">
        <v>329</v>
      </c>
      <c r="F3415" s="1" t="s">
        <v>452</v>
      </c>
      <c r="G3415" s="162">
        <v>45481</v>
      </c>
      <c r="K3415" s="9" t="s">
        <v>1514</v>
      </c>
      <c r="N3415" s="132" t="s">
        <v>1520</v>
      </c>
      <c r="Q3415" s="13"/>
    </row>
    <row r="3416" spans="1:17" ht="21">
      <c r="A3416" s="59">
        <v>3408</v>
      </c>
      <c r="B3416" s="55">
        <v>77122444291</v>
      </c>
      <c r="C3416">
        <v>6239370745</v>
      </c>
      <c r="D3416" t="s">
        <v>5121</v>
      </c>
      <c r="E3416" t="s">
        <v>1175</v>
      </c>
      <c r="F3416" s="1" t="s">
        <v>93</v>
      </c>
      <c r="G3416" s="162">
        <v>45481</v>
      </c>
      <c r="K3416" s="9" t="s">
        <v>2351</v>
      </c>
      <c r="L3416" t="s">
        <v>562</v>
      </c>
      <c r="N3416" t="s">
        <v>3389</v>
      </c>
      <c r="Q3416" s="13"/>
    </row>
    <row r="3417" spans="1:17" ht="21">
      <c r="A3417" s="59">
        <v>3409</v>
      </c>
      <c r="B3417" s="55">
        <v>19041602757675</v>
      </c>
      <c r="C3417">
        <v>7417260420</v>
      </c>
      <c r="D3417" t="s">
        <v>5122</v>
      </c>
      <c r="E3417" t="s">
        <v>5123</v>
      </c>
      <c r="F3417" s="1" t="s">
        <v>22</v>
      </c>
      <c r="G3417" s="162">
        <v>45481</v>
      </c>
      <c r="K3417" s="9" t="s">
        <v>5124</v>
      </c>
      <c r="L3417" t="s">
        <v>562</v>
      </c>
      <c r="N3417" t="s">
        <v>3928</v>
      </c>
      <c r="Q3417" s="13"/>
    </row>
    <row r="3418" spans="1:17" ht="21">
      <c r="A3418" s="59">
        <v>3410</v>
      </c>
      <c r="B3418" s="55">
        <v>141123432355978</v>
      </c>
      <c r="C3418">
        <v>7989743936</v>
      </c>
      <c r="D3418" t="s">
        <v>5125</v>
      </c>
      <c r="E3418" t="s">
        <v>5126</v>
      </c>
      <c r="F3418" s="1" t="s">
        <v>635</v>
      </c>
      <c r="G3418" s="162">
        <v>45481</v>
      </c>
      <c r="K3418" s="9" t="s">
        <v>1234</v>
      </c>
      <c r="N3418" s="132" t="s">
        <v>1713</v>
      </c>
      <c r="Q3418" s="13"/>
    </row>
    <row r="3419" spans="1:17" ht="21">
      <c r="A3419" s="59">
        <v>3411</v>
      </c>
      <c r="B3419" s="55">
        <v>78047410604</v>
      </c>
      <c r="C3419">
        <v>9096686182</v>
      </c>
      <c r="D3419" t="s">
        <v>5017</v>
      </c>
      <c r="E3419" t="s">
        <v>773</v>
      </c>
      <c r="F3419" s="1" t="s">
        <v>232</v>
      </c>
      <c r="G3419" s="162">
        <v>45481</v>
      </c>
      <c r="K3419" s="9" t="s">
        <v>2104</v>
      </c>
      <c r="N3419" t="s">
        <v>4261</v>
      </c>
      <c r="Q3419" s="13"/>
    </row>
    <row r="3420" spans="1:17" ht="21">
      <c r="A3420" s="59">
        <v>3412</v>
      </c>
      <c r="B3420" s="55">
        <v>78047410560</v>
      </c>
      <c r="C3420">
        <v>9690421229</v>
      </c>
      <c r="D3420" t="s">
        <v>5127</v>
      </c>
      <c r="E3420" t="s">
        <v>1064</v>
      </c>
      <c r="F3420" s="1" t="s">
        <v>11</v>
      </c>
      <c r="G3420" s="162">
        <v>45481</v>
      </c>
      <c r="K3420" s="9" t="s">
        <v>1514</v>
      </c>
      <c r="N3420" s="132" t="s">
        <v>1520</v>
      </c>
      <c r="Q3420" s="13"/>
    </row>
    <row r="3421" spans="1:17" ht="21">
      <c r="A3421" s="59">
        <v>3413</v>
      </c>
      <c r="B3421" s="55">
        <v>78047410490</v>
      </c>
      <c r="C3421">
        <v>9991892124</v>
      </c>
      <c r="D3421" t="s">
        <v>5128</v>
      </c>
      <c r="E3421" t="s">
        <v>1093</v>
      </c>
      <c r="F3421" s="1" t="s">
        <v>2</v>
      </c>
      <c r="G3421" s="162">
        <v>45481</v>
      </c>
      <c r="H3421" s="156" t="s">
        <v>94</v>
      </c>
      <c r="I3421" s="163">
        <v>45482</v>
      </c>
      <c r="K3421" s="9" t="s">
        <v>2104</v>
      </c>
      <c r="M3421">
        <v>1999</v>
      </c>
      <c r="N3421" t="s">
        <v>3444</v>
      </c>
      <c r="Q3421" s="13"/>
    </row>
    <row r="3422" spans="1:17" ht="21">
      <c r="A3422" s="59">
        <v>3414</v>
      </c>
      <c r="B3422" s="55">
        <v>19041602756872</v>
      </c>
      <c r="C3422">
        <v>7330860132</v>
      </c>
      <c r="D3422" t="s">
        <v>5129</v>
      </c>
      <c r="E3422" t="s">
        <v>2921</v>
      </c>
      <c r="F3422" s="1" t="s">
        <v>303</v>
      </c>
      <c r="G3422" s="162">
        <v>45481</v>
      </c>
      <c r="K3422" s="9" t="s">
        <v>1514</v>
      </c>
      <c r="N3422" s="132" t="s">
        <v>1520</v>
      </c>
      <c r="Q3422" s="13"/>
    </row>
    <row r="3423" spans="1:17" ht="21">
      <c r="A3423" s="59">
        <v>3415</v>
      </c>
      <c r="B3423" s="55">
        <v>78047410291</v>
      </c>
      <c r="C3423">
        <v>9699043686</v>
      </c>
      <c r="D3423" t="s">
        <v>5130</v>
      </c>
      <c r="E3423" t="s">
        <v>1044</v>
      </c>
      <c r="F3423" s="1" t="s">
        <v>232</v>
      </c>
      <c r="G3423" s="162">
        <v>45481</v>
      </c>
      <c r="K3423" s="9" t="s">
        <v>2104</v>
      </c>
      <c r="N3423" t="s">
        <v>3444</v>
      </c>
      <c r="Q3423" s="13"/>
    </row>
    <row r="3424" spans="1:17" ht="21">
      <c r="A3424" s="59">
        <v>3416</v>
      </c>
      <c r="B3424" s="55">
        <v>78047410162</v>
      </c>
      <c r="C3424">
        <v>7015800012</v>
      </c>
      <c r="D3424" t="s">
        <v>4318</v>
      </c>
      <c r="E3424" t="s">
        <v>1239</v>
      </c>
      <c r="F3424" s="1" t="s">
        <v>2</v>
      </c>
      <c r="G3424" s="162">
        <v>45481</v>
      </c>
      <c r="H3424" s="156" t="s">
        <v>94</v>
      </c>
      <c r="I3424" s="163">
        <v>45482</v>
      </c>
      <c r="K3424" s="9" t="s">
        <v>2104</v>
      </c>
      <c r="M3424">
        <v>1999</v>
      </c>
      <c r="N3424" t="s">
        <v>2254</v>
      </c>
      <c r="Q3424" s="13"/>
    </row>
    <row r="3425" spans="1:17" ht="21">
      <c r="A3425" s="59">
        <v>3417</v>
      </c>
      <c r="B3425" s="55">
        <v>77122442935</v>
      </c>
      <c r="C3425">
        <v>7021279485</v>
      </c>
      <c r="D3425" t="s">
        <v>5131</v>
      </c>
      <c r="E3425" t="s">
        <v>231</v>
      </c>
      <c r="F3425" s="1" t="s">
        <v>232</v>
      </c>
      <c r="G3425" s="162">
        <v>45481</v>
      </c>
      <c r="K3425" s="9" t="s">
        <v>4824</v>
      </c>
      <c r="L3425" t="s">
        <v>562</v>
      </c>
      <c r="N3425" t="s">
        <v>4261</v>
      </c>
      <c r="Q3425" s="13"/>
    </row>
    <row r="3426" spans="1:17" ht="21">
      <c r="A3426" s="59">
        <v>3418</v>
      </c>
      <c r="B3426" s="55">
        <v>78047409366</v>
      </c>
      <c r="C3426">
        <v>7267820582</v>
      </c>
      <c r="D3426" t="s">
        <v>5132</v>
      </c>
      <c r="E3426" t="s">
        <v>842</v>
      </c>
      <c r="F3426" s="1" t="s">
        <v>22</v>
      </c>
      <c r="G3426" s="162">
        <v>45481</v>
      </c>
      <c r="K3426" s="9" t="s">
        <v>1234</v>
      </c>
      <c r="N3426" s="132" t="s">
        <v>1713</v>
      </c>
      <c r="Q3426" s="13"/>
    </row>
    <row r="3427" spans="1:17" ht="21">
      <c r="A3427" s="59">
        <v>3419</v>
      </c>
      <c r="B3427" s="55">
        <v>77122442471</v>
      </c>
      <c r="C3427">
        <v>8961618495</v>
      </c>
      <c r="D3427" t="s">
        <v>5133</v>
      </c>
      <c r="E3427" t="s">
        <v>419</v>
      </c>
      <c r="F3427" s="1" t="s">
        <v>714</v>
      </c>
      <c r="G3427" s="162">
        <v>45481</v>
      </c>
      <c r="K3427" s="9" t="s">
        <v>4932</v>
      </c>
      <c r="L3427" t="s">
        <v>562</v>
      </c>
      <c r="N3427" s="132" t="s">
        <v>4133</v>
      </c>
      <c r="Q3427" s="13"/>
    </row>
    <row r="3428" spans="1:17" ht="21">
      <c r="A3428" s="59">
        <v>3420</v>
      </c>
      <c r="B3428" s="55">
        <v>141123435408408</v>
      </c>
      <c r="C3428">
        <v>8714124920</v>
      </c>
      <c r="D3428" t="s">
        <v>5134</v>
      </c>
      <c r="E3428" t="s">
        <v>5135</v>
      </c>
      <c r="F3428" s="1" t="s">
        <v>6</v>
      </c>
      <c r="G3428" s="162">
        <v>45481</v>
      </c>
      <c r="K3428" s="9" t="s">
        <v>4911</v>
      </c>
      <c r="L3428" t="s">
        <v>562</v>
      </c>
      <c r="N3428" s="132" t="s">
        <v>4420</v>
      </c>
      <c r="Q3428" s="13"/>
    </row>
    <row r="3429" spans="1:17" ht="21">
      <c r="A3429" s="59">
        <v>3421</v>
      </c>
      <c r="B3429" s="55">
        <v>78047408176</v>
      </c>
      <c r="C3429">
        <v>8169915268</v>
      </c>
      <c r="D3429" t="s">
        <v>4013</v>
      </c>
      <c r="E3429" t="s">
        <v>231</v>
      </c>
      <c r="F3429" s="1" t="s">
        <v>232</v>
      </c>
      <c r="G3429" s="162">
        <v>45481</v>
      </c>
      <c r="K3429" s="9" t="s">
        <v>2104</v>
      </c>
      <c r="N3429" s="127" t="s">
        <v>4698</v>
      </c>
      <c r="Q3429" s="13"/>
    </row>
    <row r="3430" spans="1:17" ht="21">
      <c r="A3430" s="59">
        <v>3422</v>
      </c>
      <c r="B3430" s="55">
        <v>78047408132</v>
      </c>
      <c r="C3430">
        <v>9130144812</v>
      </c>
      <c r="D3430" t="s">
        <v>5136</v>
      </c>
      <c r="E3430" t="s">
        <v>5137</v>
      </c>
      <c r="F3430" s="1" t="s">
        <v>232</v>
      </c>
      <c r="G3430" s="162">
        <v>45481</v>
      </c>
      <c r="K3430" s="9" t="s">
        <v>1514</v>
      </c>
      <c r="N3430" s="132" t="s">
        <v>1520</v>
      </c>
      <c r="Q3430" s="13"/>
    </row>
    <row r="3431" spans="1:17" ht="21">
      <c r="A3431" s="59">
        <v>3423</v>
      </c>
      <c r="B3431" s="55">
        <v>78047407992</v>
      </c>
      <c r="C3431">
        <v>9309016931</v>
      </c>
      <c r="D3431" t="s">
        <v>5138</v>
      </c>
      <c r="E3431" t="s">
        <v>589</v>
      </c>
      <c r="F3431" s="1" t="s">
        <v>232</v>
      </c>
      <c r="G3431" s="162">
        <v>45481</v>
      </c>
      <c r="K3431" s="9" t="s">
        <v>2104</v>
      </c>
      <c r="N3431" t="s">
        <v>3334</v>
      </c>
      <c r="Q3431" s="13"/>
    </row>
    <row r="3432" spans="1:17" ht="21">
      <c r="A3432" s="59">
        <v>3424</v>
      </c>
      <c r="B3432" s="55">
        <v>78047532345</v>
      </c>
      <c r="C3432">
        <v>9834061563</v>
      </c>
      <c r="D3432" t="s">
        <v>5140</v>
      </c>
      <c r="E3432" t="s">
        <v>589</v>
      </c>
      <c r="F3432" s="1" t="s">
        <v>232</v>
      </c>
      <c r="G3432" s="162">
        <v>45481</v>
      </c>
      <c r="K3432" s="9" t="s">
        <v>2104</v>
      </c>
      <c r="N3432" t="s">
        <v>2254</v>
      </c>
      <c r="Q3432" s="13"/>
    </row>
    <row r="3433" spans="1:17" ht="21">
      <c r="A3433" s="59">
        <v>3425</v>
      </c>
      <c r="B3433" s="55">
        <v>77122522562</v>
      </c>
      <c r="C3433">
        <v>8629867924</v>
      </c>
      <c r="D3433" t="s">
        <v>5141</v>
      </c>
      <c r="E3433" t="s">
        <v>1021</v>
      </c>
      <c r="F3433" s="1" t="s">
        <v>468</v>
      </c>
      <c r="G3433" s="162">
        <v>45481</v>
      </c>
      <c r="K3433" s="9" t="s">
        <v>5045</v>
      </c>
      <c r="L3433" t="s">
        <v>562</v>
      </c>
      <c r="N3433" s="132" t="s">
        <v>4937</v>
      </c>
      <c r="Q3433" s="13"/>
    </row>
    <row r="3434" spans="1:17" ht="21">
      <c r="A3434" s="59">
        <v>3426</v>
      </c>
      <c r="B3434" s="55">
        <v>77122522411</v>
      </c>
      <c r="C3434">
        <v>8281633984</v>
      </c>
      <c r="D3434" t="s">
        <v>5142</v>
      </c>
      <c r="E3434" t="s">
        <v>329</v>
      </c>
      <c r="F3434" s="1" t="s">
        <v>452</v>
      </c>
      <c r="G3434" s="162">
        <v>45481</v>
      </c>
      <c r="K3434" s="9" t="s">
        <v>4911</v>
      </c>
      <c r="L3434" t="s">
        <v>562</v>
      </c>
      <c r="N3434" s="132" t="s">
        <v>4420</v>
      </c>
      <c r="Q3434" s="13"/>
    </row>
    <row r="3435" spans="1:17" ht="21">
      <c r="A3435" s="59">
        <v>3427</v>
      </c>
      <c r="B3435" s="55">
        <v>77122522396</v>
      </c>
      <c r="C3435">
        <v>9326184234</v>
      </c>
      <c r="D3435" t="s">
        <v>5143</v>
      </c>
      <c r="E3435" t="s">
        <v>231</v>
      </c>
      <c r="F3435" s="1" t="s">
        <v>232</v>
      </c>
      <c r="G3435" s="162">
        <v>45481</v>
      </c>
      <c r="K3435" s="9" t="s">
        <v>4951</v>
      </c>
      <c r="L3435" t="s">
        <v>562</v>
      </c>
      <c r="N3435" s="132" t="s">
        <v>3882</v>
      </c>
      <c r="Q3435" s="13"/>
    </row>
    <row r="3436" spans="1:17" ht="21">
      <c r="A3436" s="59">
        <v>3428</v>
      </c>
      <c r="B3436" s="55">
        <v>80542393455</v>
      </c>
      <c r="C3436">
        <v>8729957828</v>
      </c>
      <c r="D3436" t="s">
        <v>5144</v>
      </c>
      <c r="E3436" t="s">
        <v>447</v>
      </c>
      <c r="F3436" s="1" t="s">
        <v>448</v>
      </c>
      <c r="G3436" s="162">
        <v>45481</v>
      </c>
      <c r="K3436" s="9" t="s">
        <v>1514</v>
      </c>
      <c r="N3436" s="132" t="s">
        <v>1520</v>
      </c>
      <c r="Q3436" s="13"/>
    </row>
    <row r="3437" spans="1:17" ht="21">
      <c r="A3437" s="59">
        <v>3429</v>
      </c>
      <c r="B3437" s="55">
        <v>77123962425</v>
      </c>
      <c r="C3437">
        <v>9315531492</v>
      </c>
      <c r="D3437" t="s">
        <v>5145</v>
      </c>
      <c r="E3437" t="s">
        <v>1027</v>
      </c>
      <c r="F3437" s="1" t="s">
        <v>492</v>
      </c>
      <c r="G3437" s="162">
        <v>45482</v>
      </c>
      <c r="K3437" s="9" t="s">
        <v>4932</v>
      </c>
      <c r="L3437" t="s">
        <v>562</v>
      </c>
      <c r="N3437" s="132" t="s">
        <v>4133</v>
      </c>
      <c r="Q3437" s="13"/>
    </row>
    <row r="3438" spans="1:17" ht="21">
      <c r="A3438" s="59">
        <v>3430</v>
      </c>
      <c r="B3438" s="55">
        <v>78048907996</v>
      </c>
      <c r="C3438">
        <v>9344509513</v>
      </c>
      <c r="D3438" t="s">
        <v>5148</v>
      </c>
      <c r="E3438" t="s">
        <v>1037</v>
      </c>
      <c r="F3438" s="1" t="s">
        <v>343</v>
      </c>
      <c r="G3438" s="162">
        <v>45482</v>
      </c>
      <c r="K3438" s="9" t="s">
        <v>2104</v>
      </c>
      <c r="N3438" t="s">
        <v>3444</v>
      </c>
      <c r="Q3438" s="13"/>
    </row>
    <row r="3439" spans="1:17" ht="21">
      <c r="A3439" s="59">
        <v>3431</v>
      </c>
      <c r="B3439" s="55">
        <v>78048906762</v>
      </c>
      <c r="C3439">
        <v>9339559638</v>
      </c>
      <c r="D3439" t="s">
        <v>5149</v>
      </c>
      <c r="E3439" t="s">
        <v>2600</v>
      </c>
      <c r="F3439" s="1" t="s">
        <v>249</v>
      </c>
      <c r="G3439" s="162">
        <v>45482</v>
      </c>
      <c r="K3439" s="9" t="s">
        <v>1514</v>
      </c>
      <c r="N3439" s="132" t="s">
        <v>3882</v>
      </c>
      <c r="Q3439" s="13"/>
    </row>
    <row r="3440" spans="1:17" ht="21">
      <c r="A3440" s="59">
        <v>3432</v>
      </c>
      <c r="B3440" s="55">
        <v>78048906692</v>
      </c>
      <c r="C3440">
        <v>9131749773</v>
      </c>
      <c r="D3440" t="s">
        <v>5150</v>
      </c>
      <c r="E3440" t="s">
        <v>833</v>
      </c>
      <c r="F3440" s="1" t="s">
        <v>199</v>
      </c>
      <c r="G3440" s="162">
        <v>45482</v>
      </c>
      <c r="K3440" s="9" t="s">
        <v>1427</v>
      </c>
      <c r="N3440" s="132" t="s">
        <v>1554</v>
      </c>
      <c r="Q3440" s="13"/>
    </row>
    <row r="3441" spans="1:17" ht="21">
      <c r="A3441" s="59">
        <v>3433</v>
      </c>
      <c r="B3441" s="55">
        <v>81706489196</v>
      </c>
      <c r="C3441">
        <v>9434275290</v>
      </c>
      <c r="D3441" t="s">
        <v>5151</v>
      </c>
      <c r="E3441" t="s">
        <v>3069</v>
      </c>
      <c r="F3441" s="1" t="s">
        <v>2427</v>
      </c>
      <c r="G3441" s="162">
        <v>45482</v>
      </c>
      <c r="K3441" s="9" t="s">
        <v>4911</v>
      </c>
      <c r="L3441" t="s">
        <v>562</v>
      </c>
      <c r="N3441" s="132" t="s">
        <v>4420</v>
      </c>
      <c r="Q3441" s="13"/>
    </row>
    <row r="3442" spans="1:17" ht="21">
      <c r="A3442" s="59">
        <v>3434</v>
      </c>
      <c r="B3442" s="55">
        <v>78048906526</v>
      </c>
      <c r="C3442">
        <v>9769358386</v>
      </c>
      <c r="D3442" t="s">
        <v>5152</v>
      </c>
      <c r="E3442" t="s">
        <v>602</v>
      </c>
      <c r="F3442" s="1" t="s">
        <v>232</v>
      </c>
      <c r="G3442" s="162">
        <v>45482</v>
      </c>
      <c r="K3442" s="9" t="s">
        <v>2104</v>
      </c>
      <c r="N3442" t="s">
        <v>4261</v>
      </c>
      <c r="Q3442" s="13"/>
    </row>
    <row r="3443" spans="1:17" ht="21">
      <c r="A3443" s="59">
        <v>3435</v>
      </c>
      <c r="B3443" s="55">
        <v>78048906445</v>
      </c>
      <c r="C3443">
        <v>9888486305</v>
      </c>
      <c r="D3443" t="s">
        <v>5153</v>
      </c>
      <c r="E3443" t="s">
        <v>5154</v>
      </c>
      <c r="F3443" s="1" t="s">
        <v>93</v>
      </c>
      <c r="G3443" s="162">
        <v>45482</v>
      </c>
      <c r="K3443" s="9" t="s">
        <v>1234</v>
      </c>
      <c r="N3443" s="132" t="s">
        <v>1713</v>
      </c>
      <c r="Q3443" s="13"/>
    </row>
    <row r="3444" spans="1:17" ht="21">
      <c r="A3444" s="59">
        <v>3436</v>
      </c>
      <c r="B3444" s="55">
        <v>78048906401</v>
      </c>
      <c r="C3444">
        <v>9123981911</v>
      </c>
      <c r="D3444" t="s">
        <v>5155</v>
      </c>
      <c r="E3444" t="s">
        <v>5156</v>
      </c>
      <c r="F3444" s="1" t="s">
        <v>714</v>
      </c>
      <c r="G3444" s="162">
        <v>45482</v>
      </c>
      <c r="K3444" s="9" t="s">
        <v>2104</v>
      </c>
      <c r="N3444" t="s">
        <v>4261</v>
      </c>
      <c r="Q3444" s="13"/>
    </row>
    <row r="3445" spans="1:17" ht="21">
      <c r="A3445" s="59">
        <v>3437</v>
      </c>
      <c r="B3445" s="55">
        <v>77123958380</v>
      </c>
      <c r="C3445">
        <v>7738015001</v>
      </c>
      <c r="D3445" t="s">
        <v>5157</v>
      </c>
      <c r="E3445" t="s">
        <v>231</v>
      </c>
      <c r="F3445" s="1" t="s">
        <v>232</v>
      </c>
      <c r="G3445" s="162">
        <v>45482</v>
      </c>
      <c r="K3445" s="9" t="s">
        <v>5158</v>
      </c>
      <c r="L3445" t="s">
        <v>562</v>
      </c>
      <c r="N3445" s="132" t="s">
        <v>5159</v>
      </c>
      <c r="Q3445" s="13"/>
    </row>
    <row r="3446" spans="1:17" ht="21">
      <c r="A3446" s="59">
        <v>3438</v>
      </c>
      <c r="B3446" s="55">
        <v>77123958144</v>
      </c>
      <c r="C3446">
        <v>9904686969</v>
      </c>
      <c r="D3446" t="s">
        <v>5160</v>
      </c>
      <c r="E3446" t="s">
        <v>1043</v>
      </c>
      <c r="F3446" s="1" t="s">
        <v>492</v>
      </c>
      <c r="G3446" s="162">
        <v>45482</v>
      </c>
      <c r="K3446" s="9" t="s">
        <v>4932</v>
      </c>
      <c r="L3446" t="s">
        <v>562</v>
      </c>
      <c r="N3446" s="132" t="s">
        <v>4133</v>
      </c>
      <c r="Q3446" s="13"/>
    </row>
    <row r="3447" spans="1:17" ht="21">
      <c r="A3447" s="59">
        <v>3439</v>
      </c>
      <c r="B3447" s="55">
        <v>77123957960</v>
      </c>
      <c r="C3447">
        <v>9022904474</v>
      </c>
      <c r="D3447" t="s">
        <v>5161</v>
      </c>
      <c r="E3447" t="s">
        <v>533</v>
      </c>
      <c r="F3447" s="1" t="s">
        <v>232</v>
      </c>
      <c r="G3447" s="162">
        <v>45482</v>
      </c>
      <c r="K3447" s="9" t="s">
        <v>5045</v>
      </c>
      <c r="L3447" t="s">
        <v>562</v>
      </c>
      <c r="N3447" s="132" t="s">
        <v>4937</v>
      </c>
      <c r="Q3447" s="13"/>
    </row>
    <row r="3448" spans="1:17" ht="21">
      <c r="A3448" s="59">
        <v>3440</v>
      </c>
      <c r="B3448" s="55">
        <v>77123957875</v>
      </c>
      <c r="C3448">
        <v>8697034886</v>
      </c>
      <c r="D3448" t="s">
        <v>5162</v>
      </c>
      <c r="E3448" t="s">
        <v>996</v>
      </c>
      <c r="F3448" s="1" t="s">
        <v>714</v>
      </c>
      <c r="G3448" s="162">
        <v>45482</v>
      </c>
      <c r="K3448" s="9" t="s">
        <v>4932</v>
      </c>
      <c r="L3448" t="s">
        <v>562</v>
      </c>
      <c r="N3448" s="132" t="s">
        <v>4133</v>
      </c>
      <c r="Q3448" s="13"/>
    </row>
    <row r="3449" spans="1:17" ht="21">
      <c r="A3449" s="59">
        <v>3441</v>
      </c>
      <c r="B3449" s="55">
        <v>77123957750</v>
      </c>
      <c r="C3449">
        <v>9940216202</v>
      </c>
      <c r="D3449" t="s">
        <v>5163</v>
      </c>
      <c r="E3449" t="s">
        <v>998</v>
      </c>
      <c r="F3449" s="1" t="s">
        <v>343</v>
      </c>
      <c r="G3449" s="162">
        <v>45482</v>
      </c>
      <c r="K3449" s="9" t="s">
        <v>3508</v>
      </c>
      <c r="L3449" t="s">
        <v>562</v>
      </c>
      <c r="N3449" s="132" t="s">
        <v>4133</v>
      </c>
      <c r="Q3449" s="13"/>
    </row>
    <row r="3450" spans="1:17" ht="21">
      <c r="A3450" s="59">
        <v>3442</v>
      </c>
      <c r="B3450" s="55">
        <v>77123957643</v>
      </c>
      <c r="C3450">
        <v>6364282025</v>
      </c>
      <c r="D3450" t="s">
        <v>5164</v>
      </c>
      <c r="E3450" t="s">
        <v>1757</v>
      </c>
      <c r="F3450" s="1" t="s">
        <v>452</v>
      </c>
      <c r="G3450" s="162">
        <v>45482</v>
      </c>
      <c r="K3450" s="9" t="s">
        <v>4951</v>
      </c>
      <c r="L3450" t="s">
        <v>562</v>
      </c>
      <c r="N3450" s="132" t="s">
        <v>4970</v>
      </c>
      <c r="Q3450" s="13"/>
    </row>
    <row r="3451" spans="1:17" ht="21">
      <c r="A3451" s="59">
        <v>3443</v>
      </c>
      <c r="B3451" s="55">
        <v>78048905896</v>
      </c>
      <c r="C3451">
        <v>8591137607</v>
      </c>
      <c r="D3451" t="s">
        <v>5165</v>
      </c>
      <c r="E3451" t="s">
        <v>533</v>
      </c>
      <c r="F3451" s="1" t="s">
        <v>232</v>
      </c>
      <c r="G3451" s="162">
        <v>45482</v>
      </c>
      <c r="K3451" s="9" t="s">
        <v>1514</v>
      </c>
      <c r="N3451" s="132" t="s">
        <v>1520</v>
      </c>
      <c r="Q3451" s="13"/>
    </row>
    <row r="3452" spans="1:17" ht="21">
      <c r="A3452" s="59">
        <v>3444</v>
      </c>
      <c r="B3452" s="55">
        <v>78048905830</v>
      </c>
      <c r="C3452">
        <v>9310190787</v>
      </c>
      <c r="D3452" t="s">
        <v>5166</v>
      </c>
      <c r="E3452" t="s">
        <v>535</v>
      </c>
      <c r="F3452" s="1" t="s">
        <v>22</v>
      </c>
      <c r="G3452" s="162">
        <v>45482</v>
      </c>
      <c r="K3452" s="9" t="s">
        <v>2104</v>
      </c>
      <c r="N3452" t="s">
        <v>2254</v>
      </c>
      <c r="Q3452" s="13"/>
    </row>
    <row r="3453" spans="1:17" ht="21">
      <c r="A3453" s="59">
        <v>3445</v>
      </c>
      <c r="B3453" s="55">
        <v>78048905782</v>
      </c>
      <c r="C3453">
        <v>9493763333</v>
      </c>
      <c r="D3453" t="s">
        <v>5167</v>
      </c>
      <c r="E3453" t="s">
        <v>829</v>
      </c>
      <c r="F3453" s="1" t="s">
        <v>303</v>
      </c>
      <c r="G3453" s="162">
        <v>45482</v>
      </c>
      <c r="K3453" s="9" t="s">
        <v>1234</v>
      </c>
      <c r="N3453" s="132" t="s">
        <v>1713</v>
      </c>
      <c r="Q3453" s="13"/>
    </row>
    <row r="3454" spans="1:17" ht="21">
      <c r="A3454" s="59">
        <v>3446</v>
      </c>
      <c r="B3454" s="55">
        <v>77123957142</v>
      </c>
      <c r="C3454">
        <v>9667440973</v>
      </c>
      <c r="D3454" t="s">
        <v>5168</v>
      </c>
      <c r="E3454" t="s">
        <v>21</v>
      </c>
      <c r="F3454" s="1" t="s">
        <v>22</v>
      </c>
      <c r="G3454" s="162">
        <v>45482</v>
      </c>
      <c r="K3454" s="9" t="s">
        <v>5045</v>
      </c>
      <c r="L3454" t="s">
        <v>562</v>
      </c>
      <c r="N3454" s="132" t="s">
        <v>4937</v>
      </c>
      <c r="Q3454" s="132" t="s">
        <v>4937</v>
      </c>
    </row>
    <row r="3455" spans="1:17" ht="21">
      <c r="A3455" s="59">
        <v>3447</v>
      </c>
      <c r="B3455" s="55">
        <v>19041604017981</v>
      </c>
      <c r="C3455">
        <v>7001049783</v>
      </c>
      <c r="D3455" t="s">
        <v>5169</v>
      </c>
      <c r="E3455" t="s">
        <v>5170</v>
      </c>
      <c r="F3455" s="1" t="s">
        <v>714</v>
      </c>
      <c r="G3455" s="162">
        <v>45482</v>
      </c>
      <c r="K3455" s="9" t="s">
        <v>1234</v>
      </c>
      <c r="N3455" s="132" t="s">
        <v>1713</v>
      </c>
      <c r="Q3455" s="13"/>
    </row>
    <row r="3456" spans="1:17" ht="21">
      <c r="A3456" s="59">
        <v>3448</v>
      </c>
      <c r="B3456" s="55">
        <v>78048968852</v>
      </c>
      <c r="C3456">
        <v>6006672062</v>
      </c>
      <c r="D3456" t="s">
        <v>3398</v>
      </c>
      <c r="E3456" t="s">
        <v>962</v>
      </c>
      <c r="F3456" s="1" t="s">
        <v>631</v>
      </c>
      <c r="G3456" s="162">
        <v>45482</v>
      </c>
      <c r="K3456" s="9" t="s">
        <v>3133</v>
      </c>
      <c r="N3456" s="132" t="s">
        <v>5172</v>
      </c>
      <c r="Q3456" s="13"/>
    </row>
    <row r="3457" spans="1:17" ht="21">
      <c r="A3457" s="59">
        <v>3449</v>
      </c>
      <c r="B3457" s="55">
        <v>78048968745</v>
      </c>
      <c r="C3457">
        <v>7715992701</v>
      </c>
      <c r="D3457" t="s">
        <v>5173</v>
      </c>
      <c r="E3457" t="s">
        <v>873</v>
      </c>
      <c r="F3457" s="1" t="s">
        <v>232</v>
      </c>
      <c r="G3457" s="162">
        <v>45482</v>
      </c>
      <c r="K3457" s="9" t="s">
        <v>1514</v>
      </c>
      <c r="N3457" s="132" t="s">
        <v>1520</v>
      </c>
      <c r="Q3457" s="13"/>
    </row>
    <row r="3458" spans="1:17" ht="21">
      <c r="A3458" s="59">
        <v>3450</v>
      </c>
      <c r="B3458" s="55">
        <v>78048967566</v>
      </c>
      <c r="C3458">
        <v>6000403133</v>
      </c>
      <c r="D3458" t="s">
        <v>5174</v>
      </c>
      <c r="E3458" t="s">
        <v>1156</v>
      </c>
      <c r="F3458" s="1" t="s">
        <v>380</v>
      </c>
      <c r="G3458" s="162">
        <v>45482</v>
      </c>
      <c r="K3458" s="9" t="s">
        <v>1234</v>
      </c>
      <c r="N3458" s="132" t="s">
        <v>1713</v>
      </c>
      <c r="Q3458" s="13"/>
    </row>
    <row r="3459" spans="1:17" ht="21">
      <c r="A3459" s="59">
        <v>3451</v>
      </c>
      <c r="B3459" s="55">
        <v>77124045644</v>
      </c>
      <c r="C3459">
        <v>8287887470</v>
      </c>
      <c r="D3459" t="s">
        <v>5175</v>
      </c>
      <c r="E3459" t="s">
        <v>21</v>
      </c>
      <c r="F3459" s="1" t="s">
        <v>22</v>
      </c>
      <c r="G3459" s="162">
        <v>45482</v>
      </c>
      <c r="K3459" s="9" t="s">
        <v>4932</v>
      </c>
      <c r="L3459" t="s">
        <v>562</v>
      </c>
      <c r="N3459" s="132" t="s">
        <v>4133</v>
      </c>
      <c r="Q3459" s="13"/>
    </row>
    <row r="3460" spans="1:17" ht="21">
      <c r="A3460" s="59">
        <v>3452</v>
      </c>
      <c r="B3460" s="55">
        <v>77124045633</v>
      </c>
      <c r="C3460">
        <v>8861562727</v>
      </c>
      <c r="D3460" t="s">
        <v>5176</v>
      </c>
      <c r="E3460" t="s">
        <v>329</v>
      </c>
      <c r="F3460" s="1" t="s">
        <v>452</v>
      </c>
      <c r="G3460" s="162">
        <v>45482</v>
      </c>
      <c r="K3460" s="9" t="s">
        <v>4911</v>
      </c>
      <c r="L3460" t="s">
        <v>562</v>
      </c>
      <c r="N3460" s="132" t="s">
        <v>5177</v>
      </c>
      <c r="Q3460" s="13"/>
    </row>
    <row r="3461" spans="1:17" ht="21">
      <c r="A3461" s="59">
        <v>3453</v>
      </c>
      <c r="B3461" s="55">
        <v>78049970342</v>
      </c>
      <c r="C3461">
        <v>8238069884</v>
      </c>
      <c r="D3461" t="s">
        <v>5178</v>
      </c>
      <c r="E3461" t="s">
        <v>667</v>
      </c>
      <c r="F3461" s="1" t="s">
        <v>492</v>
      </c>
      <c r="G3461" s="162">
        <v>45483</v>
      </c>
      <c r="K3461" s="9" t="s">
        <v>2104</v>
      </c>
      <c r="N3461" t="s">
        <v>2254</v>
      </c>
      <c r="Q3461" s="13"/>
    </row>
    <row r="3462" spans="1:17" ht="21">
      <c r="A3462" s="59">
        <v>3454</v>
      </c>
      <c r="B3462" s="55">
        <v>77125116681</v>
      </c>
      <c r="C3462">
        <v>7003653754</v>
      </c>
      <c r="D3462" t="s">
        <v>5179</v>
      </c>
      <c r="E3462" t="s">
        <v>419</v>
      </c>
      <c r="F3462" s="1" t="s">
        <v>714</v>
      </c>
      <c r="G3462" s="162">
        <v>45483</v>
      </c>
      <c r="K3462" s="9" t="s">
        <v>2351</v>
      </c>
      <c r="L3462" t="s">
        <v>562</v>
      </c>
      <c r="N3462" t="s">
        <v>4261</v>
      </c>
      <c r="Q3462" s="13"/>
    </row>
    <row r="3463" spans="1:17" ht="21">
      <c r="A3463" s="59">
        <v>3455</v>
      </c>
      <c r="B3463" s="55">
        <v>78049969874</v>
      </c>
      <c r="C3463">
        <v>8630774476</v>
      </c>
      <c r="D3463" t="s">
        <v>5180</v>
      </c>
      <c r="E3463" t="s">
        <v>839</v>
      </c>
      <c r="F3463" s="1" t="s">
        <v>840</v>
      </c>
      <c r="G3463" s="162">
        <v>45483</v>
      </c>
      <c r="K3463" s="9" t="s">
        <v>2104</v>
      </c>
      <c r="N3463" t="s">
        <v>3444</v>
      </c>
      <c r="Q3463" s="13"/>
    </row>
    <row r="3464" spans="1:17" ht="21">
      <c r="A3464" s="59">
        <v>3456</v>
      </c>
      <c r="B3464" s="55">
        <v>19041603912012</v>
      </c>
      <c r="C3464">
        <v>9893661809</v>
      </c>
      <c r="D3464" t="s">
        <v>5181</v>
      </c>
      <c r="E3464" t="s">
        <v>5183</v>
      </c>
      <c r="F3464" s="1" t="s">
        <v>199</v>
      </c>
      <c r="G3464" s="162">
        <v>45483</v>
      </c>
      <c r="K3464" s="9" t="s">
        <v>2104</v>
      </c>
      <c r="N3464" t="s">
        <v>4261</v>
      </c>
      <c r="Q3464" s="13"/>
    </row>
    <row r="3465" spans="1:17" ht="21">
      <c r="A3465" s="59">
        <v>3457</v>
      </c>
      <c r="B3465" s="55">
        <v>78049968721</v>
      </c>
      <c r="C3465">
        <v>9986767897</v>
      </c>
      <c r="D3465" t="s">
        <v>5182</v>
      </c>
      <c r="E3465" t="s">
        <v>329</v>
      </c>
      <c r="F3465" s="1" t="s">
        <v>452</v>
      </c>
      <c r="G3465" s="162">
        <v>45483</v>
      </c>
      <c r="K3465" s="9" t="s">
        <v>2104</v>
      </c>
      <c r="N3465" t="s">
        <v>2254</v>
      </c>
      <c r="Q3465" s="13"/>
    </row>
    <row r="3466" spans="1:17" ht="21">
      <c r="A3466" s="59">
        <v>3458</v>
      </c>
      <c r="B3466" s="55">
        <v>77125114312</v>
      </c>
      <c r="C3466">
        <v>8459968205</v>
      </c>
      <c r="D3466" t="s">
        <v>5184</v>
      </c>
      <c r="E3466" t="s">
        <v>589</v>
      </c>
      <c r="F3466" s="1" t="s">
        <v>232</v>
      </c>
      <c r="G3466" s="162">
        <v>45483</v>
      </c>
      <c r="K3466" s="9" t="s">
        <v>2351</v>
      </c>
      <c r="L3466" t="s">
        <v>562</v>
      </c>
      <c r="N3466" t="s">
        <v>3444</v>
      </c>
      <c r="Q3466" s="13"/>
    </row>
    <row r="3467" spans="1:17" ht="21">
      <c r="A3467" s="59">
        <v>3459</v>
      </c>
      <c r="B3467" s="55">
        <v>77125114102</v>
      </c>
      <c r="C3467">
        <v>9039669899</v>
      </c>
      <c r="D3467" t="s">
        <v>5185</v>
      </c>
      <c r="E3467" t="s">
        <v>833</v>
      </c>
      <c r="F3467" s="1" t="s">
        <v>199</v>
      </c>
      <c r="G3467" s="162">
        <v>45483</v>
      </c>
      <c r="K3467" s="9" t="s">
        <v>3508</v>
      </c>
      <c r="L3467" t="s">
        <v>562</v>
      </c>
      <c r="N3467" s="132" t="s">
        <v>3882</v>
      </c>
      <c r="Q3467" s="13"/>
    </row>
    <row r="3468" spans="1:17" ht="21">
      <c r="A3468" s="59">
        <v>3460</v>
      </c>
      <c r="B3468" s="55">
        <v>19041603911264</v>
      </c>
      <c r="C3468">
        <v>9779656454</v>
      </c>
      <c r="D3468" t="s">
        <v>5186</v>
      </c>
      <c r="E3468" t="s">
        <v>1171</v>
      </c>
      <c r="F3468" s="1" t="s">
        <v>93</v>
      </c>
      <c r="G3468" s="162">
        <v>45483</v>
      </c>
      <c r="K3468" s="9" t="s">
        <v>1514</v>
      </c>
      <c r="N3468" s="132" t="s">
        <v>1713</v>
      </c>
      <c r="Q3468" s="13"/>
    </row>
    <row r="3469" spans="1:17" ht="21">
      <c r="A3469" s="59">
        <v>3461</v>
      </c>
      <c r="B3469" s="55">
        <v>77125112293</v>
      </c>
      <c r="C3469">
        <v>9693176350</v>
      </c>
      <c r="D3469" t="s">
        <v>5187</v>
      </c>
      <c r="E3469" t="s">
        <v>2622</v>
      </c>
      <c r="F3469" s="1" t="s">
        <v>365</v>
      </c>
      <c r="G3469" s="162">
        <v>45483</v>
      </c>
      <c r="K3469" s="9" t="s">
        <v>5045</v>
      </c>
      <c r="L3469" t="s">
        <v>562</v>
      </c>
      <c r="N3469" s="132" t="s">
        <v>4579</v>
      </c>
      <c r="Q3469" s="13"/>
    </row>
    <row r="3470" spans="1:17" ht="21">
      <c r="A3470" s="59">
        <v>3462</v>
      </c>
      <c r="B3470" s="55">
        <v>78049967376</v>
      </c>
      <c r="C3470">
        <v>8368681400</v>
      </c>
      <c r="D3470" t="s">
        <v>5188</v>
      </c>
      <c r="E3470" t="s">
        <v>21</v>
      </c>
      <c r="F3470" s="1" t="s">
        <v>22</v>
      </c>
      <c r="G3470" s="162">
        <v>45483</v>
      </c>
      <c r="K3470" s="9" t="s">
        <v>1234</v>
      </c>
      <c r="N3470" s="132" t="s">
        <v>1713</v>
      </c>
      <c r="Q3470" s="13"/>
    </row>
    <row r="3471" spans="1:17" ht="21">
      <c r="A3471" s="59">
        <v>3463</v>
      </c>
      <c r="B3471" s="55">
        <v>78049966035</v>
      </c>
      <c r="C3471">
        <v>8983460060</v>
      </c>
      <c r="D3471" t="s">
        <v>2310</v>
      </c>
      <c r="E3471" t="s">
        <v>901</v>
      </c>
      <c r="F3471" s="1" t="s">
        <v>210</v>
      </c>
      <c r="G3471" s="162">
        <v>45483</v>
      </c>
      <c r="K3471" s="9" t="s">
        <v>2104</v>
      </c>
      <c r="N3471" t="s">
        <v>5189</v>
      </c>
      <c r="Q3471" s="13"/>
    </row>
    <row r="3472" spans="1:17" ht="21">
      <c r="A3472" s="59">
        <v>3464</v>
      </c>
      <c r="B3472" s="55">
        <v>78049965792</v>
      </c>
      <c r="C3472">
        <v>8825725534</v>
      </c>
      <c r="D3472" t="s">
        <v>5190</v>
      </c>
      <c r="E3472" t="s">
        <v>939</v>
      </c>
      <c r="F3472" s="1" t="s">
        <v>343</v>
      </c>
      <c r="G3472" s="162">
        <v>45483</v>
      </c>
      <c r="K3472" s="9" t="s">
        <v>1514</v>
      </c>
      <c r="N3472" s="132" t="s">
        <v>1520</v>
      </c>
      <c r="Q3472" s="13"/>
    </row>
    <row r="3473" spans="1:17" ht="21">
      <c r="A3473" s="59">
        <v>3465</v>
      </c>
      <c r="B3473" s="55">
        <v>19041603906235</v>
      </c>
      <c r="C3473">
        <v>9704670155</v>
      </c>
      <c r="D3473" t="s">
        <v>5191</v>
      </c>
      <c r="E3473" t="s">
        <v>1500</v>
      </c>
      <c r="F3473" s="1" t="s">
        <v>840</v>
      </c>
      <c r="G3473" s="162">
        <v>45483</v>
      </c>
      <c r="K3473" s="9" t="s">
        <v>1514</v>
      </c>
      <c r="N3473" s="132" t="s">
        <v>1520</v>
      </c>
      <c r="Q3473" s="13"/>
    </row>
    <row r="3474" spans="1:17" ht="21">
      <c r="A3474" s="59">
        <v>3466</v>
      </c>
      <c r="B3474" s="55">
        <v>80544254394</v>
      </c>
      <c r="C3474">
        <v>9863003156</v>
      </c>
      <c r="D3474" t="s">
        <v>5192</v>
      </c>
      <c r="E3474" t="s">
        <v>1474</v>
      </c>
      <c r="F3474" s="1" t="s">
        <v>1475</v>
      </c>
      <c r="G3474" s="162">
        <v>45483</v>
      </c>
      <c r="K3474" s="9" t="s">
        <v>1514</v>
      </c>
      <c r="N3474" s="132" t="s">
        <v>1520</v>
      </c>
      <c r="Q3474" s="13"/>
    </row>
    <row r="3475" spans="1:17" ht="21">
      <c r="A3475" s="59">
        <v>3467</v>
      </c>
      <c r="B3475" s="55">
        <v>78049964171</v>
      </c>
      <c r="C3475">
        <v>9381645817</v>
      </c>
      <c r="D3475" t="s">
        <v>5193</v>
      </c>
      <c r="E3475" t="s">
        <v>2546</v>
      </c>
      <c r="F3475" s="1" t="s">
        <v>635</v>
      </c>
      <c r="G3475" s="162">
        <v>45483</v>
      </c>
      <c r="K3475" s="9" t="s">
        <v>3133</v>
      </c>
      <c r="N3475" s="132" t="s">
        <v>2702</v>
      </c>
      <c r="Q3475" s="13"/>
    </row>
    <row r="3476" spans="1:17" ht="21">
      <c r="A3476" s="59">
        <v>3468</v>
      </c>
      <c r="B3476" s="55">
        <v>77125108233</v>
      </c>
      <c r="C3476">
        <v>8076334568</v>
      </c>
      <c r="D3476" t="s">
        <v>5194</v>
      </c>
      <c r="E3476" t="s">
        <v>663</v>
      </c>
      <c r="F3476" s="1" t="s">
        <v>22</v>
      </c>
      <c r="G3476" s="162">
        <v>45483</v>
      </c>
      <c r="K3476" s="9" t="s">
        <v>4911</v>
      </c>
      <c r="L3476" t="s">
        <v>562</v>
      </c>
      <c r="N3476" s="132" t="s">
        <v>4420</v>
      </c>
      <c r="Q3476" s="13"/>
    </row>
    <row r="3477" spans="1:17" ht="21">
      <c r="A3477" s="59">
        <v>3469</v>
      </c>
      <c r="B3477" s="55">
        <v>77125106973</v>
      </c>
      <c r="C3477">
        <v>7770094044</v>
      </c>
      <c r="D3477" t="s">
        <v>5195</v>
      </c>
      <c r="E3477" t="s">
        <v>533</v>
      </c>
      <c r="F3477" s="1" t="s">
        <v>232</v>
      </c>
      <c r="G3477" s="162">
        <v>45483</v>
      </c>
      <c r="K3477" s="9" t="s">
        <v>4932</v>
      </c>
      <c r="L3477" t="s">
        <v>562</v>
      </c>
      <c r="N3477" s="132" t="s">
        <v>4133</v>
      </c>
      <c r="Q3477" s="13"/>
    </row>
    <row r="3478" spans="1:17" ht="21">
      <c r="A3478" s="59">
        <v>3470</v>
      </c>
      <c r="B3478" s="55">
        <v>77125354106</v>
      </c>
      <c r="C3478">
        <v>9315601182</v>
      </c>
      <c r="D3478" t="s">
        <v>5197</v>
      </c>
      <c r="E3478" t="s">
        <v>4</v>
      </c>
      <c r="F3478" s="1" t="s">
        <v>4</v>
      </c>
      <c r="G3478" s="162">
        <v>45483</v>
      </c>
      <c r="K3478" s="9" t="s">
        <v>5158</v>
      </c>
      <c r="L3478" t="s">
        <v>562</v>
      </c>
      <c r="N3478" s="132" t="s">
        <v>5198</v>
      </c>
      <c r="Q3478" s="13"/>
    </row>
    <row r="3479" spans="1:17" ht="21">
      <c r="A3479" s="59">
        <v>3471</v>
      </c>
      <c r="B3479" s="55">
        <v>80544426012</v>
      </c>
      <c r="C3479">
        <v>7736842994</v>
      </c>
      <c r="D3479" t="s">
        <v>5199</v>
      </c>
      <c r="E3479" t="s">
        <v>2884</v>
      </c>
      <c r="F3479" s="1" t="s">
        <v>6</v>
      </c>
      <c r="G3479" s="162">
        <v>45483</v>
      </c>
      <c r="K3479" s="9" t="s">
        <v>2228</v>
      </c>
      <c r="N3479" t="s">
        <v>3364</v>
      </c>
      <c r="Q3479" s="13"/>
    </row>
    <row r="3480" spans="1:17" ht="21">
      <c r="A3480" s="59">
        <v>3472</v>
      </c>
      <c r="B3480" s="55">
        <v>77125354036</v>
      </c>
      <c r="C3480">
        <v>9541582754</v>
      </c>
      <c r="D3480" t="s">
        <v>5013</v>
      </c>
      <c r="E3480" t="s">
        <v>654</v>
      </c>
      <c r="F3480" s="1" t="s">
        <v>93</v>
      </c>
      <c r="G3480" s="162">
        <v>45483</v>
      </c>
      <c r="K3480" s="9" t="s">
        <v>5014</v>
      </c>
      <c r="L3480" t="s">
        <v>562</v>
      </c>
      <c r="N3480" t="s">
        <v>5015</v>
      </c>
      <c r="Q3480" s="13"/>
    </row>
    <row r="3481" spans="1:17" ht="21">
      <c r="A3481" s="59">
        <v>3473</v>
      </c>
      <c r="B3481" s="55">
        <v>78050141481</v>
      </c>
      <c r="C3481">
        <v>7983714955</v>
      </c>
      <c r="D3481" t="s">
        <v>5200</v>
      </c>
      <c r="E3481" t="s">
        <v>3439</v>
      </c>
      <c r="F3481" s="1" t="s">
        <v>22</v>
      </c>
      <c r="G3481" s="162">
        <v>45483</v>
      </c>
      <c r="K3481" s="9" t="s">
        <v>2104</v>
      </c>
      <c r="N3481" t="s">
        <v>2254</v>
      </c>
      <c r="Q3481" s="13"/>
    </row>
    <row r="3482" spans="1:17" ht="21">
      <c r="A3482" s="59">
        <v>3474</v>
      </c>
      <c r="B3482" s="55">
        <v>78050141400</v>
      </c>
      <c r="C3482">
        <v>8309576200</v>
      </c>
      <c r="D3482" t="s">
        <v>5201</v>
      </c>
      <c r="E3482" t="s">
        <v>5202</v>
      </c>
      <c r="F3482" s="1" t="s">
        <v>635</v>
      </c>
      <c r="G3482" s="162">
        <v>45483</v>
      </c>
      <c r="K3482" s="9" t="s">
        <v>2104</v>
      </c>
      <c r="N3482" t="s">
        <v>3444</v>
      </c>
      <c r="Q3482" s="13"/>
    </row>
    <row r="3483" spans="1:17" ht="21">
      <c r="A3483" s="59">
        <v>3475</v>
      </c>
      <c r="B3483" s="55">
        <v>77125353826</v>
      </c>
      <c r="C3483">
        <v>8281166933</v>
      </c>
      <c r="D3483" t="s">
        <v>5203</v>
      </c>
      <c r="E3483" t="s">
        <v>3346</v>
      </c>
      <c r="F3483" s="1" t="s">
        <v>6</v>
      </c>
      <c r="G3483" s="162">
        <v>45483</v>
      </c>
      <c r="K3483" s="9" t="s">
        <v>4824</v>
      </c>
      <c r="L3483" t="s">
        <v>562</v>
      </c>
      <c r="N3483" s="127" t="s">
        <v>4698</v>
      </c>
      <c r="Q3483" s="13"/>
    </row>
    <row r="3484" spans="1:17" ht="21">
      <c r="A3484" s="59">
        <v>3476</v>
      </c>
      <c r="B3484" s="55">
        <v>77125353793</v>
      </c>
      <c r="C3484">
        <v>8928336056</v>
      </c>
      <c r="D3484" t="s">
        <v>5204</v>
      </c>
      <c r="E3484" t="s">
        <v>231</v>
      </c>
      <c r="F3484" s="1" t="s">
        <v>232</v>
      </c>
      <c r="G3484" s="162">
        <v>45483</v>
      </c>
      <c r="K3484" s="9" t="s">
        <v>4911</v>
      </c>
      <c r="L3484" t="s">
        <v>562</v>
      </c>
      <c r="N3484" t="s">
        <v>4420</v>
      </c>
      <c r="Q3484" s="13"/>
    </row>
    <row r="3485" spans="1:17" ht="21">
      <c r="A3485" s="59">
        <v>3477</v>
      </c>
      <c r="B3485" s="55">
        <v>78050451710</v>
      </c>
      <c r="C3485">
        <v>9325736147</v>
      </c>
      <c r="D3485" t="s">
        <v>5017</v>
      </c>
      <c r="E3485" t="s">
        <v>3186</v>
      </c>
      <c r="F3485" s="1" t="s">
        <v>232</v>
      </c>
      <c r="G3485" s="162">
        <v>45483</v>
      </c>
      <c r="K3485" s="9" t="s">
        <v>2228</v>
      </c>
      <c r="N3485" t="s">
        <v>4261</v>
      </c>
      <c r="Q3485" s="13"/>
    </row>
    <row r="3486" spans="1:17" ht="21">
      <c r="A3486" s="59"/>
      <c r="B3486" s="55"/>
      <c r="C3486">
        <v>8248458161</v>
      </c>
      <c r="D3486" t="s">
        <v>5205</v>
      </c>
      <c r="E3486" t="s">
        <v>939</v>
      </c>
      <c r="F3486" s="1" t="s">
        <v>343</v>
      </c>
      <c r="K3486" s="9" t="s">
        <v>1234</v>
      </c>
      <c r="N3486" t="s">
        <v>1713</v>
      </c>
      <c r="Q3486" s="13"/>
    </row>
    <row r="3487" spans="1:17" ht="21">
      <c r="A3487" s="59"/>
      <c r="B3487" s="55"/>
      <c r="C3487">
        <v>9733139038</v>
      </c>
      <c r="D3487" t="s">
        <v>5206</v>
      </c>
      <c r="E3487" t="s">
        <v>329</v>
      </c>
      <c r="F3487" s="1" t="s">
        <v>452</v>
      </c>
      <c r="K3487" s="9" t="s">
        <v>3133</v>
      </c>
      <c r="N3487" t="s">
        <v>5071</v>
      </c>
      <c r="Q3487" s="13"/>
    </row>
    <row r="3488" spans="1:17" ht="21">
      <c r="A3488" s="59"/>
      <c r="B3488" s="55"/>
      <c r="C3488">
        <v>9863510665</v>
      </c>
      <c r="D3488" t="s">
        <v>5207</v>
      </c>
      <c r="E3488" t="s">
        <v>1474</v>
      </c>
      <c r="F3488" s="1" t="s">
        <v>1475</v>
      </c>
      <c r="K3488" s="9" t="s">
        <v>1514</v>
      </c>
      <c r="N3488" s="132" t="s">
        <v>1520</v>
      </c>
      <c r="Q3488" s="13"/>
    </row>
    <row r="3489" spans="1:17" ht="21">
      <c r="A3489" s="59"/>
      <c r="B3489" s="55"/>
      <c r="C3489">
        <v>7041952099</v>
      </c>
      <c r="D3489" t="s">
        <v>5208</v>
      </c>
      <c r="E3489" t="s">
        <v>5209</v>
      </c>
      <c r="F3489" s="1" t="s">
        <v>492</v>
      </c>
      <c r="K3489" s="9" t="s">
        <v>2104</v>
      </c>
      <c r="N3489" t="s">
        <v>3334</v>
      </c>
      <c r="Q3489" s="13"/>
    </row>
    <row r="3490" spans="1:17" ht="21">
      <c r="A3490" s="59"/>
      <c r="B3490" s="55"/>
      <c r="C3490">
        <v>8928307751</v>
      </c>
      <c r="D3490" t="s">
        <v>5210</v>
      </c>
      <c r="E3490" t="s">
        <v>3186</v>
      </c>
      <c r="F3490" s="1" t="s">
        <v>232</v>
      </c>
      <c r="K3490" s="9" t="s">
        <v>1514</v>
      </c>
      <c r="N3490" s="132" t="s">
        <v>1520</v>
      </c>
      <c r="Q3490" s="13"/>
    </row>
    <row r="3491" spans="1:17" ht="21">
      <c r="A3491" s="59"/>
      <c r="B3491" s="55"/>
      <c r="C3491">
        <v>9108939207</v>
      </c>
      <c r="D3491" t="s">
        <v>5211</v>
      </c>
      <c r="E3491" t="s">
        <v>5212</v>
      </c>
      <c r="F3491" s="1" t="s">
        <v>232</v>
      </c>
      <c r="K3491" s="9" t="s">
        <v>2104</v>
      </c>
      <c r="N3491" t="s">
        <v>3444</v>
      </c>
      <c r="Q3491" s="13"/>
    </row>
    <row r="3492" spans="1:17" ht="21">
      <c r="A3492" s="59"/>
      <c r="B3492" s="55"/>
      <c r="C3492">
        <v>7977600072</v>
      </c>
      <c r="D3492" t="s">
        <v>5213</v>
      </c>
      <c r="E3492" t="s">
        <v>602</v>
      </c>
      <c r="F3492" s="1" t="s">
        <v>232</v>
      </c>
      <c r="K3492" s="9" t="s">
        <v>1234</v>
      </c>
      <c r="N3492" s="132" t="s">
        <v>1713</v>
      </c>
      <c r="Q3492" s="13"/>
    </row>
    <row r="3493" spans="1:17" ht="21">
      <c r="A3493" s="59"/>
      <c r="B3493" s="55"/>
      <c r="C3493">
        <v>9510124496</v>
      </c>
      <c r="D3493" t="s">
        <v>5214</v>
      </c>
      <c r="E3493" t="s">
        <v>385</v>
      </c>
      <c r="F3493" s="1" t="s">
        <v>492</v>
      </c>
      <c r="K3493" s="9" t="s">
        <v>1234</v>
      </c>
      <c r="N3493" s="132" t="s">
        <v>1713</v>
      </c>
      <c r="Q3493" s="13"/>
    </row>
    <row r="3494" spans="1:17" ht="21">
      <c r="A3494" s="59"/>
      <c r="B3494" s="55"/>
      <c r="C3494">
        <v>6202474485</v>
      </c>
      <c r="D3494" t="s">
        <v>2976</v>
      </c>
      <c r="E3494" t="s">
        <v>2977</v>
      </c>
      <c r="F3494" s="1" t="s">
        <v>210</v>
      </c>
      <c r="K3494" s="9" t="s">
        <v>5018</v>
      </c>
      <c r="N3494" s="127" t="s">
        <v>5215</v>
      </c>
      <c r="Q3494" s="13"/>
    </row>
    <row r="3495" spans="1:17" ht="21">
      <c r="A3495" s="59"/>
      <c r="B3495" s="55"/>
      <c r="C3495">
        <v>9004746172</v>
      </c>
      <c r="D3495" t="s">
        <v>5216</v>
      </c>
      <c r="E3495" t="s">
        <v>533</v>
      </c>
      <c r="F3495" s="1" t="s">
        <v>232</v>
      </c>
      <c r="K3495" s="9" t="s">
        <v>1234</v>
      </c>
      <c r="N3495" s="132" t="s">
        <v>1713</v>
      </c>
      <c r="Q3495" s="13"/>
    </row>
    <row r="3496" spans="1:17" ht="21">
      <c r="A3496" s="59"/>
      <c r="B3496" s="55"/>
      <c r="C3496">
        <v>7017514293</v>
      </c>
      <c r="D3496" t="s">
        <v>5217</v>
      </c>
      <c r="E3496" t="s">
        <v>663</v>
      </c>
      <c r="F3496" s="1" t="s">
        <v>22</v>
      </c>
      <c r="K3496" s="9" t="s">
        <v>1514</v>
      </c>
      <c r="N3496" s="132" t="s">
        <v>1520</v>
      </c>
      <c r="Q3496" s="13"/>
    </row>
    <row r="3497" spans="1:17" ht="21">
      <c r="A3497" s="59"/>
      <c r="B3497" s="55"/>
      <c r="C3497">
        <v>7310767960</v>
      </c>
      <c r="D3497" t="s">
        <v>5218</v>
      </c>
      <c r="E3497" t="s">
        <v>3219</v>
      </c>
      <c r="F3497" s="1" t="s">
        <v>22</v>
      </c>
      <c r="K3497" s="9" t="s">
        <v>2228</v>
      </c>
      <c r="N3497" t="s">
        <v>3389</v>
      </c>
      <c r="Q3497" s="13"/>
    </row>
    <row r="3498" spans="1:17" ht="21">
      <c r="A3498" s="59"/>
      <c r="B3498" s="55"/>
      <c r="C3498">
        <v>7304875291</v>
      </c>
      <c r="D3498" t="s">
        <v>5219</v>
      </c>
      <c r="E3498" t="s">
        <v>231</v>
      </c>
      <c r="F3498" s="1" t="s">
        <v>232</v>
      </c>
      <c r="K3498" s="9" t="s">
        <v>1234</v>
      </c>
      <c r="N3498" s="132" t="s">
        <v>1713</v>
      </c>
      <c r="Q3498" s="13"/>
    </row>
    <row r="3499" spans="1:17" ht="21">
      <c r="A3499" s="59"/>
      <c r="B3499" s="55"/>
      <c r="C3499">
        <v>7428400753</v>
      </c>
      <c r="D3499" t="s">
        <v>5220</v>
      </c>
      <c r="E3499" t="s">
        <v>4</v>
      </c>
      <c r="F3499" s="1" t="s">
        <v>4</v>
      </c>
      <c r="K3499" s="9" t="s">
        <v>1234</v>
      </c>
      <c r="N3499" s="132" t="s">
        <v>1713</v>
      </c>
      <c r="Q3499" s="13"/>
    </row>
    <row r="3500" spans="1:17" ht="21">
      <c r="A3500" s="59"/>
      <c r="B3500" s="55"/>
      <c r="C3500">
        <v>8455953236</v>
      </c>
      <c r="D3500" t="s">
        <v>5221</v>
      </c>
      <c r="E3500" t="s">
        <v>2022</v>
      </c>
      <c r="F3500" s="1" t="s">
        <v>827</v>
      </c>
      <c r="K3500" s="9" t="s">
        <v>1514</v>
      </c>
      <c r="N3500" s="132" t="s">
        <v>1520</v>
      </c>
      <c r="Q3500" s="13"/>
    </row>
    <row r="3501" spans="1:17" ht="21">
      <c r="A3501" s="59"/>
      <c r="B3501" s="55"/>
      <c r="C3501">
        <v>6291686091</v>
      </c>
      <c r="D3501" t="s">
        <v>5222</v>
      </c>
      <c r="E3501" t="s">
        <v>3500</v>
      </c>
      <c r="F3501" s="1" t="s">
        <v>714</v>
      </c>
      <c r="K3501" s="9" t="s">
        <v>1234</v>
      </c>
      <c r="N3501" s="132" t="s">
        <v>1713</v>
      </c>
      <c r="Q3501" s="13"/>
    </row>
    <row r="3502" spans="1:17" ht="21">
      <c r="A3502" s="59"/>
      <c r="B3502" s="55"/>
      <c r="C3502">
        <v>9975111984</v>
      </c>
      <c r="D3502" t="s">
        <v>5225</v>
      </c>
      <c r="E3502" t="s">
        <v>231</v>
      </c>
      <c r="F3502" s="1" t="s">
        <v>232</v>
      </c>
      <c r="K3502" s="9" t="s">
        <v>1514</v>
      </c>
      <c r="N3502" s="132" t="s">
        <v>3882</v>
      </c>
      <c r="Q3502" s="13"/>
    </row>
    <row r="3503" spans="1:17" ht="21">
      <c r="A3503" s="59"/>
      <c r="B3503" s="55"/>
      <c r="F3503" s="1"/>
      <c r="K3503" s="9"/>
      <c r="Q3503" s="13"/>
    </row>
    <row r="3504" spans="1:17" ht="21">
      <c r="A3504" s="59"/>
      <c r="B3504" s="55"/>
      <c r="F3504" s="1"/>
      <c r="K3504" s="9"/>
      <c r="Q3504" s="13"/>
    </row>
    <row r="3505" spans="1:17" ht="21">
      <c r="A3505" s="59"/>
      <c r="B3505" s="55"/>
      <c r="F3505" s="1"/>
      <c r="K3505" s="9"/>
      <c r="Q3505" s="13"/>
    </row>
    <row r="3506" spans="1:17" ht="21">
      <c r="A3506" s="59"/>
      <c r="B3506" s="55"/>
      <c r="F3506" s="1"/>
      <c r="K3506" s="9"/>
      <c r="Q3506" s="13"/>
    </row>
    <row r="3507" spans="1:17" ht="21">
      <c r="A3507" s="59"/>
      <c r="B3507" s="55" t="s">
        <v>5224</v>
      </c>
      <c r="C3507">
        <v>9123034105</v>
      </c>
      <c r="D3507" t="s">
        <v>5223</v>
      </c>
      <c r="E3507" t="s">
        <v>3500</v>
      </c>
      <c r="F3507" s="1" t="s">
        <v>714</v>
      </c>
      <c r="K3507" s="9" t="s">
        <v>1514</v>
      </c>
      <c r="N3507" s="132" t="s">
        <v>1520</v>
      </c>
      <c r="Q3507" s="13"/>
    </row>
    <row r="3508" spans="1:17" ht="21">
      <c r="A3508" s="59"/>
      <c r="B3508" s="55"/>
      <c r="C3508">
        <v>9529401820</v>
      </c>
      <c r="D3508" t="s">
        <v>5090</v>
      </c>
      <c r="E3508" t="s">
        <v>533</v>
      </c>
      <c r="F3508" s="1" t="s">
        <v>232</v>
      </c>
      <c r="K3508" s="9" t="s">
        <v>5018</v>
      </c>
      <c r="N3508" t="s">
        <v>5091</v>
      </c>
      <c r="Q3508" s="13"/>
    </row>
    <row r="3509" spans="1:17" ht="21">
      <c r="A3509" s="59"/>
      <c r="B3509" s="55"/>
      <c r="C3509" s="55">
        <v>7030852424</v>
      </c>
      <c r="D3509" t="s">
        <v>5097</v>
      </c>
      <c r="E3509" t="s">
        <v>1377</v>
      </c>
      <c r="F3509" s="1" t="s">
        <v>232</v>
      </c>
      <c r="K3509" s="9" t="s">
        <v>5092</v>
      </c>
      <c r="N3509" t="s">
        <v>5091</v>
      </c>
      <c r="Q3509" s="13"/>
    </row>
    <row r="3510" spans="1:17" ht="18">
      <c r="A3510" s="59"/>
      <c r="Q3510" s="13"/>
    </row>
    <row r="3511" spans="1:17" ht="21">
      <c r="A3511" s="59"/>
      <c r="B3511" s="55"/>
      <c r="F3511" s="1"/>
      <c r="K3511" s="9"/>
      <c r="Q3511" s="13"/>
    </row>
    <row r="3512" spans="1:17" ht="21">
      <c r="A3512" s="59"/>
      <c r="B3512" s="55" t="s">
        <v>4620</v>
      </c>
      <c r="C3512" s="55">
        <v>7085857553</v>
      </c>
      <c r="D3512" s="1" t="s">
        <v>4586</v>
      </c>
      <c r="E3512" t="s">
        <v>1338</v>
      </c>
      <c r="F3512" s="1" t="s">
        <v>380</v>
      </c>
      <c r="G3512" s="162"/>
      <c r="K3512" s="9" t="s">
        <v>1368</v>
      </c>
      <c r="N3512" s="9" t="s">
        <v>1713</v>
      </c>
      <c r="Q3512" s="13"/>
    </row>
    <row r="3513" spans="1:17" ht="21">
      <c r="A3513" s="59"/>
      <c r="B3513" s="55" t="s">
        <v>3305</v>
      </c>
      <c r="C3513" s="55">
        <v>9612129158</v>
      </c>
      <c r="D3513" s="1" t="s">
        <v>4591</v>
      </c>
      <c r="E3513" t="s">
        <v>4592</v>
      </c>
      <c r="F3513" s="1" t="s">
        <v>1118</v>
      </c>
      <c r="K3513" s="9" t="s">
        <v>1415</v>
      </c>
      <c r="N3513" s="9" t="s">
        <v>1554</v>
      </c>
      <c r="Q3513" s="13"/>
    </row>
    <row r="3514" spans="1:17" ht="21">
      <c r="A3514" s="59"/>
      <c r="B3514" s="55" t="s">
        <v>3305</v>
      </c>
      <c r="C3514" s="55">
        <v>8087126545</v>
      </c>
      <c r="D3514" s="1" t="s">
        <v>4512</v>
      </c>
      <c r="E3514" s="1" t="s">
        <v>231</v>
      </c>
      <c r="F3514" s="1" t="s">
        <v>232</v>
      </c>
      <c r="G3514" s="162"/>
      <c r="H3514" s="161"/>
      <c r="J3514" s="127"/>
      <c r="K3514" s="9" t="s">
        <v>1234</v>
      </c>
      <c r="M3514" s="13"/>
      <c r="N3514" s="9" t="s">
        <v>2743</v>
      </c>
      <c r="Q3514" s="13"/>
    </row>
    <row r="3515" spans="1:17" ht="21">
      <c r="A3515" s="59"/>
      <c r="B3515" s="55" t="s">
        <v>3305</v>
      </c>
      <c r="C3515" s="55">
        <v>7730868812</v>
      </c>
      <c r="D3515" s="1" t="s">
        <v>4129</v>
      </c>
      <c r="E3515" s="1" t="s">
        <v>4130</v>
      </c>
      <c r="F3515" s="1" t="s">
        <v>635</v>
      </c>
      <c r="G3515" s="162"/>
      <c r="H3515" s="161"/>
      <c r="J3515" s="127"/>
      <c r="K3515" s="9" t="s">
        <v>1234</v>
      </c>
      <c r="M3515" s="13"/>
      <c r="N3515" s="9" t="s">
        <v>1520</v>
      </c>
      <c r="Q3515" s="13"/>
    </row>
    <row r="3516" spans="1:17" ht="21">
      <c r="A3516" s="59"/>
      <c r="B3516" s="55" t="s">
        <v>3305</v>
      </c>
      <c r="C3516" s="55">
        <v>9366052935</v>
      </c>
      <c r="D3516" s="1" t="s">
        <v>4101</v>
      </c>
      <c r="E3516" s="1" t="s">
        <v>3317</v>
      </c>
      <c r="F3516" s="1" t="s">
        <v>1118</v>
      </c>
      <c r="G3516" s="162"/>
      <c r="H3516" s="161"/>
      <c r="J3516" s="127"/>
      <c r="K3516" s="9" t="s">
        <v>2104</v>
      </c>
      <c r="M3516" s="13"/>
      <c r="N3516" s="9" t="s">
        <v>2254</v>
      </c>
      <c r="Q3516" s="13"/>
    </row>
    <row r="3517" spans="1:17" ht="21">
      <c r="A3517" s="59"/>
      <c r="B3517" s="55" t="s">
        <v>3076</v>
      </c>
      <c r="C3517" s="55"/>
      <c r="D3517" s="1" t="s">
        <v>3311</v>
      </c>
      <c r="E3517" s="1"/>
      <c r="F3517" s="1" t="s">
        <v>1118</v>
      </c>
      <c r="G3517" s="162"/>
      <c r="H3517" s="161"/>
      <c r="K3517" s="9" t="s">
        <v>2104</v>
      </c>
      <c r="M3517" s="13"/>
      <c r="N3517" t="s">
        <v>2254</v>
      </c>
      <c r="Q3517" s="13"/>
    </row>
    <row r="3518" spans="1:17" ht="21">
      <c r="A3518" s="59"/>
      <c r="B3518" s="55" t="s">
        <v>3076</v>
      </c>
      <c r="C3518" s="55"/>
      <c r="D3518" s="1" t="s">
        <v>3316</v>
      </c>
      <c r="E3518" s="1" t="s">
        <v>3317</v>
      </c>
      <c r="F3518" s="1" t="s">
        <v>1118</v>
      </c>
      <c r="G3518" s="162"/>
      <c r="H3518" s="161"/>
      <c r="K3518" s="9" t="s">
        <v>2104</v>
      </c>
      <c r="M3518" s="13"/>
      <c r="N3518" t="s">
        <v>2519</v>
      </c>
      <c r="Q3518" s="13"/>
    </row>
    <row r="3519" spans="1:17" ht="21">
      <c r="A3519" s="59"/>
      <c r="B3519" s="55" t="s">
        <v>3076</v>
      </c>
      <c r="C3519" s="55"/>
      <c r="D3519" s="1" t="s">
        <v>3302</v>
      </c>
      <c r="E3519" s="1" t="s">
        <v>2945</v>
      </c>
      <c r="F3519" s="1" t="s">
        <v>631</v>
      </c>
      <c r="G3519" s="162"/>
      <c r="H3519" s="161"/>
      <c r="K3519" s="9" t="s">
        <v>2104</v>
      </c>
      <c r="M3519" s="13"/>
      <c r="N3519" t="s">
        <v>2519</v>
      </c>
    </row>
    <row r="3520" spans="1:17" ht="21">
      <c r="A3520" s="59"/>
      <c r="B3520" s="55" t="s">
        <v>3076</v>
      </c>
      <c r="C3520" s="55"/>
      <c r="D3520" s="1" t="s">
        <v>3002</v>
      </c>
      <c r="E3520" s="1" t="s">
        <v>2945</v>
      </c>
      <c r="F3520" s="1" t="s">
        <v>631</v>
      </c>
      <c r="G3520" s="162"/>
      <c r="H3520" s="161"/>
      <c r="K3520" s="9" t="s">
        <v>1536</v>
      </c>
      <c r="M3520" s="13"/>
      <c r="N3520" t="s">
        <v>1717</v>
      </c>
    </row>
    <row r="3521" spans="2:14" ht="21">
      <c r="B3521" s="55" t="s">
        <v>3305</v>
      </c>
      <c r="C3521" s="55"/>
      <c r="D3521" s="1" t="s">
        <v>3302</v>
      </c>
      <c r="E3521" t="s">
        <v>3303</v>
      </c>
      <c r="F3521" s="1" t="s">
        <v>380</v>
      </c>
      <c r="G3521" s="162"/>
      <c r="H3521" s="161"/>
      <c r="K3521" s="9" t="s">
        <v>2104</v>
      </c>
      <c r="M3521" s="13"/>
      <c r="N3521" t="s">
        <v>2519</v>
      </c>
    </row>
    <row r="3522" spans="2:14" ht="21">
      <c r="B3522" s="55" t="s">
        <v>3839</v>
      </c>
      <c r="C3522" s="55">
        <v>9700499824</v>
      </c>
      <c r="D3522" s="1" t="s">
        <v>3860</v>
      </c>
      <c r="E3522" s="1" t="s">
        <v>829</v>
      </c>
      <c r="F3522" s="1" t="s">
        <v>303</v>
      </c>
      <c r="G3522" s="162"/>
      <c r="H3522" s="161"/>
      <c r="J3522" s="127"/>
      <c r="K3522" s="9" t="s">
        <v>2104</v>
      </c>
      <c r="M3522" s="13"/>
      <c r="N3522" s="9" t="s">
        <v>3392</v>
      </c>
    </row>
    <row r="3523" spans="2:14" ht="21">
      <c r="B3523" s="55" t="s">
        <v>3839</v>
      </c>
      <c r="C3523" s="55">
        <v>7630961244</v>
      </c>
      <c r="D3523" s="1" t="s">
        <v>3820</v>
      </c>
      <c r="E3523" s="1" t="s">
        <v>2193</v>
      </c>
      <c r="F3523" s="1" t="s">
        <v>1117</v>
      </c>
      <c r="G3523" s="162"/>
      <c r="H3523" s="161"/>
      <c r="J3523" s="127"/>
      <c r="K3523" s="9" t="s">
        <v>1368</v>
      </c>
      <c r="M3523" s="13"/>
      <c r="N3523" t="s">
        <v>1713</v>
      </c>
    </row>
    <row r="3524" spans="2:14" ht="21">
      <c r="B3524" s="55" t="s">
        <v>3839</v>
      </c>
      <c r="C3524" s="55">
        <v>8787775009</v>
      </c>
      <c r="D3524" s="1" t="s">
        <v>3968</v>
      </c>
      <c r="E3524" s="1" t="s">
        <v>3969</v>
      </c>
      <c r="F3524" s="1" t="s">
        <v>1118</v>
      </c>
      <c r="G3524" s="162"/>
      <c r="H3524" s="161"/>
      <c r="J3524" s="127"/>
      <c r="K3524" s="9" t="s">
        <v>2104</v>
      </c>
      <c r="M3524" s="13"/>
      <c r="N3524" s="9" t="s">
        <v>3392</v>
      </c>
    </row>
    <row r="3525" spans="2:14" ht="21">
      <c r="B3525" s="55" t="s">
        <v>3305</v>
      </c>
      <c r="C3525" s="55">
        <v>7889566432</v>
      </c>
      <c r="D3525" s="1" t="s">
        <v>4464</v>
      </c>
      <c r="E3525" s="1" t="s">
        <v>4465</v>
      </c>
      <c r="F3525" s="1" t="s">
        <v>3480</v>
      </c>
      <c r="G3525" s="162"/>
      <c r="K3525" s="9" t="s">
        <v>2104</v>
      </c>
      <c r="N3525" t="s">
        <v>3334</v>
      </c>
    </row>
    <row r="3526" spans="2:14" ht="21">
      <c r="B3526" s="55" t="s">
        <v>3305</v>
      </c>
      <c r="C3526" s="55">
        <v>8922970741</v>
      </c>
      <c r="D3526" s="1" t="s">
        <v>4827</v>
      </c>
      <c r="E3526" s="1" t="s">
        <v>846</v>
      </c>
      <c r="F3526" s="1" t="s">
        <v>22</v>
      </c>
      <c r="G3526" s="162"/>
      <c r="H3526" s="161"/>
      <c r="J3526" s="127"/>
      <c r="K3526" s="9" t="s">
        <v>1368</v>
      </c>
      <c r="M3526" s="13"/>
      <c r="N3526" t="s">
        <v>1713</v>
      </c>
    </row>
    <row r="3527" spans="2:14" ht="21">
      <c r="B3527" s="55" t="s">
        <v>3305</v>
      </c>
      <c r="C3527" s="55">
        <v>7051985187</v>
      </c>
      <c r="D3527" s="1" t="s">
        <v>5004</v>
      </c>
      <c r="E3527" s="1" t="s">
        <v>4465</v>
      </c>
      <c r="F3527" s="1"/>
      <c r="G3527" s="162"/>
      <c r="H3527" s="161"/>
      <c r="J3527" s="127"/>
      <c r="K3527" s="9" t="s">
        <v>1234</v>
      </c>
      <c r="M3527" s="13"/>
      <c r="N3527" t="s">
        <v>1713</v>
      </c>
    </row>
    <row r="3528" spans="2:14" ht="21">
      <c r="B3528" s="55" t="s">
        <v>3305</v>
      </c>
      <c r="C3528">
        <v>7005699906</v>
      </c>
      <c r="D3528" t="s">
        <v>5146</v>
      </c>
      <c r="E3528" t="s">
        <v>5147</v>
      </c>
      <c r="F3528" s="1" t="s">
        <v>1119</v>
      </c>
      <c r="K3528" s="9" t="s">
        <v>1234</v>
      </c>
      <c r="N3528" s="132" t="s">
        <v>1713</v>
      </c>
    </row>
    <row r="3529" spans="2:14" ht="21">
      <c r="B3529" s="55"/>
      <c r="F3529" s="1"/>
      <c r="K3529" s="9"/>
      <c r="N3529" s="132"/>
    </row>
    <row r="3530" spans="2:14" ht="21">
      <c r="B3530" s="55" t="s">
        <v>3339</v>
      </c>
      <c r="C3530" s="55"/>
      <c r="D3530" s="1" t="s">
        <v>2896</v>
      </c>
      <c r="E3530" s="1" t="s">
        <v>4</v>
      </c>
      <c r="F3530" s="1" t="s">
        <v>4</v>
      </c>
      <c r="G3530" s="162"/>
      <c r="H3530" s="161"/>
      <c r="K3530" s="9" t="s">
        <v>2104</v>
      </c>
      <c r="M3530" s="13"/>
      <c r="N3530" t="s">
        <v>2822</v>
      </c>
    </row>
    <row r="3531" spans="2:14" ht="21">
      <c r="B3531" t="s">
        <v>3338</v>
      </c>
      <c r="D3531" s="1" t="s">
        <v>2933</v>
      </c>
      <c r="E3531" s="1" t="s">
        <v>963</v>
      </c>
      <c r="F3531" s="1" t="s">
        <v>380</v>
      </c>
      <c r="G3531" s="162"/>
      <c r="K3531" s="9" t="s">
        <v>2104</v>
      </c>
      <c r="M3531" s="13"/>
      <c r="N3531" t="s">
        <v>2822</v>
      </c>
    </row>
    <row r="3532" spans="2:14" ht="21">
      <c r="B3532" t="s">
        <v>3337</v>
      </c>
      <c r="D3532" s="1" t="s">
        <v>2957</v>
      </c>
      <c r="E3532" s="1" t="s">
        <v>1651</v>
      </c>
      <c r="F3532" s="1" t="s">
        <v>1119</v>
      </c>
      <c r="G3532" s="162"/>
      <c r="K3532" s="9" t="s">
        <v>2104</v>
      </c>
      <c r="M3532" s="13"/>
      <c r="N3532" t="s">
        <v>2822</v>
      </c>
    </row>
    <row r="3533" spans="2:14" ht="21">
      <c r="B3533" t="s">
        <v>3337</v>
      </c>
      <c r="D3533" s="1" t="s">
        <v>2975</v>
      </c>
      <c r="E3533" s="1" t="s">
        <v>1655</v>
      </c>
      <c r="F3533" s="1" t="s">
        <v>468</v>
      </c>
      <c r="G3533" s="162"/>
      <c r="K3533" s="9" t="s">
        <v>2104</v>
      </c>
      <c r="M3533" s="13"/>
      <c r="N3533" t="s">
        <v>2822</v>
      </c>
    </row>
    <row r="3534" spans="2:14" ht="21">
      <c r="B3534" t="s">
        <v>3337</v>
      </c>
      <c r="D3534" s="1" t="s">
        <v>2983</v>
      </c>
      <c r="E3534" s="1" t="s">
        <v>231</v>
      </c>
      <c r="F3534" s="1" t="s">
        <v>232</v>
      </c>
      <c r="G3534" s="162"/>
      <c r="K3534" s="9" t="s">
        <v>2104</v>
      </c>
      <c r="M3534" s="13"/>
      <c r="N3534" t="s">
        <v>2822</v>
      </c>
    </row>
    <row r="3535" spans="2:14" ht="21">
      <c r="D3535" s="1"/>
      <c r="E3535" s="1"/>
      <c r="F3535" s="1"/>
      <c r="G3535" s="162"/>
      <c r="K3535" s="9"/>
      <c r="M3535" s="13"/>
    </row>
    <row r="3537" spans="2:13" ht="21">
      <c r="B3537" s="169"/>
      <c r="D3537" s="1"/>
    </row>
    <row r="3538" spans="2:13" ht="21">
      <c r="B3538" s="169"/>
      <c r="D3538" s="1"/>
      <c r="G3538" s="162"/>
      <c r="K3538" s="9"/>
      <c r="M3538" s="13"/>
    </row>
    <row r="3539" spans="2:13" ht="21">
      <c r="B3539" s="169"/>
      <c r="D3539" s="1"/>
    </row>
    <row r="3540" spans="2:13" ht="21">
      <c r="B3540" s="169"/>
      <c r="D3540" s="1"/>
    </row>
    <row r="3541" spans="2:13" ht="21">
      <c r="D3541" s="1"/>
      <c r="G3541" s="162"/>
      <c r="M3541" s="13"/>
    </row>
    <row r="3542" spans="2:13" ht="21">
      <c r="D3542" s="1"/>
      <c r="G3542" s="162"/>
      <c r="M3542" s="13"/>
    </row>
    <row r="3543" spans="2:13" ht="21">
      <c r="D3543" s="1"/>
      <c r="G3543" s="162"/>
      <c r="M3543" s="13"/>
    </row>
    <row r="3544" spans="2:13" ht="21">
      <c r="D3544" s="1"/>
      <c r="G3544" s="162"/>
      <c r="M3544" s="13"/>
    </row>
    <row r="3545" spans="2:13" ht="21">
      <c r="D3545" s="1"/>
      <c r="G3545" s="162"/>
      <c r="M3545" s="13"/>
    </row>
    <row r="3546" spans="2:13" ht="21">
      <c r="D3546" s="1"/>
      <c r="G3546" s="162"/>
      <c r="M3546" s="13"/>
    </row>
    <row r="3547" spans="2:13" ht="21">
      <c r="D3547" s="1"/>
      <c r="G3547" s="162"/>
      <c r="M3547" s="13"/>
    </row>
    <row r="3548" spans="2:13" ht="21">
      <c r="D3548" s="1"/>
      <c r="G3548" s="162"/>
      <c r="M3548" s="13"/>
    </row>
    <row r="3549" spans="2:13" ht="21">
      <c r="D3549" s="1"/>
      <c r="G3549" s="162"/>
      <c r="M3549" s="13"/>
    </row>
    <row r="3550" spans="2:13" ht="21">
      <c r="D3550" s="1"/>
      <c r="G3550" s="162"/>
      <c r="M3550" s="13"/>
    </row>
    <row r="3551" spans="2:13" ht="21">
      <c r="D3551" s="1"/>
      <c r="G3551" s="162"/>
      <c r="M3551" s="13"/>
    </row>
    <row r="3552" spans="2:13" ht="21">
      <c r="D3552" s="1"/>
      <c r="G3552" s="162"/>
      <c r="M3552" s="13"/>
    </row>
    <row r="3553" spans="4:13" ht="21">
      <c r="D3553" s="1"/>
      <c r="G3553" s="162"/>
      <c r="M3553" s="13"/>
    </row>
    <row r="3554" spans="4:13" ht="21">
      <c r="D3554" s="1"/>
      <c r="G3554" s="162"/>
      <c r="M3554" s="13"/>
    </row>
    <row r="3555" spans="4:13" ht="21">
      <c r="D3555" s="1"/>
      <c r="G3555" s="162"/>
      <c r="M3555" s="13"/>
    </row>
    <row r="3556" spans="4:13" ht="21">
      <c r="D3556" s="1"/>
      <c r="G3556" s="162"/>
      <c r="M3556" s="13"/>
    </row>
    <row r="3557" spans="4:13" ht="21">
      <c r="D3557" s="1"/>
      <c r="G3557" s="162"/>
      <c r="M3557" s="13"/>
    </row>
    <row r="3558" spans="4:13" ht="21">
      <c r="D3558" s="1"/>
      <c r="G3558" s="162"/>
      <c r="M3558" s="13"/>
    </row>
    <row r="3559" spans="4:13" ht="21">
      <c r="D3559" s="1"/>
      <c r="G3559" s="162"/>
      <c r="M3559" s="13"/>
    </row>
    <row r="3560" spans="4:13" ht="21">
      <c r="D3560" s="1"/>
      <c r="G3560" s="162"/>
      <c r="M3560" s="13"/>
    </row>
    <row r="3561" spans="4:13" ht="21">
      <c r="D3561" s="1"/>
      <c r="G3561" s="162"/>
      <c r="M3561" s="13"/>
    </row>
    <row r="3562" spans="4:13" ht="21">
      <c r="D3562" s="1"/>
      <c r="G3562" s="162"/>
      <c r="M3562" s="13"/>
    </row>
    <row r="3563" spans="4:13" ht="21">
      <c r="D3563" s="1"/>
      <c r="G3563" s="162"/>
      <c r="M3563" s="13"/>
    </row>
    <row r="3564" spans="4:13" ht="21">
      <c r="D3564" s="1"/>
      <c r="G3564" s="162"/>
      <c r="M3564" s="13"/>
    </row>
    <row r="3565" spans="4:13" ht="21">
      <c r="D3565" s="1"/>
      <c r="G3565" s="162"/>
      <c r="M3565" s="13"/>
    </row>
    <row r="3566" spans="4:13" ht="21">
      <c r="D3566" s="1"/>
      <c r="G3566" s="162"/>
      <c r="M3566" s="13"/>
    </row>
    <row r="3567" spans="4:13" ht="21">
      <c r="D3567" s="1"/>
      <c r="G3567" s="162"/>
      <c r="M3567" s="13"/>
    </row>
    <row r="3568" spans="4:13" ht="21">
      <c r="D3568" s="1"/>
      <c r="G3568" s="162"/>
      <c r="M3568" s="13"/>
    </row>
    <row r="3569" spans="4:13" ht="21">
      <c r="D3569" s="1"/>
      <c r="G3569" s="162"/>
      <c r="M3569" s="13"/>
    </row>
    <row r="3570" spans="4:13" ht="21">
      <c r="D3570" s="1"/>
      <c r="G3570" s="162"/>
      <c r="M3570" s="13"/>
    </row>
    <row r="3571" spans="4:13" ht="21">
      <c r="D3571" s="1"/>
      <c r="G3571" s="162"/>
      <c r="M3571" s="13"/>
    </row>
    <row r="3572" spans="4:13" ht="21">
      <c r="D3572" s="1"/>
      <c r="G3572" s="162"/>
      <c r="M3572" s="13"/>
    </row>
    <row r="3573" spans="4:13" ht="21">
      <c r="D3573" s="1"/>
      <c r="G3573" s="162"/>
      <c r="M3573" s="13"/>
    </row>
    <row r="3574" spans="4:13" ht="21">
      <c r="D3574" s="1"/>
      <c r="G3574" s="162"/>
      <c r="M3574" s="13"/>
    </row>
    <row r="3575" spans="4:13" ht="21">
      <c r="D3575" s="1"/>
      <c r="G3575" s="162"/>
      <c r="M3575" s="13"/>
    </row>
    <row r="3576" spans="4:13" ht="21">
      <c r="D3576" s="1"/>
      <c r="G3576" s="162"/>
      <c r="M3576" s="13"/>
    </row>
    <row r="3577" spans="4:13" ht="21">
      <c r="D3577" s="1"/>
      <c r="G3577" s="162"/>
      <c r="M3577" s="13"/>
    </row>
    <row r="3578" spans="4:13" ht="21">
      <c r="D3578" s="1"/>
      <c r="G3578" s="162"/>
      <c r="M3578" s="13"/>
    </row>
    <row r="3579" spans="4:13" ht="21">
      <c r="D3579" s="1"/>
      <c r="G3579" s="162"/>
      <c r="M3579" s="13"/>
    </row>
    <row r="3580" spans="4:13" ht="21">
      <c r="D3580" s="1"/>
      <c r="G3580" s="162"/>
      <c r="M3580" s="13"/>
    </row>
    <row r="3581" spans="4:13" ht="21">
      <c r="D3581" s="1"/>
      <c r="G3581" s="162"/>
      <c r="M3581" s="13"/>
    </row>
    <row r="3582" spans="4:13" ht="21">
      <c r="D3582" s="1"/>
      <c r="G3582" s="162"/>
      <c r="M3582" s="13"/>
    </row>
    <row r="3583" spans="4:13" ht="21">
      <c r="D3583" s="1"/>
      <c r="G3583" s="162"/>
      <c r="M3583" s="13"/>
    </row>
    <row r="3584" spans="4:13" ht="21">
      <c r="D3584" s="1"/>
      <c r="G3584" s="162"/>
      <c r="M3584" s="13"/>
    </row>
    <row r="3585" spans="4:13" ht="21">
      <c r="D3585" s="1"/>
      <c r="G3585" s="162"/>
      <c r="M3585" s="13"/>
    </row>
    <row r="3586" spans="4:13" ht="21">
      <c r="D3586" s="1"/>
      <c r="G3586" s="162"/>
      <c r="M3586" s="13"/>
    </row>
    <row r="3587" spans="4:13" ht="21">
      <c r="D3587" s="1"/>
      <c r="G3587" s="162"/>
      <c r="M3587" s="13"/>
    </row>
    <row r="3588" spans="4:13" ht="21">
      <c r="D3588" s="1"/>
      <c r="G3588" s="162"/>
      <c r="M3588" s="13"/>
    </row>
    <row r="3589" spans="4:13" ht="21">
      <c r="D3589" s="1"/>
      <c r="G3589" s="162"/>
      <c r="M3589" s="13"/>
    </row>
    <row r="3590" spans="4:13" ht="21">
      <c r="D3590" s="1"/>
      <c r="G3590" s="162"/>
      <c r="M3590" s="13"/>
    </row>
    <row r="3591" spans="4:13" ht="21">
      <c r="D3591" s="1"/>
      <c r="G3591" s="162"/>
      <c r="M3591" s="13"/>
    </row>
    <row r="3592" spans="4:13" ht="21">
      <c r="D3592" s="1"/>
      <c r="G3592" s="162"/>
      <c r="M3592" s="13"/>
    </row>
    <row r="3593" spans="4:13" ht="21">
      <c r="D3593" s="1"/>
      <c r="G3593" s="162"/>
      <c r="M3593" s="13"/>
    </row>
    <row r="3594" spans="4:13" ht="21">
      <c r="D3594" s="1"/>
      <c r="G3594" s="162"/>
      <c r="M3594" s="13"/>
    </row>
    <row r="3595" spans="4:13" ht="21">
      <c r="D3595" s="1"/>
      <c r="G3595" s="162"/>
      <c r="M3595" s="13"/>
    </row>
    <row r="3596" spans="4:13" ht="21">
      <c r="D3596" s="1"/>
      <c r="G3596" s="162"/>
      <c r="M3596" s="13"/>
    </row>
    <row r="3597" spans="4:13" ht="21">
      <c r="D3597" s="1"/>
      <c r="G3597" s="162"/>
      <c r="M3597" s="13"/>
    </row>
    <row r="3598" spans="4:13" ht="21">
      <c r="D3598" s="1"/>
      <c r="G3598" s="162"/>
      <c r="M3598" s="13"/>
    </row>
    <row r="3599" spans="4:13" ht="21">
      <c r="D3599" s="1"/>
      <c r="G3599" s="162"/>
      <c r="M3599" s="13"/>
    </row>
    <row r="3600" spans="4:13" ht="21">
      <c r="D3600" s="1"/>
      <c r="G3600" s="162"/>
      <c r="M3600" s="13"/>
    </row>
    <row r="3601" spans="4:13" ht="21">
      <c r="D3601" s="1"/>
      <c r="G3601" s="162"/>
      <c r="M3601" s="13"/>
    </row>
    <row r="3602" spans="4:13" ht="21">
      <c r="D3602" s="1"/>
      <c r="G3602" s="162"/>
      <c r="M3602" s="13"/>
    </row>
    <row r="3603" spans="4:13" ht="21">
      <c r="D3603" s="1"/>
      <c r="G3603" s="162"/>
      <c r="M3603" s="13"/>
    </row>
    <row r="3604" spans="4:13" ht="18">
      <c r="M3604" s="13"/>
    </row>
    <row r="3605" spans="4:13" ht="18">
      <c r="M3605" s="13"/>
    </row>
    <row r="3606" spans="4:13" ht="18">
      <c r="M3606" s="13"/>
    </row>
    <row r="3607" spans="4:13" ht="18">
      <c r="M3607" s="13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067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4.4"/>
  <cols>
    <col min="2" max="2" width="24.44140625" customWidth="1"/>
    <col min="3" max="3" width="15.21875" customWidth="1"/>
    <col min="4" max="4" width="12.33203125" customWidth="1"/>
    <col min="5" max="5" width="16.6640625" customWidth="1"/>
    <col min="6" max="6" width="19.6640625" customWidth="1"/>
    <col min="7" max="7" width="19.88671875" customWidth="1"/>
    <col min="8" max="8" width="14" customWidth="1"/>
    <col min="9" max="11" width="12.33203125" customWidth="1"/>
    <col min="12" max="12" width="13.6640625" customWidth="1"/>
    <col min="13" max="13" width="19.5546875" customWidth="1"/>
    <col min="14" max="14" width="13.6640625" customWidth="1"/>
    <col min="15" max="15" width="18.33203125" customWidth="1"/>
    <col min="16" max="16" width="13.6640625" customWidth="1"/>
    <col min="17" max="17" width="21.6640625" customWidth="1"/>
    <col min="18" max="26" width="13.6640625" customWidth="1"/>
  </cols>
  <sheetData>
    <row r="1" spans="1:26" ht="23.4">
      <c r="B1" s="76" t="s">
        <v>1116</v>
      </c>
      <c r="C1" s="100" t="s">
        <v>854</v>
      </c>
      <c r="D1" s="100" t="s">
        <v>472</v>
      </c>
      <c r="E1" s="99" t="s">
        <v>75</v>
      </c>
      <c r="F1" s="102">
        <f>SUM(F3:F35)</f>
        <v>3124</v>
      </c>
      <c r="G1" s="102">
        <f>SUM(G3:G35)</f>
        <v>247</v>
      </c>
      <c r="H1" s="102">
        <f>SUM(H3:H35)</f>
        <v>144</v>
      </c>
      <c r="I1" s="153">
        <f>(G1/C2)*100</f>
        <v>7.0230309923230028</v>
      </c>
    </row>
    <row r="2" spans="1:26" ht="23.4">
      <c r="A2" s="101" t="s">
        <v>14</v>
      </c>
      <c r="B2" s="101" t="s">
        <v>853</v>
      </c>
      <c r="C2" s="102">
        <f>SUM(C3:C35)</f>
        <v>3517</v>
      </c>
      <c r="D2" s="102">
        <f>SUM(D3:D34)</f>
        <v>99</v>
      </c>
      <c r="E2" s="102">
        <f t="shared" ref="E2:E31" si="0">(C2+D2)</f>
        <v>3616</v>
      </c>
      <c r="F2" s="152" t="s">
        <v>94</v>
      </c>
      <c r="G2" s="152" t="s">
        <v>115</v>
      </c>
      <c r="H2" s="152" t="s">
        <v>2417</v>
      </c>
      <c r="I2" s="152" t="s">
        <v>2403</v>
      </c>
    </row>
    <row r="3" spans="1:26" ht="21">
      <c r="A3" s="1">
        <v>1</v>
      </c>
      <c r="B3" s="1" t="s">
        <v>232</v>
      </c>
      <c r="C3" s="1">
        <f>COUNTIF(ShipRocket!F8:F12146,"Maharashtra")</f>
        <v>603</v>
      </c>
      <c r="D3" s="1">
        <f>COUNTIF(ITL!$I$4:I9999,"Maharashtra")</f>
        <v>4</v>
      </c>
      <c r="E3" s="1">
        <f t="shared" si="0"/>
        <v>607</v>
      </c>
      <c r="F3" s="60">
        <f>COUNTIFS(ShipRocket!$F$9:F12157,"Maharashtra",ShipRocket!$H$9:H12157,"Delivered")</f>
        <v>545</v>
      </c>
      <c r="G3">
        <f>COUNTIFS(ShipRocket!$F$9:F12157,"Maharashtra",ShipRocket!$H$9:H12157,"RTO")</f>
        <v>23</v>
      </c>
      <c r="H3">
        <f>COUNTIFS(ShipRocket!$F$9:F12157,"Maharashtra",ShipRocket!$H$9:H12157,"")</f>
        <v>35</v>
      </c>
      <c r="I3" s="151">
        <f t="shared" ref="I3:I35" si="1">(G3/C3*100)</f>
        <v>3.8142620232172471</v>
      </c>
    </row>
    <row r="4" spans="1:26" ht="21">
      <c r="A4" s="1">
        <v>2</v>
      </c>
      <c r="B4" s="1" t="s">
        <v>452</v>
      </c>
      <c r="C4" s="1">
        <f>COUNTIF(ShipRocket!$F$9:F12151,"Karnataka")</f>
        <v>340</v>
      </c>
      <c r="D4" s="1">
        <f>COUNTIF(ITL!$I$4:I$9999,"karanataka")</f>
        <v>4</v>
      </c>
      <c r="E4" s="1">
        <f t="shared" si="0"/>
        <v>344</v>
      </c>
      <c r="F4" s="60">
        <f>COUNTIFS(ShipRocket!$F$9:F12159,"Karnataka",ShipRocket!$H$9:H12159,"Delivered")</f>
        <v>305</v>
      </c>
      <c r="G4">
        <f>COUNTIFS(ShipRocket!$F$9:F12159,"Karnataka",ShipRocket!$H$9:H12159,"RTO")</f>
        <v>25</v>
      </c>
      <c r="H4">
        <f>COUNTIFS(ShipRocket!$F$9:F12159,"Karnataka",ShipRocket!$H$9:H12159,"")</f>
        <v>10</v>
      </c>
      <c r="I4" s="151">
        <f t="shared" si="1"/>
        <v>7.3529411764705888</v>
      </c>
    </row>
    <row r="5" spans="1:26" ht="21">
      <c r="A5" s="1">
        <v>3</v>
      </c>
      <c r="B5" s="1" t="s">
        <v>22</v>
      </c>
      <c r="C5" s="1">
        <f>COUNTIF(ShipRocket!F9:F12147,"UP")</f>
        <v>319</v>
      </c>
      <c r="D5" s="1">
        <f>COUNTIF(ITL!$I$4:I$9999,"UP")</f>
        <v>8</v>
      </c>
      <c r="E5" s="1">
        <f t="shared" si="0"/>
        <v>327</v>
      </c>
      <c r="F5" s="60">
        <f>COUNTIFS(ShipRocket!$F$9:F12158,"UP",ShipRocket!$H$9:H12158,"Delivered")</f>
        <v>275</v>
      </c>
      <c r="G5">
        <f>COUNTIFS(ShipRocket!$F$9:F12158,"UP",ShipRocket!$H$9:H12158,"RTO")</f>
        <v>32</v>
      </c>
      <c r="H5">
        <f>COUNTIFS(ShipRocket!$F$9:F12158,"UP",ShipRocket!$H$9:H12158,"")</f>
        <v>12</v>
      </c>
      <c r="I5" s="151">
        <f t="shared" si="1"/>
        <v>10.031347962382444</v>
      </c>
    </row>
    <row r="6" spans="1:26" ht="21">
      <c r="A6" s="1">
        <v>4</v>
      </c>
      <c r="B6" s="1" t="s">
        <v>4</v>
      </c>
      <c r="C6" s="1">
        <f>COUNTIF(ShipRocket!F9:F12147,"Delhi")</f>
        <v>245</v>
      </c>
      <c r="D6" s="1">
        <f>COUNTIF(ITL!$I$4:I$9999,"Delhi")</f>
        <v>18</v>
      </c>
      <c r="E6" s="1">
        <f t="shared" si="0"/>
        <v>263</v>
      </c>
      <c r="F6" s="60">
        <f>COUNTIFS(ShipRocket!$F$9:F12160,"Delhi",ShipRocket!$H$9:H12160,"Delivered")</f>
        <v>229</v>
      </c>
      <c r="G6">
        <f>COUNTIFS(ShipRocket!$F$9:F12160,"Delhi",ShipRocket!$H$9:H12160,"RTO")</f>
        <v>13</v>
      </c>
      <c r="H6">
        <f>COUNTIFS(ShipRocket!$F$9:F12160,"Delhi",ShipRocket!$H$9:H12160,"")</f>
        <v>3</v>
      </c>
      <c r="I6" s="151">
        <f t="shared" si="1"/>
        <v>5.3061224489795915</v>
      </c>
      <c r="J6" s="3"/>
      <c r="K6" s="3"/>
      <c r="L6" s="4"/>
      <c r="M6" s="4"/>
      <c r="N6" s="3"/>
      <c r="O6" s="4"/>
      <c r="P6" s="3"/>
      <c r="Q6" s="3"/>
      <c r="R6" s="3"/>
      <c r="S6" s="1"/>
      <c r="T6" s="3"/>
      <c r="U6" s="3"/>
      <c r="V6" s="3"/>
      <c r="W6" s="3"/>
      <c r="X6" s="3"/>
      <c r="Y6" s="3"/>
      <c r="Z6" s="3"/>
    </row>
    <row r="7" spans="1:26" ht="21">
      <c r="A7" s="1">
        <v>5</v>
      </c>
      <c r="B7" s="1" t="s">
        <v>2</v>
      </c>
      <c r="C7" s="1">
        <f>COUNTIF(ShipRocket!F9:F12147,"Haryana")</f>
        <v>171</v>
      </c>
      <c r="D7" s="1">
        <f>COUNTIF(ITL!$I$4:I9999,"Haryana")</f>
        <v>12</v>
      </c>
      <c r="E7" s="1">
        <f t="shared" si="0"/>
        <v>183</v>
      </c>
      <c r="F7" s="60">
        <f>COUNTIFS(ShipRocket!$F$9:F12161,"Haryana",ShipRocket!$H$9:H12161,"Delivered")</f>
        <v>160</v>
      </c>
      <c r="G7">
        <f>COUNTIFS(ShipRocket!$F$9:F12161,"Haryana",ShipRocket!$H$9:H12161,"RTO")</f>
        <v>10</v>
      </c>
      <c r="H7">
        <f>COUNTIFS(ShipRocket!$F$9:F12161,"Haryana",ShipRocket!$H$9:H12161,"")</f>
        <v>0</v>
      </c>
      <c r="I7" s="151">
        <f t="shared" si="1"/>
        <v>5.8479532163742682</v>
      </c>
      <c r="J7" s="9"/>
      <c r="K7" s="9"/>
      <c r="L7" s="9"/>
      <c r="M7" s="9"/>
      <c r="U7" s="13"/>
      <c r="V7" s="9"/>
      <c r="W7" s="13"/>
      <c r="X7" s="13"/>
      <c r="Y7" s="40"/>
      <c r="Z7" s="39"/>
    </row>
    <row r="8" spans="1:26" ht="21">
      <c r="A8" s="1">
        <v>6</v>
      </c>
      <c r="B8" s="1" t="s">
        <v>343</v>
      </c>
      <c r="C8" s="1">
        <f>COUNTIF(ShipRocket!$F$9:F12147,"Tamilnadu")</f>
        <v>160</v>
      </c>
      <c r="D8" s="1">
        <f>COUNTIF(ITL!$I$4:I$9999,"Tamilnadu")</f>
        <v>1</v>
      </c>
      <c r="E8" s="1">
        <f t="shared" si="0"/>
        <v>161</v>
      </c>
      <c r="F8" s="60">
        <f>COUNTIFS(ShipRocket!$F$9:F12162,"Tamilnadu",ShipRocket!$H$9:H12162,"Delivered")</f>
        <v>146</v>
      </c>
      <c r="G8">
        <f>COUNTIFS(ShipRocket!$F$9:F12162,"Tamilnadu",ShipRocket!$H$9:H12162,"RTO")</f>
        <v>7</v>
      </c>
      <c r="H8">
        <f>COUNTIFS(ShipRocket!$F$9:F12162,"Tamilnadu",ShipRocket!$H$9:H12162,"")</f>
        <v>7</v>
      </c>
      <c r="I8" s="151">
        <f t="shared" si="1"/>
        <v>4.375</v>
      </c>
      <c r="J8" s="9"/>
      <c r="K8" s="9"/>
      <c r="L8" s="9"/>
      <c r="M8" s="9"/>
      <c r="U8" s="13"/>
      <c r="V8" s="9"/>
      <c r="W8" s="13"/>
      <c r="X8" s="13"/>
      <c r="Y8" s="40"/>
      <c r="Z8" s="39"/>
    </row>
    <row r="9" spans="1:26" ht="21">
      <c r="A9" s="1">
        <v>7</v>
      </c>
      <c r="B9" s="1" t="s">
        <v>714</v>
      </c>
      <c r="C9" s="1">
        <f>COUNTIF(ShipRocket!$F$9:F12156,"West Bengal")</f>
        <v>156</v>
      </c>
      <c r="D9" s="1">
        <f>COUNTIF(ITL!$I$4:I$9999,"West Bengal")</f>
        <v>1</v>
      </c>
      <c r="E9" s="1">
        <f t="shared" si="0"/>
        <v>157</v>
      </c>
      <c r="F9" s="60">
        <f>COUNTIFS(ShipRocket!$F$9:F12167,"West Bengal",ShipRocket!$H$9:H12167,"Delivered")</f>
        <v>138</v>
      </c>
      <c r="G9">
        <f>COUNTIFS(ShipRocket!$F$9:F12167,"West Bengal",ShipRocket!$H$9:H12167,"RTO")</f>
        <v>11</v>
      </c>
      <c r="H9">
        <f>COUNTIFS(ShipRocket!$F$9:F12167,"West Bengal",ShipRocket!$H$9:H12167,"")</f>
        <v>7</v>
      </c>
      <c r="I9" s="151">
        <f t="shared" si="1"/>
        <v>7.0512820512820511</v>
      </c>
      <c r="J9" s="9"/>
      <c r="K9" s="9"/>
      <c r="L9" s="9"/>
      <c r="M9" s="9"/>
      <c r="U9" s="13"/>
      <c r="V9" s="9"/>
      <c r="W9" s="13"/>
      <c r="X9" s="13"/>
      <c r="Y9" s="13"/>
      <c r="Z9" s="9"/>
    </row>
    <row r="10" spans="1:26" ht="21">
      <c r="A10" s="1">
        <v>8</v>
      </c>
      <c r="B10" s="1" t="s">
        <v>303</v>
      </c>
      <c r="C10" s="1">
        <f>COUNTIF(ShipRocket!$F$9:F12148,"Telangana")</f>
        <v>151</v>
      </c>
      <c r="D10" s="1">
        <f>COUNTIF(ITL!$I$4:I$9999,"Telangana")</f>
        <v>3</v>
      </c>
      <c r="E10" s="1">
        <f t="shared" si="0"/>
        <v>154</v>
      </c>
      <c r="F10" s="60">
        <f>COUNTIFS(ShipRocket!$F$9:F12166,"Telangana",ShipRocket!$H$9:H12166,"Delivered")</f>
        <v>134</v>
      </c>
      <c r="G10">
        <f>COUNTIFS(ShipRocket!$F$9:F12166,"Telangana",ShipRocket!$H$9:H12166,"RTO")</f>
        <v>14</v>
      </c>
      <c r="H10">
        <f>COUNTIFS(ShipRocket!$F$9:F12166,"Telangana",ShipRocket!$H$9:H12166,"")</f>
        <v>3</v>
      </c>
      <c r="I10" s="151">
        <f t="shared" si="1"/>
        <v>9.2715231788079464</v>
      </c>
      <c r="J10" s="9"/>
      <c r="K10" s="9"/>
      <c r="L10" s="9"/>
      <c r="M10" s="9"/>
      <c r="U10" s="13"/>
      <c r="V10" s="9"/>
      <c r="W10" s="13"/>
      <c r="X10" s="13"/>
      <c r="Y10" s="13"/>
      <c r="Z10" s="9"/>
    </row>
    <row r="11" spans="1:26" ht="21">
      <c r="A11" s="1">
        <v>9</v>
      </c>
      <c r="B11" s="1" t="s">
        <v>11</v>
      </c>
      <c r="C11" s="1">
        <f>COUNTIF(ShipRocket!$F$9:F12152,"Rajasthan")</f>
        <v>140</v>
      </c>
      <c r="D11" s="1">
        <f>COUNTIF(ITL!$I$4:I$9999,"Rajasthan")</f>
        <v>13</v>
      </c>
      <c r="E11" s="1">
        <f t="shared" si="0"/>
        <v>153</v>
      </c>
      <c r="F11" s="60">
        <f>COUNTIFS(ShipRocket!$F$9:F12163,"Rajasthan",ShipRocket!$H$9:H12163,"Delivered")</f>
        <v>128</v>
      </c>
      <c r="G11">
        <f>COUNTIFS(ShipRocket!$F$9:F12163,"Rajasthan",ShipRocket!$H$9:H12163,"RTO")</f>
        <v>9</v>
      </c>
      <c r="H11">
        <f>COUNTIFS(ShipRocket!$F$9:F12163,"Rajasthan",ShipRocket!$H$9:H12163,"")</f>
        <v>3</v>
      </c>
      <c r="I11" s="151">
        <f t="shared" si="1"/>
        <v>6.4285714285714279</v>
      </c>
      <c r="J11" s="9"/>
      <c r="K11" s="9"/>
      <c r="L11" s="9"/>
      <c r="M11" s="9"/>
      <c r="U11" s="13"/>
      <c r="V11" s="9"/>
      <c r="W11" s="13"/>
      <c r="X11" s="13"/>
      <c r="Y11" s="40"/>
      <c r="Z11" s="39"/>
    </row>
    <row r="12" spans="1:26" ht="21">
      <c r="A12" s="1">
        <v>10</v>
      </c>
      <c r="B12" s="1" t="s">
        <v>93</v>
      </c>
      <c r="C12" s="1">
        <f>COUNTIF(ShipRocket!F9:F12145,"Punjab")</f>
        <v>134</v>
      </c>
      <c r="D12" s="1">
        <f>COUNTIF(ITL!$I$4:I$9999,"Punjab")</f>
        <v>7</v>
      </c>
      <c r="E12" s="1">
        <f t="shared" si="0"/>
        <v>141</v>
      </c>
      <c r="F12" s="60">
        <f>COUNTIFS(ShipRocket!$F$9:F12164,"Punjab",ShipRocket!$H$9:H12164,"Delivered")</f>
        <v>122</v>
      </c>
      <c r="G12">
        <f>COUNTIFS(ShipRocket!$F$9:F12164,"Punjab",ShipRocket!$H$9:H12164,"RTO")</f>
        <v>8</v>
      </c>
      <c r="H12">
        <f>COUNTIFS(ShipRocket!$F$9:F12164,"Punjab",ShipRocket!$H$9:H12164,"")</f>
        <v>4</v>
      </c>
      <c r="I12" s="151">
        <f t="shared" si="1"/>
        <v>5.9701492537313428</v>
      </c>
      <c r="J12" s="9"/>
      <c r="K12" s="9"/>
      <c r="L12" s="9"/>
      <c r="M12" s="9"/>
      <c r="U12" s="13"/>
      <c r="V12" s="9"/>
      <c r="W12" s="13"/>
      <c r="X12" s="13"/>
      <c r="Y12" s="13"/>
      <c r="Z12" s="9"/>
    </row>
    <row r="13" spans="1:26" ht="21">
      <c r="A13" s="1">
        <v>11</v>
      </c>
      <c r="B13" s="1" t="s">
        <v>492</v>
      </c>
      <c r="C13" s="1">
        <f>COUNTIF(ShipRocket!F9:F12147,"Gujarat")</f>
        <v>132</v>
      </c>
      <c r="D13" s="1">
        <f>COUNTIF(ITL!$I$4:I$9999,"Gujarat")</f>
        <v>2</v>
      </c>
      <c r="E13" s="1">
        <f t="shared" si="0"/>
        <v>134</v>
      </c>
      <c r="F13" s="60">
        <f>COUNTIFS(ShipRocket!$F$9:F12165,"Gujarat",ShipRocket!$H$9:H12165,"Delivered")</f>
        <v>118</v>
      </c>
      <c r="G13">
        <f>COUNTIFS(ShipRocket!$F$9:F12165,"Gujarat",ShipRocket!$H$9:H12165,"RTO")</f>
        <v>8</v>
      </c>
      <c r="H13">
        <f>COUNTIFS(ShipRocket!$F$9:F12165,"Gujarat",ShipRocket!$H$9:H12165,"")</f>
        <v>6</v>
      </c>
      <c r="I13" s="151">
        <f t="shared" si="1"/>
        <v>6.0606060606060606</v>
      </c>
      <c r="J13" s="9"/>
      <c r="K13" s="9"/>
      <c r="L13" s="9"/>
      <c r="M13" s="9"/>
      <c r="U13" s="13"/>
      <c r="V13" s="9"/>
      <c r="W13" s="13"/>
      <c r="X13" s="13"/>
      <c r="Y13" s="13"/>
      <c r="Z13" s="9"/>
    </row>
    <row r="14" spans="1:26" ht="21">
      <c r="A14" s="1">
        <v>12</v>
      </c>
      <c r="B14" s="1" t="s">
        <v>380</v>
      </c>
      <c r="C14" s="1">
        <f>COUNTIF(ShipRocket!$F$9:F12154,"Assam")</f>
        <v>127</v>
      </c>
      <c r="D14" s="1">
        <f>COUNTIF(ITL!$I$4:I$9999,"Assam")</f>
        <v>5</v>
      </c>
      <c r="E14" s="1">
        <f t="shared" si="0"/>
        <v>132</v>
      </c>
      <c r="F14" s="60">
        <f>COUNTIFS(ShipRocket!$F$9:F12169,"Assam",ShipRocket!$H$9:H12169,"Delivered")</f>
        <v>107</v>
      </c>
      <c r="G14">
        <f>COUNTIFS(ShipRocket!$F$9:F12169,"Assam",ShipRocket!$H$9:H12169,"RTO")</f>
        <v>13</v>
      </c>
      <c r="H14">
        <f>COUNTIFS(ShipRocket!$F$9:F12169,"Assam",ShipRocket!$H$9:H12169,"")</f>
        <v>7</v>
      </c>
      <c r="I14" s="151">
        <f t="shared" si="1"/>
        <v>10.236220472440944</v>
      </c>
      <c r="J14" s="9"/>
      <c r="K14" s="9"/>
      <c r="L14" s="9"/>
      <c r="M14" s="9"/>
      <c r="U14" s="13"/>
      <c r="V14" s="9"/>
      <c r="W14" s="13"/>
      <c r="X14" s="13"/>
      <c r="Y14" s="40"/>
      <c r="Z14" s="39"/>
    </row>
    <row r="15" spans="1:26" ht="21">
      <c r="A15" s="1">
        <v>13</v>
      </c>
      <c r="B15" s="1" t="s">
        <v>199</v>
      </c>
      <c r="C15" s="1">
        <f>COUNTIF(ShipRocket!$F$9:F12155,"MP")</f>
        <v>118</v>
      </c>
      <c r="D15" s="1">
        <f>COUNTIF(ITL!$I$4:I$9999,"MP")</f>
        <v>6</v>
      </c>
      <c r="E15" s="1">
        <f t="shared" si="0"/>
        <v>124</v>
      </c>
      <c r="F15" s="60">
        <f>COUNTIFS(ShipRocket!$F$9:F12168,"MP",ShipRocket!$H$9:H12168,"Delivered")</f>
        <v>107</v>
      </c>
      <c r="G15">
        <f>COUNTIFS(ShipRocket!$F$9:F12168,"MP",ShipRocket!$H$9:H12168,"RTO")</f>
        <v>6</v>
      </c>
      <c r="H15">
        <f>COUNTIFS(ShipRocket!$F$9:F12168,"MP",ShipRocket!$H$9:H12168,"")</f>
        <v>5</v>
      </c>
      <c r="I15" s="151">
        <f t="shared" si="1"/>
        <v>5.0847457627118651</v>
      </c>
      <c r="J15" s="9"/>
      <c r="K15" s="9"/>
      <c r="L15" s="9"/>
      <c r="M15" s="9"/>
      <c r="U15" s="13"/>
      <c r="V15" s="9"/>
      <c r="W15" s="13"/>
      <c r="X15" s="13"/>
      <c r="Y15" s="40"/>
      <c r="Z15" s="39"/>
    </row>
    <row r="16" spans="1:26" ht="21">
      <c r="A16" s="1">
        <v>14</v>
      </c>
      <c r="B16" s="1" t="s">
        <v>210</v>
      </c>
      <c r="C16" s="1">
        <f>COUNTIF(ShipRocket!$F$9:F12159,"Bihar")</f>
        <v>89</v>
      </c>
      <c r="D16" s="1">
        <f>COUNTIF(ITL!$I$4:I$9999,"Bihar")</f>
        <v>2</v>
      </c>
      <c r="E16" s="1">
        <f t="shared" si="0"/>
        <v>91</v>
      </c>
      <c r="F16" s="60">
        <f>COUNTIFS(ShipRocket!$F$9:F12171,"Bihar",ShipRocket!$H$9:H12171,"Delivered")</f>
        <v>77</v>
      </c>
      <c r="G16">
        <f>COUNTIFS(ShipRocket!$F$9:F12171,"Bihar",ShipRocket!$H$9:H12171,"RTO")</f>
        <v>9</v>
      </c>
      <c r="H16">
        <f>COUNTIFS(ShipRocket!$F$9:F12171,"Bihar",ShipRocket!$H$9:H12171,"")</f>
        <v>3</v>
      </c>
      <c r="I16" s="151">
        <f t="shared" si="1"/>
        <v>10.112359550561797</v>
      </c>
      <c r="J16" s="9"/>
      <c r="K16" s="9"/>
      <c r="L16" s="9"/>
      <c r="M16" s="9"/>
      <c r="U16" s="13"/>
      <c r="V16" s="9"/>
      <c r="W16" s="13"/>
      <c r="X16" s="13"/>
      <c r="Y16" s="13"/>
      <c r="Z16" s="9"/>
    </row>
    <row r="17" spans="1:26" ht="21">
      <c r="A17" s="1">
        <v>15</v>
      </c>
      <c r="B17" s="1" t="s">
        <v>635</v>
      </c>
      <c r="C17" s="1">
        <f>COUNTIF(ShipRocket!$F$9:F12149,"Andhrapradesh")</f>
        <v>87</v>
      </c>
      <c r="D17" s="1">
        <f>COUNTIF(ITL!$I$4:I$9999,"Andrapradesh")</f>
        <v>4</v>
      </c>
      <c r="E17" s="1">
        <f t="shared" si="0"/>
        <v>91</v>
      </c>
      <c r="F17" s="60">
        <f>COUNTIFS(ShipRocket!$F$9:F12172,"Andhrapradesh",ShipRocket!$H$9:H12172,"Delivered")</f>
        <v>74</v>
      </c>
      <c r="G17">
        <f>COUNTIFS(ShipRocket!$F$9:F12172,"Andhrapradesh",ShipRocket!$H$9:H12172,"RTO")</f>
        <v>9</v>
      </c>
      <c r="H17">
        <f>COUNTIFS(ShipRocket!$F$9:F12172,"Andhrapradesh",ShipRocket!$H$9:H12172,"")</f>
        <v>4</v>
      </c>
      <c r="I17" s="151">
        <f t="shared" si="1"/>
        <v>10.344827586206897</v>
      </c>
      <c r="J17" s="9"/>
      <c r="K17" s="9"/>
      <c r="L17" s="9"/>
      <c r="M17" s="9"/>
      <c r="U17" s="40"/>
      <c r="V17" s="9"/>
      <c r="W17" s="40"/>
      <c r="X17" s="13"/>
      <c r="Y17" s="40"/>
      <c r="Z17" s="39"/>
    </row>
    <row r="18" spans="1:26" ht="21">
      <c r="A18" s="1">
        <v>16</v>
      </c>
      <c r="B18" s="1" t="s">
        <v>827</v>
      </c>
      <c r="C18" s="1">
        <f>COUNTIF(ShipRocket!$F$9:F12158,"Odisha")</f>
        <v>75</v>
      </c>
      <c r="D18" s="1">
        <f>COUNTIF(ITL!$I$4:I$9999,"Odisha")</f>
        <v>1</v>
      </c>
      <c r="E18" s="1">
        <f t="shared" si="0"/>
        <v>76</v>
      </c>
      <c r="F18" s="60">
        <f>COUNTIFS(ShipRocket!$F$9:F12170,"Odisha",ShipRocket!$H$9:H12170,"Delivered")</f>
        <v>66</v>
      </c>
      <c r="G18">
        <f>COUNTIFS(ShipRocket!$F$9:F12170,"Odisha",ShipRocket!$H$9:H12170,"RTO")</f>
        <v>8</v>
      </c>
      <c r="H18">
        <f>COUNTIFS(ShipRocket!$F$9:F12170,"Odisha",ShipRocket!$H$9:H12170,"")</f>
        <v>1</v>
      </c>
      <c r="I18" s="151">
        <f t="shared" si="1"/>
        <v>10.666666666666668</v>
      </c>
      <c r="J18" s="9"/>
      <c r="K18" s="9"/>
      <c r="L18" s="9"/>
      <c r="M18" s="9"/>
      <c r="U18" s="13"/>
      <c r="V18" s="9"/>
      <c r="W18" s="13"/>
      <c r="X18" s="13"/>
      <c r="Y18" s="13"/>
      <c r="Z18" s="9"/>
    </row>
    <row r="19" spans="1:26" ht="21">
      <c r="A19" s="1">
        <v>17</v>
      </c>
      <c r="B19" s="1" t="s">
        <v>6</v>
      </c>
      <c r="C19" s="1">
        <f>COUNTIF(ShipRocket!$F$9:F12164,"Kerela")</f>
        <v>72</v>
      </c>
      <c r="D19" s="1">
        <f>COUNTIF(ITL!$I$4:I$9999,"Kerela")</f>
        <v>2</v>
      </c>
      <c r="E19" s="1">
        <f t="shared" si="0"/>
        <v>74</v>
      </c>
      <c r="F19" s="60">
        <f>COUNTIFS(ShipRocket!$F$9:F12174,"Kerela",ShipRocket!$H$9:H12174,"Delivered")</f>
        <v>66</v>
      </c>
      <c r="G19">
        <f>COUNTIFS(ShipRocket!$F$9:F12174,"Kerela",ShipRocket!$H$9:H12174,"RTO")</f>
        <v>2</v>
      </c>
      <c r="H19">
        <f>COUNTIFS(ShipRocket!$F$9:F12174,"Kerela",ShipRocket!$H$9:H12174,"")</f>
        <v>4</v>
      </c>
      <c r="I19" s="151">
        <f t="shared" si="1"/>
        <v>2.7777777777777777</v>
      </c>
      <c r="J19" s="9"/>
      <c r="K19" s="9"/>
      <c r="L19" s="9"/>
      <c r="M19" s="9"/>
      <c r="U19" s="13"/>
      <c r="V19" s="9"/>
      <c r="W19" s="13"/>
      <c r="X19" s="13"/>
      <c r="Y19" s="40"/>
      <c r="Z19" s="39"/>
    </row>
    <row r="20" spans="1:26" ht="21">
      <c r="A20" s="1">
        <v>18</v>
      </c>
      <c r="B20" s="1" t="s">
        <v>840</v>
      </c>
      <c r="C20" s="1">
        <f>COUNTIF(ShipRocket!$F$9:F12150,"Uttarakhand")</f>
        <v>59</v>
      </c>
      <c r="D20" s="1">
        <f>COUNTIF(ITL!$I$4:I$9999,"Uttrakhand")</f>
        <v>0</v>
      </c>
      <c r="E20" s="1">
        <f t="shared" si="0"/>
        <v>59</v>
      </c>
      <c r="F20" s="60">
        <f>COUNTIFS(ShipRocket!$F$9:F12175,"Uttarakhand",ShipRocket!$H$9:H12175,"Delivered")</f>
        <v>45</v>
      </c>
      <c r="G20">
        <f>COUNTIFS(ShipRocket!$F$9:F12175,"Uttarakhand",ShipRocket!$H$9:H12175,"RTO")</f>
        <v>11</v>
      </c>
      <c r="H20">
        <f>COUNTIFS(ShipRocket!$F$9:F12175,"Uttarakhand",ShipRocket!$H$9:H12175,"")</f>
        <v>2</v>
      </c>
      <c r="I20" s="151">
        <f t="shared" si="1"/>
        <v>18.64406779661017</v>
      </c>
      <c r="J20" s="35"/>
      <c r="K20" s="35"/>
      <c r="L20" s="35"/>
      <c r="M20" s="35"/>
      <c r="U20" s="13"/>
      <c r="V20" s="9"/>
      <c r="W20" s="13"/>
      <c r="X20" s="13"/>
      <c r="Y20" s="13"/>
      <c r="Z20" s="41"/>
    </row>
    <row r="21" spans="1:26" ht="21">
      <c r="A21" s="1">
        <v>19</v>
      </c>
      <c r="B21" s="1" t="s">
        <v>468</v>
      </c>
      <c r="C21" s="1">
        <f>COUNTIF(ShipRocket!$F$9:F12162,"HP")</f>
        <v>56</v>
      </c>
      <c r="D21" s="1">
        <f>COUNTIF(ITL!$I$4:I$9999,"HP")</f>
        <v>2</v>
      </c>
      <c r="E21" s="1">
        <f t="shared" si="0"/>
        <v>58</v>
      </c>
      <c r="F21" s="60">
        <f>COUNTIFS(ShipRocket!$F$9:F12173,"HP",ShipRocket!$H$9:H12173,"Delivered")</f>
        <v>47</v>
      </c>
      <c r="G21">
        <f>COUNTIFS(ShipRocket!$F$9:F12173,"HP",ShipRocket!$H$9:H12173,"RTO")</f>
        <v>6</v>
      </c>
      <c r="H21">
        <f>COUNTIFS(ShipRocket!$F$9:F12173,"HP",ShipRocket!$H$9:H12173,"")</f>
        <v>3</v>
      </c>
      <c r="I21" s="151">
        <f t="shared" si="1"/>
        <v>10.714285714285714</v>
      </c>
      <c r="J21" s="9"/>
      <c r="K21" s="9"/>
      <c r="L21" s="9"/>
      <c r="M21" s="9"/>
      <c r="U21" s="13"/>
      <c r="V21" s="9"/>
      <c r="W21" s="13"/>
      <c r="X21" s="13"/>
      <c r="Y21" s="40"/>
      <c r="Z21" s="39"/>
    </row>
    <row r="22" spans="1:26" ht="21">
      <c r="A22" s="1">
        <v>20</v>
      </c>
      <c r="B22" s="1" t="s">
        <v>631</v>
      </c>
      <c r="C22" s="1">
        <f>COUNTIF(ShipRocket!$F$9:F12161,"J&amp;K")</f>
        <v>54</v>
      </c>
      <c r="D22" s="1">
        <f>COUNTIF(ITL!$I$4:I$9999,"J&amp;K")</f>
        <v>0</v>
      </c>
      <c r="E22" s="1">
        <f t="shared" si="0"/>
        <v>54</v>
      </c>
      <c r="F22" s="60">
        <f>COUNTIFS(ShipRocket!$F$9:F12176,"J&amp;K",ShipRocket!$H$9:H12176,"Delivered")</f>
        <v>44</v>
      </c>
      <c r="G22">
        <f>COUNTIFS(ShipRocket!$F$9:F12176,"J&amp;K",ShipRocket!$H$9:H12176,"RTO")</f>
        <v>6</v>
      </c>
      <c r="H22">
        <f>COUNTIFS(ShipRocket!$F$9:F12176,"J&amp;K",ShipRocket!$H$9:H12176,"")</f>
        <v>4</v>
      </c>
      <c r="I22" s="151">
        <f t="shared" si="1"/>
        <v>11.111111111111111</v>
      </c>
      <c r="J22" s="9"/>
      <c r="K22" s="9"/>
      <c r="L22" s="9"/>
      <c r="M22" s="9"/>
      <c r="U22" s="13"/>
      <c r="V22" s="9"/>
      <c r="W22" s="13"/>
      <c r="X22" s="13"/>
      <c r="Y22" s="13"/>
      <c r="Z22" s="39"/>
    </row>
    <row r="23" spans="1:26" ht="21">
      <c r="A23" s="1">
        <v>21</v>
      </c>
      <c r="B23" s="1" t="s">
        <v>365</v>
      </c>
      <c r="C23" s="1">
        <f>COUNTIF(ShipRocket!$F$9:F12160,"Jharkhand")</f>
        <v>40</v>
      </c>
      <c r="D23" s="1">
        <f>COUNTIF(ITL!$I$4:I$9999,"Jharkhand")</f>
        <v>1</v>
      </c>
      <c r="E23" s="1">
        <f t="shared" si="0"/>
        <v>41</v>
      </c>
      <c r="F23" s="60">
        <f>COUNTIFS(ShipRocket!$F$9:F12177,"Jharkhand",ShipRocket!$H$9:H12177,"Delivered")</f>
        <v>37</v>
      </c>
      <c r="G23">
        <f>COUNTIFS(ShipRocket!$F$9:F12177,"Jharkhand",ShipRocket!$H$9:H12177,"RTO")</f>
        <v>2</v>
      </c>
      <c r="H23">
        <f>COUNTIFS(ShipRocket!$F$9:F12177,"Jharkhand",ShipRocket!$H$9:H12177,"")</f>
        <v>1</v>
      </c>
      <c r="I23" s="151">
        <f t="shared" si="1"/>
        <v>5</v>
      </c>
      <c r="J23" s="9"/>
      <c r="K23" s="9"/>
      <c r="L23" s="9"/>
      <c r="M23" s="9"/>
      <c r="U23" s="13"/>
      <c r="V23" s="9"/>
      <c r="W23" s="13"/>
      <c r="X23" s="13"/>
      <c r="Y23" s="13"/>
      <c r="Z23" s="39"/>
    </row>
    <row r="24" spans="1:26" ht="21">
      <c r="A24" s="1">
        <v>22</v>
      </c>
      <c r="B24" s="1" t="s">
        <v>71</v>
      </c>
      <c r="C24" s="1">
        <f>COUNTIF(ShipRocket!$F$9:F12162,"Chattisgarh")</f>
        <v>40</v>
      </c>
      <c r="D24" s="1">
        <f>COUNTIF(ITL!$I$4:I$9999,"Chattisgarh")</f>
        <v>1</v>
      </c>
      <c r="E24" s="1">
        <f t="shared" si="0"/>
        <v>41</v>
      </c>
      <c r="F24" s="60">
        <f>COUNTIFS(ShipRocket!$F$9:F12178,"Chattisgarh",ShipRocket!$H$9:H12178,"Delivered")</f>
        <v>37</v>
      </c>
      <c r="G24">
        <f>COUNTIFS(ShipRocket!$F$9:F12178,"Chattisgarh",ShipRocket!$H$9:H12178,"RTO")</f>
        <v>0</v>
      </c>
      <c r="H24">
        <f>COUNTIFS(ShipRocket!$F$9:F12178,"Chattisgarh",ShipRocket!$H$9:H12178,"")</f>
        <v>3</v>
      </c>
      <c r="I24" s="151">
        <f t="shared" si="1"/>
        <v>0</v>
      </c>
    </row>
    <row r="25" spans="1:26" ht="21">
      <c r="A25" s="1">
        <v>23</v>
      </c>
      <c r="B25" s="1" t="s">
        <v>249</v>
      </c>
      <c r="C25" s="1">
        <f>COUNTIF(ShipRocket!$F$9:F12165,"Sikkim")</f>
        <v>31</v>
      </c>
      <c r="D25" s="1">
        <f>COUNTIF(ITL!$I$4:I$9999,"Sikkim")</f>
        <v>1</v>
      </c>
      <c r="E25" s="1">
        <f t="shared" si="0"/>
        <v>32</v>
      </c>
      <c r="F25" s="60">
        <f>COUNTIFS(ShipRocket!$F$9:F12181,"Sikkim",ShipRocket!$H$9:H12181,"Delivered")</f>
        <v>26</v>
      </c>
      <c r="G25">
        <f>COUNTIFS(ShipRocket!$F$9:F12181,"Sikkim",ShipRocket!$H$9:H12181,"RTO")</f>
        <v>1</v>
      </c>
      <c r="H25">
        <f>COUNTIFS(ShipRocket!$F$9:F12181,"Sikkim",ShipRocket!$H$9:H12181,"")</f>
        <v>4</v>
      </c>
      <c r="I25" s="151">
        <f t="shared" si="1"/>
        <v>3.225806451612903</v>
      </c>
    </row>
    <row r="26" spans="1:26" ht="21">
      <c r="A26" s="1">
        <v>24</v>
      </c>
      <c r="B26" s="1" t="s">
        <v>852</v>
      </c>
      <c r="C26" s="1">
        <f>COUNTIF(ShipRocket!$F$9:F12153,"Goa")</f>
        <v>25</v>
      </c>
      <c r="D26" s="1">
        <f>COUNTIF(ITL!$I$4:I$9999,"Goa")</f>
        <v>0</v>
      </c>
      <c r="E26" s="1">
        <f t="shared" si="0"/>
        <v>25</v>
      </c>
      <c r="F26" s="60">
        <f>COUNTIFS(ShipRocket!$F$9:F12179,"Goa",ShipRocket!$H$9:H12179,"Delivered")</f>
        <v>24</v>
      </c>
      <c r="G26">
        <f>COUNTIFS(ShipRocket!$F$9:F12179,"Goa",ShipRocket!$H$9:H12179,"RTO")</f>
        <v>1</v>
      </c>
      <c r="H26">
        <f>COUNTIFS(ShipRocket!$F$9:F12179,"Goa",ShipRocket!$H$9:H12179,"")</f>
        <v>0</v>
      </c>
      <c r="I26" s="151">
        <f t="shared" si="1"/>
        <v>4</v>
      </c>
    </row>
    <row r="27" spans="1:26" ht="21">
      <c r="A27" s="1">
        <v>25</v>
      </c>
      <c r="B27" s="1" t="s">
        <v>1119</v>
      </c>
      <c r="C27" s="1">
        <f>COUNTIF(ShipRocket!$F$9:F12168,"Meghalaya")</f>
        <v>25</v>
      </c>
      <c r="D27" s="1">
        <f>COUNTIF(ITL!$I$4:I$9999,"Meghalaya")</f>
        <v>0</v>
      </c>
      <c r="E27" s="1">
        <f t="shared" si="0"/>
        <v>25</v>
      </c>
      <c r="F27" s="60">
        <f>COUNTIFS(ShipRocket!$F$9:F12182,"Meghalaya",ShipRocket!$H$9:H12182,"Delivered")</f>
        <v>20</v>
      </c>
      <c r="G27">
        <f>COUNTIFS(ShipRocket!$F$9:F12182,"Meghalaya",ShipRocket!$H$9:H12182,"RTO")</f>
        <v>3</v>
      </c>
      <c r="H27">
        <f>COUNTIFS(ShipRocket!$F$9:F12182,"Meghalaya",ShipRocket!$H$9:H12182,"")</f>
        <v>2</v>
      </c>
      <c r="I27" s="151">
        <f t="shared" si="1"/>
        <v>12</v>
      </c>
    </row>
    <row r="28" spans="1:26" ht="21">
      <c r="A28" s="1">
        <v>26</v>
      </c>
      <c r="B28" s="1" t="s">
        <v>1117</v>
      </c>
      <c r="C28" s="1">
        <f>COUNTIF(ShipRocket!$F$9:F12166,"Arunachal Pradesh")</f>
        <v>18</v>
      </c>
      <c r="D28" s="1">
        <f>COUNTIF(ITL!$I$4:I$9999,"Arunachal Pradesh")</f>
        <v>0</v>
      </c>
      <c r="E28" s="1">
        <f t="shared" si="0"/>
        <v>18</v>
      </c>
      <c r="F28" s="60">
        <f>COUNTIFS(ShipRocket!$F$9:F12183,"Arunachal Pradesh",ShipRocket!$H$9:H12183,"Delivered")</f>
        <v>12</v>
      </c>
      <c r="G28">
        <f>COUNTIFS(ShipRocket!$F$9:F12183,"Arunachal Pradesh",ShipRocket!$H$9:H12183,"RTO")</f>
        <v>5</v>
      </c>
      <c r="H28">
        <f>COUNTIFS(ShipRocket!$F$9:F12183,"Arunachal Pradesh",ShipRocket!$H$9:H12183,"")</f>
        <v>1</v>
      </c>
      <c r="I28" s="151">
        <f t="shared" si="1"/>
        <v>27.777777777777779</v>
      </c>
    </row>
    <row r="29" spans="1:26" ht="21">
      <c r="A29" s="1">
        <v>27</v>
      </c>
      <c r="B29" s="1" t="s">
        <v>1475</v>
      </c>
      <c r="C29" s="1">
        <f>COUNTIF(ShipRocket!$F$9:F12169,"Tirpura")</f>
        <v>16</v>
      </c>
      <c r="E29" s="1">
        <f t="shared" si="0"/>
        <v>16</v>
      </c>
      <c r="F29" s="60">
        <f>COUNTIFS(ShipRocket!$F$9:F12184,"Tirpura",ShipRocket!$H$9:H12184,"Delivered")</f>
        <v>11</v>
      </c>
      <c r="G29">
        <f>COUNTIFS(ShipRocket!$F$9:F12184,"Tirpura",ShipRocket!$H$9:H12184,"RTO")</f>
        <v>3</v>
      </c>
      <c r="H29">
        <f>COUNTIFS(ShipRocket!$F$9:F12184,"Tirpura",ShipRocket!$H$9:H12184,"")</f>
        <v>2</v>
      </c>
      <c r="I29" s="151">
        <f t="shared" si="1"/>
        <v>18.75</v>
      </c>
    </row>
    <row r="30" spans="1:26" ht="21">
      <c r="A30" s="1">
        <v>28</v>
      </c>
      <c r="B30" s="1" t="s">
        <v>448</v>
      </c>
      <c r="C30" s="1">
        <f>COUNTIF(ShipRocket!$F$9:F12166,"Nagaland")</f>
        <v>13</v>
      </c>
      <c r="D30" s="1">
        <f>COUNTIF(ITL!$I$4:I$9999,"Nagaland")</f>
        <v>1</v>
      </c>
      <c r="E30" s="1">
        <f t="shared" si="0"/>
        <v>14</v>
      </c>
      <c r="F30" s="60">
        <f>COUNTIFS(ShipRocket!$F$9:F12180,"Nagaland",ShipRocket!$H$9:H12180,"Delivered")</f>
        <v>12</v>
      </c>
      <c r="G30">
        <f>COUNTIFS(ShipRocket!$F$9:F12180,"Nagaland",ShipRocket!$H$9:H12180,"RTO")</f>
        <v>0</v>
      </c>
      <c r="H30">
        <f>COUNTIFS(ShipRocket!$F$9:F12180,"Nagaland",ShipRocket!$H$9:H12180,"")</f>
        <v>1</v>
      </c>
      <c r="I30" s="151">
        <f t="shared" si="1"/>
        <v>0</v>
      </c>
    </row>
    <row r="31" spans="1:26" ht="21">
      <c r="A31" s="1">
        <v>29</v>
      </c>
      <c r="B31" s="1" t="s">
        <v>1118</v>
      </c>
      <c r="C31" s="1">
        <f>COUNTIF(ShipRocket!$F$9:F12167,"Manipur")</f>
        <v>9</v>
      </c>
      <c r="D31" s="1">
        <f>COUNTIF(ITL!$I$4:I$9999,"Manipur")</f>
        <v>0</v>
      </c>
      <c r="E31" s="1">
        <f t="shared" si="0"/>
        <v>9</v>
      </c>
      <c r="F31" s="60">
        <f>COUNTIFS(ShipRocket!$F$9:F12188,"Manipur",ShipRocket!$H$9:H12188,"Delivered")</f>
        <v>3</v>
      </c>
      <c r="G31">
        <f>COUNTIFS(ShipRocket!$F$9:F12188,"Manipur",ShipRocket!$H$9:H12188,"RTO")</f>
        <v>1</v>
      </c>
      <c r="H31">
        <f>COUNTIFS(ShipRocket!$F$9:F12188,"Manipur",ShipRocket!$H$9:H12188,"")</f>
        <v>5</v>
      </c>
      <c r="I31" s="151">
        <f t="shared" si="1"/>
        <v>11.111111111111111</v>
      </c>
    </row>
    <row r="32" spans="1:26" ht="21">
      <c r="A32" s="1">
        <v>30</v>
      </c>
      <c r="B32" s="1" t="s">
        <v>1218</v>
      </c>
      <c r="C32" s="1">
        <f>COUNTIF(ShipRocket!$F$9:F12169,"Daman and Diu")</f>
        <v>4</v>
      </c>
      <c r="F32" s="60">
        <f>COUNTIFS(ShipRocket!$F$9:F12185,"Daman and Diu",ShipRocket!$H$9:H12185,"Delivered")</f>
        <v>2</v>
      </c>
      <c r="G32">
        <f>COUNTIFS(ShipRocket!$F$9:F12185,"Daman and Diu",ShipRocket!$H$9:H12185,"RTO")</f>
        <v>1</v>
      </c>
      <c r="H32">
        <f>COUNTIFS(ShipRocket!$F$9:F12185,"Daman and Diu",ShipRocket!$H$9:H12185,"")</f>
        <v>1</v>
      </c>
      <c r="I32" s="151">
        <f t="shared" si="1"/>
        <v>25</v>
      </c>
    </row>
    <row r="33" spans="1:9" ht="21">
      <c r="A33" s="1">
        <v>31</v>
      </c>
      <c r="B33" s="1" t="s">
        <v>944</v>
      </c>
      <c r="C33" s="1">
        <f>COUNTIF(ShipRocket!$F$9:F101484,"Mizoram")</f>
        <v>3</v>
      </c>
      <c r="D33" s="1">
        <v>0</v>
      </c>
      <c r="E33" s="1">
        <f>(C33+D33)</f>
        <v>3</v>
      </c>
      <c r="F33" s="60">
        <f>COUNTIFS(ShipRocket!$F$9:F12186,"Mizoram",ShipRocket!$H$9:H12186,"Delivered")</f>
        <v>3</v>
      </c>
      <c r="G33">
        <f>COUNTIFS(ShipRocket!$F$9:F12186,"Mizoram",ShipRocket!$H$9:H12186,"RTO")</f>
        <v>0</v>
      </c>
      <c r="H33">
        <f>COUNTIFS(ShipRocket!$F$9:F12186,"Mizoram",ShipRocket!$H$9:H12186,"")</f>
        <v>0</v>
      </c>
      <c r="I33" s="151">
        <f t="shared" si="1"/>
        <v>0</v>
      </c>
    </row>
    <row r="34" spans="1:9" ht="21">
      <c r="A34" s="1">
        <v>32</v>
      </c>
      <c r="B34" s="1" t="s">
        <v>2427</v>
      </c>
      <c r="C34" s="1">
        <f>COUNTIF(ShipRocket!$F$9:F12168,"Andaman")</f>
        <v>3</v>
      </c>
      <c r="E34" s="1">
        <f>(C34+D34)</f>
        <v>3</v>
      </c>
      <c r="F34" s="60">
        <f>COUNTIFS(ShipRocket!$F$9:F12189,"Andaman",ShipRocket!$H$9:H12189,"Delivered")</f>
        <v>2</v>
      </c>
      <c r="G34">
        <f>COUNTIFS(ShipRocket!$F$9:F12189,"Andaman",ShipRocket!$H$9:H12189,"RTO")</f>
        <v>0</v>
      </c>
      <c r="H34">
        <f>COUNTIFS(ShipRocket!$F$9:F12189,"Andaman",ShipRocket!$H$9:H12189,"")</f>
        <v>1</v>
      </c>
      <c r="I34" s="151">
        <f t="shared" si="1"/>
        <v>0</v>
      </c>
    </row>
    <row r="35" spans="1:9" ht="21">
      <c r="A35" s="1">
        <v>33</v>
      </c>
      <c r="B35" s="1" t="s">
        <v>1725</v>
      </c>
      <c r="C35" s="1">
        <f>COUNTIF(ShipRocket!$F$9:F12169,"Pondichery")</f>
        <v>2</v>
      </c>
      <c r="E35" s="1">
        <f>(C35+D35)</f>
        <v>2</v>
      </c>
      <c r="F35" s="60">
        <f>COUNTIFS(ShipRocket!$F$9:F12187,"Pondichery",ShipRocket!$H$9:H12187,"Delivered")</f>
        <v>2</v>
      </c>
      <c r="G35">
        <f>COUNTIFS(ShipRocket!$F$9:F12187,"Pondichery",ShipRocket!$H$9:H12187,"RTO")</f>
        <v>0</v>
      </c>
      <c r="H35">
        <f>COUNTIFS(ShipRocket!$F$9:F12187,"Pondichery",ShipRocket!$H$9:H12187,"")</f>
        <v>0</v>
      </c>
      <c r="I35" s="151">
        <f t="shared" si="1"/>
        <v>0</v>
      </c>
    </row>
    <row r="36" spans="1:9" ht="21">
      <c r="A36" s="1">
        <v>34</v>
      </c>
      <c r="B36" s="1" t="s">
        <v>3480</v>
      </c>
      <c r="C36" s="1">
        <f>COUNTIF(ShipRocket!$F$9:F12169,"Ladakh")</f>
        <v>1</v>
      </c>
    </row>
    <row r="37" spans="1:9" ht="21">
      <c r="A37" s="1"/>
      <c r="B37" s="1"/>
    </row>
    <row r="38" spans="1:9" ht="21">
      <c r="A38" s="1"/>
      <c r="B38" s="1"/>
    </row>
    <row r="39" spans="1:9" ht="23.4">
      <c r="A39" s="1"/>
      <c r="E39" s="140"/>
    </row>
    <row r="40" spans="1:9" ht="21">
      <c r="A40" s="1"/>
      <c r="B40" s="1"/>
      <c r="E40" s="24"/>
    </row>
    <row r="41" spans="1:9" ht="21">
      <c r="A41" s="1"/>
      <c r="B41" s="1"/>
      <c r="C41" s="1"/>
      <c r="D41" s="1"/>
      <c r="E41" s="1"/>
      <c r="F41" s="1"/>
    </row>
    <row r="42" spans="1:9" ht="21">
      <c r="A42" s="1"/>
      <c r="B42" s="1"/>
      <c r="C42" s="1"/>
      <c r="D42" s="1"/>
      <c r="E42" s="1"/>
      <c r="F42" s="1"/>
    </row>
    <row r="43" spans="1:9" ht="21">
      <c r="A43" s="1"/>
      <c r="B43" s="1"/>
      <c r="C43" s="1"/>
      <c r="D43" s="1"/>
      <c r="E43" s="1"/>
      <c r="F43" s="1"/>
    </row>
    <row r="44" spans="1:9" ht="21">
      <c r="A44" s="1"/>
      <c r="B44" s="1"/>
      <c r="C44" s="1"/>
      <c r="D44" s="1"/>
      <c r="E44" s="1"/>
      <c r="F44" s="1"/>
    </row>
    <row r="45" spans="1:9" ht="21">
      <c r="A45" s="1"/>
      <c r="B45" s="1"/>
      <c r="C45" s="1"/>
      <c r="D45" s="1"/>
      <c r="E45" s="1"/>
      <c r="F45" s="1"/>
    </row>
    <row r="46" spans="1:9" ht="21">
      <c r="A46" s="1"/>
      <c r="B46" s="1"/>
      <c r="C46" s="1"/>
      <c r="D46" s="1"/>
      <c r="E46" s="1"/>
      <c r="F46" s="1"/>
    </row>
    <row r="47" spans="1:9" ht="21">
      <c r="A47" s="1"/>
      <c r="B47" s="1"/>
      <c r="C47" s="1"/>
      <c r="D47" s="1"/>
      <c r="E47" s="1"/>
      <c r="F47" s="1"/>
    </row>
    <row r="48" spans="1:9" ht="21">
      <c r="A48" s="1"/>
      <c r="B48" s="1"/>
      <c r="C48" s="1"/>
      <c r="D48" s="1"/>
      <c r="E48" s="1"/>
      <c r="F48" s="1"/>
    </row>
    <row r="49" spans="1:6" ht="21">
      <c r="A49" s="1"/>
      <c r="B49" s="1"/>
      <c r="C49" s="1"/>
      <c r="D49" s="1"/>
      <c r="E49" s="1"/>
      <c r="F49" s="1"/>
    </row>
    <row r="50" spans="1:6" ht="21">
      <c r="A50" s="1"/>
      <c r="B50" s="1"/>
      <c r="C50" s="1"/>
      <c r="D50" s="1"/>
      <c r="E50" s="1"/>
      <c r="F50" s="1"/>
    </row>
    <row r="51" spans="1:6" ht="21">
      <c r="A51" s="1"/>
      <c r="B51" s="1"/>
      <c r="C51" s="1"/>
      <c r="D51" s="1"/>
      <c r="E51" s="1"/>
      <c r="F51" s="1"/>
    </row>
    <row r="52" spans="1:6" ht="21">
      <c r="A52" s="1"/>
      <c r="B52" s="1"/>
      <c r="C52" s="1"/>
      <c r="D52" s="1"/>
      <c r="E52" s="1"/>
      <c r="F52" s="1"/>
    </row>
    <row r="53" spans="1:6" ht="21">
      <c r="A53" s="1"/>
      <c r="B53" s="1"/>
      <c r="C53" s="1"/>
      <c r="D53" s="1"/>
      <c r="E53" s="1"/>
      <c r="F53" s="1"/>
    </row>
    <row r="54" spans="1:6" ht="21">
      <c r="A54" s="1"/>
      <c r="B54" s="1"/>
      <c r="C54" s="1"/>
      <c r="D54" s="1"/>
      <c r="E54" s="1"/>
      <c r="F54" s="1"/>
    </row>
    <row r="55" spans="1:6" ht="21">
      <c r="A55" s="1"/>
      <c r="B55" s="1"/>
      <c r="C55" s="1"/>
      <c r="D55" s="1"/>
      <c r="E55" s="1"/>
      <c r="F55" s="1"/>
    </row>
    <row r="56" spans="1:6" ht="21">
      <c r="A56" s="1"/>
      <c r="B56" s="1"/>
      <c r="C56" s="1"/>
      <c r="D56" s="1"/>
      <c r="E56" s="1"/>
      <c r="F56" s="1"/>
    </row>
    <row r="57" spans="1:6" ht="21">
      <c r="A57" s="1"/>
      <c r="B57" s="1"/>
      <c r="C57" s="1"/>
      <c r="D57" s="1"/>
      <c r="E57" s="1"/>
      <c r="F57" s="1"/>
    </row>
    <row r="58" spans="1:6" ht="21">
      <c r="A58" s="1"/>
      <c r="B58" s="1"/>
      <c r="C58" s="1"/>
      <c r="D58" s="1"/>
      <c r="E58" s="1"/>
      <c r="F58" s="1"/>
    </row>
    <row r="59" spans="1:6" ht="21">
      <c r="A59" s="1"/>
      <c r="B59" s="1"/>
      <c r="C59" s="1"/>
      <c r="D59" s="1"/>
      <c r="E59" s="1"/>
      <c r="F59" s="1"/>
    </row>
    <row r="60" spans="1:6" ht="21">
      <c r="A60" s="1"/>
      <c r="B60" s="1"/>
      <c r="C60" s="1"/>
      <c r="D60" s="1"/>
      <c r="E60" s="1"/>
      <c r="F60" s="1"/>
    </row>
    <row r="61" spans="1:6" ht="21">
      <c r="A61" s="1"/>
      <c r="B61" s="1"/>
      <c r="C61" s="1"/>
      <c r="D61" s="1"/>
      <c r="E61" s="1"/>
      <c r="F61" s="1"/>
    </row>
    <row r="62" spans="1:6" ht="21">
      <c r="A62" s="1"/>
      <c r="B62" s="1"/>
      <c r="C62" s="1"/>
      <c r="D62" s="1"/>
      <c r="E62" s="1"/>
      <c r="F62" s="1"/>
    </row>
    <row r="63" spans="1:6" ht="21">
      <c r="A63" s="1"/>
      <c r="B63" s="1"/>
      <c r="C63" s="1"/>
      <c r="D63" s="1"/>
      <c r="E63" s="1"/>
      <c r="F63" s="1"/>
    </row>
    <row r="64" spans="1:6" ht="21">
      <c r="B64" s="1"/>
      <c r="C64" s="1"/>
      <c r="D64" s="1"/>
      <c r="E64" s="1"/>
      <c r="F64" s="1"/>
    </row>
    <row r="65" spans="2:6" ht="21">
      <c r="B65" s="1"/>
      <c r="C65" s="1"/>
      <c r="D65" s="1"/>
      <c r="E65" s="1"/>
      <c r="F65" s="1"/>
    </row>
    <row r="66" spans="2:6" ht="21">
      <c r="B66" s="1"/>
      <c r="C66" s="1"/>
      <c r="D66" s="1"/>
      <c r="E66" s="1"/>
      <c r="F66" s="1"/>
    </row>
    <row r="67" spans="2:6" ht="21">
      <c r="B67" s="1"/>
      <c r="C67" s="1"/>
      <c r="D67" s="1"/>
      <c r="E67" s="1"/>
      <c r="F67" s="1"/>
    </row>
    <row r="68" spans="2:6" ht="21">
      <c r="B68" s="1"/>
      <c r="C68" s="1"/>
      <c r="D68" s="1"/>
      <c r="E68" s="1"/>
      <c r="F68" s="1"/>
    </row>
    <row r="69" spans="2:6" ht="21">
      <c r="B69" s="1"/>
      <c r="C69" s="1"/>
      <c r="D69" s="1"/>
      <c r="E69" s="1"/>
      <c r="F69" s="1"/>
    </row>
    <row r="70" spans="2:6" ht="21">
      <c r="B70" s="1"/>
      <c r="C70" s="1"/>
      <c r="D70" s="1"/>
      <c r="E70" s="1"/>
      <c r="F70" s="1"/>
    </row>
    <row r="71" spans="2:6" ht="21">
      <c r="B71" s="1"/>
      <c r="C71" s="1"/>
      <c r="D71" s="1"/>
      <c r="E71" s="1"/>
      <c r="F71" s="1"/>
    </row>
    <row r="72" spans="2:6" ht="21">
      <c r="B72" s="1"/>
      <c r="C72" s="1"/>
      <c r="D72" s="1"/>
      <c r="E72" s="1"/>
      <c r="F72" s="1"/>
    </row>
    <row r="73" spans="2:6" ht="21">
      <c r="B73" s="1"/>
      <c r="C73" s="1"/>
      <c r="D73" s="1"/>
      <c r="E73" s="1"/>
      <c r="F73" s="1"/>
    </row>
    <row r="74" spans="2:6" ht="21">
      <c r="B74" s="1"/>
      <c r="C74" s="1"/>
      <c r="D74" s="1"/>
      <c r="E74" s="1"/>
      <c r="F74" s="1"/>
    </row>
    <row r="75" spans="2:6" ht="21">
      <c r="B75" s="1"/>
      <c r="C75" s="1"/>
      <c r="D75" s="1"/>
      <c r="E75" s="1"/>
      <c r="F75" s="1"/>
    </row>
    <row r="76" spans="2:6" ht="21">
      <c r="B76" s="1"/>
      <c r="C76" s="1"/>
      <c r="D76" s="1"/>
      <c r="E76" s="1"/>
      <c r="F76" s="1"/>
    </row>
    <row r="77" spans="2:6" ht="21">
      <c r="B77" s="1"/>
      <c r="C77" s="1"/>
      <c r="D77" s="1"/>
      <c r="E77" s="1"/>
      <c r="F77" s="1"/>
    </row>
    <row r="78" spans="2:6" ht="21">
      <c r="B78" s="1"/>
      <c r="C78" s="1"/>
      <c r="D78" s="1"/>
      <c r="E78" s="1"/>
      <c r="F78" s="1"/>
    </row>
    <row r="79" spans="2:6" ht="21">
      <c r="B79" s="1"/>
      <c r="C79" s="1"/>
      <c r="D79" s="1"/>
      <c r="E79" s="1"/>
      <c r="F79" s="1"/>
    </row>
    <row r="80" spans="2:6" ht="21">
      <c r="B80" s="1"/>
      <c r="C80" s="1"/>
      <c r="D80" s="1"/>
      <c r="E80" s="1"/>
      <c r="F80" s="1"/>
    </row>
    <row r="81" spans="2:6" ht="21">
      <c r="B81" s="1"/>
      <c r="C81" s="1"/>
      <c r="D81" s="1"/>
      <c r="E81" s="1"/>
      <c r="F81" s="1"/>
    </row>
    <row r="82" spans="2:6" ht="21">
      <c r="B82" s="1"/>
      <c r="C82" s="1"/>
      <c r="D82" s="1"/>
      <c r="E82" s="1"/>
      <c r="F82" s="1"/>
    </row>
    <row r="83" spans="2:6" ht="21">
      <c r="B83" s="1"/>
      <c r="C83" s="1"/>
      <c r="D83" s="1"/>
      <c r="E83" s="1"/>
      <c r="F83" s="1"/>
    </row>
    <row r="84" spans="2:6" ht="21">
      <c r="B84" s="1"/>
      <c r="C84" s="1"/>
      <c r="D84" s="1"/>
      <c r="E84" s="1"/>
      <c r="F84" s="1"/>
    </row>
    <row r="85" spans="2:6" ht="21">
      <c r="B85" s="1"/>
      <c r="C85" s="1"/>
      <c r="D85" s="1"/>
      <c r="E85" s="1"/>
      <c r="F85" s="1"/>
    </row>
    <row r="86" spans="2:6" ht="21">
      <c r="B86" s="1"/>
      <c r="C86" s="1"/>
      <c r="D86" s="1"/>
      <c r="E86" s="1"/>
      <c r="F86" s="1"/>
    </row>
    <row r="87" spans="2:6" ht="21">
      <c r="B87" s="1"/>
      <c r="C87" s="1"/>
      <c r="D87" s="1"/>
      <c r="E87" s="1"/>
      <c r="F87" s="1"/>
    </row>
    <row r="88" spans="2:6" ht="21">
      <c r="B88" s="1"/>
      <c r="C88" s="1"/>
      <c r="D88" s="1"/>
      <c r="E88" s="1"/>
      <c r="F88" s="1"/>
    </row>
    <row r="89" spans="2:6" ht="21">
      <c r="B89" s="1"/>
      <c r="C89" s="1"/>
      <c r="D89" s="1"/>
      <c r="E89" s="1"/>
      <c r="F89" s="1"/>
    </row>
    <row r="90" spans="2:6" ht="21">
      <c r="B90" s="1"/>
      <c r="C90" s="1"/>
      <c r="D90" s="1"/>
      <c r="E90" s="1"/>
      <c r="F90" s="1"/>
    </row>
    <row r="91" spans="2:6" ht="21">
      <c r="B91" s="1"/>
      <c r="C91" s="1"/>
      <c r="D91" s="1"/>
      <c r="E91" s="1"/>
      <c r="F91" s="1"/>
    </row>
    <row r="92" spans="2:6" ht="21">
      <c r="B92" s="1"/>
      <c r="C92" s="1"/>
      <c r="D92" s="1"/>
      <c r="E92" s="1"/>
      <c r="F92" s="1"/>
    </row>
    <row r="93" spans="2:6" ht="21">
      <c r="B93" s="1"/>
      <c r="C93" s="1"/>
      <c r="D93" s="1"/>
      <c r="E93" s="1"/>
      <c r="F93" s="1"/>
    </row>
    <row r="94" spans="2:6" ht="21">
      <c r="B94" s="1"/>
      <c r="C94" s="1"/>
      <c r="D94" s="1"/>
      <c r="E94" s="1"/>
      <c r="F94" s="1"/>
    </row>
    <row r="95" spans="2:6" ht="21">
      <c r="B95" s="1"/>
      <c r="C95" s="1"/>
      <c r="D95" s="1"/>
      <c r="E95" s="1"/>
      <c r="F95" s="1"/>
    </row>
    <row r="96" spans="2:6" ht="21">
      <c r="B96" s="1"/>
      <c r="C96" s="1"/>
      <c r="D96" s="1"/>
      <c r="E96" s="1"/>
      <c r="F96" s="1"/>
    </row>
    <row r="97" spans="2:6" ht="21">
      <c r="B97" s="1"/>
      <c r="C97" s="1"/>
      <c r="D97" s="1"/>
      <c r="E97" s="1"/>
      <c r="F97" s="1"/>
    </row>
    <row r="98" spans="2:6" ht="21">
      <c r="B98" s="1"/>
      <c r="C98" s="1"/>
      <c r="D98" s="1"/>
      <c r="E98" s="1"/>
      <c r="F98" s="1"/>
    </row>
    <row r="99" spans="2:6" ht="21">
      <c r="B99" s="1"/>
      <c r="C99" s="1"/>
      <c r="D99" s="1"/>
      <c r="E99" s="1"/>
      <c r="F99" s="1"/>
    </row>
    <row r="100" spans="2:6" ht="21">
      <c r="B100" s="1"/>
      <c r="C100" s="1"/>
      <c r="D100" s="1"/>
      <c r="E100" s="1"/>
      <c r="F100" s="1"/>
    </row>
    <row r="101" spans="2:6" ht="21">
      <c r="B101" s="1"/>
      <c r="C101" s="1"/>
      <c r="D101" s="1"/>
      <c r="E101" s="1"/>
      <c r="F101" s="1"/>
    </row>
    <row r="102" spans="2:6" ht="21">
      <c r="B102" s="1"/>
      <c r="C102" s="1"/>
      <c r="D102" s="1"/>
      <c r="E102" s="1"/>
      <c r="F102" s="1"/>
    </row>
    <row r="103" spans="2:6" ht="21">
      <c r="B103" s="1"/>
      <c r="C103" s="1"/>
      <c r="D103" s="1"/>
      <c r="E103" s="1"/>
      <c r="F103" s="1"/>
    </row>
    <row r="104" spans="2:6" ht="21">
      <c r="B104" s="1"/>
      <c r="C104" s="1"/>
      <c r="D104" s="1"/>
      <c r="E104" s="1"/>
      <c r="F104" s="1"/>
    </row>
    <row r="105" spans="2:6" ht="21">
      <c r="B105" s="1"/>
      <c r="C105" s="1"/>
      <c r="D105" s="1"/>
      <c r="E105" s="1"/>
      <c r="F105" s="1"/>
    </row>
    <row r="106" spans="2:6" ht="21">
      <c r="B106" s="1"/>
      <c r="C106" s="1"/>
      <c r="D106" s="1"/>
      <c r="E106" s="1"/>
      <c r="F106" s="1"/>
    </row>
    <row r="107" spans="2:6" ht="21">
      <c r="B107" s="1"/>
      <c r="C107" s="1"/>
      <c r="D107" s="1"/>
      <c r="E107" s="1"/>
      <c r="F107" s="1"/>
    </row>
    <row r="108" spans="2:6" ht="21">
      <c r="B108" s="1"/>
      <c r="C108" s="1"/>
      <c r="D108" s="1"/>
      <c r="E108" s="1"/>
      <c r="F108" s="1"/>
    </row>
    <row r="109" spans="2:6" ht="21">
      <c r="B109" s="1"/>
      <c r="C109" s="1"/>
      <c r="D109" s="1"/>
      <c r="E109" s="1"/>
      <c r="F109" s="1"/>
    </row>
    <row r="110" spans="2:6" ht="21">
      <c r="B110" s="1"/>
      <c r="C110" s="1"/>
      <c r="D110" s="1"/>
      <c r="E110" s="1"/>
      <c r="F110" s="1"/>
    </row>
    <row r="111" spans="2:6" ht="21">
      <c r="B111" s="1"/>
      <c r="C111" s="1"/>
      <c r="D111" s="1"/>
      <c r="E111" s="1"/>
      <c r="F111" s="1"/>
    </row>
    <row r="112" spans="2:6" ht="21">
      <c r="B112" s="1"/>
      <c r="C112" s="1"/>
      <c r="D112" s="1"/>
      <c r="E112" s="1"/>
      <c r="F112" s="1"/>
    </row>
    <row r="113" spans="2:6" ht="21">
      <c r="B113" s="1"/>
      <c r="C113" s="1"/>
      <c r="D113" s="1"/>
      <c r="E113" s="1"/>
      <c r="F113" s="1"/>
    </row>
    <row r="114" spans="2:6" ht="21">
      <c r="B114" s="1"/>
      <c r="C114" s="1"/>
      <c r="D114" s="1"/>
      <c r="E114" s="1"/>
      <c r="F114" s="1"/>
    </row>
    <row r="115" spans="2:6" ht="21">
      <c r="B115" s="1"/>
      <c r="C115" s="1"/>
      <c r="D115" s="1"/>
      <c r="E115" s="1"/>
      <c r="F115" s="1"/>
    </row>
    <row r="116" spans="2:6" ht="21">
      <c r="B116" s="1"/>
      <c r="C116" s="1"/>
      <c r="D116" s="1"/>
      <c r="E116" s="1"/>
      <c r="F116" s="1"/>
    </row>
    <row r="117" spans="2:6" ht="21">
      <c r="B117" s="1"/>
      <c r="C117" s="1"/>
      <c r="D117" s="1"/>
      <c r="E117" s="1"/>
      <c r="F117" s="1"/>
    </row>
    <row r="118" spans="2:6" ht="21">
      <c r="B118" s="1"/>
      <c r="C118" s="1"/>
      <c r="D118" s="1"/>
      <c r="E118" s="1"/>
      <c r="F118" s="1"/>
    </row>
    <row r="119" spans="2:6" ht="21">
      <c r="B119" s="1"/>
      <c r="C119" s="1"/>
      <c r="D119" s="1"/>
      <c r="E119" s="1"/>
      <c r="F119" s="1"/>
    </row>
    <row r="120" spans="2:6" ht="21">
      <c r="B120" s="1"/>
      <c r="C120" s="1"/>
      <c r="D120" s="1"/>
      <c r="E120" s="1"/>
      <c r="F120" s="1"/>
    </row>
    <row r="121" spans="2:6" ht="21">
      <c r="B121" s="1"/>
      <c r="C121" s="1"/>
      <c r="D121" s="1"/>
      <c r="E121" s="1"/>
      <c r="F121" s="1"/>
    </row>
    <row r="122" spans="2:6" ht="21">
      <c r="B122" s="1"/>
      <c r="C122" s="1"/>
      <c r="D122" s="1"/>
      <c r="E122" s="1"/>
      <c r="F122" s="1"/>
    </row>
    <row r="123" spans="2:6" ht="21">
      <c r="B123" s="1"/>
      <c r="C123" s="1"/>
      <c r="D123" s="1"/>
      <c r="E123" s="1"/>
      <c r="F123" s="1"/>
    </row>
    <row r="124" spans="2:6" ht="21">
      <c r="B124" s="1"/>
      <c r="C124" s="1"/>
      <c r="D124" s="1"/>
      <c r="E124" s="1"/>
      <c r="F124" s="1"/>
    </row>
    <row r="125" spans="2:6" ht="21">
      <c r="B125" s="1"/>
      <c r="C125" s="1"/>
      <c r="D125" s="1"/>
      <c r="E125" s="1"/>
      <c r="F125" s="1"/>
    </row>
    <row r="126" spans="2:6" ht="21">
      <c r="B126" s="1"/>
      <c r="C126" s="1"/>
      <c r="D126" s="1"/>
      <c r="E126" s="1"/>
      <c r="F126" s="1"/>
    </row>
    <row r="127" spans="2:6" ht="21">
      <c r="B127" s="1"/>
      <c r="C127" s="1"/>
      <c r="D127" s="1"/>
      <c r="E127" s="1"/>
      <c r="F127" s="1"/>
    </row>
    <row r="128" spans="2:6" ht="21">
      <c r="B128" s="1"/>
      <c r="C128" s="1"/>
      <c r="D128" s="1"/>
      <c r="E128" s="1"/>
      <c r="F128" s="1"/>
    </row>
    <row r="129" spans="2:6" ht="21">
      <c r="B129" s="1"/>
      <c r="C129" s="1"/>
      <c r="D129" s="1"/>
      <c r="E129" s="1"/>
      <c r="F129" s="1"/>
    </row>
    <row r="130" spans="2:6" ht="21">
      <c r="B130" s="1"/>
      <c r="C130" s="1"/>
      <c r="D130" s="1"/>
      <c r="E130" s="1"/>
      <c r="F130" s="1"/>
    </row>
    <row r="131" spans="2:6" ht="21">
      <c r="B131" s="1"/>
      <c r="C131" s="1"/>
      <c r="D131" s="1"/>
      <c r="E131" s="1"/>
      <c r="F131" s="1"/>
    </row>
    <row r="132" spans="2:6" ht="21">
      <c r="B132" s="1"/>
      <c r="C132" s="1"/>
      <c r="D132" s="1"/>
      <c r="E132" s="1"/>
      <c r="F132" s="1"/>
    </row>
    <row r="133" spans="2:6" ht="21">
      <c r="B133" s="1"/>
      <c r="C133" s="1"/>
      <c r="D133" s="1"/>
      <c r="E133" s="1"/>
      <c r="F133" s="1"/>
    </row>
    <row r="134" spans="2:6" ht="21">
      <c r="B134" s="1"/>
      <c r="C134" s="1"/>
      <c r="D134" s="1"/>
      <c r="E134" s="1"/>
      <c r="F134" s="1"/>
    </row>
    <row r="135" spans="2:6" ht="21">
      <c r="B135" s="1"/>
      <c r="C135" s="1"/>
      <c r="D135" s="1"/>
      <c r="E135" s="1"/>
      <c r="F135" s="1"/>
    </row>
    <row r="136" spans="2:6" ht="21">
      <c r="B136" s="1"/>
      <c r="C136" s="1"/>
      <c r="D136" s="1"/>
      <c r="E136" s="1"/>
      <c r="F136" s="1"/>
    </row>
    <row r="137" spans="2:6" ht="21">
      <c r="B137" s="1"/>
      <c r="C137" s="1"/>
      <c r="D137" s="1"/>
      <c r="E137" s="1"/>
      <c r="F137" s="1"/>
    </row>
    <row r="138" spans="2:6" ht="21">
      <c r="B138" s="1"/>
      <c r="C138" s="1"/>
      <c r="D138" s="1"/>
      <c r="E138" s="1"/>
      <c r="F138" s="1"/>
    </row>
    <row r="139" spans="2:6" ht="21">
      <c r="B139" s="1"/>
      <c r="C139" s="1"/>
      <c r="D139" s="1"/>
      <c r="E139" s="1"/>
      <c r="F139" s="1"/>
    </row>
    <row r="140" spans="2:6" ht="21">
      <c r="B140" s="1"/>
      <c r="C140" s="1"/>
      <c r="D140" s="1"/>
      <c r="E140" s="1"/>
      <c r="F140" s="1"/>
    </row>
    <row r="141" spans="2:6" ht="21">
      <c r="B141" s="1"/>
      <c r="C141" s="1"/>
      <c r="D141" s="1"/>
      <c r="E141" s="1"/>
      <c r="F141" s="1"/>
    </row>
    <row r="142" spans="2:6" ht="21">
      <c r="B142" s="1"/>
      <c r="C142" s="1"/>
      <c r="D142" s="1"/>
      <c r="E142" s="1"/>
      <c r="F142" s="1"/>
    </row>
    <row r="143" spans="2:6" ht="21">
      <c r="B143" s="1"/>
      <c r="C143" s="1"/>
      <c r="D143" s="1"/>
      <c r="E143" s="1"/>
      <c r="F143" s="1"/>
    </row>
    <row r="144" spans="2:6" ht="21">
      <c r="B144" s="1"/>
      <c r="C144" s="1"/>
      <c r="D144" s="1"/>
      <c r="E144" s="1"/>
      <c r="F144" s="1"/>
    </row>
    <row r="145" spans="2:6" ht="21">
      <c r="B145" s="1"/>
      <c r="C145" s="1"/>
      <c r="D145" s="1"/>
      <c r="E145" s="1"/>
      <c r="F145" s="1"/>
    </row>
    <row r="146" spans="2:6" ht="21">
      <c r="B146" s="1"/>
      <c r="C146" s="1"/>
      <c r="D146" s="1"/>
      <c r="E146" s="1"/>
      <c r="F146" s="1"/>
    </row>
    <row r="147" spans="2:6" ht="21">
      <c r="B147" s="1"/>
      <c r="C147" s="1"/>
      <c r="D147" s="1"/>
      <c r="E147" s="1"/>
      <c r="F147" s="1"/>
    </row>
    <row r="148" spans="2:6" ht="21">
      <c r="B148" s="1"/>
      <c r="C148" s="1"/>
      <c r="D148" s="1"/>
      <c r="E148" s="1"/>
      <c r="F148" s="1"/>
    </row>
    <row r="149" spans="2:6" ht="21">
      <c r="B149" s="1"/>
      <c r="C149" s="1"/>
      <c r="D149" s="1"/>
      <c r="E149" s="1"/>
      <c r="F149" s="1"/>
    </row>
    <row r="150" spans="2:6" ht="21">
      <c r="B150" s="1"/>
      <c r="C150" s="1"/>
      <c r="D150" s="1"/>
      <c r="E150" s="1"/>
      <c r="F150" s="1"/>
    </row>
    <row r="151" spans="2:6" ht="21">
      <c r="B151" s="1"/>
      <c r="C151" s="1"/>
      <c r="D151" s="1"/>
      <c r="E151" s="1"/>
      <c r="F151" s="1"/>
    </row>
    <row r="152" spans="2:6" ht="21">
      <c r="B152" s="1"/>
      <c r="C152" s="1"/>
      <c r="D152" s="1"/>
      <c r="E152" s="1"/>
      <c r="F152" s="1"/>
    </row>
    <row r="153" spans="2:6" ht="21">
      <c r="B153" s="1"/>
      <c r="C153" s="1"/>
      <c r="D153" s="1"/>
      <c r="E153" s="1"/>
      <c r="F153" s="1"/>
    </row>
    <row r="154" spans="2:6" ht="21">
      <c r="B154" s="1"/>
      <c r="C154" s="1"/>
      <c r="D154" s="1"/>
      <c r="E154" s="1"/>
      <c r="F154" s="1"/>
    </row>
    <row r="155" spans="2:6" ht="21">
      <c r="B155" s="1"/>
      <c r="C155" s="1"/>
      <c r="D155" s="1"/>
      <c r="E155" s="1"/>
      <c r="F155" s="1"/>
    </row>
    <row r="156" spans="2:6" ht="21">
      <c r="B156" s="1"/>
      <c r="C156" s="1"/>
      <c r="D156" s="1"/>
      <c r="E156" s="1"/>
      <c r="F156" s="1"/>
    </row>
    <row r="157" spans="2:6" ht="21">
      <c r="B157" s="1"/>
      <c r="C157" s="1"/>
      <c r="D157" s="1"/>
      <c r="E157" s="1"/>
      <c r="F157" s="1"/>
    </row>
    <row r="158" spans="2:6" ht="21">
      <c r="B158" s="1"/>
      <c r="C158" s="1"/>
      <c r="D158" s="1"/>
      <c r="E158" s="1"/>
      <c r="F158" s="1"/>
    </row>
    <row r="159" spans="2:6" ht="21">
      <c r="B159" s="1"/>
      <c r="C159" s="1"/>
      <c r="D159" s="1"/>
      <c r="E159" s="1"/>
      <c r="F159" s="1"/>
    </row>
    <row r="160" spans="2:6" ht="21">
      <c r="B160" s="1"/>
      <c r="C160" s="1"/>
      <c r="D160" s="1"/>
      <c r="E160" s="1"/>
      <c r="F160" s="1"/>
    </row>
    <row r="161" spans="2:6" ht="21">
      <c r="B161" s="1"/>
      <c r="C161" s="1"/>
      <c r="D161" s="1"/>
      <c r="E161" s="1"/>
      <c r="F161" s="1"/>
    </row>
    <row r="162" spans="2:6" ht="21">
      <c r="B162" s="1"/>
      <c r="C162" s="1"/>
      <c r="D162" s="1"/>
      <c r="E162" s="1"/>
      <c r="F162" s="1"/>
    </row>
    <row r="163" spans="2:6" ht="21">
      <c r="B163" s="1"/>
      <c r="C163" s="1"/>
      <c r="D163" s="1"/>
      <c r="E163" s="1"/>
      <c r="F163" s="1"/>
    </row>
    <row r="164" spans="2:6" ht="21">
      <c r="B164" s="1"/>
      <c r="C164" s="1"/>
      <c r="D164" s="1"/>
      <c r="E164" s="1"/>
      <c r="F164" s="1"/>
    </row>
    <row r="165" spans="2:6" ht="21">
      <c r="B165" s="1"/>
      <c r="C165" s="1"/>
      <c r="D165" s="1"/>
      <c r="E165" s="1"/>
      <c r="F165" s="1"/>
    </row>
    <row r="166" spans="2:6" ht="21">
      <c r="B166" s="1"/>
      <c r="C166" s="1"/>
      <c r="D166" s="1"/>
      <c r="E166" s="1"/>
      <c r="F166" s="1"/>
    </row>
    <row r="167" spans="2:6" ht="21">
      <c r="B167" s="1"/>
      <c r="C167" s="1"/>
      <c r="D167" s="1"/>
      <c r="E167" s="1"/>
      <c r="F167" s="1"/>
    </row>
    <row r="168" spans="2:6" ht="21">
      <c r="B168" s="1"/>
      <c r="C168" s="1"/>
      <c r="D168" s="1"/>
      <c r="E168" s="1"/>
      <c r="F168" s="1"/>
    </row>
    <row r="169" spans="2:6" ht="21">
      <c r="B169" s="1"/>
      <c r="C169" s="1"/>
      <c r="D169" s="1"/>
      <c r="E169" s="1"/>
      <c r="F169" s="1"/>
    </row>
    <row r="170" spans="2:6" ht="21">
      <c r="B170" s="1"/>
      <c r="C170" s="1"/>
      <c r="D170" s="1"/>
      <c r="E170" s="1"/>
      <c r="F170" s="1"/>
    </row>
    <row r="171" spans="2:6" ht="21">
      <c r="B171" s="1"/>
      <c r="C171" s="1"/>
      <c r="D171" s="1"/>
      <c r="E171" s="1"/>
      <c r="F171" s="1"/>
    </row>
    <row r="172" spans="2:6" ht="21">
      <c r="B172" s="1"/>
      <c r="C172" s="1"/>
      <c r="D172" s="1"/>
      <c r="E172" s="1"/>
      <c r="F172" s="1"/>
    </row>
    <row r="173" spans="2:6" ht="21">
      <c r="B173" s="1"/>
      <c r="C173" s="1"/>
      <c r="D173" s="1"/>
      <c r="E173" s="1"/>
      <c r="F173" s="1"/>
    </row>
    <row r="174" spans="2:6" ht="21">
      <c r="B174" s="1"/>
      <c r="C174" s="1"/>
      <c r="D174" s="1"/>
      <c r="E174" s="1"/>
      <c r="F174" s="1"/>
    </row>
    <row r="175" spans="2:6" ht="21">
      <c r="B175" s="1"/>
      <c r="C175" s="1"/>
      <c r="D175" s="1"/>
      <c r="E175" s="1"/>
      <c r="F175" s="1"/>
    </row>
    <row r="176" spans="2:6" ht="21">
      <c r="B176" s="1"/>
      <c r="C176" s="1"/>
      <c r="D176" s="1"/>
      <c r="E176" s="1"/>
      <c r="F176" s="1"/>
    </row>
    <row r="177" spans="2:6" ht="21">
      <c r="B177" s="1"/>
      <c r="C177" s="1"/>
      <c r="D177" s="1"/>
      <c r="E177" s="1"/>
      <c r="F177" s="1"/>
    </row>
    <row r="178" spans="2:6" ht="21">
      <c r="B178" s="1"/>
      <c r="C178" s="1"/>
      <c r="D178" s="1"/>
      <c r="E178" s="1"/>
      <c r="F178" s="1"/>
    </row>
    <row r="179" spans="2:6" ht="21">
      <c r="B179" s="1"/>
      <c r="C179" s="1"/>
      <c r="D179" s="1"/>
      <c r="E179" s="1"/>
      <c r="F179" s="1"/>
    </row>
    <row r="180" spans="2:6" ht="21">
      <c r="B180" s="1"/>
      <c r="C180" s="1"/>
      <c r="D180" s="1"/>
      <c r="E180" s="1"/>
      <c r="F180" s="1"/>
    </row>
    <row r="181" spans="2:6" ht="21">
      <c r="B181" s="1"/>
      <c r="C181" s="1"/>
      <c r="D181" s="1"/>
      <c r="E181" s="1"/>
      <c r="F181" s="1"/>
    </row>
    <row r="182" spans="2:6" ht="21">
      <c r="B182" s="1"/>
      <c r="C182" s="1"/>
      <c r="D182" s="1"/>
      <c r="E182" s="1"/>
      <c r="F182" s="1"/>
    </row>
    <row r="183" spans="2:6" ht="21">
      <c r="B183" s="1"/>
      <c r="C183" s="1"/>
      <c r="D183" s="1"/>
      <c r="E183" s="1"/>
      <c r="F183" s="1"/>
    </row>
    <row r="184" spans="2:6" ht="21">
      <c r="B184" s="1"/>
      <c r="C184" s="1"/>
      <c r="D184" s="1"/>
      <c r="E184" s="1"/>
      <c r="F184" s="1"/>
    </row>
    <row r="185" spans="2:6" ht="21">
      <c r="B185" s="1"/>
      <c r="C185" s="1"/>
      <c r="D185" s="1"/>
      <c r="E185" s="1"/>
      <c r="F185" s="1"/>
    </row>
    <row r="186" spans="2:6" ht="21">
      <c r="B186" s="1"/>
      <c r="C186" s="1"/>
      <c r="D186" s="1"/>
      <c r="E186" s="1"/>
      <c r="F186" s="1"/>
    </row>
    <row r="187" spans="2:6" ht="21">
      <c r="B187" s="1"/>
      <c r="C187" s="1"/>
      <c r="D187" s="1"/>
      <c r="E187" s="1"/>
      <c r="F187" s="1"/>
    </row>
    <row r="188" spans="2:6" ht="21">
      <c r="B188" s="1"/>
      <c r="C188" s="1"/>
      <c r="D188" s="1"/>
      <c r="E188" s="1"/>
      <c r="F188" s="1"/>
    </row>
    <row r="189" spans="2:6" ht="21">
      <c r="B189" s="1"/>
      <c r="C189" s="1"/>
      <c r="D189" s="1"/>
      <c r="E189" s="1"/>
      <c r="F189" s="1"/>
    </row>
    <row r="190" spans="2:6" ht="21">
      <c r="B190" s="1"/>
      <c r="C190" s="1"/>
      <c r="D190" s="1"/>
      <c r="E190" s="1"/>
      <c r="F190" s="1"/>
    </row>
    <row r="191" spans="2:6" ht="21">
      <c r="B191" s="1"/>
      <c r="C191" s="1"/>
      <c r="D191" s="1"/>
      <c r="E191" s="1"/>
      <c r="F191" s="1"/>
    </row>
    <row r="192" spans="2:6" ht="21">
      <c r="B192" s="1"/>
      <c r="C192" s="1"/>
      <c r="D192" s="1"/>
      <c r="E192" s="1"/>
      <c r="F192" s="1"/>
    </row>
    <row r="193" spans="2:6" ht="21">
      <c r="B193" s="1"/>
      <c r="C193" s="1"/>
      <c r="D193" s="1"/>
      <c r="E193" s="1"/>
      <c r="F193" s="1"/>
    </row>
    <row r="194" spans="2:6" ht="21">
      <c r="B194" s="1"/>
      <c r="C194" s="1"/>
      <c r="D194" s="1"/>
      <c r="E194" s="1"/>
      <c r="F194" s="1"/>
    </row>
    <row r="195" spans="2:6" ht="21">
      <c r="B195" s="1"/>
      <c r="C195" s="1"/>
      <c r="D195" s="1"/>
      <c r="E195" s="1"/>
      <c r="F195" s="1"/>
    </row>
    <row r="196" spans="2:6" ht="21">
      <c r="B196" s="1"/>
      <c r="C196" s="1"/>
      <c r="D196" s="1"/>
      <c r="E196" s="1"/>
      <c r="F196" s="1"/>
    </row>
    <row r="197" spans="2:6" ht="21">
      <c r="B197" s="1"/>
      <c r="C197" s="1"/>
      <c r="D197" s="1"/>
      <c r="E197" s="1"/>
      <c r="F197" s="1"/>
    </row>
    <row r="198" spans="2:6" ht="21">
      <c r="B198" s="1"/>
      <c r="C198" s="1"/>
      <c r="D198" s="1"/>
      <c r="E198" s="1"/>
      <c r="F198" s="1"/>
    </row>
    <row r="199" spans="2:6" ht="21">
      <c r="B199" s="1"/>
      <c r="C199" s="1"/>
      <c r="D199" s="1"/>
      <c r="E199" s="1"/>
      <c r="F199" s="1"/>
    </row>
    <row r="200" spans="2:6" ht="21">
      <c r="B200" s="1"/>
      <c r="C200" s="1"/>
      <c r="D200" s="1"/>
      <c r="E200" s="1"/>
      <c r="F200" s="1"/>
    </row>
    <row r="201" spans="2:6" ht="21">
      <c r="B201" s="1"/>
      <c r="C201" s="1"/>
      <c r="D201" s="1"/>
      <c r="E201" s="1"/>
      <c r="F201" s="1"/>
    </row>
    <row r="202" spans="2:6" ht="21">
      <c r="B202" s="1"/>
      <c r="C202" s="1"/>
      <c r="D202" s="1"/>
      <c r="E202" s="1"/>
      <c r="F202" s="1"/>
    </row>
    <row r="203" spans="2:6" ht="21">
      <c r="B203" s="1"/>
      <c r="C203" s="1"/>
      <c r="D203" s="1"/>
      <c r="E203" s="1"/>
      <c r="F203" s="1"/>
    </row>
    <row r="204" spans="2:6" ht="21">
      <c r="B204" s="1"/>
      <c r="C204" s="1"/>
      <c r="D204" s="1"/>
      <c r="E204" s="1"/>
      <c r="F204" s="1"/>
    </row>
    <row r="205" spans="2:6" ht="21">
      <c r="B205" s="1"/>
      <c r="C205" s="1"/>
      <c r="D205" s="1"/>
      <c r="E205" s="1"/>
      <c r="F205" s="1"/>
    </row>
    <row r="206" spans="2:6" ht="21">
      <c r="B206" s="1"/>
      <c r="C206" s="1"/>
      <c r="D206" s="1"/>
      <c r="E206" s="1"/>
      <c r="F206" s="1"/>
    </row>
    <row r="207" spans="2:6" ht="21">
      <c r="B207" s="1"/>
      <c r="C207" s="1"/>
      <c r="D207" s="1"/>
      <c r="E207" s="1"/>
      <c r="F207" s="1"/>
    </row>
    <row r="208" spans="2:6" ht="21">
      <c r="B208" s="1"/>
      <c r="C208" s="1"/>
      <c r="D208" s="1"/>
      <c r="E208" s="1"/>
      <c r="F208" s="1"/>
    </row>
    <row r="209" spans="2:6" ht="21">
      <c r="B209" s="1"/>
      <c r="C209" s="1"/>
      <c r="D209" s="1"/>
      <c r="E209" s="1"/>
      <c r="F209" s="1"/>
    </row>
    <row r="210" spans="2:6" ht="21">
      <c r="B210" s="1"/>
      <c r="C210" s="1"/>
      <c r="D210" s="1"/>
      <c r="E210" s="1"/>
      <c r="F210" s="1"/>
    </row>
    <row r="211" spans="2:6" ht="21">
      <c r="B211" s="1"/>
      <c r="C211" s="1"/>
      <c r="D211" s="1"/>
      <c r="E211" s="1"/>
      <c r="F211" s="1"/>
    </row>
    <row r="212" spans="2:6" ht="21">
      <c r="B212" s="1"/>
      <c r="C212" s="1"/>
      <c r="D212" s="1"/>
      <c r="E212" s="1"/>
      <c r="F212" s="1"/>
    </row>
    <row r="213" spans="2:6" ht="21">
      <c r="B213" s="1"/>
      <c r="C213" s="1"/>
      <c r="D213" s="1"/>
      <c r="E213" s="1"/>
      <c r="F213" s="1"/>
    </row>
    <row r="214" spans="2:6" ht="21">
      <c r="B214" s="1"/>
      <c r="C214" s="1"/>
      <c r="D214" s="1"/>
      <c r="E214" s="1"/>
      <c r="F214" s="1"/>
    </row>
    <row r="215" spans="2:6" ht="21">
      <c r="B215" s="1"/>
      <c r="C215" s="1"/>
      <c r="D215" s="1"/>
      <c r="E215" s="1"/>
      <c r="F215" s="1"/>
    </row>
    <row r="216" spans="2:6" ht="21">
      <c r="B216" s="1"/>
      <c r="C216" s="1"/>
      <c r="D216" s="1"/>
      <c r="E216" s="1"/>
      <c r="F216" s="1"/>
    </row>
    <row r="217" spans="2:6" ht="21">
      <c r="B217" s="1"/>
      <c r="C217" s="1"/>
      <c r="D217" s="1"/>
      <c r="E217" s="1"/>
      <c r="F217" s="1"/>
    </row>
    <row r="218" spans="2:6" ht="21">
      <c r="B218" s="1"/>
      <c r="C218" s="1"/>
      <c r="D218" s="1"/>
      <c r="E218" s="1"/>
      <c r="F218" s="1"/>
    </row>
    <row r="219" spans="2:6" ht="21">
      <c r="B219" s="1"/>
      <c r="C219" s="1"/>
      <c r="D219" s="1"/>
      <c r="E219" s="1"/>
      <c r="F219" s="1"/>
    </row>
    <row r="220" spans="2:6" ht="21">
      <c r="B220" s="1"/>
      <c r="C220" s="1"/>
      <c r="D220" s="1"/>
      <c r="E220" s="1"/>
      <c r="F220" s="1"/>
    </row>
    <row r="221" spans="2:6" ht="21">
      <c r="B221" s="1"/>
      <c r="C221" s="1"/>
      <c r="D221" s="1"/>
      <c r="E221" s="1"/>
      <c r="F221" s="1"/>
    </row>
    <row r="222" spans="2:6" ht="21">
      <c r="B222" s="1"/>
      <c r="C222" s="1"/>
      <c r="D222" s="1"/>
      <c r="E222" s="1"/>
      <c r="F222" s="1"/>
    </row>
    <row r="223" spans="2:6" ht="21">
      <c r="B223" s="1"/>
      <c r="C223" s="1"/>
      <c r="D223" s="1"/>
      <c r="E223" s="1"/>
      <c r="F223" s="1"/>
    </row>
    <row r="224" spans="2:6" ht="21">
      <c r="B224" s="1"/>
      <c r="C224" s="1"/>
      <c r="D224" s="1"/>
      <c r="E224" s="1"/>
      <c r="F224" s="1"/>
    </row>
    <row r="225" spans="2:6" ht="21">
      <c r="B225" s="1"/>
      <c r="C225" s="1"/>
      <c r="D225" s="1"/>
      <c r="E225" s="1"/>
      <c r="F225" s="1"/>
    </row>
    <row r="226" spans="2:6" ht="21">
      <c r="B226" s="1"/>
      <c r="C226" s="1"/>
      <c r="D226" s="1"/>
      <c r="E226" s="1"/>
      <c r="F226" s="1"/>
    </row>
    <row r="227" spans="2:6" ht="21">
      <c r="B227" s="1"/>
      <c r="C227" s="1"/>
      <c r="D227" s="1"/>
      <c r="E227" s="1"/>
      <c r="F227" s="1"/>
    </row>
    <row r="228" spans="2:6" ht="21">
      <c r="B228" s="1"/>
      <c r="C228" s="1"/>
      <c r="D228" s="1"/>
      <c r="E228" s="1"/>
      <c r="F228" s="1"/>
    </row>
    <row r="229" spans="2:6" ht="21">
      <c r="B229" s="1"/>
      <c r="C229" s="1"/>
      <c r="D229" s="1"/>
      <c r="E229" s="1"/>
      <c r="F229" s="1"/>
    </row>
    <row r="230" spans="2:6" ht="21">
      <c r="B230" s="1"/>
      <c r="C230" s="1"/>
      <c r="D230" s="1"/>
      <c r="E230" s="1"/>
      <c r="F230" s="1"/>
    </row>
    <row r="231" spans="2:6" ht="21">
      <c r="B231" s="1"/>
      <c r="C231" s="1"/>
      <c r="D231" s="1"/>
      <c r="E231" s="1"/>
      <c r="F231" s="1"/>
    </row>
    <row r="232" spans="2:6" ht="21">
      <c r="B232" s="1"/>
      <c r="C232" s="1"/>
      <c r="D232" s="1"/>
      <c r="E232" s="1"/>
      <c r="F232" s="1"/>
    </row>
    <row r="233" spans="2:6" ht="21">
      <c r="B233" s="1"/>
      <c r="C233" s="1"/>
      <c r="D233" s="1"/>
      <c r="E233" s="1"/>
      <c r="F233" s="1"/>
    </row>
    <row r="234" spans="2:6" ht="21">
      <c r="B234" s="1"/>
      <c r="C234" s="1"/>
      <c r="D234" s="1"/>
      <c r="E234" s="1"/>
      <c r="F234" s="1"/>
    </row>
    <row r="235" spans="2:6" ht="21">
      <c r="B235" s="1"/>
      <c r="C235" s="1"/>
      <c r="D235" s="1"/>
      <c r="E235" s="1"/>
      <c r="F235" s="1"/>
    </row>
    <row r="236" spans="2:6" ht="21">
      <c r="B236" s="1"/>
      <c r="C236" s="1"/>
      <c r="D236" s="1"/>
      <c r="E236" s="1"/>
      <c r="F236" s="1"/>
    </row>
    <row r="237" spans="2:6" ht="21">
      <c r="B237" s="1"/>
      <c r="C237" s="1"/>
      <c r="D237" s="1"/>
      <c r="E237" s="1"/>
      <c r="F237" s="1"/>
    </row>
    <row r="238" spans="2:6" ht="21">
      <c r="B238" s="1"/>
      <c r="C238" s="1"/>
      <c r="D238" s="1"/>
      <c r="E238" s="1"/>
      <c r="F238" s="1"/>
    </row>
    <row r="239" spans="2:6" ht="21">
      <c r="B239" s="1"/>
      <c r="C239" s="1"/>
      <c r="D239" s="1"/>
      <c r="E239" s="1"/>
      <c r="F239" s="1"/>
    </row>
    <row r="240" spans="2:6" ht="21">
      <c r="B240" s="1"/>
      <c r="C240" s="1"/>
      <c r="D240" s="1"/>
      <c r="E240" s="1"/>
      <c r="F240" s="1"/>
    </row>
    <row r="241" spans="2:6" ht="21">
      <c r="B241" s="1"/>
      <c r="C241" s="1"/>
      <c r="D241" s="1"/>
      <c r="E241" s="1"/>
      <c r="F241" s="1"/>
    </row>
    <row r="242" spans="2:6" ht="21">
      <c r="B242" s="1"/>
      <c r="C242" s="1"/>
      <c r="D242" s="1"/>
      <c r="E242" s="1"/>
      <c r="F242" s="1"/>
    </row>
    <row r="243" spans="2:6" ht="21">
      <c r="B243" s="1"/>
      <c r="C243" s="1"/>
      <c r="D243" s="1"/>
      <c r="E243" s="1"/>
      <c r="F243" s="1"/>
    </row>
    <row r="244" spans="2:6" ht="21">
      <c r="B244" s="1"/>
      <c r="C244" s="1"/>
      <c r="D244" s="1"/>
      <c r="E244" s="1"/>
      <c r="F244" s="1"/>
    </row>
    <row r="245" spans="2:6" ht="21">
      <c r="B245" s="1"/>
      <c r="C245" s="1"/>
      <c r="D245" s="1"/>
      <c r="E245" s="1"/>
      <c r="F245" s="1"/>
    </row>
    <row r="246" spans="2:6" ht="21">
      <c r="B246" s="1"/>
      <c r="C246" s="1"/>
      <c r="D246" s="1"/>
      <c r="E246" s="1"/>
      <c r="F246" s="1"/>
    </row>
    <row r="247" spans="2:6" ht="21">
      <c r="B247" s="1"/>
      <c r="C247" s="1"/>
      <c r="D247" s="1"/>
      <c r="E247" s="1"/>
      <c r="F247" s="1"/>
    </row>
    <row r="248" spans="2:6" ht="21">
      <c r="B248" s="1"/>
      <c r="C248" s="1"/>
      <c r="D248" s="1"/>
      <c r="E248" s="1"/>
      <c r="F248" s="1"/>
    </row>
    <row r="249" spans="2:6" ht="21">
      <c r="B249" s="1"/>
      <c r="C249" s="1"/>
      <c r="D249" s="1"/>
      <c r="E249" s="1"/>
      <c r="F249" s="1"/>
    </row>
    <row r="250" spans="2:6" ht="21">
      <c r="B250" s="1"/>
      <c r="C250" s="1"/>
      <c r="D250" s="1"/>
      <c r="E250" s="1"/>
      <c r="F250" s="1"/>
    </row>
    <row r="251" spans="2:6" ht="21">
      <c r="B251" s="1"/>
      <c r="C251" s="1"/>
      <c r="D251" s="1"/>
      <c r="E251" s="1"/>
      <c r="F251" s="1"/>
    </row>
    <row r="252" spans="2:6" ht="21">
      <c r="B252" s="1"/>
      <c r="C252" s="1"/>
      <c r="D252" s="1"/>
      <c r="E252" s="1"/>
      <c r="F252" s="1"/>
    </row>
    <row r="253" spans="2:6" ht="21">
      <c r="B253" s="1"/>
      <c r="C253" s="1"/>
      <c r="D253" s="1"/>
      <c r="E253" s="1"/>
      <c r="F253" s="1"/>
    </row>
    <row r="254" spans="2:6" ht="21">
      <c r="B254" s="1"/>
      <c r="C254" s="1"/>
      <c r="D254" s="1"/>
      <c r="E254" s="1"/>
      <c r="F254" s="1"/>
    </row>
    <row r="255" spans="2:6" ht="21">
      <c r="B255" s="1"/>
      <c r="C255" s="1"/>
      <c r="D255" s="1"/>
      <c r="E255" s="1"/>
      <c r="F255" s="1"/>
    </row>
    <row r="256" spans="2:6" ht="21">
      <c r="B256" s="1"/>
      <c r="C256" s="1"/>
      <c r="D256" s="1"/>
      <c r="E256" s="1"/>
      <c r="F256" s="1"/>
    </row>
    <row r="257" spans="2:6" ht="21">
      <c r="B257" s="1"/>
      <c r="C257" s="1"/>
      <c r="D257" s="1"/>
      <c r="E257" s="1"/>
      <c r="F257" s="1"/>
    </row>
    <row r="258" spans="2:6" ht="21">
      <c r="B258" s="1"/>
      <c r="C258" s="1"/>
      <c r="D258" s="1"/>
      <c r="E258" s="1"/>
      <c r="F258" s="1"/>
    </row>
    <row r="259" spans="2:6" ht="21">
      <c r="B259" s="1"/>
      <c r="C259" s="1"/>
      <c r="D259" s="1"/>
      <c r="E259" s="1"/>
      <c r="F259" s="1"/>
    </row>
    <row r="260" spans="2:6" ht="21">
      <c r="B260" s="1"/>
      <c r="C260" s="1"/>
      <c r="D260" s="1"/>
      <c r="E260" s="1"/>
      <c r="F260" s="1"/>
    </row>
    <row r="261" spans="2:6" ht="21">
      <c r="B261" s="1"/>
      <c r="C261" s="1"/>
      <c r="D261" s="1"/>
      <c r="E261" s="1"/>
      <c r="F261" s="1"/>
    </row>
    <row r="262" spans="2:6" ht="21">
      <c r="B262" s="1"/>
      <c r="C262" s="1"/>
      <c r="D262" s="1"/>
      <c r="E262" s="1"/>
      <c r="F262" s="1"/>
    </row>
    <row r="263" spans="2:6" ht="21">
      <c r="B263" s="1"/>
      <c r="C263" s="1"/>
      <c r="D263" s="1"/>
      <c r="E263" s="1"/>
      <c r="F263" s="1"/>
    </row>
    <row r="264" spans="2:6" ht="21">
      <c r="B264" s="1"/>
      <c r="C264" s="1"/>
      <c r="D264" s="1"/>
      <c r="E264" s="1"/>
      <c r="F264" s="1"/>
    </row>
    <row r="265" spans="2:6" ht="21">
      <c r="B265" s="1"/>
      <c r="C265" s="1"/>
      <c r="D265" s="1"/>
      <c r="E265" s="1"/>
      <c r="F265" s="1"/>
    </row>
    <row r="266" spans="2:6" ht="21">
      <c r="B266" s="1"/>
      <c r="C266" s="1"/>
      <c r="D266" s="1"/>
      <c r="E266" s="1"/>
      <c r="F266" s="1"/>
    </row>
    <row r="267" spans="2:6" ht="21">
      <c r="B267" s="1"/>
      <c r="C267" s="1"/>
      <c r="D267" s="1"/>
      <c r="E267" s="1"/>
      <c r="F267" s="1"/>
    </row>
    <row r="268" spans="2:6" ht="21">
      <c r="B268" s="1"/>
      <c r="C268" s="1"/>
      <c r="D268" s="1"/>
      <c r="E268" s="1"/>
      <c r="F268" s="1"/>
    </row>
    <row r="269" spans="2:6" ht="21">
      <c r="B269" s="1"/>
      <c r="C269" s="1"/>
      <c r="D269" s="1"/>
      <c r="E269" s="1"/>
      <c r="F269" s="1"/>
    </row>
    <row r="270" spans="2:6" ht="21">
      <c r="B270" s="1"/>
      <c r="C270" s="1"/>
      <c r="D270" s="1"/>
      <c r="E270" s="1"/>
      <c r="F270" s="1"/>
    </row>
    <row r="271" spans="2:6" ht="21">
      <c r="B271" s="1"/>
      <c r="C271" s="1"/>
      <c r="D271" s="1"/>
      <c r="E271" s="1"/>
      <c r="F271" s="1"/>
    </row>
    <row r="272" spans="2:6" ht="21">
      <c r="B272" s="1"/>
      <c r="C272" s="1"/>
      <c r="D272" s="1"/>
      <c r="E272" s="1"/>
      <c r="F272" s="1"/>
    </row>
    <row r="273" spans="2:6" ht="21">
      <c r="B273" s="1"/>
      <c r="C273" s="1"/>
      <c r="D273" s="1"/>
      <c r="E273" s="1"/>
      <c r="F273" s="1"/>
    </row>
    <row r="274" spans="2:6" ht="21">
      <c r="B274" s="1"/>
      <c r="C274" s="1"/>
      <c r="D274" s="1"/>
      <c r="E274" s="1"/>
      <c r="F274" s="1"/>
    </row>
    <row r="275" spans="2:6" ht="21">
      <c r="B275" s="1"/>
      <c r="C275" s="1"/>
      <c r="D275" s="1"/>
      <c r="E275" s="1"/>
      <c r="F275" s="1"/>
    </row>
    <row r="276" spans="2:6" ht="21">
      <c r="B276" s="1"/>
      <c r="C276" s="1"/>
      <c r="D276" s="1"/>
      <c r="E276" s="1"/>
      <c r="F276" s="1"/>
    </row>
    <row r="277" spans="2:6" ht="21">
      <c r="B277" s="1"/>
      <c r="C277" s="1"/>
      <c r="D277" s="1"/>
      <c r="E277" s="1"/>
      <c r="F277" s="1"/>
    </row>
    <row r="278" spans="2:6" ht="21">
      <c r="B278" s="1"/>
      <c r="C278" s="1"/>
      <c r="D278" s="1"/>
      <c r="E278" s="1"/>
      <c r="F278" s="1"/>
    </row>
    <row r="279" spans="2:6" ht="21">
      <c r="B279" s="1"/>
      <c r="C279" s="1"/>
      <c r="D279" s="1"/>
      <c r="E279" s="1"/>
      <c r="F279" s="1"/>
    </row>
    <row r="280" spans="2:6" ht="21">
      <c r="B280" s="1"/>
      <c r="C280" s="1"/>
      <c r="D280" s="1"/>
      <c r="E280" s="1"/>
      <c r="F280" s="1"/>
    </row>
    <row r="281" spans="2:6" ht="21">
      <c r="B281" s="1"/>
      <c r="C281" s="1"/>
      <c r="D281" s="1"/>
      <c r="E281" s="1"/>
      <c r="F281" s="1"/>
    </row>
    <row r="282" spans="2:6" ht="21">
      <c r="B282" s="1"/>
      <c r="C282" s="1"/>
      <c r="D282" s="1"/>
      <c r="E282" s="1"/>
      <c r="F282" s="1"/>
    </row>
    <row r="283" spans="2:6" ht="21">
      <c r="B283" s="1"/>
      <c r="C283" s="1"/>
      <c r="D283" s="1"/>
      <c r="E283" s="1"/>
      <c r="F283" s="1"/>
    </row>
    <row r="284" spans="2:6" ht="21">
      <c r="B284" s="1"/>
      <c r="C284" s="1"/>
      <c r="D284" s="1"/>
      <c r="E284" s="1"/>
      <c r="F284" s="1"/>
    </row>
    <row r="285" spans="2:6" ht="21">
      <c r="B285" s="1"/>
      <c r="C285" s="1"/>
      <c r="D285" s="1"/>
      <c r="E285" s="1"/>
      <c r="F285" s="1"/>
    </row>
    <row r="286" spans="2:6" ht="21">
      <c r="B286" s="1"/>
      <c r="C286" s="1"/>
      <c r="D286" s="1"/>
      <c r="E286" s="1"/>
      <c r="F286" s="1"/>
    </row>
    <row r="287" spans="2:6" ht="21">
      <c r="B287" s="1"/>
      <c r="C287" s="1"/>
      <c r="D287" s="1"/>
      <c r="E287" s="1"/>
      <c r="F287" s="1"/>
    </row>
    <row r="288" spans="2:6" ht="21">
      <c r="B288" s="1"/>
      <c r="C288" s="1"/>
      <c r="D288" s="1"/>
      <c r="E288" s="1"/>
      <c r="F288" s="1"/>
    </row>
    <row r="289" spans="2:6" ht="21">
      <c r="B289" s="1"/>
      <c r="C289" s="1"/>
      <c r="D289" s="1"/>
      <c r="E289" s="1"/>
      <c r="F289" s="1"/>
    </row>
    <row r="290" spans="2:6" ht="21">
      <c r="B290" s="1"/>
      <c r="C290" s="1"/>
      <c r="D290" s="1"/>
      <c r="E290" s="1"/>
      <c r="F290" s="1"/>
    </row>
    <row r="291" spans="2:6" ht="21">
      <c r="B291" s="1"/>
      <c r="C291" s="1"/>
      <c r="D291" s="1"/>
      <c r="E291" s="1"/>
      <c r="F291" s="1"/>
    </row>
    <row r="292" spans="2:6" ht="21">
      <c r="B292" s="1"/>
      <c r="C292" s="1"/>
      <c r="D292" s="1"/>
      <c r="E292" s="1"/>
      <c r="F292" s="1"/>
    </row>
    <row r="293" spans="2:6" ht="21">
      <c r="B293" s="1"/>
      <c r="C293" s="1"/>
      <c r="D293" s="1"/>
      <c r="E293" s="1"/>
      <c r="F293" s="1"/>
    </row>
    <row r="294" spans="2:6" ht="21">
      <c r="B294" s="1"/>
      <c r="C294" s="1"/>
      <c r="D294" s="1"/>
      <c r="E294" s="1"/>
      <c r="F294" s="1"/>
    </row>
    <row r="295" spans="2:6" ht="21">
      <c r="B295" s="1"/>
      <c r="C295" s="1"/>
      <c r="D295" s="1"/>
      <c r="E295" s="1"/>
      <c r="F295" s="1"/>
    </row>
    <row r="296" spans="2:6" ht="21">
      <c r="B296" s="1"/>
      <c r="C296" s="1"/>
      <c r="D296" s="1"/>
      <c r="E296" s="1"/>
      <c r="F296" s="1"/>
    </row>
    <row r="297" spans="2:6" ht="21">
      <c r="B297" s="1"/>
      <c r="C297" s="1"/>
      <c r="D297" s="1"/>
      <c r="E297" s="1"/>
      <c r="F297" s="1"/>
    </row>
    <row r="298" spans="2:6" ht="21">
      <c r="B298" s="1"/>
      <c r="C298" s="1"/>
      <c r="D298" s="1"/>
      <c r="E298" s="1"/>
      <c r="F298" s="1"/>
    </row>
    <row r="299" spans="2:6" ht="21">
      <c r="B299" s="1"/>
      <c r="C299" s="1"/>
      <c r="D299" s="1"/>
      <c r="E299" s="1"/>
      <c r="F299" s="1"/>
    </row>
    <row r="300" spans="2:6" ht="21">
      <c r="B300" s="1"/>
      <c r="C300" s="1"/>
      <c r="D300" s="1"/>
      <c r="E300" s="1"/>
      <c r="F300" s="1"/>
    </row>
    <row r="301" spans="2:6" ht="21">
      <c r="B301" s="1"/>
      <c r="C301" s="1"/>
      <c r="D301" s="1"/>
      <c r="E301" s="1"/>
      <c r="F301" s="1"/>
    </row>
    <row r="302" spans="2:6" ht="21">
      <c r="B302" s="1"/>
      <c r="C302" s="1"/>
      <c r="D302" s="1"/>
      <c r="E302" s="1"/>
      <c r="F302" s="1"/>
    </row>
    <row r="303" spans="2:6" ht="21">
      <c r="B303" s="1"/>
      <c r="C303" s="1"/>
      <c r="D303" s="1"/>
      <c r="E303" s="1"/>
      <c r="F303" s="1"/>
    </row>
    <row r="304" spans="2:6" ht="21">
      <c r="B304" s="1"/>
      <c r="C304" s="1"/>
      <c r="D304" s="1"/>
      <c r="E304" s="1"/>
      <c r="F304" s="1"/>
    </row>
    <row r="305" spans="2:6" ht="21">
      <c r="B305" s="1"/>
      <c r="C305" s="1"/>
      <c r="D305" s="1"/>
      <c r="E305" s="1"/>
      <c r="F305" s="1"/>
    </row>
    <row r="306" spans="2:6" ht="21">
      <c r="B306" s="1"/>
      <c r="C306" s="1"/>
      <c r="D306" s="1"/>
      <c r="E306" s="1"/>
      <c r="F306" s="1"/>
    </row>
    <row r="307" spans="2:6" ht="21">
      <c r="B307" s="1"/>
      <c r="C307" s="1"/>
      <c r="D307" s="1"/>
      <c r="E307" s="1"/>
      <c r="F307" s="1"/>
    </row>
    <row r="308" spans="2:6" ht="21">
      <c r="B308" s="1"/>
      <c r="C308" s="1"/>
      <c r="D308" s="1"/>
      <c r="E308" s="1"/>
      <c r="F308" s="1"/>
    </row>
    <row r="309" spans="2:6" ht="21">
      <c r="B309" s="1"/>
      <c r="C309" s="1"/>
      <c r="D309" s="1"/>
      <c r="E309" s="1"/>
      <c r="F309" s="1"/>
    </row>
    <row r="310" spans="2:6" ht="21">
      <c r="B310" s="1"/>
      <c r="C310" s="1"/>
      <c r="D310" s="1"/>
      <c r="E310" s="1"/>
      <c r="F310" s="1"/>
    </row>
    <row r="311" spans="2:6" ht="21">
      <c r="B311" s="1"/>
      <c r="C311" s="1"/>
      <c r="D311" s="1"/>
      <c r="E311" s="1"/>
      <c r="F311" s="1"/>
    </row>
    <row r="312" spans="2:6" ht="21">
      <c r="B312" s="1"/>
      <c r="C312" s="1"/>
      <c r="D312" s="1"/>
      <c r="E312" s="1"/>
      <c r="F312" s="1"/>
    </row>
    <row r="313" spans="2:6" ht="21">
      <c r="B313" s="1"/>
      <c r="C313" s="1"/>
      <c r="D313" s="1"/>
      <c r="E313" s="1"/>
      <c r="F313" s="1"/>
    </row>
    <row r="314" spans="2:6" ht="21">
      <c r="B314" s="1"/>
      <c r="C314" s="1"/>
      <c r="D314" s="1"/>
      <c r="E314" s="1"/>
      <c r="F314" s="1"/>
    </row>
    <row r="315" spans="2:6" ht="21">
      <c r="B315" s="1"/>
      <c r="C315" s="1"/>
      <c r="D315" s="1"/>
      <c r="E315" s="1"/>
      <c r="F315" s="1"/>
    </row>
    <row r="316" spans="2:6" ht="21">
      <c r="B316" s="1"/>
      <c r="C316" s="1"/>
      <c r="D316" s="1"/>
      <c r="E316" s="1"/>
      <c r="F316" s="1"/>
    </row>
    <row r="317" spans="2:6" ht="21">
      <c r="B317" s="1"/>
      <c r="C317" s="1"/>
      <c r="D317" s="1"/>
      <c r="E317" s="1"/>
      <c r="F317" s="1"/>
    </row>
    <row r="318" spans="2:6" ht="21">
      <c r="B318" s="1"/>
      <c r="C318" s="1"/>
      <c r="D318" s="1"/>
      <c r="E318" s="1"/>
      <c r="F318" s="1"/>
    </row>
    <row r="319" spans="2:6" ht="21">
      <c r="B319" s="1"/>
      <c r="C319" s="1"/>
      <c r="D319" s="1"/>
      <c r="E319" s="1"/>
      <c r="F319" s="1"/>
    </row>
    <row r="320" spans="2:6" ht="21">
      <c r="B320" s="1"/>
      <c r="C320" s="1"/>
      <c r="D320" s="1"/>
      <c r="E320" s="1"/>
      <c r="F320" s="1"/>
    </row>
    <row r="321" spans="2:6" ht="21">
      <c r="B321" s="1"/>
      <c r="C321" s="1"/>
      <c r="D321" s="1"/>
      <c r="E321" s="1"/>
      <c r="F321" s="1"/>
    </row>
    <row r="322" spans="2:6" ht="21">
      <c r="B322" s="1"/>
      <c r="C322" s="1"/>
      <c r="D322" s="1"/>
      <c r="E322" s="1"/>
      <c r="F322" s="1"/>
    </row>
    <row r="323" spans="2:6" ht="21">
      <c r="B323" s="1"/>
      <c r="C323" s="1"/>
      <c r="D323" s="1"/>
      <c r="E323" s="1"/>
      <c r="F323" s="1"/>
    </row>
    <row r="324" spans="2:6" ht="21">
      <c r="B324" s="1"/>
      <c r="C324" s="1"/>
      <c r="D324" s="1"/>
      <c r="E324" s="1"/>
      <c r="F324" s="1"/>
    </row>
    <row r="325" spans="2:6" ht="21">
      <c r="B325" s="1"/>
      <c r="C325" s="1"/>
      <c r="D325" s="1"/>
      <c r="E325" s="1"/>
      <c r="F325" s="1"/>
    </row>
    <row r="326" spans="2:6" ht="21">
      <c r="B326" s="1"/>
      <c r="C326" s="1"/>
      <c r="D326" s="1"/>
      <c r="E326" s="1"/>
      <c r="F326" s="1"/>
    </row>
    <row r="327" spans="2:6" ht="21">
      <c r="B327" s="1"/>
      <c r="C327" s="1"/>
      <c r="D327" s="1"/>
      <c r="E327" s="1"/>
      <c r="F327" s="1"/>
    </row>
    <row r="328" spans="2:6" ht="21">
      <c r="B328" s="1"/>
      <c r="C328" s="1"/>
      <c r="D328" s="1"/>
      <c r="E328" s="1"/>
      <c r="F328" s="1"/>
    </row>
    <row r="329" spans="2:6" ht="21">
      <c r="B329" s="1"/>
      <c r="C329" s="1"/>
      <c r="D329" s="1"/>
      <c r="E329" s="1"/>
      <c r="F329" s="1"/>
    </row>
    <row r="330" spans="2:6" ht="21">
      <c r="B330" s="1"/>
      <c r="C330" s="1"/>
      <c r="D330" s="1"/>
      <c r="E330" s="1"/>
      <c r="F330" s="1"/>
    </row>
    <row r="331" spans="2:6" ht="21">
      <c r="B331" s="1"/>
      <c r="C331" s="1"/>
      <c r="D331" s="1"/>
      <c r="E331" s="1"/>
      <c r="F331" s="1"/>
    </row>
    <row r="332" spans="2:6" ht="21">
      <c r="B332" s="1"/>
      <c r="C332" s="1"/>
      <c r="D332" s="1"/>
      <c r="E332" s="1"/>
      <c r="F332" s="1"/>
    </row>
    <row r="333" spans="2:6" ht="21">
      <c r="B333" s="1"/>
      <c r="C333" s="1"/>
      <c r="D333" s="1"/>
      <c r="E333" s="1"/>
      <c r="F333" s="1"/>
    </row>
    <row r="334" spans="2:6" ht="21">
      <c r="B334" s="1"/>
      <c r="C334" s="1"/>
      <c r="D334" s="1"/>
      <c r="E334" s="1"/>
      <c r="F334" s="1"/>
    </row>
    <row r="335" spans="2:6" ht="21">
      <c r="B335" s="1"/>
      <c r="C335" s="1"/>
      <c r="D335" s="1"/>
      <c r="E335" s="1"/>
      <c r="F335" s="1"/>
    </row>
    <row r="336" spans="2:6" ht="21">
      <c r="B336" s="1"/>
      <c r="C336" s="1"/>
      <c r="D336" s="1"/>
      <c r="E336" s="1"/>
      <c r="F336" s="1"/>
    </row>
    <row r="337" spans="2:6" ht="21">
      <c r="B337" s="1"/>
      <c r="C337" s="1"/>
      <c r="D337" s="1"/>
      <c r="E337" s="1"/>
      <c r="F337" s="1"/>
    </row>
    <row r="338" spans="2:6" ht="21">
      <c r="B338" s="1"/>
      <c r="C338" s="1"/>
      <c r="D338" s="1"/>
      <c r="E338" s="1"/>
      <c r="F338" s="1"/>
    </row>
    <row r="339" spans="2:6" ht="21">
      <c r="B339" s="1"/>
      <c r="C339" s="1"/>
      <c r="D339" s="1"/>
      <c r="E339" s="1"/>
      <c r="F339" s="1"/>
    </row>
    <row r="340" spans="2:6" ht="21">
      <c r="B340" s="1"/>
      <c r="C340" s="1"/>
      <c r="D340" s="1"/>
      <c r="E340" s="1"/>
      <c r="F340" s="1"/>
    </row>
    <row r="341" spans="2:6" ht="21">
      <c r="B341" s="1"/>
      <c r="C341" s="1"/>
      <c r="D341" s="1"/>
      <c r="E341" s="1"/>
      <c r="F341" s="1"/>
    </row>
    <row r="342" spans="2:6" ht="21">
      <c r="B342" s="1"/>
      <c r="C342" s="1"/>
      <c r="D342" s="1"/>
      <c r="E342" s="1"/>
      <c r="F342" s="1"/>
    </row>
    <row r="343" spans="2:6" ht="21">
      <c r="B343" s="1"/>
      <c r="C343" s="1"/>
      <c r="D343" s="1"/>
      <c r="E343" s="1"/>
      <c r="F343" s="1"/>
    </row>
    <row r="344" spans="2:6" ht="21">
      <c r="B344" s="1"/>
      <c r="C344" s="1"/>
      <c r="D344" s="1"/>
      <c r="E344" s="1"/>
      <c r="F344" s="1"/>
    </row>
    <row r="345" spans="2:6" ht="21">
      <c r="B345" s="1"/>
      <c r="C345" s="1"/>
      <c r="D345" s="1"/>
      <c r="E345" s="1"/>
      <c r="F345" s="1"/>
    </row>
    <row r="346" spans="2:6" ht="21">
      <c r="B346" s="1"/>
      <c r="C346" s="1"/>
      <c r="D346" s="1"/>
      <c r="E346" s="1"/>
      <c r="F346" s="1"/>
    </row>
    <row r="347" spans="2:6" ht="21">
      <c r="B347" s="1"/>
      <c r="C347" s="1"/>
      <c r="D347" s="1"/>
      <c r="E347" s="1"/>
      <c r="F347" s="1"/>
    </row>
    <row r="348" spans="2:6" ht="21">
      <c r="B348" s="1"/>
      <c r="C348" s="1"/>
      <c r="D348" s="1"/>
      <c r="E348" s="1"/>
      <c r="F348" s="1"/>
    </row>
    <row r="349" spans="2:6" ht="21">
      <c r="B349" s="1"/>
      <c r="C349" s="1"/>
      <c r="D349" s="1"/>
      <c r="E349" s="1"/>
      <c r="F349" s="1"/>
    </row>
    <row r="350" spans="2:6" ht="21">
      <c r="B350" s="1"/>
      <c r="C350" s="1"/>
      <c r="D350" s="1"/>
      <c r="E350" s="1"/>
      <c r="F350" s="1"/>
    </row>
    <row r="351" spans="2:6" ht="21">
      <c r="B351" s="1"/>
      <c r="C351" s="1"/>
      <c r="D351" s="1"/>
      <c r="E351" s="1"/>
      <c r="F351" s="1"/>
    </row>
    <row r="352" spans="2:6" ht="21">
      <c r="B352" s="1"/>
      <c r="C352" s="1"/>
      <c r="D352" s="1"/>
      <c r="E352" s="1"/>
      <c r="F352" s="1"/>
    </row>
    <row r="353" spans="2:6" ht="21">
      <c r="B353" s="1"/>
      <c r="C353" s="1"/>
      <c r="D353" s="1"/>
      <c r="E353" s="1"/>
      <c r="F353" s="1"/>
    </row>
    <row r="354" spans="2:6" ht="21">
      <c r="B354" s="1"/>
      <c r="C354" s="1"/>
      <c r="D354" s="1"/>
      <c r="E354" s="1"/>
      <c r="F354" s="1"/>
    </row>
    <row r="355" spans="2:6" ht="21">
      <c r="B355" s="1"/>
      <c r="C355" s="1"/>
      <c r="D355" s="1"/>
      <c r="E355" s="1"/>
      <c r="F355" s="1"/>
    </row>
    <row r="356" spans="2:6" ht="21">
      <c r="B356" s="1"/>
      <c r="C356" s="1"/>
      <c r="D356" s="1"/>
      <c r="E356" s="1"/>
      <c r="F356" s="1"/>
    </row>
    <row r="357" spans="2:6" ht="21">
      <c r="B357" s="1"/>
      <c r="C357" s="1"/>
      <c r="D357" s="1"/>
      <c r="E357" s="1"/>
      <c r="F357" s="1"/>
    </row>
    <row r="358" spans="2:6" ht="21">
      <c r="B358" s="1"/>
      <c r="C358" s="1"/>
      <c r="D358" s="1"/>
      <c r="E358" s="1"/>
      <c r="F358" s="1"/>
    </row>
    <row r="359" spans="2:6" ht="21">
      <c r="B359" s="1"/>
      <c r="C359" s="1"/>
      <c r="D359" s="1"/>
      <c r="E359" s="1"/>
      <c r="F359" s="1"/>
    </row>
    <row r="360" spans="2:6" ht="21">
      <c r="B360" s="1"/>
      <c r="C360" s="1"/>
      <c r="D360" s="1"/>
      <c r="E360" s="1"/>
      <c r="F360" s="1"/>
    </row>
    <row r="361" spans="2:6" ht="21">
      <c r="B361" s="1"/>
      <c r="C361" s="1"/>
      <c r="D361" s="1"/>
      <c r="E361" s="1"/>
      <c r="F361" s="1"/>
    </row>
    <row r="362" spans="2:6" ht="21">
      <c r="B362" s="1"/>
      <c r="C362" s="1"/>
      <c r="D362" s="1"/>
      <c r="E362" s="1"/>
      <c r="F362" s="1"/>
    </row>
    <row r="363" spans="2:6" ht="21">
      <c r="B363" s="1"/>
      <c r="C363" s="1"/>
      <c r="D363" s="1"/>
      <c r="E363" s="1"/>
      <c r="F363" s="1"/>
    </row>
    <row r="364" spans="2:6" ht="21">
      <c r="B364" s="1"/>
      <c r="C364" s="1"/>
      <c r="D364" s="1"/>
      <c r="E364" s="1"/>
      <c r="F364" s="1"/>
    </row>
    <row r="365" spans="2:6" ht="21">
      <c r="B365" s="1"/>
      <c r="C365" s="1"/>
      <c r="D365" s="1"/>
      <c r="E365" s="1"/>
      <c r="F365" s="1"/>
    </row>
    <row r="366" spans="2:6" ht="21">
      <c r="B366" s="1"/>
      <c r="C366" s="1"/>
      <c r="D366" s="1"/>
      <c r="E366" s="1"/>
      <c r="F366" s="1"/>
    </row>
    <row r="367" spans="2:6" ht="21">
      <c r="B367" s="1"/>
      <c r="C367" s="1"/>
      <c r="D367" s="1"/>
      <c r="E367" s="1"/>
      <c r="F367" s="1"/>
    </row>
    <row r="368" spans="2:6" ht="21">
      <c r="B368" s="1"/>
      <c r="C368" s="1"/>
      <c r="D368" s="1"/>
      <c r="E368" s="1"/>
      <c r="F368" s="1"/>
    </row>
    <row r="369" spans="2:6" ht="21">
      <c r="B369" s="1"/>
      <c r="C369" s="1"/>
      <c r="D369" s="1"/>
      <c r="E369" s="1"/>
      <c r="F369" s="1"/>
    </row>
    <row r="370" spans="2:6" ht="21">
      <c r="B370" s="1"/>
      <c r="C370" s="1"/>
      <c r="D370" s="1"/>
      <c r="E370" s="1"/>
      <c r="F370" s="1"/>
    </row>
    <row r="371" spans="2:6" ht="21">
      <c r="B371" s="1"/>
      <c r="C371" s="1"/>
      <c r="D371" s="1"/>
      <c r="E371" s="1"/>
      <c r="F371" s="1"/>
    </row>
    <row r="372" spans="2:6" ht="21">
      <c r="B372" s="1"/>
      <c r="C372" s="1"/>
      <c r="D372" s="1"/>
      <c r="E372" s="1"/>
      <c r="F372" s="1"/>
    </row>
    <row r="373" spans="2:6" ht="21">
      <c r="B373" s="1"/>
      <c r="C373" s="1"/>
      <c r="D373" s="1"/>
      <c r="E373" s="1"/>
      <c r="F373" s="1"/>
    </row>
    <row r="374" spans="2:6" ht="21">
      <c r="B374" s="1"/>
      <c r="C374" s="1"/>
      <c r="D374" s="1"/>
      <c r="E374" s="1"/>
      <c r="F374" s="1"/>
    </row>
    <row r="375" spans="2:6" ht="21">
      <c r="B375" s="1"/>
      <c r="C375" s="1"/>
      <c r="D375" s="1"/>
      <c r="E375" s="1"/>
      <c r="F375" s="1"/>
    </row>
    <row r="376" spans="2:6" ht="21">
      <c r="B376" s="1"/>
      <c r="C376" s="1"/>
      <c r="D376" s="1"/>
      <c r="E376" s="1"/>
      <c r="F376" s="1"/>
    </row>
    <row r="377" spans="2:6" ht="21">
      <c r="B377" s="1"/>
      <c r="C377" s="1"/>
      <c r="D377" s="1"/>
      <c r="E377" s="1"/>
      <c r="F377" s="1"/>
    </row>
    <row r="378" spans="2:6" ht="21">
      <c r="B378" s="1"/>
      <c r="C378" s="1"/>
      <c r="D378" s="1"/>
      <c r="E378" s="1"/>
      <c r="F378" s="1"/>
    </row>
    <row r="379" spans="2:6" ht="21">
      <c r="B379" s="1"/>
      <c r="C379" s="1"/>
      <c r="D379" s="1"/>
      <c r="E379" s="1"/>
      <c r="F379" s="1"/>
    </row>
    <row r="380" spans="2:6" ht="21">
      <c r="B380" s="1"/>
      <c r="C380" s="1"/>
      <c r="D380" s="1"/>
      <c r="E380" s="1"/>
      <c r="F380" s="1"/>
    </row>
    <row r="381" spans="2:6" ht="21">
      <c r="B381" s="1"/>
      <c r="C381" s="1"/>
      <c r="D381" s="1"/>
      <c r="E381" s="1"/>
      <c r="F381" s="1"/>
    </row>
    <row r="382" spans="2:6" ht="21">
      <c r="B382" s="1"/>
      <c r="C382" s="1"/>
      <c r="D382" s="1"/>
      <c r="E382" s="1"/>
      <c r="F382" s="1"/>
    </row>
    <row r="383" spans="2:6" ht="21">
      <c r="B383" s="1"/>
      <c r="C383" s="1"/>
      <c r="D383" s="1"/>
      <c r="E383" s="1"/>
      <c r="F383" s="1"/>
    </row>
    <row r="384" spans="2:6" ht="21">
      <c r="B384" s="1"/>
      <c r="C384" s="1"/>
      <c r="D384" s="1"/>
      <c r="E384" s="1"/>
      <c r="F384" s="1"/>
    </row>
    <row r="385" spans="2:6" ht="21">
      <c r="B385" s="1"/>
      <c r="C385" s="1"/>
      <c r="D385" s="1"/>
      <c r="E385" s="1"/>
      <c r="F385" s="1"/>
    </row>
    <row r="386" spans="2:6" ht="21">
      <c r="B386" s="1"/>
      <c r="C386" s="1"/>
      <c r="D386" s="1"/>
      <c r="E386" s="1"/>
      <c r="F386" s="1"/>
    </row>
    <row r="387" spans="2:6" ht="21">
      <c r="B387" s="1"/>
      <c r="C387" s="1"/>
      <c r="D387" s="1"/>
      <c r="E387" s="1"/>
      <c r="F387" s="1"/>
    </row>
    <row r="388" spans="2:6" ht="21">
      <c r="B388" s="1"/>
      <c r="C388" s="1"/>
      <c r="D388" s="1"/>
      <c r="E388" s="1"/>
      <c r="F388" s="1"/>
    </row>
    <row r="389" spans="2:6" ht="21">
      <c r="B389" s="1"/>
      <c r="C389" s="1"/>
      <c r="D389" s="1"/>
      <c r="E389" s="1"/>
      <c r="F389" s="1"/>
    </row>
    <row r="390" spans="2:6" ht="21">
      <c r="B390" s="1"/>
      <c r="C390" s="1"/>
      <c r="D390" s="1"/>
      <c r="E390" s="1"/>
      <c r="F390" s="1"/>
    </row>
    <row r="391" spans="2:6" ht="21">
      <c r="B391" s="1"/>
      <c r="C391" s="1"/>
      <c r="D391" s="1"/>
      <c r="E391" s="1"/>
      <c r="F391" s="1"/>
    </row>
    <row r="392" spans="2:6" ht="21">
      <c r="B392" s="1"/>
      <c r="C392" s="1"/>
      <c r="D392" s="1"/>
      <c r="E392" s="1"/>
      <c r="F392" s="1"/>
    </row>
    <row r="393" spans="2:6" ht="21">
      <c r="B393" s="1"/>
      <c r="C393" s="1"/>
      <c r="D393" s="1"/>
      <c r="E393" s="1"/>
      <c r="F393" s="1"/>
    </row>
    <row r="394" spans="2:6" ht="21">
      <c r="B394" s="1"/>
      <c r="C394" s="1"/>
      <c r="D394" s="1"/>
      <c r="E394" s="1"/>
      <c r="F394" s="1"/>
    </row>
    <row r="395" spans="2:6" ht="21">
      <c r="B395" s="1"/>
      <c r="C395" s="1"/>
      <c r="D395" s="1"/>
      <c r="E395" s="1"/>
      <c r="F395" s="1"/>
    </row>
    <row r="396" spans="2:6" ht="21">
      <c r="B396" s="1"/>
      <c r="C396" s="1"/>
      <c r="D396" s="1"/>
      <c r="E396" s="1"/>
      <c r="F396" s="1"/>
    </row>
    <row r="397" spans="2:6" ht="21">
      <c r="B397" s="1"/>
      <c r="C397" s="1"/>
      <c r="D397" s="1"/>
      <c r="E397" s="1"/>
      <c r="F397" s="1"/>
    </row>
    <row r="398" spans="2:6" ht="21">
      <c r="B398" s="1"/>
      <c r="C398" s="1"/>
      <c r="D398" s="1"/>
      <c r="E398" s="1"/>
      <c r="F398" s="1"/>
    </row>
    <row r="399" spans="2:6" ht="21">
      <c r="B399" s="1"/>
      <c r="C399" s="1"/>
      <c r="D399" s="1"/>
      <c r="E399" s="1"/>
      <c r="F399" s="1"/>
    </row>
    <row r="400" spans="2:6" ht="21">
      <c r="B400" s="1"/>
      <c r="C400" s="1"/>
      <c r="D400" s="1"/>
      <c r="E400" s="1"/>
      <c r="F400" s="1"/>
    </row>
    <row r="401" spans="2:6" ht="21">
      <c r="B401" s="1"/>
      <c r="C401" s="1"/>
      <c r="D401" s="1"/>
      <c r="E401" s="1"/>
      <c r="F401" s="1"/>
    </row>
    <row r="402" spans="2:6" ht="21">
      <c r="B402" s="1"/>
      <c r="C402" s="1"/>
      <c r="D402" s="1"/>
      <c r="E402" s="1"/>
      <c r="F402" s="1"/>
    </row>
    <row r="403" spans="2:6" ht="21">
      <c r="B403" s="1"/>
      <c r="C403" s="1"/>
      <c r="D403" s="1"/>
      <c r="E403" s="1"/>
      <c r="F403" s="1"/>
    </row>
    <row r="404" spans="2:6" ht="21">
      <c r="B404" s="1"/>
      <c r="C404" s="1"/>
      <c r="D404" s="1"/>
      <c r="E404" s="1"/>
      <c r="F404" s="1"/>
    </row>
    <row r="405" spans="2:6" ht="21">
      <c r="B405" s="1"/>
      <c r="C405" s="1"/>
      <c r="D405" s="1"/>
      <c r="E405" s="1"/>
      <c r="F405" s="1"/>
    </row>
    <row r="406" spans="2:6" ht="21">
      <c r="B406" s="1"/>
      <c r="C406" s="1"/>
      <c r="D406" s="1"/>
      <c r="E406" s="1"/>
      <c r="F406" s="1"/>
    </row>
    <row r="407" spans="2:6" ht="21">
      <c r="B407" s="1"/>
      <c r="C407" s="1"/>
      <c r="D407" s="1"/>
      <c r="E407" s="1"/>
      <c r="F407" s="1"/>
    </row>
    <row r="408" spans="2:6" ht="21">
      <c r="B408" s="1"/>
      <c r="C408" s="1"/>
      <c r="D408" s="1"/>
      <c r="E408" s="1"/>
      <c r="F408" s="1"/>
    </row>
    <row r="409" spans="2:6" ht="21">
      <c r="B409" s="1"/>
      <c r="C409" s="1"/>
      <c r="D409" s="1"/>
      <c r="E409" s="1"/>
      <c r="F409" s="1"/>
    </row>
    <row r="410" spans="2:6" ht="21">
      <c r="B410" s="1"/>
      <c r="C410" s="1"/>
      <c r="D410" s="1"/>
      <c r="E410" s="1"/>
      <c r="F410" s="1"/>
    </row>
    <row r="411" spans="2:6" ht="21">
      <c r="B411" s="1"/>
      <c r="C411" s="1"/>
      <c r="D411" s="1"/>
      <c r="E411" s="1"/>
      <c r="F411" s="1"/>
    </row>
    <row r="412" spans="2:6" ht="21">
      <c r="B412" s="1"/>
      <c r="C412" s="1"/>
      <c r="D412" s="1"/>
      <c r="E412" s="1"/>
      <c r="F412" s="1"/>
    </row>
    <row r="413" spans="2:6" ht="21">
      <c r="B413" s="1"/>
      <c r="C413" s="1"/>
      <c r="D413" s="1"/>
      <c r="E413" s="1"/>
      <c r="F413" s="1"/>
    </row>
    <row r="414" spans="2:6" ht="21">
      <c r="B414" s="1"/>
      <c r="C414" s="1"/>
      <c r="D414" s="1"/>
      <c r="E414" s="1"/>
      <c r="F414" s="1"/>
    </row>
    <row r="415" spans="2:6" ht="21">
      <c r="B415" s="1"/>
      <c r="C415" s="1"/>
      <c r="D415" s="1"/>
      <c r="E415" s="1"/>
      <c r="F415" s="1"/>
    </row>
    <row r="416" spans="2:6" ht="21">
      <c r="B416" s="1"/>
      <c r="C416" s="1"/>
      <c r="D416" s="1"/>
      <c r="E416" s="1"/>
      <c r="F416" s="1"/>
    </row>
    <row r="417" spans="2:6" ht="21">
      <c r="B417" s="1"/>
      <c r="C417" s="1"/>
      <c r="D417" s="1"/>
      <c r="E417" s="1"/>
      <c r="F417" s="1"/>
    </row>
    <row r="418" spans="2:6" ht="21">
      <c r="B418" s="1"/>
      <c r="C418" s="1"/>
      <c r="D418" s="1"/>
      <c r="E418" s="1"/>
      <c r="F418" s="1"/>
    </row>
    <row r="419" spans="2:6" ht="21">
      <c r="B419" s="1"/>
      <c r="C419" s="1"/>
      <c r="D419" s="1"/>
      <c r="E419" s="1"/>
      <c r="F419" s="1"/>
    </row>
    <row r="420" spans="2:6" ht="21">
      <c r="B420" s="1"/>
      <c r="C420" s="1"/>
      <c r="D420" s="1"/>
      <c r="E420" s="1"/>
      <c r="F420" s="1"/>
    </row>
    <row r="421" spans="2:6" ht="21">
      <c r="B421" s="1"/>
      <c r="C421" s="1"/>
      <c r="D421" s="1"/>
      <c r="E421" s="1"/>
      <c r="F421" s="1"/>
    </row>
    <row r="422" spans="2:6" ht="21">
      <c r="B422" s="1"/>
      <c r="C422" s="1"/>
      <c r="D422" s="1"/>
      <c r="E422" s="1"/>
      <c r="F422" s="1"/>
    </row>
    <row r="423" spans="2:6" ht="21">
      <c r="B423" s="1"/>
      <c r="C423" s="1"/>
      <c r="D423" s="1"/>
      <c r="E423" s="1"/>
      <c r="F423" s="1"/>
    </row>
    <row r="424" spans="2:6" ht="21">
      <c r="B424" s="1"/>
      <c r="C424" s="1"/>
      <c r="D424" s="1"/>
      <c r="E424" s="1"/>
      <c r="F424" s="1"/>
    </row>
    <row r="425" spans="2:6" ht="21">
      <c r="B425" s="1"/>
      <c r="C425" s="1"/>
      <c r="D425" s="1"/>
      <c r="E425" s="1"/>
      <c r="F425" s="1"/>
    </row>
    <row r="426" spans="2:6" ht="21">
      <c r="B426" s="1"/>
      <c r="C426" s="1"/>
      <c r="D426" s="1"/>
      <c r="E426" s="1"/>
      <c r="F426" s="1"/>
    </row>
    <row r="427" spans="2:6" ht="21">
      <c r="B427" s="1"/>
      <c r="C427" s="1"/>
      <c r="D427" s="1"/>
      <c r="E427" s="1"/>
      <c r="F427" s="1"/>
    </row>
    <row r="428" spans="2:6" ht="21">
      <c r="B428" s="1"/>
      <c r="C428" s="1"/>
      <c r="D428" s="1"/>
      <c r="E428" s="1"/>
      <c r="F428" s="1"/>
    </row>
    <row r="429" spans="2:6" ht="21">
      <c r="B429" s="1"/>
      <c r="C429" s="1"/>
      <c r="D429" s="1"/>
      <c r="E429" s="1"/>
      <c r="F429" s="1"/>
    </row>
    <row r="430" spans="2:6" ht="21">
      <c r="B430" s="1"/>
      <c r="C430" s="1"/>
      <c r="D430" s="1"/>
      <c r="E430" s="1"/>
      <c r="F430" s="1"/>
    </row>
    <row r="431" spans="2:6" ht="21">
      <c r="B431" s="1"/>
      <c r="C431" s="1"/>
      <c r="D431" s="1"/>
      <c r="E431" s="1"/>
      <c r="F431" s="1"/>
    </row>
    <row r="432" spans="2:6" ht="21">
      <c r="B432" s="1"/>
      <c r="C432" s="1"/>
      <c r="D432" s="1"/>
      <c r="E432" s="1"/>
      <c r="F432" s="1"/>
    </row>
    <row r="433" spans="2:6" ht="21">
      <c r="B433" s="1"/>
      <c r="C433" s="1"/>
      <c r="D433" s="1"/>
      <c r="E433" s="1"/>
      <c r="F433" s="1"/>
    </row>
    <row r="434" spans="2:6" ht="21">
      <c r="B434" s="1"/>
      <c r="C434" s="1"/>
      <c r="D434" s="1"/>
      <c r="E434" s="1"/>
      <c r="F434" s="1"/>
    </row>
    <row r="435" spans="2:6" ht="21">
      <c r="B435" s="1"/>
      <c r="C435" s="1"/>
      <c r="D435" s="1"/>
      <c r="E435" s="1"/>
      <c r="F435" s="1"/>
    </row>
    <row r="436" spans="2:6" ht="21">
      <c r="B436" s="1"/>
      <c r="C436" s="1"/>
      <c r="D436" s="1"/>
      <c r="E436" s="1"/>
      <c r="F436" s="1"/>
    </row>
    <row r="437" spans="2:6" ht="21">
      <c r="B437" s="1"/>
      <c r="C437" s="1"/>
      <c r="D437" s="1"/>
      <c r="E437" s="1"/>
      <c r="F437" s="1"/>
    </row>
    <row r="438" spans="2:6" ht="21">
      <c r="B438" s="1"/>
      <c r="C438" s="1"/>
      <c r="D438" s="1"/>
      <c r="E438" s="1"/>
      <c r="F438" s="1"/>
    </row>
    <row r="439" spans="2:6" ht="21">
      <c r="B439" s="1"/>
      <c r="C439" s="1"/>
      <c r="D439" s="1"/>
      <c r="E439" s="1"/>
      <c r="F439" s="1"/>
    </row>
    <row r="440" spans="2:6" ht="21">
      <c r="B440" s="1"/>
      <c r="C440" s="1"/>
      <c r="D440" s="1"/>
      <c r="E440" s="1"/>
      <c r="F440" s="1"/>
    </row>
    <row r="441" spans="2:6" ht="21">
      <c r="B441" s="1"/>
      <c r="C441" s="1"/>
      <c r="D441" s="1"/>
      <c r="E441" s="1"/>
      <c r="F441" s="1"/>
    </row>
    <row r="442" spans="2:6" ht="21">
      <c r="B442" s="1"/>
      <c r="C442" s="1"/>
      <c r="D442" s="1"/>
      <c r="E442" s="1"/>
      <c r="F442" s="1"/>
    </row>
    <row r="443" spans="2:6" ht="21">
      <c r="B443" s="1"/>
      <c r="C443" s="1"/>
      <c r="D443" s="1"/>
      <c r="E443" s="1"/>
      <c r="F443" s="1"/>
    </row>
    <row r="444" spans="2:6" ht="21">
      <c r="B444" s="1"/>
      <c r="C444" s="1"/>
      <c r="D444" s="1"/>
      <c r="E444" s="1"/>
      <c r="F444" s="1"/>
    </row>
    <row r="445" spans="2:6" ht="21">
      <c r="B445" s="1"/>
      <c r="C445" s="1"/>
      <c r="D445" s="1"/>
      <c r="E445" s="1"/>
      <c r="F445" s="1"/>
    </row>
    <row r="446" spans="2:6" ht="21">
      <c r="B446" s="1"/>
      <c r="C446" s="1"/>
      <c r="D446" s="1"/>
      <c r="E446" s="1"/>
      <c r="F446" s="1"/>
    </row>
    <row r="447" spans="2:6" ht="21">
      <c r="B447" s="1"/>
      <c r="C447" s="1"/>
      <c r="D447" s="1"/>
      <c r="E447" s="1"/>
      <c r="F447" s="1"/>
    </row>
    <row r="448" spans="2:6" ht="21">
      <c r="B448" s="1"/>
      <c r="C448" s="1"/>
      <c r="D448" s="1"/>
      <c r="E448" s="1"/>
      <c r="F448" s="1"/>
    </row>
    <row r="449" spans="2:6" ht="21">
      <c r="B449" s="1"/>
      <c r="C449" s="1"/>
      <c r="D449" s="1"/>
      <c r="E449" s="1"/>
      <c r="F449" s="1"/>
    </row>
    <row r="450" spans="2:6" ht="21">
      <c r="B450" s="1"/>
      <c r="C450" s="1"/>
      <c r="D450" s="1"/>
      <c r="E450" s="1"/>
      <c r="F450" s="1"/>
    </row>
    <row r="451" spans="2:6" ht="21">
      <c r="B451" s="1"/>
      <c r="C451" s="1"/>
      <c r="D451" s="1"/>
      <c r="E451" s="1"/>
      <c r="F451" s="1"/>
    </row>
    <row r="452" spans="2:6" ht="21">
      <c r="B452" s="1"/>
      <c r="C452" s="1"/>
      <c r="D452" s="1"/>
      <c r="E452" s="1"/>
      <c r="F452" s="1"/>
    </row>
    <row r="453" spans="2:6" ht="21">
      <c r="B453" s="1"/>
      <c r="C453" s="1"/>
      <c r="D453" s="1"/>
      <c r="E453" s="1"/>
      <c r="F453" s="1"/>
    </row>
    <row r="454" spans="2:6" ht="21">
      <c r="B454" s="1"/>
      <c r="C454" s="1"/>
      <c r="D454" s="1"/>
      <c r="E454" s="1"/>
      <c r="F454" s="1"/>
    </row>
    <row r="455" spans="2:6" ht="21">
      <c r="B455" s="1"/>
      <c r="C455" s="1"/>
      <c r="D455" s="1"/>
      <c r="E455" s="1"/>
      <c r="F455" s="1"/>
    </row>
    <row r="456" spans="2:6" ht="21">
      <c r="B456" s="1"/>
      <c r="C456" s="1"/>
      <c r="D456" s="1"/>
      <c r="E456" s="1"/>
      <c r="F456" s="1"/>
    </row>
    <row r="457" spans="2:6" ht="21">
      <c r="B457" s="1"/>
      <c r="C457" s="1"/>
      <c r="D457" s="1"/>
      <c r="E457" s="1"/>
      <c r="F457" s="1"/>
    </row>
    <row r="458" spans="2:6" ht="21">
      <c r="B458" s="1"/>
      <c r="C458" s="1"/>
      <c r="D458" s="1"/>
      <c r="E458" s="1"/>
      <c r="F458" s="1"/>
    </row>
    <row r="459" spans="2:6" ht="21">
      <c r="B459" s="1"/>
      <c r="C459" s="1"/>
      <c r="D459" s="1"/>
      <c r="E459" s="1"/>
      <c r="F459" s="1"/>
    </row>
    <row r="460" spans="2:6" ht="21">
      <c r="B460" s="1"/>
      <c r="C460" s="1"/>
      <c r="D460" s="1"/>
      <c r="E460" s="1"/>
      <c r="F460" s="1"/>
    </row>
    <row r="461" spans="2:6" ht="21">
      <c r="B461" s="1"/>
      <c r="C461" s="1"/>
      <c r="D461" s="1"/>
      <c r="E461" s="1"/>
      <c r="F461" s="1"/>
    </row>
    <row r="462" spans="2:6" ht="21">
      <c r="B462" s="1"/>
      <c r="C462" s="1"/>
      <c r="D462" s="1"/>
      <c r="E462" s="1"/>
      <c r="F462" s="1"/>
    </row>
    <row r="463" spans="2:6" ht="21">
      <c r="B463" s="1"/>
      <c r="C463" s="1"/>
      <c r="D463" s="1"/>
      <c r="E463" s="1"/>
      <c r="F463" s="1"/>
    </row>
    <row r="464" spans="2:6" ht="21">
      <c r="B464" s="1"/>
      <c r="C464" s="1"/>
      <c r="D464" s="1"/>
      <c r="E464" s="1"/>
      <c r="F464" s="1"/>
    </row>
    <row r="465" spans="2:6" ht="21">
      <c r="B465" s="1"/>
      <c r="C465" s="1"/>
      <c r="D465" s="1"/>
      <c r="E465" s="1"/>
      <c r="F465" s="1"/>
    </row>
    <row r="466" spans="2:6" ht="21">
      <c r="B466" s="1"/>
      <c r="C466" s="1"/>
      <c r="D466" s="1"/>
      <c r="E466" s="1"/>
      <c r="F466" s="1"/>
    </row>
    <row r="467" spans="2:6" ht="21">
      <c r="B467" s="1"/>
      <c r="C467" s="1"/>
      <c r="D467" s="1"/>
      <c r="E467" s="1"/>
      <c r="F467" s="1"/>
    </row>
    <row r="468" spans="2:6" ht="21">
      <c r="B468" s="1"/>
      <c r="C468" s="1"/>
      <c r="D468" s="1"/>
      <c r="E468" s="1"/>
      <c r="F468" s="1"/>
    </row>
    <row r="469" spans="2:6" ht="21">
      <c r="B469" s="1"/>
      <c r="C469" s="1"/>
      <c r="D469" s="1"/>
      <c r="E469" s="1"/>
      <c r="F469" s="1"/>
    </row>
    <row r="470" spans="2:6" ht="21">
      <c r="B470" s="1"/>
      <c r="C470" s="1"/>
      <c r="D470" s="1"/>
      <c r="E470" s="1"/>
      <c r="F470" s="1"/>
    </row>
    <row r="471" spans="2:6" ht="21">
      <c r="B471" s="1"/>
      <c r="C471" s="1"/>
      <c r="D471" s="1"/>
      <c r="E471" s="1"/>
      <c r="F471" s="1"/>
    </row>
    <row r="472" spans="2:6" ht="21">
      <c r="B472" s="1"/>
      <c r="C472" s="1"/>
      <c r="D472" s="1"/>
      <c r="E472" s="1"/>
      <c r="F472" s="1"/>
    </row>
    <row r="473" spans="2:6" ht="21">
      <c r="B473" s="1"/>
      <c r="C473" s="1"/>
      <c r="D473" s="1"/>
      <c r="E473" s="1"/>
      <c r="F473" s="1"/>
    </row>
    <row r="474" spans="2:6" ht="21">
      <c r="B474" s="1"/>
      <c r="C474" s="1"/>
      <c r="D474" s="1"/>
      <c r="E474" s="1"/>
      <c r="F474" s="1"/>
    </row>
    <row r="475" spans="2:6" ht="21">
      <c r="B475" s="1"/>
      <c r="C475" s="1"/>
      <c r="D475" s="1"/>
      <c r="E475" s="1"/>
      <c r="F475" s="1"/>
    </row>
    <row r="476" spans="2:6" ht="21">
      <c r="B476" s="1"/>
      <c r="C476" s="1"/>
      <c r="D476" s="1"/>
      <c r="E476" s="1"/>
      <c r="F476" s="1"/>
    </row>
    <row r="477" spans="2:6" ht="21">
      <c r="B477" s="1"/>
      <c r="C477" s="1"/>
      <c r="D477" s="1"/>
      <c r="E477" s="1"/>
      <c r="F477" s="1"/>
    </row>
    <row r="478" spans="2:6" ht="21">
      <c r="B478" s="1"/>
      <c r="C478" s="1"/>
      <c r="D478" s="1"/>
      <c r="E478" s="1"/>
      <c r="F478" s="1"/>
    </row>
    <row r="479" spans="2:6" ht="21">
      <c r="B479" s="1"/>
      <c r="C479" s="1"/>
      <c r="D479" s="1"/>
      <c r="E479" s="1"/>
      <c r="F479" s="1"/>
    </row>
    <row r="480" spans="2:6" ht="21">
      <c r="B480" s="1"/>
      <c r="C480" s="1"/>
      <c r="D480" s="1"/>
      <c r="E480" s="1"/>
      <c r="F480" s="1"/>
    </row>
    <row r="481" spans="2:6" ht="21">
      <c r="B481" s="1"/>
      <c r="C481" s="1"/>
      <c r="D481" s="1"/>
      <c r="E481" s="1"/>
      <c r="F481" s="1"/>
    </row>
    <row r="482" spans="2:6" ht="21">
      <c r="B482" s="1"/>
      <c r="C482" s="1"/>
      <c r="D482" s="1"/>
      <c r="E482" s="1"/>
      <c r="F482" s="1"/>
    </row>
    <row r="483" spans="2:6" ht="21">
      <c r="B483" s="1"/>
    </row>
    <row r="484" spans="2:6" ht="21">
      <c r="B484" s="1"/>
    </row>
    <row r="485" spans="2:6" ht="21">
      <c r="B485" s="1"/>
    </row>
    <row r="486" spans="2:6" ht="21">
      <c r="B486" s="1"/>
    </row>
    <row r="487" spans="2:6" ht="21">
      <c r="B487" s="1"/>
    </row>
    <row r="488" spans="2:6" ht="21">
      <c r="B488" s="1"/>
    </row>
    <row r="489" spans="2:6" ht="21">
      <c r="B489" s="1"/>
    </row>
    <row r="490" spans="2:6" ht="21">
      <c r="B490" s="1"/>
    </row>
    <row r="491" spans="2:6" ht="21">
      <c r="B491" s="1"/>
    </row>
    <row r="492" spans="2:6" ht="21">
      <c r="B492" s="1"/>
    </row>
    <row r="493" spans="2:6" ht="21">
      <c r="B493" s="1"/>
    </row>
    <row r="494" spans="2:6" ht="21">
      <c r="B494" s="1"/>
    </row>
    <row r="495" spans="2:6" ht="21">
      <c r="B495" s="1"/>
    </row>
    <row r="496" spans="2:6" ht="21">
      <c r="B496" s="1"/>
    </row>
    <row r="497" spans="2:2" ht="21">
      <c r="B497" s="1"/>
    </row>
    <row r="498" spans="2:2" ht="21">
      <c r="B498" s="1"/>
    </row>
    <row r="499" spans="2:2" ht="21">
      <c r="B499" s="1"/>
    </row>
    <row r="500" spans="2:2" ht="21">
      <c r="B500" s="1"/>
    </row>
    <row r="501" spans="2:2" ht="21">
      <c r="B501" s="1"/>
    </row>
    <row r="502" spans="2:2" ht="21">
      <c r="B502" s="1"/>
    </row>
    <row r="503" spans="2:2" ht="21">
      <c r="B503" s="1"/>
    </row>
    <row r="504" spans="2:2" ht="21">
      <c r="B504" s="1"/>
    </row>
    <row r="505" spans="2:2" ht="21">
      <c r="B505" s="1"/>
    </row>
    <row r="506" spans="2:2" ht="21">
      <c r="B506" s="1"/>
    </row>
    <row r="507" spans="2:2" ht="21">
      <c r="B507" s="1"/>
    </row>
    <row r="508" spans="2:2" ht="21">
      <c r="B508" s="1"/>
    </row>
    <row r="509" spans="2:2" ht="21">
      <c r="B509" s="1"/>
    </row>
    <row r="510" spans="2:2" ht="21">
      <c r="B510" s="1"/>
    </row>
    <row r="511" spans="2:2" ht="21">
      <c r="B511" s="1"/>
    </row>
    <row r="512" spans="2:2" ht="21">
      <c r="B512" s="1"/>
    </row>
    <row r="513" spans="2:3" ht="21">
      <c r="B513" s="1"/>
    </row>
    <row r="514" spans="2:3" ht="21">
      <c r="B514" s="1"/>
      <c r="C514" s="9"/>
    </row>
    <row r="515" spans="2:3" ht="21">
      <c r="B515" s="1"/>
    </row>
    <row r="516" spans="2:3" ht="21">
      <c r="B516" s="1"/>
      <c r="C516" s="9"/>
    </row>
    <row r="517" spans="2:3" ht="21">
      <c r="B517" s="1"/>
    </row>
    <row r="518" spans="2:3" ht="21">
      <c r="B518" s="1"/>
    </row>
    <row r="519" spans="2:3" ht="21">
      <c r="B519" s="1"/>
    </row>
    <row r="520" spans="2:3" ht="21">
      <c r="B520" s="1"/>
    </row>
    <row r="521" spans="2:3" ht="21">
      <c r="B521" s="1"/>
    </row>
    <row r="522" spans="2:3" ht="21">
      <c r="B522" s="1"/>
    </row>
    <row r="523" spans="2:3" ht="21">
      <c r="B523" s="1"/>
    </row>
    <row r="524" spans="2:3" ht="21">
      <c r="B524" s="1"/>
    </row>
    <row r="525" spans="2:3" ht="21">
      <c r="B525" s="1"/>
    </row>
    <row r="526" spans="2:3" ht="21">
      <c r="B526" s="1"/>
    </row>
    <row r="527" spans="2:3" ht="21">
      <c r="B527" s="1"/>
    </row>
    <row r="528" spans="2:3" ht="21">
      <c r="B528" s="1"/>
    </row>
    <row r="529" spans="2:2" ht="21">
      <c r="B529" s="1"/>
    </row>
    <row r="530" spans="2:2" ht="21">
      <c r="B530" s="1"/>
    </row>
    <row r="531" spans="2:2" ht="21">
      <c r="B531" s="1"/>
    </row>
    <row r="532" spans="2:2" ht="21">
      <c r="B532" s="1"/>
    </row>
    <row r="533" spans="2:2" ht="21">
      <c r="B533" s="1"/>
    </row>
    <row r="534" spans="2:2" ht="21">
      <c r="B534" s="1"/>
    </row>
    <row r="535" spans="2:2" ht="21">
      <c r="B535" s="1"/>
    </row>
    <row r="536" spans="2:2" ht="21">
      <c r="B536" s="1"/>
    </row>
    <row r="537" spans="2:2" ht="21">
      <c r="B537" s="1"/>
    </row>
    <row r="538" spans="2:2" ht="21">
      <c r="B538" s="1"/>
    </row>
    <row r="539" spans="2:2" ht="21">
      <c r="B539" s="1"/>
    </row>
    <row r="540" spans="2:2" ht="21">
      <c r="B540" s="1"/>
    </row>
    <row r="541" spans="2:2" ht="21">
      <c r="B541" s="1"/>
    </row>
    <row r="542" spans="2:2" ht="21">
      <c r="B542" s="1"/>
    </row>
    <row r="543" spans="2:2" ht="21">
      <c r="B543" s="1"/>
    </row>
    <row r="544" spans="2:2" ht="21">
      <c r="B544" s="1"/>
    </row>
    <row r="545" spans="2:2" ht="21">
      <c r="B545" s="1"/>
    </row>
    <row r="546" spans="2:2" ht="21">
      <c r="B546" s="1"/>
    </row>
    <row r="547" spans="2:2" ht="21">
      <c r="B547" s="1"/>
    </row>
    <row r="548" spans="2:2" ht="21">
      <c r="B548" s="1"/>
    </row>
    <row r="549" spans="2:2" ht="21">
      <c r="B549" s="1"/>
    </row>
    <row r="550" spans="2:2" ht="21">
      <c r="B550" s="1"/>
    </row>
    <row r="551" spans="2:2" ht="21">
      <c r="B551" s="1"/>
    </row>
    <row r="552" spans="2:2" ht="21">
      <c r="B552" s="1"/>
    </row>
    <row r="553" spans="2:2" ht="21">
      <c r="B553" s="1"/>
    </row>
    <row r="554" spans="2:2" ht="21">
      <c r="B554" s="1"/>
    </row>
    <row r="555" spans="2:2" ht="21">
      <c r="B555" s="1"/>
    </row>
    <row r="556" spans="2:2" ht="21">
      <c r="B556" s="1"/>
    </row>
    <row r="557" spans="2:2" ht="21">
      <c r="B557" s="1"/>
    </row>
    <row r="558" spans="2:2" ht="21">
      <c r="B558" s="1"/>
    </row>
    <row r="559" spans="2:2" ht="21">
      <c r="B559" s="1"/>
    </row>
    <row r="560" spans="2:2" ht="21">
      <c r="B560" s="1"/>
    </row>
    <row r="561" spans="2:2" ht="21">
      <c r="B561" s="1"/>
    </row>
    <row r="562" spans="2:2" ht="21">
      <c r="B562" s="1"/>
    </row>
    <row r="563" spans="2:2" ht="21">
      <c r="B563" s="1"/>
    </row>
    <row r="564" spans="2:2" ht="21">
      <c r="B564" s="1"/>
    </row>
    <row r="565" spans="2:2" ht="21">
      <c r="B565" s="1"/>
    </row>
    <row r="566" spans="2:2" ht="21">
      <c r="B566" s="1"/>
    </row>
    <row r="567" spans="2:2" ht="21">
      <c r="B567" s="1"/>
    </row>
    <row r="568" spans="2:2" ht="21">
      <c r="B568" s="1"/>
    </row>
    <row r="569" spans="2:2" ht="21">
      <c r="B569" s="1"/>
    </row>
    <row r="570" spans="2:2" ht="21">
      <c r="B570" s="1"/>
    </row>
    <row r="571" spans="2:2" ht="21">
      <c r="B571" s="1"/>
    </row>
    <row r="572" spans="2:2" ht="21">
      <c r="B572" s="1"/>
    </row>
    <row r="573" spans="2:2" ht="21">
      <c r="B573" s="1"/>
    </row>
    <row r="574" spans="2:2" ht="21">
      <c r="B574" s="1"/>
    </row>
    <row r="575" spans="2:2" ht="21">
      <c r="B575" s="1"/>
    </row>
    <row r="576" spans="2:2" ht="21">
      <c r="B576" s="1"/>
    </row>
    <row r="577" spans="2:2" ht="21">
      <c r="B577" s="1"/>
    </row>
    <row r="578" spans="2:2" ht="21">
      <c r="B578" s="1"/>
    </row>
    <row r="579" spans="2:2" ht="21">
      <c r="B579" s="1"/>
    </row>
    <row r="580" spans="2:2" ht="21">
      <c r="B580" s="1"/>
    </row>
    <row r="581" spans="2:2" ht="21">
      <c r="B581" s="1"/>
    </row>
    <row r="582" spans="2:2" ht="21">
      <c r="B582" s="1"/>
    </row>
    <row r="583" spans="2:2" ht="21">
      <c r="B583" s="1"/>
    </row>
    <row r="584" spans="2:2" ht="21">
      <c r="B584" s="1"/>
    </row>
    <row r="585" spans="2:2" ht="21">
      <c r="B585" s="1"/>
    </row>
    <row r="586" spans="2:2" ht="21">
      <c r="B586" s="1"/>
    </row>
    <row r="587" spans="2:2" ht="21">
      <c r="B587" s="1"/>
    </row>
    <row r="588" spans="2:2" ht="21">
      <c r="B588" s="1"/>
    </row>
    <row r="589" spans="2:2" ht="21">
      <c r="B589" s="1"/>
    </row>
    <row r="590" spans="2:2" ht="21">
      <c r="B590" s="1"/>
    </row>
    <row r="591" spans="2:2" ht="21">
      <c r="B591" s="1"/>
    </row>
    <row r="592" spans="2:2" ht="21">
      <c r="B592" s="1"/>
    </row>
    <row r="593" spans="2:2" ht="21">
      <c r="B593" s="1"/>
    </row>
    <row r="594" spans="2:2" ht="21">
      <c r="B594" s="1"/>
    </row>
    <row r="595" spans="2:2" ht="21">
      <c r="B595" s="1"/>
    </row>
    <row r="596" spans="2:2" ht="21">
      <c r="B596" s="1"/>
    </row>
    <row r="597" spans="2:2" ht="21">
      <c r="B597" s="1"/>
    </row>
    <row r="598" spans="2:2" ht="21">
      <c r="B598" s="1"/>
    </row>
    <row r="599" spans="2:2" ht="21">
      <c r="B599" s="1"/>
    </row>
    <row r="600" spans="2:2" ht="21">
      <c r="B600" s="1"/>
    </row>
    <row r="601" spans="2:2" ht="21">
      <c r="B601" s="1"/>
    </row>
    <row r="602" spans="2:2" ht="21">
      <c r="B602" s="1"/>
    </row>
    <row r="603" spans="2:2" ht="21">
      <c r="B603" s="1"/>
    </row>
    <row r="604" spans="2:2" ht="21">
      <c r="B604" s="1"/>
    </row>
    <row r="605" spans="2:2" ht="21">
      <c r="B605" s="1"/>
    </row>
    <row r="606" spans="2:2" ht="21">
      <c r="B606" s="1"/>
    </row>
    <row r="607" spans="2:2" ht="21">
      <c r="B607" s="1"/>
    </row>
    <row r="608" spans="2:2" ht="21">
      <c r="B608" s="1"/>
    </row>
    <row r="609" spans="2:2" ht="21">
      <c r="B609" s="1"/>
    </row>
    <row r="610" spans="2:2" ht="21">
      <c r="B610" s="1"/>
    </row>
    <row r="611" spans="2:2" ht="21">
      <c r="B611" s="1"/>
    </row>
    <row r="612" spans="2:2" ht="21">
      <c r="B612" s="1"/>
    </row>
    <row r="613" spans="2:2" ht="21">
      <c r="B613" s="1"/>
    </row>
    <row r="614" spans="2:2" ht="21">
      <c r="B614" s="1"/>
    </row>
    <row r="615" spans="2:2" ht="21">
      <c r="B615" s="1"/>
    </row>
    <row r="616" spans="2:2" ht="21">
      <c r="B616" s="1"/>
    </row>
    <row r="617" spans="2:2" ht="21">
      <c r="B617" s="1"/>
    </row>
    <row r="618" spans="2:2" ht="21">
      <c r="B618" s="1"/>
    </row>
    <row r="619" spans="2:2" ht="21">
      <c r="B619" s="1"/>
    </row>
    <row r="620" spans="2:2" ht="21">
      <c r="B620" s="1"/>
    </row>
    <row r="621" spans="2:2" ht="21">
      <c r="B621" s="1"/>
    </row>
    <row r="622" spans="2:2" ht="21">
      <c r="B622" s="1"/>
    </row>
    <row r="623" spans="2:2" ht="21">
      <c r="B623" s="1"/>
    </row>
    <row r="624" spans="2:2" ht="21">
      <c r="B624" s="1"/>
    </row>
    <row r="625" spans="2:2" ht="21">
      <c r="B625" s="1"/>
    </row>
    <row r="626" spans="2:2" ht="21">
      <c r="B626" s="1"/>
    </row>
    <row r="627" spans="2:2" ht="21">
      <c r="B627" s="1"/>
    </row>
    <row r="628" spans="2:2" ht="21">
      <c r="B628" s="1"/>
    </row>
    <row r="629" spans="2:2" ht="21">
      <c r="B629" s="1"/>
    </row>
    <row r="630" spans="2:2" ht="21">
      <c r="B630" s="1"/>
    </row>
    <row r="631" spans="2:2" ht="21">
      <c r="B631" s="1"/>
    </row>
    <row r="632" spans="2:2" ht="21">
      <c r="B632" s="1"/>
    </row>
    <row r="633" spans="2:2" ht="21">
      <c r="B633" s="1"/>
    </row>
    <row r="634" spans="2:2" ht="21">
      <c r="B634" s="1"/>
    </row>
    <row r="635" spans="2:2" ht="21">
      <c r="B635" s="1"/>
    </row>
    <row r="636" spans="2:2" ht="21">
      <c r="B636" s="1"/>
    </row>
    <row r="637" spans="2:2" ht="21">
      <c r="B637" s="1"/>
    </row>
    <row r="638" spans="2:2" ht="21">
      <c r="B638" s="1"/>
    </row>
    <row r="639" spans="2:2" ht="21">
      <c r="B639" s="1"/>
    </row>
    <row r="640" spans="2:2" ht="21">
      <c r="B640" s="1"/>
    </row>
    <row r="641" spans="2:2" ht="21">
      <c r="B641" s="1"/>
    </row>
    <row r="642" spans="2:2" ht="21">
      <c r="B642" s="1"/>
    </row>
    <row r="643" spans="2:2" ht="21">
      <c r="B643" s="1"/>
    </row>
    <row r="644" spans="2:2" ht="21">
      <c r="B644" s="1"/>
    </row>
    <row r="645" spans="2:2" ht="21">
      <c r="B645" s="1"/>
    </row>
    <row r="646" spans="2:2" ht="21">
      <c r="B646" s="1"/>
    </row>
    <row r="647" spans="2:2" ht="21">
      <c r="B647" s="1"/>
    </row>
    <row r="648" spans="2:2" ht="21">
      <c r="B648" s="1"/>
    </row>
    <row r="649" spans="2:2" ht="21">
      <c r="B649" s="1"/>
    </row>
    <row r="650" spans="2:2" ht="21">
      <c r="B650" s="1"/>
    </row>
    <row r="651" spans="2:2" ht="21">
      <c r="B651" s="1"/>
    </row>
    <row r="652" spans="2:2" ht="21">
      <c r="B652" s="1"/>
    </row>
    <row r="653" spans="2:2" ht="21">
      <c r="B653" s="1"/>
    </row>
    <row r="654" spans="2:2" ht="21">
      <c r="B654" s="1"/>
    </row>
    <row r="655" spans="2:2" ht="21">
      <c r="B655" s="1"/>
    </row>
    <row r="656" spans="2:2" ht="21">
      <c r="B656" s="1"/>
    </row>
    <row r="657" spans="2:2" ht="21">
      <c r="B657" s="1"/>
    </row>
    <row r="658" spans="2:2" ht="21">
      <c r="B658" s="1"/>
    </row>
    <row r="659" spans="2:2" ht="21">
      <c r="B659" s="1"/>
    </row>
    <row r="660" spans="2:2" ht="21">
      <c r="B660" s="1"/>
    </row>
    <row r="661" spans="2:2" ht="21">
      <c r="B661" s="1"/>
    </row>
    <row r="662" spans="2:2" ht="21">
      <c r="B662" s="1"/>
    </row>
    <row r="663" spans="2:2" ht="21">
      <c r="B663" s="1"/>
    </row>
    <row r="664" spans="2:2" ht="21">
      <c r="B664" s="1"/>
    </row>
    <row r="665" spans="2:2" ht="21">
      <c r="B665" s="1"/>
    </row>
    <row r="666" spans="2:2" ht="21">
      <c r="B666" s="1"/>
    </row>
    <row r="667" spans="2:2" ht="21">
      <c r="B667" s="1"/>
    </row>
    <row r="668" spans="2:2" ht="21">
      <c r="B668" s="1"/>
    </row>
    <row r="669" spans="2:2" ht="21">
      <c r="B669" s="1"/>
    </row>
    <row r="670" spans="2:2" ht="21">
      <c r="B670" s="1"/>
    </row>
    <row r="671" spans="2:2" ht="21">
      <c r="B671" s="1"/>
    </row>
    <row r="672" spans="2:2" ht="21">
      <c r="B672" s="1"/>
    </row>
    <row r="673" spans="2:2" ht="21">
      <c r="B673" s="1"/>
    </row>
    <row r="674" spans="2:2" ht="21">
      <c r="B674" s="1"/>
    </row>
    <row r="675" spans="2:2" ht="21">
      <c r="B675" s="1"/>
    </row>
    <row r="676" spans="2:2" ht="21">
      <c r="B676" s="1"/>
    </row>
    <row r="677" spans="2:2" ht="21">
      <c r="B677" s="1"/>
    </row>
    <row r="678" spans="2:2" ht="21">
      <c r="B678" s="1"/>
    </row>
    <row r="679" spans="2:2" ht="21">
      <c r="B679" s="1"/>
    </row>
    <row r="680" spans="2:2" ht="21">
      <c r="B680" s="1"/>
    </row>
    <row r="681" spans="2:2" ht="21">
      <c r="B681" s="1"/>
    </row>
    <row r="682" spans="2:2" ht="21">
      <c r="B682" s="1"/>
    </row>
    <row r="683" spans="2:2" ht="21">
      <c r="B683" s="1"/>
    </row>
    <row r="684" spans="2:2" ht="21">
      <c r="B684" s="1"/>
    </row>
    <row r="685" spans="2:2" ht="21">
      <c r="B685" s="1"/>
    </row>
    <row r="686" spans="2:2" ht="21">
      <c r="B686" s="1"/>
    </row>
    <row r="687" spans="2:2" ht="21">
      <c r="B687" s="1"/>
    </row>
    <row r="688" spans="2:2" ht="21">
      <c r="B688" s="1"/>
    </row>
    <row r="689" spans="2:2" ht="21">
      <c r="B689" s="1"/>
    </row>
    <row r="690" spans="2:2" ht="21">
      <c r="B690" s="1"/>
    </row>
    <row r="691" spans="2:2" ht="21">
      <c r="B691" s="1"/>
    </row>
    <row r="692" spans="2:2" ht="21">
      <c r="B692" s="1"/>
    </row>
    <row r="693" spans="2:2" ht="21">
      <c r="B693" s="1"/>
    </row>
    <row r="694" spans="2:2" ht="21">
      <c r="B694" s="1"/>
    </row>
    <row r="695" spans="2:2" ht="21">
      <c r="B695" s="1"/>
    </row>
    <row r="696" spans="2:2" ht="21">
      <c r="B696" s="1"/>
    </row>
    <row r="697" spans="2:2" ht="21">
      <c r="B697" s="1"/>
    </row>
    <row r="698" spans="2:2" ht="21">
      <c r="B698" s="1"/>
    </row>
    <row r="699" spans="2:2" ht="21">
      <c r="B699" s="1"/>
    </row>
    <row r="700" spans="2:2" ht="21">
      <c r="B700" s="1"/>
    </row>
    <row r="701" spans="2:2" ht="21">
      <c r="B701" s="1"/>
    </row>
    <row r="702" spans="2:2" ht="21">
      <c r="B702" s="1"/>
    </row>
    <row r="703" spans="2:2" ht="21">
      <c r="B703" s="1"/>
    </row>
    <row r="704" spans="2:2" ht="21">
      <c r="B704" s="1"/>
    </row>
    <row r="705" spans="2:2" ht="21">
      <c r="B705" s="1"/>
    </row>
    <row r="706" spans="2:2" ht="21">
      <c r="B706" s="1"/>
    </row>
    <row r="707" spans="2:2" ht="21">
      <c r="B707" s="1"/>
    </row>
    <row r="708" spans="2:2" ht="21">
      <c r="B708" s="1"/>
    </row>
    <row r="709" spans="2:2" ht="21">
      <c r="B709" s="1"/>
    </row>
    <row r="710" spans="2:2" ht="21">
      <c r="B710" s="1"/>
    </row>
    <row r="711" spans="2:2" ht="21">
      <c r="B711" s="1"/>
    </row>
    <row r="712" spans="2:2" ht="21">
      <c r="B712" s="1"/>
    </row>
    <row r="713" spans="2:2" ht="21">
      <c r="B713" s="1"/>
    </row>
    <row r="714" spans="2:2" ht="21">
      <c r="B714" s="1"/>
    </row>
    <row r="715" spans="2:2" ht="21">
      <c r="B715" s="1"/>
    </row>
    <row r="716" spans="2:2" ht="21">
      <c r="B716" s="1"/>
    </row>
    <row r="717" spans="2:2" ht="21">
      <c r="B717" s="1"/>
    </row>
    <row r="718" spans="2:2" ht="21">
      <c r="B718" s="1"/>
    </row>
    <row r="719" spans="2:2" ht="21">
      <c r="B719" s="1"/>
    </row>
    <row r="720" spans="2:2" ht="21">
      <c r="B720" s="1"/>
    </row>
    <row r="721" spans="2:2" ht="21">
      <c r="B721" s="1"/>
    </row>
    <row r="722" spans="2:2" ht="21">
      <c r="B722" s="1"/>
    </row>
    <row r="723" spans="2:2" ht="21">
      <c r="B723" s="1"/>
    </row>
    <row r="724" spans="2:2" ht="21">
      <c r="B724" s="1"/>
    </row>
    <row r="725" spans="2:2" ht="21">
      <c r="B725" s="1"/>
    </row>
    <row r="726" spans="2:2" ht="21">
      <c r="B726" s="1"/>
    </row>
    <row r="727" spans="2:2" ht="21">
      <c r="B727" s="1"/>
    </row>
    <row r="728" spans="2:2" ht="21">
      <c r="B728" s="1"/>
    </row>
    <row r="729" spans="2:2" ht="21">
      <c r="B729" s="1"/>
    </row>
    <row r="730" spans="2:2" ht="21">
      <c r="B730" s="1"/>
    </row>
    <row r="731" spans="2:2" ht="21">
      <c r="B731" s="1"/>
    </row>
    <row r="732" spans="2:2" ht="21">
      <c r="B732" s="1"/>
    </row>
    <row r="733" spans="2:2" ht="21">
      <c r="B733" s="1"/>
    </row>
    <row r="734" spans="2:2" ht="21">
      <c r="B734" s="1"/>
    </row>
    <row r="735" spans="2:2" ht="21">
      <c r="B735" s="1"/>
    </row>
    <row r="736" spans="2:2" ht="21">
      <c r="B736" s="1"/>
    </row>
    <row r="737" spans="2:2" ht="21">
      <c r="B737" s="1"/>
    </row>
    <row r="738" spans="2:2" ht="21">
      <c r="B738" s="1"/>
    </row>
    <row r="739" spans="2:2" ht="21">
      <c r="B739" s="1"/>
    </row>
    <row r="740" spans="2:2" ht="21">
      <c r="B740" s="1"/>
    </row>
    <row r="741" spans="2:2" ht="21">
      <c r="B741" s="1"/>
    </row>
    <row r="742" spans="2:2" ht="21">
      <c r="B742" s="1"/>
    </row>
    <row r="743" spans="2:2" ht="21">
      <c r="B743" s="1"/>
    </row>
    <row r="744" spans="2:2" ht="21">
      <c r="B744" s="1"/>
    </row>
    <row r="745" spans="2:2" ht="21">
      <c r="B745" s="1"/>
    </row>
    <row r="746" spans="2:2" ht="21">
      <c r="B746" s="1"/>
    </row>
    <row r="747" spans="2:2" ht="21">
      <c r="B747" s="1"/>
    </row>
    <row r="748" spans="2:2" ht="21">
      <c r="B748" s="1"/>
    </row>
    <row r="749" spans="2:2" ht="21">
      <c r="B749" s="1"/>
    </row>
    <row r="750" spans="2:2" ht="21">
      <c r="B750" s="1"/>
    </row>
    <row r="751" spans="2:2" ht="21">
      <c r="B751" s="1"/>
    </row>
    <row r="752" spans="2:2" ht="21">
      <c r="B752" s="1"/>
    </row>
    <row r="753" spans="2:2" ht="21">
      <c r="B753" s="1"/>
    </row>
    <row r="754" spans="2:2" ht="21">
      <c r="B754" s="1"/>
    </row>
    <row r="755" spans="2:2" ht="21">
      <c r="B755" s="1"/>
    </row>
    <row r="756" spans="2:2" ht="21">
      <c r="B756" s="1"/>
    </row>
    <row r="757" spans="2:2" ht="21">
      <c r="B757" s="1"/>
    </row>
    <row r="758" spans="2:2" ht="21">
      <c r="B758" s="1"/>
    </row>
    <row r="759" spans="2:2" ht="21">
      <c r="B759" s="1"/>
    </row>
    <row r="760" spans="2:2" ht="21">
      <c r="B760" s="1"/>
    </row>
    <row r="761" spans="2:2" ht="21">
      <c r="B761" s="1"/>
    </row>
    <row r="762" spans="2:2" ht="21">
      <c r="B762" s="1"/>
    </row>
    <row r="763" spans="2:2" ht="21">
      <c r="B763" s="1"/>
    </row>
    <row r="764" spans="2:2" ht="21">
      <c r="B764" s="1"/>
    </row>
    <row r="765" spans="2:2" ht="21">
      <c r="B765" s="1"/>
    </row>
    <row r="766" spans="2:2" ht="21">
      <c r="B766" s="1"/>
    </row>
    <row r="767" spans="2:2" ht="21">
      <c r="B767" s="1"/>
    </row>
    <row r="768" spans="2:2" ht="21">
      <c r="B768" s="1"/>
    </row>
    <row r="769" spans="2:2" ht="21">
      <c r="B769" s="1"/>
    </row>
    <row r="770" spans="2:2" ht="21">
      <c r="B770" s="1"/>
    </row>
    <row r="771" spans="2:2" ht="21">
      <c r="B771" s="1"/>
    </row>
    <row r="772" spans="2:2" ht="21">
      <c r="B772" s="1"/>
    </row>
    <row r="773" spans="2:2" ht="21">
      <c r="B773" s="1"/>
    </row>
    <row r="774" spans="2:2" ht="21">
      <c r="B774" s="1"/>
    </row>
    <row r="775" spans="2:2" ht="21">
      <c r="B775" s="1"/>
    </row>
    <row r="776" spans="2:2" ht="21">
      <c r="B776" s="1"/>
    </row>
    <row r="777" spans="2:2" ht="21">
      <c r="B777" s="1"/>
    </row>
    <row r="778" spans="2:2" ht="21">
      <c r="B778" s="1"/>
    </row>
    <row r="779" spans="2:2" ht="21">
      <c r="B779" s="1"/>
    </row>
    <row r="780" spans="2:2" ht="21">
      <c r="B780" s="1"/>
    </row>
    <row r="781" spans="2:2" ht="21">
      <c r="B781" s="1"/>
    </row>
    <row r="782" spans="2:2" ht="21">
      <c r="B782" s="1"/>
    </row>
    <row r="783" spans="2:2" ht="21">
      <c r="B783" s="1"/>
    </row>
    <row r="784" spans="2:2" ht="21">
      <c r="B784" s="1"/>
    </row>
    <row r="785" spans="2:2" ht="21">
      <c r="B785" s="1"/>
    </row>
    <row r="786" spans="2:2" ht="21">
      <c r="B786" s="1"/>
    </row>
    <row r="787" spans="2:2" ht="21">
      <c r="B787" s="1"/>
    </row>
    <row r="788" spans="2:2" ht="21">
      <c r="B788" s="1"/>
    </row>
    <row r="789" spans="2:2" ht="21">
      <c r="B789" s="1"/>
    </row>
    <row r="790" spans="2:2" ht="21">
      <c r="B790" s="1"/>
    </row>
    <row r="791" spans="2:2" ht="21">
      <c r="B791" s="1"/>
    </row>
    <row r="792" spans="2:2" ht="21">
      <c r="B792" s="1"/>
    </row>
    <row r="793" spans="2:2" ht="21">
      <c r="B793" s="1"/>
    </row>
    <row r="794" spans="2:2" ht="21">
      <c r="B794" s="1"/>
    </row>
    <row r="795" spans="2:2" ht="21">
      <c r="B795" s="1"/>
    </row>
    <row r="796" spans="2:2" ht="21">
      <c r="B796" s="1"/>
    </row>
    <row r="797" spans="2:2" ht="21">
      <c r="B797" s="1"/>
    </row>
    <row r="798" spans="2:2" ht="21">
      <c r="B798" s="1"/>
    </row>
    <row r="799" spans="2:2" ht="21">
      <c r="B799" s="1"/>
    </row>
    <row r="800" spans="2:2" ht="21">
      <c r="B800" s="1"/>
    </row>
    <row r="801" spans="2:2" ht="21">
      <c r="B801" s="1"/>
    </row>
    <row r="802" spans="2:2" ht="21">
      <c r="B802" s="1"/>
    </row>
    <row r="803" spans="2:2" ht="21">
      <c r="B803" s="1"/>
    </row>
    <row r="804" spans="2:2" ht="21">
      <c r="B804" s="1"/>
    </row>
    <row r="805" spans="2:2" ht="21">
      <c r="B805" s="1"/>
    </row>
    <row r="806" spans="2:2" ht="21">
      <c r="B806" s="1"/>
    </row>
    <row r="807" spans="2:2" ht="21">
      <c r="B807" s="1"/>
    </row>
    <row r="808" spans="2:2" ht="21">
      <c r="B808" s="1"/>
    </row>
    <row r="809" spans="2:2" ht="21">
      <c r="B809" s="1"/>
    </row>
    <row r="810" spans="2:2" ht="21">
      <c r="B810" s="1"/>
    </row>
    <row r="811" spans="2:2" ht="21">
      <c r="B811" s="1"/>
    </row>
    <row r="812" spans="2:2" ht="21">
      <c r="B812" s="1"/>
    </row>
    <row r="813" spans="2:2" ht="21">
      <c r="B813" s="1"/>
    </row>
    <row r="814" spans="2:2" ht="21">
      <c r="B814" s="1"/>
    </row>
    <row r="815" spans="2:2" ht="21">
      <c r="B815" s="1"/>
    </row>
    <row r="816" spans="2:2" ht="21">
      <c r="B816" s="1"/>
    </row>
    <row r="817" spans="2:2" ht="21">
      <c r="B817" s="1"/>
    </row>
    <row r="818" spans="2:2" ht="21">
      <c r="B818" s="1"/>
    </row>
    <row r="819" spans="2:2" ht="21">
      <c r="B819" s="1"/>
    </row>
    <row r="820" spans="2:2" ht="21">
      <c r="B820" s="1"/>
    </row>
    <row r="821" spans="2:2" ht="21">
      <c r="B821" s="1"/>
    </row>
    <row r="822" spans="2:2" ht="21">
      <c r="B822" s="1"/>
    </row>
    <row r="823" spans="2:2" ht="21">
      <c r="B823" s="1"/>
    </row>
    <row r="824" spans="2:2" ht="21">
      <c r="B824" s="1"/>
    </row>
    <row r="825" spans="2:2" ht="21">
      <c r="B825" s="1"/>
    </row>
    <row r="826" spans="2:2" ht="21">
      <c r="B826" s="1"/>
    </row>
    <row r="827" spans="2:2" ht="21">
      <c r="B827" s="1"/>
    </row>
    <row r="828" spans="2:2" ht="21">
      <c r="B828" s="1"/>
    </row>
    <row r="829" spans="2:2" ht="21">
      <c r="B829" s="1"/>
    </row>
    <row r="830" spans="2:2" ht="21">
      <c r="B830" s="1"/>
    </row>
    <row r="831" spans="2:2" ht="21">
      <c r="B831" s="1"/>
    </row>
    <row r="832" spans="2:2" ht="21">
      <c r="B832" s="1"/>
    </row>
    <row r="833" spans="2:2" ht="21">
      <c r="B833" s="1"/>
    </row>
    <row r="834" spans="2:2" ht="21">
      <c r="B834" s="1"/>
    </row>
    <row r="835" spans="2:2" ht="21">
      <c r="B835" s="1"/>
    </row>
    <row r="836" spans="2:2" ht="21">
      <c r="B836" s="1"/>
    </row>
    <row r="837" spans="2:2" ht="21">
      <c r="B837" s="1"/>
    </row>
    <row r="838" spans="2:2" ht="21">
      <c r="B838" s="1"/>
    </row>
    <row r="839" spans="2:2" ht="21">
      <c r="B839" s="1"/>
    </row>
    <row r="840" spans="2:2" ht="21">
      <c r="B840" s="1"/>
    </row>
    <row r="841" spans="2:2" ht="21">
      <c r="B841" s="1"/>
    </row>
    <row r="842" spans="2:2" ht="21">
      <c r="B842" s="1"/>
    </row>
    <row r="843" spans="2:2" ht="21">
      <c r="B843" s="1"/>
    </row>
    <row r="844" spans="2:2" ht="21">
      <c r="B844" s="1"/>
    </row>
    <row r="845" spans="2:2" ht="21">
      <c r="B845" s="1"/>
    </row>
    <row r="846" spans="2:2" ht="21">
      <c r="B846" s="1"/>
    </row>
    <row r="847" spans="2:2" ht="21">
      <c r="B847" s="1"/>
    </row>
    <row r="848" spans="2:2" ht="21">
      <c r="B848" s="1"/>
    </row>
    <row r="849" spans="2:2" ht="21">
      <c r="B849" s="1"/>
    </row>
    <row r="850" spans="2:2" ht="21">
      <c r="B850" s="1"/>
    </row>
    <row r="851" spans="2:2" ht="21">
      <c r="B851" s="1"/>
    </row>
    <row r="852" spans="2:2" ht="21">
      <c r="B852" s="1"/>
    </row>
    <row r="853" spans="2:2" ht="21">
      <c r="B853" s="1"/>
    </row>
    <row r="854" spans="2:2" ht="21">
      <c r="B854" s="1"/>
    </row>
    <row r="855" spans="2:2" ht="21">
      <c r="B855" s="1"/>
    </row>
    <row r="856" spans="2:2" ht="21">
      <c r="B856" s="1"/>
    </row>
    <row r="857" spans="2:2" ht="21">
      <c r="B857" s="1"/>
    </row>
    <row r="858" spans="2:2" ht="21">
      <c r="B858" s="1"/>
    </row>
    <row r="859" spans="2:2" ht="21">
      <c r="B859" s="1"/>
    </row>
    <row r="860" spans="2:2" ht="21">
      <c r="B860" s="1"/>
    </row>
    <row r="861" spans="2:2" ht="21">
      <c r="B861" s="1"/>
    </row>
    <row r="862" spans="2:2" ht="21">
      <c r="B862" s="1"/>
    </row>
    <row r="863" spans="2:2" ht="21">
      <c r="B863" s="1"/>
    </row>
    <row r="864" spans="2:2" ht="21">
      <c r="B864" s="1"/>
    </row>
    <row r="865" spans="2:2" ht="21">
      <c r="B865" s="1"/>
    </row>
    <row r="866" spans="2:2" ht="21">
      <c r="B866" s="1"/>
    </row>
    <row r="867" spans="2:2" ht="21">
      <c r="B867" s="1"/>
    </row>
    <row r="868" spans="2:2" ht="21">
      <c r="B868" s="1"/>
    </row>
    <row r="869" spans="2:2" ht="21">
      <c r="B869" s="1"/>
    </row>
    <row r="870" spans="2:2" ht="21">
      <c r="B870" s="1"/>
    </row>
    <row r="871" spans="2:2" ht="21">
      <c r="B871" s="1"/>
    </row>
    <row r="872" spans="2:2" ht="21">
      <c r="B872" s="1"/>
    </row>
    <row r="873" spans="2:2" ht="21">
      <c r="B873" s="1"/>
    </row>
    <row r="874" spans="2:2" ht="21">
      <c r="B874" s="1"/>
    </row>
    <row r="875" spans="2:2" ht="21">
      <c r="B875" s="1"/>
    </row>
    <row r="876" spans="2:2" ht="21">
      <c r="B876" s="1"/>
    </row>
    <row r="877" spans="2:2" ht="21">
      <c r="B877" s="1"/>
    </row>
    <row r="878" spans="2:2" ht="21">
      <c r="B878" s="1"/>
    </row>
    <row r="879" spans="2:2" ht="21">
      <c r="B879" s="1"/>
    </row>
    <row r="880" spans="2:2" ht="21">
      <c r="B880" s="1"/>
    </row>
    <row r="881" spans="2:2" ht="21">
      <c r="B881" s="1"/>
    </row>
    <row r="882" spans="2:2" ht="21">
      <c r="B882" s="1"/>
    </row>
    <row r="883" spans="2:2" ht="21">
      <c r="B883" s="1"/>
    </row>
    <row r="884" spans="2:2" ht="21">
      <c r="B884" s="1"/>
    </row>
    <row r="885" spans="2:2" ht="21">
      <c r="B885" s="1"/>
    </row>
    <row r="886" spans="2:2" ht="21">
      <c r="B886" s="1"/>
    </row>
    <row r="887" spans="2:2" ht="21">
      <c r="B887" s="1"/>
    </row>
    <row r="888" spans="2:2" ht="21">
      <c r="B888" s="1"/>
    </row>
    <row r="889" spans="2:2" ht="21">
      <c r="B889" s="1"/>
    </row>
    <row r="890" spans="2:2" ht="21">
      <c r="B890" s="1"/>
    </row>
    <row r="891" spans="2:2" ht="21">
      <c r="B891" s="1"/>
    </row>
    <row r="892" spans="2:2" ht="21">
      <c r="B892" s="1"/>
    </row>
    <row r="893" spans="2:2" ht="21">
      <c r="B893" s="1"/>
    </row>
    <row r="894" spans="2:2" ht="21">
      <c r="B894" s="1"/>
    </row>
    <row r="895" spans="2:2" ht="21">
      <c r="B895" s="1"/>
    </row>
    <row r="896" spans="2:2" ht="21">
      <c r="B896" s="1"/>
    </row>
    <row r="897" spans="2:2" ht="21">
      <c r="B897" s="1"/>
    </row>
    <row r="898" spans="2:2" ht="21">
      <c r="B898" s="1"/>
    </row>
    <row r="899" spans="2:2" ht="21">
      <c r="B899" s="1"/>
    </row>
    <row r="900" spans="2:2" ht="21">
      <c r="B900" s="1"/>
    </row>
    <row r="901" spans="2:2" ht="21">
      <c r="B901" s="1"/>
    </row>
    <row r="902" spans="2:2" ht="21">
      <c r="B902" s="1"/>
    </row>
    <row r="903" spans="2:2" ht="21">
      <c r="B903" s="1"/>
    </row>
    <row r="904" spans="2:2" ht="21">
      <c r="B904" s="1"/>
    </row>
    <row r="905" spans="2:2" ht="21">
      <c r="B905" s="1"/>
    </row>
    <row r="906" spans="2:2" ht="21">
      <c r="B906" s="1"/>
    </row>
    <row r="907" spans="2:2" ht="21">
      <c r="B907" s="1"/>
    </row>
    <row r="908" spans="2:2" ht="21">
      <c r="B908" s="1"/>
    </row>
    <row r="909" spans="2:2" ht="21">
      <c r="B909" s="1"/>
    </row>
    <row r="910" spans="2:2" ht="21">
      <c r="B910" s="1"/>
    </row>
    <row r="911" spans="2:2" ht="21">
      <c r="B911" s="1"/>
    </row>
    <row r="912" spans="2:2" ht="21">
      <c r="B912" s="1"/>
    </row>
    <row r="913" spans="2:2" ht="21">
      <c r="B913" s="1"/>
    </row>
    <row r="914" spans="2:2" ht="21">
      <c r="B914" s="1"/>
    </row>
    <row r="915" spans="2:2" ht="21">
      <c r="B915" s="1"/>
    </row>
    <row r="916" spans="2:2" ht="21">
      <c r="B916" s="1"/>
    </row>
    <row r="917" spans="2:2" ht="21">
      <c r="B917" s="1"/>
    </row>
    <row r="918" spans="2:2" ht="21">
      <c r="B918" s="1"/>
    </row>
    <row r="919" spans="2:2" ht="21">
      <c r="B919" s="1"/>
    </row>
    <row r="920" spans="2:2" ht="21">
      <c r="B920" s="1"/>
    </row>
    <row r="921" spans="2:2" ht="21">
      <c r="B921" s="1"/>
    </row>
    <row r="922" spans="2:2" ht="21">
      <c r="B922" s="1"/>
    </row>
    <row r="923" spans="2:2" ht="21">
      <c r="B923" s="1"/>
    </row>
    <row r="924" spans="2:2" ht="21">
      <c r="B924" s="1"/>
    </row>
    <row r="925" spans="2:2" ht="21">
      <c r="B925" s="1"/>
    </row>
    <row r="926" spans="2:2" ht="21">
      <c r="B926" s="1"/>
    </row>
    <row r="927" spans="2:2" ht="21">
      <c r="B927" s="1"/>
    </row>
    <row r="928" spans="2:2" ht="21">
      <c r="B928" s="1"/>
    </row>
    <row r="929" spans="2:2" ht="21">
      <c r="B929" s="1"/>
    </row>
    <row r="930" spans="2:2" ht="21">
      <c r="B930" s="1"/>
    </row>
    <row r="931" spans="2:2" ht="21">
      <c r="B931" s="1"/>
    </row>
    <row r="932" spans="2:2" ht="21">
      <c r="B932" s="1"/>
    </row>
    <row r="933" spans="2:2" ht="21">
      <c r="B933" s="1"/>
    </row>
    <row r="934" spans="2:2" ht="21">
      <c r="B934" s="1"/>
    </row>
    <row r="935" spans="2:2" ht="21">
      <c r="B935" s="1"/>
    </row>
    <row r="936" spans="2:2" ht="21">
      <c r="B936" s="1"/>
    </row>
    <row r="937" spans="2:2" ht="21">
      <c r="B937" s="1"/>
    </row>
    <row r="938" spans="2:2" ht="21">
      <c r="B938" s="1"/>
    </row>
    <row r="939" spans="2:2" ht="21">
      <c r="B939" s="1"/>
    </row>
    <row r="940" spans="2:2" ht="21">
      <c r="B940" s="1"/>
    </row>
    <row r="941" spans="2:2" ht="21">
      <c r="B941" s="1"/>
    </row>
    <row r="942" spans="2:2" ht="21">
      <c r="B942" s="1"/>
    </row>
    <row r="943" spans="2:2" ht="21">
      <c r="B943" s="1"/>
    </row>
    <row r="944" spans="2:2" ht="21">
      <c r="B944" s="1"/>
    </row>
    <row r="945" spans="2:2" ht="21">
      <c r="B945" s="1"/>
    </row>
    <row r="946" spans="2:2" ht="21">
      <c r="B946" s="1"/>
    </row>
    <row r="947" spans="2:2" ht="21">
      <c r="B947" s="1"/>
    </row>
    <row r="948" spans="2:2" ht="21">
      <c r="B948" s="1"/>
    </row>
    <row r="949" spans="2:2" ht="21">
      <c r="B949" s="1"/>
    </row>
    <row r="950" spans="2:2" ht="21">
      <c r="B950" s="1"/>
    </row>
    <row r="951" spans="2:2" ht="21">
      <c r="B951" s="1"/>
    </row>
    <row r="952" spans="2:2" ht="21">
      <c r="B952" s="1"/>
    </row>
    <row r="953" spans="2:2" ht="21">
      <c r="B953" s="1"/>
    </row>
    <row r="954" spans="2:2" ht="21">
      <c r="B954" s="1"/>
    </row>
    <row r="955" spans="2:2" ht="21">
      <c r="B955" s="1"/>
    </row>
    <row r="956" spans="2:2" ht="21">
      <c r="B956" s="1"/>
    </row>
    <row r="957" spans="2:2" ht="21">
      <c r="B957" s="1"/>
    </row>
    <row r="958" spans="2:2" ht="21">
      <c r="B958" s="1"/>
    </row>
    <row r="959" spans="2:2" ht="21">
      <c r="B959" s="1"/>
    </row>
    <row r="960" spans="2:2" ht="21">
      <c r="B960" s="1"/>
    </row>
    <row r="961" spans="2:2" ht="21">
      <c r="B961" s="1"/>
    </row>
    <row r="962" spans="2:2" ht="21">
      <c r="B962" s="1"/>
    </row>
    <row r="963" spans="2:2" ht="21">
      <c r="B963" s="1"/>
    </row>
    <row r="964" spans="2:2" ht="21">
      <c r="B964" s="1"/>
    </row>
    <row r="965" spans="2:2" ht="21">
      <c r="B965" s="1"/>
    </row>
    <row r="966" spans="2:2" ht="21">
      <c r="B966" s="1"/>
    </row>
    <row r="967" spans="2:2" ht="21">
      <c r="B967" s="1"/>
    </row>
    <row r="968" spans="2:2" ht="21">
      <c r="B968" s="1"/>
    </row>
    <row r="969" spans="2:2" ht="21">
      <c r="B969" s="1"/>
    </row>
    <row r="970" spans="2:2" ht="21">
      <c r="B970" s="1"/>
    </row>
    <row r="971" spans="2:2" ht="21">
      <c r="B971" s="1"/>
    </row>
    <row r="972" spans="2:2" ht="21">
      <c r="B972" s="1"/>
    </row>
    <row r="973" spans="2:2" ht="21">
      <c r="B973" s="1"/>
    </row>
    <row r="974" spans="2:2" ht="21">
      <c r="B974" s="1"/>
    </row>
    <row r="975" spans="2:2" ht="21">
      <c r="B975" s="1"/>
    </row>
    <row r="976" spans="2:2" ht="21">
      <c r="B976" s="1"/>
    </row>
    <row r="977" spans="2:2" ht="21">
      <c r="B977" s="1"/>
    </row>
    <row r="978" spans="2:2" ht="21">
      <c r="B978" s="1"/>
    </row>
    <row r="979" spans="2:2" ht="21">
      <c r="B979" s="1"/>
    </row>
    <row r="980" spans="2:2" ht="21">
      <c r="B980" s="1"/>
    </row>
    <row r="981" spans="2:2" ht="21">
      <c r="B981" s="1"/>
    </row>
    <row r="982" spans="2:2" ht="21">
      <c r="B982" s="1"/>
    </row>
    <row r="983" spans="2:2" ht="21">
      <c r="B983" s="1"/>
    </row>
    <row r="984" spans="2:2" ht="21">
      <c r="B984" s="1"/>
    </row>
    <row r="985" spans="2:2" ht="21">
      <c r="B985" s="1"/>
    </row>
    <row r="986" spans="2:2" ht="21">
      <c r="B986" s="1"/>
    </row>
    <row r="987" spans="2:2" ht="21">
      <c r="B987" s="1"/>
    </row>
    <row r="988" spans="2:2" ht="21">
      <c r="B988" s="1"/>
    </row>
    <row r="989" spans="2:2" ht="21">
      <c r="B989" s="1"/>
    </row>
    <row r="990" spans="2:2" ht="21">
      <c r="B990" s="1"/>
    </row>
    <row r="991" spans="2:2" ht="21">
      <c r="B991" s="1"/>
    </row>
    <row r="992" spans="2:2" ht="21">
      <c r="B992" s="1"/>
    </row>
    <row r="993" spans="2:2" ht="21">
      <c r="B993" s="1"/>
    </row>
    <row r="994" spans="2:2" ht="21">
      <c r="B994" s="1"/>
    </row>
    <row r="995" spans="2:2" ht="21">
      <c r="B995" s="1"/>
    </row>
    <row r="996" spans="2:2" ht="21">
      <c r="B996" s="1"/>
    </row>
    <row r="997" spans="2:2" ht="21">
      <c r="B997" s="1"/>
    </row>
    <row r="998" spans="2:2" ht="21">
      <c r="B998" s="1"/>
    </row>
    <row r="999" spans="2:2" ht="21">
      <c r="B999" s="1"/>
    </row>
    <row r="1000" spans="2:2" ht="21">
      <c r="B1000" s="1"/>
    </row>
    <row r="1001" spans="2:2" ht="21">
      <c r="B1001" s="1"/>
    </row>
    <row r="1002" spans="2:2" ht="21">
      <c r="B1002" s="1"/>
    </row>
    <row r="1003" spans="2:2" ht="21">
      <c r="B1003" s="1"/>
    </row>
    <row r="1004" spans="2:2" ht="21">
      <c r="B1004" s="1"/>
    </row>
    <row r="1005" spans="2:2" ht="21">
      <c r="B1005" s="1"/>
    </row>
    <row r="1006" spans="2:2" ht="21">
      <c r="B1006" s="1"/>
    </row>
    <row r="1007" spans="2:2" ht="21">
      <c r="B1007" s="1"/>
    </row>
    <row r="1008" spans="2:2" ht="21">
      <c r="B1008" s="1"/>
    </row>
    <row r="1009" spans="2:2" ht="21">
      <c r="B1009" s="1"/>
    </row>
    <row r="1010" spans="2:2" ht="21">
      <c r="B1010" s="1"/>
    </row>
    <row r="1011" spans="2:2" ht="21">
      <c r="B1011" s="1"/>
    </row>
    <row r="1012" spans="2:2" ht="21">
      <c r="B1012" s="1"/>
    </row>
    <row r="1013" spans="2:2" ht="21">
      <c r="B1013" s="1"/>
    </row>
    <row r="1014" spans="2:2" ht="21">
      <c r="B1014" s="1"/>
    </row>
    <row r="1015" spans="2:2" ht="21">
      <c r="B1015" s="1"/>
    </row>
    <row r="1016" spans="2:2" ht="21">
      <c r="B1016" s="1"/>
    </row>
    <row r="1017" spans="2:2" ht="21">
      <c r="B1017" s="1"/>
    </row>
    <row r="1018" spans="2:2" ht="21">
      <c r="B1018" s="1"/>
    </row>
    <row r="1019" spans="2:2" ht="21">
      <c r="B1019" s="1"/>
    </row>
    <row r="1020" spans="2:2" ht="21">
      <c r="B1020" s="1"/>
    </row>
    <row r="1021" spans="2:2" ht="21">
      <c r="B1021" s="1"/>
    </row>
    <row r="1022" spans="2:2" ht="21">
      <c r="B1022" s="1"/>
    </row>
    <row r="1023" spans="2:2" ht="21">
      <c r="B1023" s="1"/>
    </row>
    <row r="1024" spans="2:2" ht="21">
      <c r="B1024" s="1"/>
    </row>
    <row r="1025" spans="2:2" ht="21">
      <c r="B1025" s="1"/>
    </row>
    <row r="1026" spans="2:2" ht="21">
      <c r="B1026" s="1"/>
    </row>
    <row r="1027" spans="2:2" ht="21">
      <c r="B1027" s="1"/>
    </row>
    <row r="1028" spans="2:2" ht="21">
      <c r="B1028" s="1"/>
    </row>
    <row r="1029" spans="2:2" ht="21">
      <c r="B1029" s="1"/>
    </row>
    <row r="1030" spans="2:2" ht="21">
      <c r="B1030" s="1"/>
    </row>
    <row r="1031" spans="2:2" ht="21">
      <c r="B1031" s="1"/>
    </row>
    <row r="1032" spans="2:2" ht="21">
      <c r="B1032" s="1"/>
    </row>
    <row r="1033" spans="2:2" ht="21">
      <c r="B1033" s="1"/>
    </row>
    <row r="1034" spans="2:2" ht="21">
      <c r="B1034" s="1"/>
    </row>
    <row r="1035" spans="2:2" ht="21">
      <c r="B1035" s="1"/>
    </row>
    <row r="1036" spans="2:2" ht="21">
      <c r="B1036" s="1"/>
    </row>
    <row r="1037" spans="2:2" ht="21">
      <c r="B1037" s="1"/>
    </row>
    <row r="1038" spans="2:2" ht="21">
      <c r="B1038" s="1"/>
    </row>
    <row r="1039" spans="2:2" ht="21">
      <c r="B1039" s="1"/>
    </row>
    <row r="1040" spans="2:2" ht="21">
      <c r="B1040" s="1"/>
    </row>
    <row r="1041" spans="2:2" ht="21">
      <c r="B1041" s="1"/>
    </row>
    <row r="1042" spans="2:2" ht="21">
      <c r="B1042" s="1"/>
    </row>
    <row r="1043" spans="2:2" ht="21">
      <c r="B1043" s="1"/>
    </row>
    <row r="1044" spans="2:2" ht="21">
      <c r="B1044" s="1"/>
    </row>
    <row r="1045" spans="2:2" ht="21">
      <c r="B1045" s="1"/>
    </row>
    <row r="1046" spans="2:2" ht="21">
      <c r="B1046" s="1"/>
    </row>
    <row r="1047" spans="2:2" ht="21">
      <c r="B1047" s="1"/>
    </row>
    <row r="1048" spans="2:2" ht="21">
      <c r="B1048" s="1"/>
    </row>
    <row r="1049" spans="2:2" ht="21">
      <c r="B1049" s="1"/>
    </row>
    <row r="1050" spans="2:2" ht="21">
      <c r="B1050" s="1"/>
    </row>
    <row r="1051" spans="2:2" ht="21">
      <c r="B1051" s="1"/>
    </row>
    <row r="1052" spans="2:2" ht="21">
      <c r="B1052" s="1"/>
    </row>
    <row r="1053" spans="2:2" ht="21">
      <c r="B1053" s="1"/>
    </row>
    <row r="1054" spans="2:2" ht="21">
      <c r="B1054" s="1"/>
    </row>
    <row r="1055" spans="2:2" ht="21">
      <c r="B1055" s="1"/>
    </row>
    <row r="1056" spans="2:2" ht="21">
      <c r="B1056" s="1"/>
    </row>
    <row r="1057" spans="2:2" ht="21">
      <c r="B1057" s="1"/>
    </row>
    <row r="1058" spans="2:2" ht="21">
      <c r="B1058" s="1"/>
    </row>
    <row r="1059" spans="2:2" ht="21">
      <c r="B1059" s="1"/>
    </row>
    <row r="1060" spans="2:2" ht="21">
      <c r="B1060" s="1"/>
    </row>
    <row r="1061" spans="2:2" ht="21">
      <c r="B1061" s="1"/>
    </row>
    <row r="1062" spans="2:2" ht="21">
      <c r="B1062" s="1"/>
    </row>
    <row r="1063" spans="2:2" ht="21">
      <c r="B1063" s="1"/>
    </row>
    <row r="1064" spans="2:2" ht="21">
      <c r="B1064" s="1"/>
    </row>
    <row r="1065" spans="2:2" ht="21">
      <c r="B1065" s="1"/>
    </row>
    <row r="1066" spans="2:2" ht="21">
      <c r="B1066" s="1"/>
    </row>
    <row r="1067" spans="2:2" ht="21">
      <c r="B1067" s="1"/>
    </row>
  </sheetData>
  <sortState ref="B3:I36">
    <sortCondition descending="1" ref="C3:C36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L59"/>
  <sheetViews>
    <sheetView zoomScale="85" zoomScaleNormal="85" workbookViewId="0">
      <selection activeCell="O1" sqref="O1"/>
    </sheetView>
  </sheetViews>
  <sheetFormatPr defaultRowHeight="14.4"/>
  <cols>
    <col min="3" max="3" width="7.44140625" customWidth="1"/>
    <col min="4" max="4" width="13.109375" customWidth="1"/>
    <col min="5" max="5" width="4.109375" customWidth="1"/>
    <col min="6" max="6" width="9.33203125" bestFit="1" customWidth="1"/>
    <col min="7" max="7" width="14.5546875" customWidth="1"/>
    <col min="8" max="8" width="12.5546875" customWidth="1"/>
    <col min="9" max="9" width="5.77734375" customWidth="1"/>
    <col min="10" max="10" width="4.77734375" customWidth="1"/>
    <col min="11" max="11" width="4.88671875" customWidth="1"/>
    <col min="12" max="12" width="10.5546875" customWidth="1"/>
    <col min="14" max="14" width="8.88671875" customWidth="1"/>
    <col min="15" max="15" width="15.5546875" customWidth="1"/>
    <col min="16" max="16" width="4.21875" customWidth="1"/>
    <col min="23" max="23" width="13.77734375" customWidth="1"/>
  </cols>
  <sheetData>
    <row r="6" spans="3:12">
      <c r="C6" s="28"/>
      <c r="D6" s="107"/>
      <c r="E6" s="107"/>
      <c r="F6" s="107"/>
      <c r="G6" s="107"/>
      <c r="H6" s="107"/>
      <c r="I6" s="107"/>
      <c r="J6" s="107"/>
      <c r="K6" s="107"/>
      <c r="L6" s="29"/>
    </row>
    <row r="7" spans="3:12">
      <c r="C7" s="30"/>
      <c r="D7" s="24"/>
      <c r="E7" s="24"/>
      <c r="F7" s="24"/>
      <c r="G7" s="108" t="s">
        <v>188</v>
      </c>
      <c r="H7" s="24"/>
      <c r="I7" s="24"/>
      <c r="J7" s="24"/>
      <c r="K7" s="24"/>
      <c r="L7" s="25"/>
    </row>
    <row r="8" spans="3:12">
      <c r="C8" s="30"/>
      <c r="D8" s="24"/>
      <c r="E8" s="24"/>
      <c r="F8" s="24"/>
      <c r="G8" s="24"/>
      <c r="H8" s="24" t="s">
        <v>186</v>
      </c>
      <c r="I8" s="109"/>
      <c r="J8" s="24"/>
      <c r="K8" s="24"/>
      <c r="L8" s="110">
        <v>45348</v>
      </c>
    </row>
    <row r="9" spans="3:12" ht="18">
      <c r="C9" s="111" t="s">
        <v>1718</v>
      </c>
      <c r="D9" s="24"/>
      <c r="E9" s="24"/>
      <c r="F9" s="24"/>
      <c r="G9" s="24"/>
      <c r="H9" s="112" t="s">
        <v>171</v>
      </c>
      <c r="I9" s="112"/>
      <c r="J9" s="113"/>
      <c r="K9" s="113"/>
      <c r="L9" s="114">
        <v>1399</v>
      </c>
    </row>
    <row r="10" spans="3:12">
      <c r="C10" s="30" t="s">
        <v>189</v>
      </c>
      <c r="D10" s="24"/>
      <c r="E10" s="24"/>
      <c r="F10" s="24"/>
      <c r="G10" s="24"/>
      <c r="H10" s="24"/>
      <c r="I10" s="24"/>
      <c r="J10" s="24"/>
      <c r="K10" s="24"/>
      <c r="L10" s="25"/>
    </row>
    <row r="11" spans="3:12">
      <c r="C11" s="30" t="s">
        <v>84</v>
      </c>
      <c r="D11" s="24"/>
      <c r="E11" s="24"/>
      <c r="F11" s="24"/>
      <c r="G11" s="24"/>
      <c r="H11" s="24"/>
      <c r="I11" s="24"/>
      <c r="J11" s="24"/>
      <c r="K11" s="24"/>
      <c r="L11" s="25"/>
    </row>
    <row r="12" spans="3:12">
      <c r="C12" s="30"/>
      <c r="D12" s="24"/>
      <c r="E12" s="24"/>
      <c r="F12" s="24"/>
      <c r="G12" s="24"/>
      <c r="H12" s="24"/>
      <c r="I12" s="24"/>
      <c r="J12" s="24"/>
      <c r="K12" s="24"/>
      <c r="L12" s="25"/>
    </row>
    <row r="13" spans="3:12">
      <c r="C13" s="30" t="s">
        <v>164</v>
      </c>
      <c r="D13" s="24"/>
      <c r="E13" s="24"/>
      <c r="F13" s="24"/>
      <c r="G13" s="24"/>
      <c r="H13" s="108" t="s">
        <v>166</v>
      </c>
      <c r="I13" s="24"/>
      <c r="J13" s="24"/>
      <c r="K13" s="24"/>
      <c r="L13" s="25"/>
    </row>
    <row r="14" spans="3:12" ht="17.399999999999999">
      <c r="C14" s="145" t="s">
        <v>2070</v>
      </c>
      <c r="D14" s="24"/>
      <c r="E14" s="24"/>
      <c r="F14" s="24"/>
      <c r="G14" s="24"/>
      <c r="H14" s="24" t="s">
        <v>167</v>
      </c>
      <c r="I14" s="24"/>
      <c r="J14" s="24"/>
      <c r="K14" s="24"/>
      <c r="L14" s="146" t="s">
        <v>2074</v>
      </c>
    </row>
    <row r="15" spans="3:12">
      <c r="C15" s="30"/>
      <c r="D15" s="24"/>
      <c r="E15" s="24"/>
      <c r="F15" s="24"/>
      <c r="G15" s="24"/>
      <c r="H15" s="24" t="s">
        <v>15</v>
      </c>
      <c r="I15" s="24"/>
      <c r="J15" s="24"/>
      <c r="K15" s="24"/>
      <c r="L15" s="110">
        <v>45348</v>
      </c>
    </row>
    <row r="16" spans="3:12">
      <c r="C16" s="111" t="s">
        <v>165</v>
      </c>
      <c r="D16" s="24"/>
      <c r="E16" s="24"/>
      <c r="F16" s="24"/>
      <c r="G16" s="24"/>
      <c r="H16" s="24" t="s">
        <v>168</v>
      </c>
      <c r="I16" s="24"/>
      <c r="J16" s="24"/>
      <c r="K16" s="24"/>
      <c r="L16" s="25"/>
    </row>
    <row r="17" spans="3:12" ht="15.6">
      <c r="C17" s="148" t="s">
        <v>2071</v>
      </c>
      <c r="D17" s="24"/>
      <c r="E17" s="24"/>
      <c r="F17" s="24"/>
      <c r="G17" s="24"/>
      <c r="H17" s="24" t="s">
        <v>169</v>
      </c>
      <c r="I17" s="24"/>
      <c r="J17" s="24"/>
      <c r="K17" s="24"/>
      <c r="L17" s="118"/>
    </row>
    <row r="18" spans="3:12" ht="15.6">
      <c r="C18" s="148" t="s">
        <v>2072</v>
      </c>
      <c r="D18" s="149"/>
      <c r="E18" s="24"/>
      <c r="F18" s="24"/>
      <c r="G18" s="24"/>
      <c r="H18" s="24" t="s">
        <v>170</v>
      </c>
      <c r="I18" s="24"/>
      <c r="J18" s="24"/>
      <c r="K18" s="24"/>
      <c r="L18" s="25" t="s">
        <v>24</v>
      </c>
    </row>
    <row r="19" spans="3:12" ht="21">
      <c r="C19" s="119" t="s">
        <v>2020</v>
      </c>
      <c r="D19" s="115"/>
      <c r="E19" s="24"/>
      <c r="F19" s="24"/>
      <c r="G19" s="24"/>
      <c r="H19" s="24"/>
      <c r="I19" s="24"/>
      <c r="J19" s="24"/>
      <c r="K19" s="24"/>
      <c r="L19" s="25"/>
    </row>
    <row r="20" spans="3:12" ht="15.6">
      <c r="C20" s="120" t="s">
        <v>2073</v>
      </c>
      <c r="D20" s="116"/>
      <c r="E20" s="24"/>
      <c r="F20" s="121"/>
      <c r="G20" s="24"/>
      <c r="H20" s="24"/>
      <c r="I20" s="24"/>
      <c r="J20" s="24"/>
      <c r="K20" s="24"/>
      <c r="L20" s="25"/>
    </row>
    <row r="21" spans="3:12">
      <c r="C21" s="106" t="s">
        <v>172</v>
      </c>
      <c r="D21" s="106" t="s">
        <v>173</v>
      </c>
      <c r="E21" s="106" t="s">
        <v>73</v>
      </c>
      <c r="F21" s="106" t="s">
        <v>174</v>
      </c>
      <c r="G21" s="106" t="s">
        <v>175</v>
      </c>
      <c r="H21" s="106" t="s">
        <v>176</v>
      </c>
      <c r="I21" s="106" t="s">
        <v>177</v>
      </c>
      <c r="J21" s="106" t="s">
        <v>178</v>
      </c>
      <c r="K21" s="106" t="s">
        <v>179</v>
      </c>
      <c r="L21" s="106" t="s">
        <v>75</v>
      </c>
    </row>
    <row r="22" spans="3:12">
      <c r="C22" s="20">
        <v>1</v>
      </c>
      <c r="D22" s="20" t="s">
        <v>180</v>
      </c>
      <c r="E22" s="20">
        <v>1</v>
      </c>
      <c r="F22" s="49">
        <v>1399</v>
      </c>
      <c r="G22" s="20">
        <v>0</v>
      </c>
      <c r="H22" s="49">
        <v>1399</v>
      </c>
      <c r="I22" s="20">
        <v>0</v>
      </c>
      <c r="J22" s="49">
        <v>0</v>
      </c>
      <c r="K22" s="20">
        <v>0</v>
      </c>
      <c r="L22" s="49">
        <v>1399</v>
      </c>
    </row>
    <row r="23" spans="3:12">
      <c r="C23" s="20"/>
      <c r="D23" s="20"/>
      <c r="E23" s="20"/>
      <c r="F23" s="20"/>
      <c r="G23" s="20" t="s">
        <v>181</v>
      </c>
      <c r="H23" s="20"/>
      <c r="I23" s="20"/>
      <c r="J23" s="20"/>
      <c r="K23" s="20"/>
      <c r="L23" s="49">
        <v>0</v>
      </c>
    </row>
    <row r="24" spans="3:12">
      <c r="C24" s="20"/>
      <c r="D24" s="20"/>
      <c r="E24" s="20"/>
      <c r="F24" s="20"/>
      <c r="G24" s="20" t="s">
        <v>182</v>
      </c>
      <c r="H24" s="20"/>
      <c r="I24" s="20"/>
      <c r="J24" s="20"/>
      <c r="K24" s="20"/>
      <c r="L24" s="20">
        <v>0</v>
      </c>
    </row>
    <row r="25" spans="3:12">
      <c r="C25" s="20"/>
      <c r="D25" s="20"/>
      <c r="E25" s="20"/>
      <c r="F25" s="20"/>
      <c r="G25" s="20" t="s">
        <v>183</v>
      </c>
      <c r="H25" s="20"/>
      <c r="I25" s="20"/>
      <c r="J25" s="20"/>
      <c r="K25" s="20"/>
      <c r="L25" s="20">
        <v>0</v>
      </c>
    </row>
    <row r="26" spans="3:12">
      <c r="C26" s="20"/>
      <c r="D26" s="20"/>
      <c r="E26" s="20"/>
      <c r="F26" s="20"/>
      <c r="G26" s="20" t="s">
        <v>184</v>
      </c>
      <c r="H26" s="20"/>
      <c r="I26" s="20"/>
      <c r="J26" s="20"/>
      <c r="K26" s="20"/>
      <c r="L26" s="20">
        <v>0</v>
      </c>
    </row>
    <row r="27" spans="3:12">
      <c r="C27" s="20"/>
      <c r="D27" s="20"/>
      <c r="E27" s="20"/>
      <c r="F27" s="20"/>
      <c r="G27" s="20" t="s">
        <v>224</v>
      </c>
      <c r="H27" s="20"/>
      <c r="I27" s="20"/>
      <c r="J27" s="20"/>
      <c r="K27" s="20"/>
      <c r="L27" s="20">
        <v>0</v>
      </c>
    </row>
    <row r="28" spans="3:12">
      <c r="C28" s="20"/>
      <c r="D28" s="20"/>
      <c r="E28" s="20"/>
      <c r="F28" s="20"/>
      <c r="G28" s="20" t="s">
        <v>185</v>
      </c>
      <c r="H28" s="20"/>
      <c r="I28" s="20"/>
      <c r="J28" s="20"/>
      <c r="K28" s="20"/>
      <c r="L28" s="20">
        <v>0</v>
      </c>
    </row>
    <row r="29" spans="3:12">
      <c r="C29" s="20"/>
      <c r="D29" s="20"/>
      <c r="E29" s="20"/>
      <c r="F29" s="20"/>
      <c r="G29" s="50" t="s">
        <v>187</v>
      </c>
      <c r="H29" s="20"/>
      <c r="I29" s="20"/>
      <c r="J29" s="20"/>
      <c r="K29" s="20"/>
      <c r="L29" s="51">
        <f>SUM(L22:L28)</f>
        <v>1399</v>
      </c>
    </row>
    <row r="30" spans="3:12">
      <c r="C30" s="30"/>
      <c r="D30" s="24"/>
      <c r="E30" s="24"/>
      <c r="F30" s="24"/>
      <c r="G30" s="24"/>
      <c r="H30" s="24"/>
      <c r="I30" s="24"/>
      <c r="J30" s="24"/>
      <c r="K30" s="24"/>
      <c r="L30" s="25"/>
    </row>
    <row r="31" spans="3:12">
      <c r="C31" s="31"/>
      <c r="D31" s="117"/>
      <c r="E31" s="117"/>
      <c r="F31" s="117"/>
      <c r="G31" s="117" t="s">
        <v>190</v>
      </c>
      <c r="H31" s="117"/>
      <c r="I31" s="117"/>
      <c r="J31" s="117"/>
      <c r="K31" s="117"/>
      <c r="L31" s="32"/>
    </row>
    <row r="34" spans="3:12">
      <c r="C34" s="28"/>
      <c r="D34" s="107"/>
      <c r="E34" s="107"/>
      <c r="F34" s="107"/>
      <c r="G34" s="107"/>
      <c r="H34" s="107"/>
      <c r="I34" s="107"/>
      <c r="J34" s="107"/>
      <c r="K34" s="107"/>
      <c r="L34" s="29"/>
    </row>
    <row r="35" spans="3:12">
      <c r="C35" s="30"/>
      <c r="D35" s="24"/>
      <c r="E35" s="24"/>
      <c r="F35" s="24"/>
      <c r="G35" s="108" t="s">
        <v>188</v>
      </c>
      <c r="H35" s="24"/>
      <c r="I35" s="24"/>
      <c r="J35" s="24"/>
      <c r="K35" s="24"/>
      <c r="L35" s="25"/>
    </row>
    <row r="36" spans="3:12">
      <c r="C36" s="30"/>
      <c r="D36" s="24"/>
      <c r="E36" s="24"/>
      <c r="F36" s="24"/>
      <c r="G36" s="24"/>
      <c r="H36" s="24" t="s">
        <v>186</v>
      </c>
      <c r="I36" s="109"/>
      <c r="J36" s="24"/>
      <c r="K36" s="24"/>
      <c r="L36" s="110">
        <v>45348</v>
      </c>
    </row>
    <row r="37" spans="3:12" ht="21">
      <c r="C37" s="111" t="s">
        <v>1718</v>
      </c>
      <c r="D37" s="24"/>
      <c r="E37" s="24"/>
      <c r="F37" s="24"/>
      <c r="G37" s="24"/>
      <c r="H37" s="112" t="s">
        <v>171</v>
      </c>
      <c r="I37" s="112"/>
      <c r="J37" s="113"/>
      <c r="K37" s="143"/>
      <c r="L37" s="114">
        <v>0</v>
      </c>
    </row>
    <row r="38" spans="3:12">
      <c r="C38" s="30" t="s">
        <v>189</v>
      </c>
      <c r="D38" s="24"/>
      <c r="E38" s="24"/>
      <c r="F38" s="24"/>
      <c r="G38" s="24"/>
      <c r="H38" s="24"/>
      <c r="I38" s="24"/>
      <c r="J38" s="24"/>
      <c r="K38" s="24"/>
      <c r="L38" s="25"/>
    </row>
    <row r="39" spans="3:12">
      <c r="C39" s="30" t="s">
        <v>84</v>
      </c>
      <c r="D39" s="24"/>
      <c r="E39" s="24"/>
      <c r="F39" s="24"/>
      <c r="G39" s="24"/>
      <c r="H39" s="24"/>
      <c r="I39" s="24"/>
      <c r="J39" s="24"/>
      <c r="K39" s="24"/>
      <c r="L39" s="25"/>
    </row>
    <row r="40" spans="3:12">
      <c r="C40" s="30"/>
      <c r="D40" s="24"/>
      <c r="E40" s="24"/>
      <c r="F40" s="24"/>
      <c r="G40" s="24"/>
      <c r="H40" s="24"/>
      <c r="I40" s="24"/>
      <c r="J40" s="24"/>
      <c r="K40" s="24"/>
      <c r="L40" s="25"/>
    </row>
    <row r="41" spans="3:12">
      <c r="C41" s="30" t="s">
        <v>164</v>
      </c>
      <c r="D41" s="24"/>
      <c r="E41" s="24"/>
      <c r="F41" s="24"/>
      <c r="G41" s="24"/>
      <c r="H41" s="108" t="s">
        <v>166</v>
      </c>
      <c r="I41" s="24"/>
      <c r="J41" s="24"/>
      <c r="K41" s="24"/>
      <c r="L41" s="25"/>
    </row>
    <row r="42" spans="3:12" ht="17.399999999999999">
      <c r="C42" s="145" t="s">
        <v>2081</v>
      </c>
      <c r="D42" s="24"/>
      <c r="E42" s="24"/>
      <c r="F42" s="24"/>
      <c r="G42" s="24"/>
      <c r="H42" s="24" t="s">
        <v>167</v>
      </c>
      <c r="I42" s="24"/>
      <c r="J42" s="24"/>
      <c r="K42" s="24"/>
      <c r="L42" s="146" t="s">
        <v>2086</v>
      </c>
    </row>
    <row r="43" spans="3:12">
      <c r="C43" s="30"/>
      <c r="D43" s="24"/>
      <c r="E43" s="24"/>
      <c r="F43" s="24"/>
      <c r="G43" s="24"/>
      <c r="H43" s="24" t="s">
        <v>15</v>
      </c>
      <c r="I43" s="24"/>
      <c r="J43" s="24"/>
      <c r="K43" s="24"/>
      <c r="L43" s="110">
        <v>45348</v>
      </c>
    </row>
    <row r="44" spans="3:12">
      <c r="C44" s="111" t="s">
        <v>165</v>
      </c>
      <c r="D44" s="24"/>
      <c r="E44" s="24"/>
      <c r="F44" s="24"/>
      <c r="G44" s="24"/>
      <c r="H44" s="24" t="s">
        <v>168</v>
      </c>
      <c r="I44" s="24"/>
      <c r="J44" s="24"/>
      <c r="K44" s="24"/>
      <c r="L44" s="25"/>
    </row>
    <row r="45" spans="3:12" ht="15.6">
      <c r="C45" s="147" t="s">
        <v>2082</v>
      </c>
      <c r="D45" s="24"/>
      <c r="E45" s="24"/>
      <c r="F45" s="24"/>
      <c r="G45" s="24"/>
      <c r="H45" s="24" t="s">
        <v>169</v>
      </c>
      <c r="I45" s="24"/>
      <c r="J45" s="24"/>
      <c r="K45" s="24"/>
      <c r="L45" s="118"/>
    </row>
    <row r="46" spans="3:12" ht="18">
      <c r="C46" s="148" t="s">
        <v>2083</v>
      </c>
      <c r="D46" s="149"/>
      <c r="E46" s="24"/>
      <c r="F46" s="24"/>
      <c r="G46" s="24"/>
      <c r="H46" s="24" t="s">
        <v>170</v>
      </c>
      <c r="I46" s="24"/>
      <c r="J46" s="24"/>
      <c r="K46" s="24"/>
      <c r="L46" s="144" t="s">
        <v>280</v>
      </c>
    </row>
    <row r="47" spans="3:12" ht="21">
      <c r="C47" s="119" t="s">
        <v>2020</v>
      </c>
      <c r="D47" s="115"/>
      <c r="E47" s="24"/>
      <c r="F47" s="24"/>
      <c r="G47" s="24"/>
      <c r="H47" s="24"/>
      <c r="I47" s="24"/>
      <c r="J47" s="24"/>
      <c r="K47" s="24"/>
      <c r="L47" s="25"/>
    </row>
    <row r="48" spans="3:12" ht="15.6">
      <c r="C48" s="120" t="s">
        <v>2084</v>
      </c>
      <c r="D48" s="116"/>
      <c r="E48" s="24"/>
      <c r="F48" s="121"/>
      <c r="G48" s="24"/>
      <c r="H48" s="24"/>
      <c r="I48" s="24"/>
      <c r="J48" s="24"/>
      <c r="K48" s="24"/>
      <c r="L48" s="25"/>
    </row>
    <row r="49" spans="3:12">
      <c r="C49" s="106" t="s">
        <v>172</v>
      </c>
      <c r="D49" s="106" t="s">
        <v>173</v>
      </c>
      <c r="E49" s="106" t="s">
        <v>73</v>
      </c>
      <c r="F49" s="106" t="s">
        <v>174</v>
      </c>
      <c r="G49" s="106" t="s">
        <v>175</v>
      </c>
      <c r="H49" s="106" t="s">
        <v>176</v>
      </c>
      <c r="I49" s="106" t="s">
        <v>177</v>
      </c>
      <c r="J49" s="106" t="s">
        <v>178</v>
      </c>
      <c r="K49" s="106" t="s">
        <v>179</v>
      </c>
      <c r="L49" s="106" t="s">
        <v>75</v>
      </c>
    </row>
    <row r="50" spans="3:12">
      <c r="C50" s="20">
        <v>1</v>
      </c>
      <c r="D50" s="20" t="s">
        <v>2085</v>
      </c>
      <c r="E50" s="20">
        <v>1</v>
      </c>
      <c r="F50" s="49">
        <v>0</v>
      </c>
      <c r="G50" s="20">
        <v>0</v>
      </c>
      <c r="H50" s="49">
        <v>1399</v>
      </c>
      <c r="I50" s="20">
        <v>0</v>
      </c>
      <c r="J50" s="49">
        <v>0</v>
      </c>
      <c r="K50" s="20">
        <v>0</v>
      </c>
      <c r="L50" s="49">
        <v>0</v>
      </c>
    </row>
    <row r="51" spans="3:12">
      <c r="C51" s="20"/>
      <c r="D51" s="20"/>
      <c r="E51" s="20"/>
      <c r="F51" s="20"/>
      <c r="G51" s="20" t="s">
        <v>181</v>
      </c>
      <c r="H51" s="20"/>
      <c r="I51" s="20"/>
      <c r="J51" s="20"/>
      <c r="K51" s="20"/>
      <c r="L51" s="49">
        <v>0</v>
      </c>
    </row>
    <row r="52" spans="3:12">
      <c r="C52" s="20"/>
      <c r="D52" s="20"/>
      <c r="E52" s="20"/>
      <c r="F52" s="20"/>
      <c r="G52" s="20" t="s">
        <v>182</v>
      </c>
      <c r="H52" s="20"/>
      <c r="I52" s="20"/>
      <c r="J52" s="20"/>
      <c r="K52" s="20"/>
      <c r="L52" s="20">
        <v>0</v>
      </c>
    </row>
    <row r="53" spans="3:12">
      <c r="C53" s="20"/>
      <c r="D53" s="20"/>
      <c r="E53" s="20"/>
      <c r="F53" s="20"/>
      <c r="G53" s="20" t="s">
        <v>183</v>
      </c>
      <c r="H53" s="20"/>
      <c r="I53" s="20"/>
      <c r="J53" s="20"/>
      <c r="K53" s="20"/>
      <c r="L53" s="20">
        <v>0</v>
      </c>
    </row>
    <row r="54" spans="3:12">
      <c r="C54" s="20"/>
      <c r="D54" s="20"/>
      <c r="E54" s="20"/>
      <c r="F54" s="20"/>
      <c r="G54" s="20" t="s">
        <v>184</v>
      </c>
      <c r="H54" s="20"/>
      <c r="I54" s="20"/>
      <c r="J54" s="20"/>
      <c r="K54" s="20"/>
      <c r="L54" s="20">
        <v>0</v>
      </c>
    </row>
    <row r="55" spans="3:12">
      <c r="C55" s="20"/>
      <c r="D55" s="20"/>
      <c r="E55" s="20"/>
      <c r="F55" s="20"/>
      <c r="G55" s="20" t="s">
        <v>224</v>
      </c>
      <c r="H55" s="20"/>
      <c r="I55" s="20"/>
      <c r="J55" s="20"/>
      <c r="K55" s="20"/>
      <c r="L55" s="20">
        <v>0</v>
      </c>
    </row>
    <row r="56" spans="3:12">
      <c r="C56" s="20"/>
      <c r="D56" s="20"/>
      <c r="E56" s="20"/>
      <c r="F56" s="20"/>
      <c r="G56" s="20" t="s">
        <v>185</v>
      </c>
      <c r="H56" s="20"/>
      <c r="I56" s="20"/>
      <c r="J56" s="20"/>
      <c r="K56" s="20"/>
      <c r="L56" s="20">
        <v>0</v>
      </c>
    </row>
    <row r="57" spans="3:12">
      <c r="C57" s="20"/>
      <c r="D57" s="20"/>
      <c r="E57" s="20"/>
      <c r="F57" s="20"/>
      <c r="G57" s="50" t="s">
        <v>187</v>
      </c>
      <c r="H57" s="20"/>
      <c r="I57" s="20"/>
      <c r="J57" s="20"/>
      <c r="K57" s="20"/>
      <c r="L57" s="51">
        <f>SUM(L50:L56)</f>
        <v>0</v>
      </c>
    </row>
    <row r="58" spans="3:12">
      <c r="C58" s="30"/>
      <c r="D58" s="24"/>
      <c r="E58" s="24"/>
      <c r="F58" s="24"/>
      <c r="G58" s="24"/>
      <c r="H58" s="24"/>
      <c r="I58" s="24"/>
      <c r="J58" s="24"/>
      <c r="K58" s="24"/>
      <c r="L58" s="25"/>
    </row>
    <row r="59" spans="3:12">
      <c r="C59" s="31"/>
      <c r="D59" s="117"/>
      <c r="E59" s="117"/>
      <c r="F59" s="117"/>
      <c r="G59" s="117" t="s">
        <v>190</v>
      </c>
      <c r="H59" s="117"/>
      <c r="I59" s="117"/>
      <c r="J59" s="117"/>
      <c r="K59" s="117"/>
      <c r="L59" s="32"/>
    </row>
  </sheetData>
  <pageMargins left="0.25" right="0.25" top="0.75" bottom="0.75" header="0.3" footer="0.3"/>
  <pageSetup paperSize="9" scale="8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K30"/>
  <sheetViews>
    <sheetView topLeftCell="B1" zoomScale="115" zoomScaleNormal="115" workbookViewId="0">
      <pane ySplit="3" topLeftCell="A14" activePane="bottomLeft" state="frozen"/>
      <selection pane="bottomLeft" activeCell="I20" sqref="I20"/>
    </sheetView>
  </sheetViews>
  <sheetFormatPr defaultRowHeight="14.4"/>
  <cols>
    <col min="3" max="3" width="17.77734375" customWidth="1"/>
    <col min="4" max="4" width="8.77734375" customWidth="1"/>
    <col min="5" max="5" width="12.109375" customWidth="1"/>
    <col min="6" max="6" width="7.21875" customWidth="1"/>
    <col min="7" max="7" width="18.5546875" customWidth="1"/>
    <col min="8" max="10" width="15.6640625" customWidth="1"/>
    <col min="11" max="11" width="75.44140625" customWidth="1"/>
  </cols>
  <sheetData>
    <row r="1" spans="2:11" ht="21">
      <c r="C1" s="129"/>
      <c r="D1" s="129" t="s">
        <v>1846</v>
      </c>
      <c r="E1" s="129" t="s">
        <v>577</v>
      </c>
      <c r="F1" s="129" t="s">
        <v>115</v>
      </c>
      <c r="G1" s="100" t="s">
        <v>1969</v>
      </c>
      <c r="H1" s="100" t="s">
        <v>579</v>
      </c>
      <c r="I1" s="100" t="s">
        <v>2770</v>
      </c>
      <c r="J1" s="100" t="s">
        <v>2135</v>
      </c>
      <c r="K1" s="127" t="s">
        <v>1850</v>
      </c>
    </row>
    <row r="2" spans="2:11" ht="25.8">
      <c r="C2" s="129" t="s">
        <v>335</v>
      </c>
      <c r="D2" s="130">
        <f>SUM(D6:D100000)</f>
        <v>3477</v>
      </c>
      <c r="E2" s="130">
        <f>SUM(E5:E31)</f>
        <v>3124</v>
      </c>
      <c r="F2" s="130">
        <f>SUM(F5:F31)</f>
        <v>247</v>
      </c>
      <c r="G2" s="138">
        <f>SUM(G10:G9999)</f>
        <v>4949248</v>
      </c>
      <c r="H2" s="138">
        <f>SUM(H10:H9999)</f>
        <v>1837385</v>
      </c>
      <c r="I2" s="138">
        <f>SUM(I10:I9999)</f>
        <v>432889</v>
      </c>
      <c r="J2" s="138">
        <f>(G2-H2)</f>
        <v>3111863</v>
      </c>
      <c r="K2" s="127" t="s">
        <v>1861</v>
      </c>
    </row>
    <row r="3" spans="2:11" ht="21">
      <c r="C3" s="129" t="s">
        <v>854</v>
      </c>
      <c r="F3">
        <f>SUM(F10:F30)</f>
        <v>247</v>
      </c>
      <c r="J3" s="150"/>
    </row>
    <row r="4" spans="2:11" ht="21">
      <c r="B4" s="129" t="s">
        <v>1847</v>
      </c>
      <c r="C4" s="128">
        <v>2023</v>
      </c>
      <c r="D4" s="141" t="s">
        <v>1846</v>
      </c>
      <c r="E4" s="99" t="s">
        <v>1971</v>
      </c>
    </row>
    <row r="5" spans="2:11" ht="21">
      <c r="C5" s="1" t="s">
        <v>1848</v>
      </c>
      <c r="D5" s="127">
        <f>SUMPRODUCT((MONTH(ShipRocket!$G$9:G893)=1)*(YEAR(ShipRocket!$G$9:G893)=2023))</f>
        <v>0</v>
      </c>
      <c r="E5" s="1"/>
      <c r="K5" s="80"/>
    </row>
    <row r="6" spans="2:11" ht="21">
      <c r="C6" s="1" t="s">
        <v>1849</v>
      </c>
      <c r="D6" s="127">
        <f>SUMPRODUCT((MONTH(ShipRocket!$G$9:G877)=2)*(YEAR(ShipRocket!$G$9:G877)=2023))</f>
        <v>0</v>
      </c>
    </row>
    <row r="7" spans="2:11" ht="21">
      <c r="C7" s="1" t="s">
        <v>1851</v>
      </c>
      <c r="D7" s="127">
        <f>SUMPRODUCT((MONTH(ShipRocket!$G$9:G877)=3)*(YEAR(ShipRocket!$G$9:G877)=2023))</f>
        <v>0</v>
      </c>
      <c r="K7" s="127" t="s">
        <v>1863</v>
      </c>
    </row>
    <row r="8" spans="2:11" ht="21">
      <c r="C8" s="1" t="s">
        <v>1852</v>
      </c>
      <c r="D8" s="127">
        <f>SUMPRODUCT((MONTH(ShipRocket!$G$9:G877)=4)*(YEAR(ShipRocket!$G$9:G877)=2023))</f>
        <v>0</v>
      </c>
      <c r="K8" s="127" t="s">
        <v>1968</v>
      </c>
    </row>
    <row r="9" spans="2:11" ht="21">
      <c r="C9" s="1" t="s">
        <v>1853</v>
      </c>
      <c r="D9" s="127">
        <f>SUMPRODUCT((MONTH(ShipRocket!$G$9:G877)=5)*(YEAR(ShipRocket!$G$9:G877)=2023))</f>
        <v>0</v>
      </c>
      <c r="F9" s="127"/>
    </row>
    <row r="10" spans="2:11" ht="21">
      <c r="C10" s="1" t="s">
        <v>1854</v>
      </c>
      <c r="D10" s="127">
        <f>SUMPRODUCT((MONTH(ShipRocket!$G$9:G893)=6)*(YEAR(ShipRocket!$G$9:G893)=2023))</f>
        <v>48</v>
      </c>
      <c r="E10" s="127">
        <f>SUMPRODUCT((MONTH(ShipRocket!$I$9:I877)=6)*(YEAR(ShipRocket!$I$9:I877)=2023))</f>
        <v>35</v>
      </c>
      <c r="F10" s="127">
        <f>SUMPRODUCT((MONTH(ShipRocket!$J$9:J11539)=6)*(YEAR(ShipRocket!$J$9:J11539)=2023))</f>
        <v>3</v>
      </c>
      <c r="G10" s="135">
        <f>SUMPRODUCT((MONTH(ShipRocket!$I$9:I768)=6)*(ShipRocket!$M$9:M768))</f>
        <v>52168</v>
      </c>
      <c r="H10" s="135">
        <f>SUMPRODUCT((MONTH(ShipRocket!$I$9:I894)=6)*(ShipRocket!$O$9:O894))</f>
        <v>24360</v>
      </c>
      <c r="I10" s="135">
        <f>SUMPRODUCT((MONTH(ShipRocket!$I$9:I200)=6)*(ShipRocket!$P$9:P200))</f>
        <v>4375</v>
      </c>
      <c r="J10" s="138">
        <f>(G10-(H10+I10))</f>
        <v>23433</v>
      </c>
      <c r="K10" s="127"/>
    </row>
    <row r="11" spans="2:11" ht="21">
      <c r="C11" s="1" t="s">
        <v>1855</v>
      </c>
      <c r="D11" s="127">
        <f>SUMPRODUCT((MONTH(ShipRocket!$G$9:G877)=7)*(YEAR(ShipRocket!$G$9:G877)=2023))</f>
        <v>85</v>
      </c>
      <c r="E11" s="127">
        <f>SUMPRODUCT((MONTH(ShipRocket!$I$9:I878)=7)*(YEAR(ShipRocket!$I$9:I878)=2023))</f>
        <v>87</v>
      </c>
      <c r="F11" s="127">
        <f>SUMPRODUCT((MONTH(ShipRocket!$J$9:J11540)=7)*(YEAR(ShipRocket!$J$9:J11540)=2023))</f>
        <v>7</v>
      </c>
      <c r="G11" s="135">
        <f>SUMPRODUCT((MONTH(ShipRocket!$I$9:I769)=7)*(ShipRocket!$M$9:M769))</f>
        <v>124919</v>
      </c>
      <c r="H11" s="135">
        <f>SUMPRODUCT((MONTH(ShipRocket!$I$9:I895)=7)*(ShipRocket!$O$9:O895))</f>
        <v>56080</v>
      </c>
      <c r="I11" s="135">
        <f>SUMPRODUCT((MONTH(ShipRocket!$I$9:I12037)=7)*(ShipRocket!$P$9:P12037))</f>
        <v>22675</v>
      </c>
      <c r="J11" s="138">
        <f>(G11-(H11+I11))</f>
        <v>46164</v>
      </c>
      <c r="K11" s="127"/>
    </row>
    <row r="12" spans="2:11" ht="21">
      <c r="C12" s="1" t="s">
        <v>1856</v>
      </c>
      <c r="D12" s="127">
        <f>SUMPRODUCT((MONTH(ShipRocket!$G$9:G877)=8)*(YEAR(ShipRocket!$G$9:G877)=2023))</f>
        <v>23</v>
      </c>
      <c r="E12" s="127">
        <f>SUMPRODUCT((MONTH(ShipRocket!$I$9:I879)=8)*(YEAR(ShipRocket!$I$9:I879)=2023))</f>
        <v>17</v>
      </c>
      <c r="F12" s="127">
        <f>SUMPRODUCT((MONTH(ShipRocket!$J$9:J11541)=8)*(YEAR(ShipRocket!$J$9:J11541)=2023))</f>
        <v>2</v>
      </c>
      <c r="G12" s="135">
        <f>SUMPRODUCT((MONTH(ShipRocket!$I$9:I770)=8)*(ShipRocket!$M$9:M770))</f>
        <v>23783</v>
      </c>
      <c r="H12" s="135">
        <f>SUMPRODUCT((MONTH(ShipRocket!$I$9:I896)=8)*(ShipRocket!$O$9:O896))</f>
        <v>10540</v>
      </c>
      <c r="I12" s="135">
        <f>SUMPRODUCT((MONTH(ShipRocket!$I$9:I12038)=8)*(ShipRocket!$P$9:P12038))</f>
        <v>2125</v>
      </c>
      <c r="J12" s="138">
        <f t="shared" ref="J12:J30" si="0">(G12-(H12+I12))</f>
        <v>11118</v>
      </c>
      <c r="K12" s="127" t="s">
        <v>3359</v>
      </c>
    </row>
    <row r="13" spans="2:11" ht="21">
      <c r="C13" s="1" t="s">
        <v>1857</v>
      </c>
      <c r="D13" s="127">
        <f>SUMPRODUCT((MONTH(ShipRocket!$G$9:G877)=9)*(YEAR(ShipRocket!$G$9:G877)=2023))</f>
        <v>30</v>
      </c>
      <c r="E13" s="127">
        <f>SUMPRODUCT((MONTH(ShipRocket!$I$9:I880)=9)*(YEAR(ShipRocket!$I$9:I880)=2023))</f>
        <v>16</v>
      </c>
      <c r="F13" s="127">
        <f>SUMPRODUCT((MONTH(ShipRocket!$J$9:J11542)=9)*(YEAR(ShipRocket!$J$9:J11542)=2023))</f>
        <v>4</v>
      </c>
      <c r="G13" s="135">
        <f>SUMPRODUCT((MONTH(ShipRocket!$I$9:I771)=9)*(ShipRocket!$M$9:M771))</f>
        <v>27783</v>
      </c>
      <c r="H13" s="135">
        <f>SUMPRODUCT((MONTH(ShipRocket!$I$9:I897)=9)*(ShipRocket!$O$9:O897))</f>
        <v>11610</v>
      </c>
      <c r="I13" s="135">
        <f>SUMPRODUCT((MONTH(ShipRocket!$I$9:I12039)=9)*(ShipRocket!$P$9:P12039))</f>
        <v>2000</v>
      </c>
      <c r="J13" s="138">
        <f t="shared" si="0"/>
        <v>14173</v>
      </c>
    </row>
    <row r="14" spans="2:11" ht="21">
      <c r="C14" s="1" t="s">
        <v>1858</v>
      </c>
      <c r="D14" s="127">
        <f>SUMPRODUCT((MONTH(ShipRocket!$G$9:G877)=10)*(YEAR(ShipRocket!$G$9:G877)=2023))</f>
        <v>50</v>
      </c>
      <c r="E14" s="127">
        <f>SUMPRODUCT((MONTH(ShipRocket!$I$9:I881)=10)*(YEAR(ShipRocket!$I$9:I881)=2023))</f>
        <v>32</v>
      </c>
      <c r="F14" s="127">
        <f>SUMPRODUCT((MONTH(ShipRocket!$J$9:J11543)=10)*(YEAR(ShipRocket!$J$9:J11543)=2023))</f>
        <v>32</v>
      </c>
      <c r="G14" s="135">
        <f>SUMPRODUCT((MONTH(ShipRocket!$I$9:I772)=10)*(ShipRocket!$M$9:M772))</f>
        <v>57568</v>
      </c>
      <c r="H14" s="135">
        <f>SUMPRODUCT((MONTH(ShipRocket!$I$9:I898)=10)*(ShipRocket!$O$9:O898))</f>
        <v>24000</v>
      </c>
      <c r="I14" s="135">
        <f>SUMPRODUCT((MONTH(ShipRocket!$I$9:I12040)=10)*(ShipRocket!$P$9:P12040))</f>
        <v>4000</v>
      </c>
      <c r="J14" s="138">
        <f t="shared" si="0"/>
        <v>29568</v>
      </c>
    </row>
    <row r="15" spans="2:11" ht="21">
      <c r="C15" s="1" t="s">
        <v>1859</v>
      </c>
      <c r="D15" s="127">
        <f>SUMPRODUCT((MONTH(ShipRocket!$G$9:G877)=11)*(YEAR(ShipRocket!$G$9:G877)=2023))</f>
        <v>34</v>
      </c>
      <c r="E15" s="127">
        <f>SUMPRODUCT((MONTH(ShipRocket!$I$9:I882)=11)*(YEAR(ShipRocket!$I$9:I882)=2023))</f>
        <v>30</v>
      </c>
      <c r="F15" s="127">
        <f>SUMPRODUCT((MONTH(ShipRocket!$J$9:J11544)=11)*(YEAR(ShipRocket!$J$9:J11544)=2023))</f>
        <v>1</v>
      </c>
      <c r="G15" s="135">
        <f>SUMPRODUCT((MONTH(ShipRocket!$I$9:I773)=11)*(ShipRocket!$M$9:M773))</f>
        <v>48369</v>
      </c>
      <c r="H15" s="135">
        <f>SUMPRODUCT((MONTH(ShipRocket!$I$9:I10538)=11)*(ShipRocket!$O$9:O10538))</f>
        <v>23250</v>
      </c>
      <c r="I15" s="135">
        <f>SUMPRODUCT((MONTH(ShipRocket!$I$9:I12041)=11)*(ShipRocket!$P$9:P12041))</f>
        <v>3750</v>
      </c>
      <c r="J15" s="138">
        <f t="shared" si="0"/>
        <v>21369</v>
      </c>
    </row>
    <row r="16" spans="2:11" ht="21">
      <c r="C16" s="1" t="s">
        <v>1860</v>
      </c>
      <c r="D16" s="127">
        <f>SUMPRODUCT((MONTH(ShipRocket!$G$9:G877)=12)*(YEAR(ShipRocket!$G$9:G877)=2023))</f>
        <v>187</v>
      </c>
      <c r="E16" s="127">
        <f>SUMPRODUCT((MONTH(ShipRocket!$I$9:I883)=12)*(YEAR(ShipRocket!$I$9:I883)=2023))</f>
        <v>156</v>
      </c>
      <c r="F16" s="127">
        <f>SUMPRODUCT((MONTH(ShipRocket!$J$9:J11545)=12)*(YEAR(ShipRocket!$J$9:J11545)=2023))</f>
        <v>7</v>
      </c>
      <c r="G16" s="135">
        <f>SUMPRODUCT((MONTH(ShipRocket!$I$9:I774)=12)*(ShipRocket!$M$9:M774))</f>
        <v>220146</v>
      </c>
      <c r="H16" s="135">
        <f>SUMPRODUCT((MONTH(ShipRocket!$I$9:I10539)=12)*(ShipRocket!$O$9:O10539))</f>
        <v>73200</v>
      </c>
      <c r="I16" s="135">
        <f>SUMPRODUCT((MONTH(ShipRocket!$I$9:I12042)=12)*(ShipRocket!$P$9:P12042))</f>
        <v>19579</v>
      </c>
      <c r="J16" s="138">
        <f t="shared" si="0"/>
        <v>127367</v>
      </c>
      <c r="K16" s="5"/>
    </row>
    <row r="17" spans="2:11" ht="21">
      <c r="J17" s="138"/>
      <c r="K17" s="5"/>
    </row>
    <row r="18" spans="2:11" ht="21">
      <c r="B18" s="129" t="s">
        <v>1847</v>
      </c>
      <c r="C18" s="128">
        <v>2024</v>
      </c>
      <c r="E18" s="127"/>
      <c r="F18" s="127"/>
      <c r="G18" s="127"/>
      <c r="J18" s="138"/>
    </row>
    <row r="19" spans="2:11" ht="21">
      <c r="C19" s="1" t="s">
        <v>1848</v>
      </c>
      <c r="D19" s="127">
        <f>SUMPRODUCT((MONTH(ShipRocket!$G$9:G877)=1)*(YEAR(ShipRocket!$G$9:G877)=2024))</f>
        <v>316</v>
      </c>
      <c r="E19" s="127">
        <f>SUMPRODUCT((MONTH(ShipRocket!$I$9:I886)=1)*(YEAR(ShipRocket!$I$9:I886)=2024))</f>
        <v>283</v>
      </c>
      <c r="F19" s="127">
        <f>SUMPRODUCT((MONTH(ShipRocket!$J$9:J11548)=1)*(YEAR(ShipRocket!$J$9:J11548)=2024))</f>
        <v>22</v>
      </c>
      <c r="G19" s="135">
        <f>SUMPRODUCT((MONTH(ShipRocket!$I$9:I12144)=1)*(ShipRocket!$M$9:M12144))</f>
        <v>406346</v>
      </c>
      <c r="H19" s="135">
        <f>SUMPRODUCT((MONTH(ShipRocket!$I$9:I12044)=1)*(ShipRocket!$O$9:O12044))</f>
        <v>167090</v>
      </c>
      <c r="I19" s="135">
        <f>SUMPRODUCT((MONTH(ShipRocket!$I$300:I900)=1)*(ShipRocket!$P$300:P900))</f>
        <v>40785</v>
      </c>
      <c r="J19" s="138">
        <f t="shared" si="0"/>
        <v>198471</v>
      </c>
    </row>
    <row r="20" spans="2:11" ht="21">
      <c r="C20" s="1" t="s">
        <v>1849</v>
      </c>
      <c r="D20" s="127">
        <f>SUMPRODUCT((MONTH(ShipRocket!$G$9:G2000)=2)*(YEAR(ShipRocket!$G$9:G2000)=2024))</f>
        <v>267</v>
      </c>
      <c r="E20" s="127">
        <f>SUMPRODUCT((MONTH(ShipRocket!$I$9:I12144)=2)*(YEAR(ShipRocket!$I$9:I12144)=2024))</f>
        <v>243</v>
      </c>
      <c r="F20" s="127">
        <f>SUMPRODUCT((MONTH(ShipRocket!$J$9:J11549)=2)*(YEAR(ShipRocket!$J$9:J11549)=2024))</f>
        <v>15</v>
      </c>
      <c r="G20" s="135">
        <f>SUMPRODUCT((MONTH(ShipRocket!$I$9:I12045)=2)*(ShipRocket!$M$9:M12045))</f>
        <v>345123</v>
      </c>
      <c r="H20" s="135">
        <f>SUMPRODUCT((MONTH(ShipRocket!$I$9:I12045)=2)*(ShipRocket!$O$9:O12045))</f>
        <v>110370</v>
      </c>
      <c r="I20" s="135">
        <f>SUMPRODUCT((MONTH(ShipRocket!$I$9:I12046)=2)*(ShipRocket!$P$9:P12046))</f>
        <v>30375</v>
      </c>
      <c r="J20" s="138">
        <f t="shared" si="0"/>
        <v>204378</v>
      </c>
    </row>
    <row r="21" spans="2:11" ht="21">
      <c r="C21" s="1" t="s">
        <v>1851</v>
      </c>
      <c r="D21" s="127">
        <f>SUMPRODUCT((MONTH(ShipRocket!$G$9:G2000)=3)*(YEAR(ShipRocket!$G$9:G2000)=2024))</f>
        <v>510</v>
      </c>
      <c r="E21" s="127">
        <f>SUMPRODUCT((MONTH(ShipRocket!$I$9:I12144)=3)*(YEAR(ShipRocket!$I$9:I12144)=2024))</f>
        <v>477</v>
      </c>
      <c r="F21" s="127">
        <f>SUMPRODUCT((MONTH(ShipRocket!$J$9:J11550)=3)*(YEAR(ShipRocket!$J$9:J11550)=2024))</f>
        <v>26</v>
      </c>
      <c r="G21" s="135">
        <f>SUMPRODUCT((MONTH(ShipRocket!$I$9:I12046)=3)*(ShipRocket!$M$9:M12046))</f>
        <v>731717</v>
      </c>
      <c r="H21" s="135">
        <f>SUMPRODUCT((MONTH(ShipRocket!$I$9:I12046)=3)*(ShipRocket!$O$9:O12046))</f>
        <v>284370</v>
      </c>
      <c r="I21" s="135">
        <f>SUMPRODUCT((MONTH(ShipRocket!$I$9:I12047)=3)*(ShipRocket!$P$9:P12047))</f>
        <v>61860</v>
      </c>
      <c r="J21" s="138">
        <f t="shared" si="0"/>
        <v>385487</v>
      </c>
      <c r="K21" s="127"/>
    </row>
    <row r="22" spans="2:11" ht="21">
      <c r="C22" s="1" t="s">
        <v>1852</v>
      </c>
      <c r="D22" s="127">
        <f>SUMPRODUCT((MONTH(ShipRocket!G$1041:$G2399)=4)*(YEAR(ShipRocket!G$1041:$G2399)=2024))</f>
        <v>524</v>
      </c>
      <c r="E22" s="127">
        <f>SUMPRODUCT((MONTH(ShipRocket!$I$9:I12144)=4)*(YEAR(ShipRocket!$I$9:I12144)=2024))</f>
        <v>463</v>
      </c>
      <c r="F22" s="127">
        <f>SUMPRODUCT((MONTH(ShipRocket!$J$9:J11551)=4)*(YEAR(ShipRocket!$J$9:J11551)=2024))</f>
        <v>33</v>
      </c>
      <c r="G22" s="135">
        <f>SUMPRODUCT((MONTH(ShipRocket!$I$9:I12047)=4)*(ShipRocket!$M$9:M12047))</f>
        <v>771037</v>
      </c>
      <c r="H22" s="135">
        <f>SUMPRODUCT((MONTH(ShipRocket!$I$9:I12047)=4)*(ShipRocket!$O$9:O12047))</f>
        <v>295040</v>
      </c>
      <c r="I22" s="135">
        <f>SUMPRODUCT((MONTH(ShipRocket!$I$9:I12048)=4)*(ShipRocket!$P$9:P12048))</f>
        <v>65498</v>
      </c>
      <c r="J22" s="138">
        <f t="shared" si="0"/>
        <v>410499</v>
      </c>
      <c r="K22" s="127" t="s">
        <v>3073</v>
      </c>
    </row>
    <row r="23" spans="2:11" ht="21">
      <c r="C23" s="1" t="s">
        <v>1853</v>
      </c>
      <c r="D23" s="127">
        <f>SUMPRODUCT((MONTH(ShipRocket!G$9:$G4040)=5)*(YEAR(ShipRocket!G$9:$G4040)=2024))</f>
        <v>571</v>
      </c>
      <c r="E23" s="127">
        <f>SUMPRODUCT((MONTH(ShipRocket!$I$9:I12144)=5)*(YEAR(ShipRocket!$I$9:I12144)=2024))</f>
        <v>537</v>
      </c>
      <c r="F23" s="127">
        <f>SUMPRODUCT((MONTH(ShipRocket!$J$9:J11552)=5)*(YEAR(ShipRocket!$J$9:J11552)=2024))</f>
        <v>41</v>
      </c>
      <c r="G23" s="135">
        <f>SUMPRODUCT((MONTH(ShipRocket!$I$9:I12048)=5)*(ShipRocket!$M$9:M12048))</f>
        <v>897806</v>
      </c>
      <c r="H23" s="135">
        <f>SUMPRODUCT((MONTH(ShipRocket!$I$9:I12048)=5)*(ShipRocket!$O$9:O12048))</f>
        <v>325975</v>
      </c>
      <c r="I23" s="135">
        <f>SUMPRODUCT((MONTH(ShipRocket!$I$9:I12049)=5)*(ShipRocket!$P$9:P12049))</f>
        <v>76890</v>
      </c>
      <c r="J23" s="138">
        <f t="shared" si="0"/>
        <v>494941</v>
      </c>
      <c r="K23" s="127" t="s">
        <v>3071</v>
      </c>
    </row>
    <row r="24" spans="2:11" ht="21">
      <c r="C24" s="1" t="s">
        <v>1854</v>
      </c>
      <c r="D24" s="127">
        <f>SUMPRODUCT((MONTH(ShipRocket!G$9:$G4041)=6)*(YEAR(ShipRocket!G$9:$G4041)=2024))</f>
        <v>615</v>
      </c>
      <c r="E24" s="127">
        <f>SUMPRODUCT((MONTH(ShipRocket!$I$9:I12144)=6)*(YEAR(ShipRocket!$I$9:I12144)=2024))</f>
        <v>602</v>
      </c>
      <c r="F24" s="127">
        <f>SUMPRODUCT((MONTH(ShipRocket!$J$9:J11553)=6)*(YEAR(ShipRocket!$J$9:J11553)=2024))</f>
        <v>37</v>
      </c>
      <c r="G24" s="135">
        <f>SUMPRODUCT((MONTH(ShipRocket!$I$200:I12049)=6)*(ShipRocket!$M$200:M12049))</f>
        <v>991703</v>
      </c>
      <c r="H24" s="135">
        <f>SUMPRODUCT((MONTH(ShipRocket!$I$9:I12049)=6)*(ShipRocket!$O$9:O12049))</f>
        <v>380265</v>
      </c>
      <c r="I24" s="135">
        <f>SUMPRODUCT((MONTH(ShipRocket!$I$200:I12050)=6)*(ShipRocket!$P$200:P12050))</f>
        <v>87177</v>
      </c>
      <c r="J24" s="138">
        <f t="shared" si="0"/>
        <v>524261</v>
      </c>
      <c r="K24" s="127" t="s">
        <v>3072</v>
      </c>
    </row>
    <row r="25" spans="2:11" ht="21">
      <c r="C25" s="1" t="s">
        <v>1855</v>
      </c>
      <c r="D25" s="127">
        <f>SUMPRODUCT((MONTH(ShipRocket!G$9:$G4042)=7)*(YEAR(ShipRocket!G$9:$G4042)=2024))</f>
        <v>217</v>
      </c>
      <c r="E25" s="127">
        <f>SUMPRODUCT((MONTH(ShipRocket!$I$9:I12145)=7)*(YEAR(ShipRocket!$I$9:I12145)=2024))</f>
        <v>146</v>
      </c>
      <c r="F25" s="127">
        <f>SUMPRODUCT((MONTH(ShipRocket!$J$9:J11554)=7)*(YEAR(ShipRocket!$J$9:J11554)=2024))</f>
        <v>17</v>
      </c>
      <c r="G25" s="135">
        <f>SUMPRODUCT((MONTH(ShipRocket!$I$200:I12050)=7)*(ShipRocket!$M$200:M12050))</f>
        <v>250780</v>
      </c>
      <c r="H25" s="135">
        <f>SUMPRODUCT((MONTH(ShipRocket!$I$200:I12050)=7)*(ShipRocket!$O$200:O12050))</f>
        <v>51235</v>
      </c>
      <c r="I25" s="135">
        <f>SUMPRODUCT((MONTH(ShipRocket!$I$200:I12051)=7)*(ShipRocket!$P$200:P12051))</f>
        <v>11800</v>
      </c>
      <c r="J25" s="138">
        <f t="shared" si="0"/>
        <v>187745</v>
      </c>
    </row>
    <row r="26" spans="2:11" ht="21">
      <c r="C26" s="1" t="s">
        <v>1856</v>
      </c>
      <c r="D26" s="127"/>
      <c r="E26" s="127">
        <f>SUMPRODUCT((MONTH(ShipRocket!$I$9:I12144)=8)*(YEAR(ShipRocket!$I$9:I12144)=2024))</f>
        <v>0</v>
      </c>
      <c r="F26" s="127">
        <f>SUMPRODUCT((MONTH(ShipRocket!$J$9:J11555)=8)*(YEAR(ShipRocket!$J$9:J11555)=2024))</f>
        <v>0</v>
      </c>
      <c r="G26" s="135">
        <f>SUMPRODUCT((MONTH(ShipRocket!$I$200:I12051)=8)*(ShipRocket!$M$200:M12051))</f>
        <v>0</v>
      </c>
      <c r="H26" s="135">
        <f>SUMPRODUCT((MONTH(ShipRocket!$I$200:I12051)=8)*(ShipRocket!$O$200:O12051))</f>
        <v>0</v>
      </c>
      <c r="I26" s="135">
        <f>SUMPRODUCT((MONTH(ShipRocket!$I$200:I12052)=8)*(ShipRocket!$P$200:P12052))</f>
        <v>0</v>
      </c>
      <c r="J26" s="138">
        <f t="shared" si="0"/>
        <v>0</v>
      </c>
    </row>
    <row r="27" spans="2:11" ht="21">
      <c r="C27" s="1" t="s">
        <v>1857</v>
      </c>
      <c r="D27" s="127"/>
      <c r="E27" s="127">
        <f>SUMPRODUCT((MONTH(ShipRocket!$I$9:I12144)=9)*(YEAR(ShipRocket!$I$9:I12144)=2024))</f>
        <v>0</v>
      </c>
      <c r="F27" s="127">
        <f>SUMPRODUCT((MONTH(ShipRocket!$J$9:J11556)=9)*(YEAR(ShipRocket!$J$9:J11556)=2024))</f>
        <v>0</v>
      </c>
      <c r="G27" s="135">
        <f>SUMPRODUCT((MONTH(ShipRocket!$I$200:I12052)=9)*(ShipRocket!$M$200:M12052))</f>
        <v>0</v>
      </c>
      <c r="H27" s="135">
        <f>SUMPRODUCT((MONTH(ShipRocket!$I$200:I12052)=9)*(ShipRocket!$O$200:O12052))</f>
        <v>0</v>
      </c>
      <c r="I27" s="135">
        <f>SUMPRODUCT((MONTH(ShipRocket!$I$200:I12053)=9)*(ShipRocket!$P$200:P12053))</f>
        <v>0</v>
      </c>
      <c r="J27" s="138">
        <f t="shared" si="0"/>
        <v>0</v>
      </c>
    </row>
    <row r="28" spans="2:11" ht="21">
      <c r="C28" s="1" t="s">
        <v>1858</v>
      </c>
      <c r="D28" s="127"/>
      <c r="E28" s="127">
        <f>SUMPRODUCT((MONTH(ShipRocket!$I$9:I12144)=10)*(YEAR(ShipRocket!$I$9:I12144)=2024))</f>
        <v>0</v>
      </c>
      <c r="F28" s="127">
        <f>SUMPRODUCT((MONTH(ShipRocket!$J$9:J11557)=10)*(YEAR(ShipRocket!$J$9:J11557)=2024))</f>
        <v>0</v>
      </c>
      <c r="G28" s="135">
        <f>SUMPRODUCT((MONTH(ShipRocket!$I$400:I12053)=10)*(ShipRocket!$M$400:M12053))</f>
        <v>0</v>
      </c>
      <c r="H28" s="135">
        <f>SUMPRODUCT((MONTH(ShipRocket!$I$400:I12053)=10)*(ShipRocket!$O$400:O12053))</f>
        <v>0</v>
      </c>
      <c r="I28" s="135">
        <f>SUMPRODUCT((MONTH(ShipRocket!$I$400:I12054)=10)*(ShipRocket!$P$400:P12054))</f>
        <v>0</v>
      </c>
      <c r="J28" s="138">
        <f t="shared" si="0"/>
        <v>0</v>
      </c>
    </row>
    <row r="29" spans="2:11" ht="21">
      <c r="C29" s="1" t="s">
        <v>1859</v>
      </c>
      <c r="D29" s="127"/>
      <c r="E29" s="127">
        <f>SUMPRODUCT((MONTH(ShipRocket!$I$9:I12144)=11)*(YEAR(ShipRocket!$I$9:I12144)=2024))</f>
        <v>0</v>
      </c>
      <c r="F29" s="127">
        <f>SUMPRODUCT((MONTH(ShipRocket!$J$9:J11558)=11)*(YEAR(ShipRocket!$J$9:J11558)=2024))</f>
        <v>0</v>
      </c>
      <c r="G29" s="135">
        <f>SUMPRODUCT((MONTH(ShipRocket!$I$400:I12054)=11)*(ShipRocket!$M$400:M12054))</f>
        <v>0</v>
      </c>
      <c r="H29" s="135">
        <f>SUMPRODUCT((MONTH(ShipRocket!$I$400:I12054)=11)*(ShipRocket!$O$400:O12054))</f>
        <v>0</v>
      </c>
      <c r="I29" s="135">
        <f>SUMPRODUCT((MONTH(ShipRocket!$I$400:I12055)=11)*(ShipRocket!$P$400:P12055))</f>
        <v>0</v>
      </c>
      <c r="J29" s="138">
        <f t="shared" si="0"/>
        <v>0</v>
      </c>
    </row>
    <row r="30" spans="2:11" ht="21">
      <c r="C30" s="1" t="s">
        <v>1860</v>
      </c>
      <c r="D30" s="127"/>
      <c r="E30" s="127">
        <f>SUMPRODUCT((MONTH(ShipRocket!$I$9:I12144)=12)*(YEAR(ShipRocket!$I$9:I12144)=2024))</f>
        <v>0</v>
      </c>
      <c r="F30" s="127">
        <f>SUMPRODUCT((MONTH(ShipRocket!$J$9:J11559)=12)*(YEAR(ShipRocket!$J$9:J11559)=2024))</f>
        <v>0</v>
      </c>
      <c r="G30" s="135">
        <f>SUMPRODUCT((MONTH(ShipRocket!$I$800:I12055)=12)*(ShipRocket!$M$800:M12055))</f>
        <v>0</v>
      </c>
      <c r="H30" s="135">
        <f>SUMPRODUCT((MONTH(ShipRocket!$I$800:I12055)=12)*(ShipRocket!$O$800:O12055))</f>
        <v>0</v>
      </c>
      <c r="I30" s="135">
        <f>SUMPRODUCT((MONTH(ShipRocket!$I$500:I12056)=12)*(ShipRocket!$P$500:P12056))</f>
        <v>0</v>
      </c>
      <c r="J30" s="138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ITL</vt:lpstr>
      <vt:lpstr>ByHandSale</vt:lpstr>
      <vt:lpstr>Products</vt:lpstr>
      <vt:lpstr>Label</vt:lpstr>
      <vt:lpstr>ShipRocket</vt:lpstr>
      <vt:lpstr>OrdersByState</vt:lpstr>
      <vt:lpstr>Invoice</vt:lpstr>
      <vt:lpstr>YearlySummary</vt:lpstr>
      <vt:lpstr>P&amp;L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</dc:creator>
  <cp:lastModifiedBy>SHANTANU</cp:lastModifiedBy>
  <cp:lastPrinted>2024-02-27T02:34:10Z</cp:lastPrinted>
  <dcterms:created xsi:type="dcterms:W3CDTF">2023-05-04T16:18:41Z</dcterms:created>
  <dcterms:modified xsi:type="dcterms:W3CDTF">2024-07-24T02:21:51Z</dcterms:modified>
</cp:coreProperties>
</file>