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xr:revisionPtr revIDLastSave="0" documentId="13_ncr:1000001_{3B1FC851-1A20-744E-8C45-E86C9EC8578C}" xr6:coauthVersionLast="47" xr6:coauthVersionMax="47" xr10:uidLastSave="{00000000-0000-0000-0000-000000000000}"/>
  <bookViews>
    <workbookView xWindow="240" yWindow="75" windowWidth="20115" windowHeight="9285" activeTab="2" xr2:uid="{00000000-000D-0000-FFFF-FFFF00000000}"/>
  </bookViews>
  <sheets>
    <sheet name="Ques.1" sheetId="1" r:id="rId1"/>
    <sheet name="Ques.2" sheetId="2" r:id="rId2"/>
    <sheet name="Ques.3" sheetId="3" r:id="rId3"/>
    <sheet name="Ques.4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2" i="4" l="1"/>
  <c r="AE7" i="4"/>
  <c r="V43" i="4"/>
  <c r="V44" i="4"/>
  <c r="V41" i="4"/>
  <c r="AB7" i="4"/>
  <c r="U57" i="4"/>
  <c r="U58" i="4"/>
  <c r="W51" i="4"/>
  <c r="W52" i="4"/>
  <c r="AK7" i="4"/>
  <c r="AH7" i="4"/>
  <c r="V35" i="4"/>
  <c r="AK6" i="4"/>
  <c r="V34" i="4"/>
  <c r="AH6" i="4"/>
  <c r="V33" i="4"/>
  <c r="AE6" i="4"/>
  <c r="V26" i="4"/>
  <c r="AK5" i="4"/>
  <c r="V25" i="4"/>
  <c r="AH5" i="4"/>
  <c r="V24" i="4"/>
  <c r="AE5" i="4"/>
  <c r="V17" i="4"/>
  <c r="AK4" i="4"/>
  <c r="V16" i="4"/>
  <c r="AH4" i="4"/>
  <c r="V15" i="4"/>
  <c r="AE4" i="4"/>
  <c r="V32" i="4"/>
  <c r="AB6" i="4"/>
  <c r="V23" i="4"/>
  <c r="AB5" i="4"/>
  <c r="V14" i="4"/>
  <c r="AB4" i="4"/>
  <c r="N33" i="4"/>
  <c r="P18" i="4"/>
  <c r="O17" i="4"/>
  <c r="N16" i="4"/>
  <c r="O19" i="4"/>
  <c r="P19" i="4"/>
  <c r="N19" i="4"/>
  <c r="N35" i="4"/>
  <c r="O18" i="4"/>
  <c r="N18" i="4"/>
  <c r="N36" i="4"/>
  <c r="O16" i="4"/>
  <c r="P16" i="4"/>
  <c r="P17" i="4"/>
  <c r="N17" i="4"/>
  <c r="AO58" i="3"/>
  <c r="AP19" i="3"/>
  <c r="AO25" i="3"/>
  <c r="AP12" i="3"/>
  <c r="AO24" i="3"/>
  <c r="AP20" i="3"/>
  <c r="AO30" i="3"/>
  <c r="AP13" i="3"/>
  <c r="AO29" i="3"/>
  <c r="AF58" i="3"/>
  <c r="AG20" i="3"/>
  <c r="AF30" i="3"/>
  <c r="AF11" i="3"/>
  <c r="AG13" i="3"/>
  <c r="AF29" i="3"/>
  <c r="AG19" i="3"/>
  <c r="AF25" i="3"/>
  <c r="AG12" i="3"/>
  <c r="AF24" i="3"/>
  <c r="W58" i="3"/>
  <c r="X20" i="3"/>
  <c r="W30" i="3"/>
  <c r="X13" i="3"/>
  <c r="W29" i="3"/>
  <c r="X19" i="3"/>
  <c r="W25" i="3"/>
  <c r="X12" i="3"/>
  <c r="W24" i="3"/>
  <c r="P39" i="3"/>
  <c r="P38" i="3"/>
  <c r="L97" i="1"/>
  <c r="R13" i="3"/>
  <c r="R14" i="3"/>
  <c r="T14" i="3"/>
  <c r="X15" i="1"/>
  <c r="Y15" i="1"/>
  <c r="N20" i="1"/>
  <c r="Z15" i="1"/>
  <c r="O20" i="1"/>
  <c r="AA15" i="1"/>
  <c r="P20" i="1"/>
  <c r="AB15" i="1"/>
  <c r="Q20" i="1"/>
  <c r="AC15" i="1"/>
  <c r="AD15" i="1"/>
  <c r="X16" i="1"/>
  <c r="Y16" i="1"/>
  <c r="N21" i="1"/>
  <c r="Z16" i="1"/>
  <c r="O21" i="1"/>
  <c r="AA16" i="1"/>
  <c r="P21" i="1"/>
  <c r="AB16" i="1"/>
  <c r="Q21" i="1"/>
  <c r="AC16" i="1"/>
  <c r="AD16" i="1"/>
  <c r="X17" i="1"/>
  <c r="Y17" i="1"/>
  <c r="Z17" i="1"/>
  <c r="O22" i="1"/>
  <c r="AA17" i="1"/>
  <c r="P22" i="1"/>
  <c r="AB17" i="1"/>
  <c r="Q22" i="1"/>
  <c r="AC17" i="1"/>
  <c r="AD17" i="1"/>
  <c r="X18" i="1"/>
  <c r="Y18" i="1"/>
  <c r="Z18" i="1"/>
  <c r="AA18" i="1"/>
  <c r="P23" i="1"/>
  <c r="AB18" i="1"/>
  <c r="Q23" i="1"/>
  <c r="AC18" i="1"/>
  <c r="AD18" i="1"/>
  <c r="X19" i="1"/>
  <c r="Y19" i="1"/>
  <c r="Z19" i="1"/>
  <c r="AA19" i="1"/>
  <c r="AB19" i="1"/>
  <c r="Q24" i="1"/>
  <c r="AC19" i="1"/>
  <c r="AD19" i="1"/>
  <c r="X20" i="1"/>
  <c r="Y20" i="1"/>
  <c r="Z20" i="1"/>
  <c r="AA20" i="1"/>
  <c r="AB20" i="1"/>
  <c r="AC20" i="1"/>
  <c r="AD20" i="1"/>
  <c r="AF18" i="1"/>
  <c r="N84" i="1"/>
  <c r="O84" i="1"/>
  <c r="P84" i="1"/>
  <c r="Q84" i="1"/>
  <c r="L93" i="1"/>
  <c r="O85" i="1"/>
  <c r="P85" i="1"/>
  <c r="Q85" i="1"/>
  <c r="L94" i="1"/>
  <c r="P86" i="1"/>
  <c r="Q86" i="1"/>
  <c r="L95" i="1"/>
  <c r="Q87" i="1"/>
  <c r="L96" i="1"/>
  <c r="N83" i="1"/>
  <c r="O83" i="1"/>
  <c r="P83" i="1"/>
  <c r="Q83" i="1"/>
  <c r="L92" i="1"/>
  <c r="N48" i="1"/>
  <c r="O48" i="1"/>
  <c r="P48" i="1"/>
  <c r="Q48" i="1"/>
  <c r="L55" i="1"/>
  <c r="V8" i="1"/>
  <c r="N71" i="1"/>
  <c r="O71" i="1"/>
  <c r="P71" i="1"/>
  <c r="Q71" i="1"/>
  <c r="R71" i="1"/>
  <c r="K67" i="1"/>
  <c r="S71" i="1"/>
  <c r="M67" i="1"/>
  <c r="T71" i="1"/>
  <c r="O72" i="1"/>
  <c r="P72" i="1"/>
  <c r="Q72" i="1"/>
  <c r="R72" i="1"/>
  <c r="S72" i="1"/>
  <c r="T72" i="1"/>
  <c r="P73" i="1"/>
  <c r="Q73" i="1"/>
  <c r="R73" i="1"/>
  <c r="S73" i="1"/>
  <c r="T73" i="1"/>
  <c r="Q74" i="1"/>
  <c r="R74" i="1"/>
  <c r="S74" i="1"/>
  <c r="T74" i="1"/>
  <c r="R75" i="1"/>
  <c r="S75" i="1"/>
  <c r="T75" i="1"/>
  <c r="N70" i="1"/>
  <c r="O70" i="1"/>
  <c r="P70" i="1"/>
  <c r="Q70" i="1"/>
  <c r="R70" i="1"/>
  <c r="S70" i="1"/>
  <c r="T70" i="1"/>
  <c r="N49" i="1"/>
  <c r="O49" i="1"/>
  <c r="P49" i="1"/>
  <c r="Q49" i="1"/>
  <c r="L56" i="1"/>
  <c r="O50" i="1"/>
  <c r="P50" i="1"/>
  <c r="Q50" i="1"/>
  <c r="L57" i="1"/>
  <c r="P51" i="1"/>
  <c r="Q51" i="1"/>
  <c r="L58" i="1"/>
  <c r="Q52" i="1"/>
  <c r="L59" i="1"/>
  <c r="L60" i="1"/>
  <c r="N33" i="1"/>
  <c r="O33" i="1"/>
  <c r="P33" i="1"/>
  <c r="Q33" i="1"/>
  <c r="R33" i="1"/>
  <c r="N34" i="1"/>
  <c r="O34" i="1"/>
  <c r="P34" i="1"/>
  <c r="Q34" i="1"/>
  <c r="R34" i="1"/>
  <c r="O35" i="1"/>
  <c r="P35" i="1"/>
  <c r="Q35" i="1"/>
  <c r="R35" i="1"/>
  <c r="P36" i="1"/>
  <c r="Q36" i="1"/>
  <c r="R36" i="1"/>
  <c r="Q37" i="1"/>
  <c r="R37" i="1"/>
  <c r="R38" i="1"/>
  <c r="T35" i="1"/>
  <c r="R20" i="1"/>
  <c r="R21" i="1"/>
  <c r="R22" i="1"/>
  <c r="R23" i="1"/>
  <c r="R24" i="1"/>
  <c r="R25" i="1"/>
  <c r="T22" i="1"/>
  <c r="Q12" i="1"/>
  <c r="P11" i="1"/>
  <c r="Q11" i="1"/>
  <c r="O10" i="1"/>
  <c r="P10" i="1"/>
  <c r="Q10" i="1"/>
  <c r="N9" i="1"/>
  <c r="O9" i="1"/>
  <c r="P9" i="1"/>
  <c r="Q9" i="1"/>
  <c r="N8" i="1"/>
  <c r="O8" i="1"/>
  <c r="P8" i="1"/>
  <c r="Q8" i="1"/>
  <c r="N34" i="4"/>
</calcChain>
</file>

<file path=xl/sharedStrings.xml><?xml version="1.0" encoding="utf-8"?>
<sst xmlns="http://schemas.openxmlformats.org/spreadsheetml/2006/main" count="347" uniqueCount="149">
  <si>
    <t>Solution:</t>
  </si>
  <si>
    <t>We have the alternatives to purchase 0,1,2,3,4 or 5 spare parts.</t>
  </si>
  <si>
    <t>The states of nature are represented by the number  of failures i.e. 0,1,2,3,4 and 5.</t>
  </si>
  <si>
    <t>According to the question we have the following cost matrix:</t>
  </si>
  <si>
    <t>Cost Matrix:</t>
  </si>
  <si>
    <t>No. of spare parts</t>
  </si>
  <si>
    <t>No. of failures</t>
  </si>
  <si>
    <t>The optimum number of units of the spare parts on the basis of following methods are:</t>
  </si>
  <si>
    <t>(a.i) Minimax principle</t>
  </si>
  <si>
    <t>Max</t>
  </si>
  <si>
    <t>Minimax=</t>
  </si>
  <si>
    <t>The minimax occurs  for 5 spare parts.</t>
  </si>
  <si>
    <t>So, the number of spare parts to be ordered is 5.</t>
  </si>
  <si>
    <t>(a.ii) Minimin principle</t>
  </si>
  <si>
    <t>Min</t>
  </si>
  <si>
    <t>Minimin=</t>
  </si>
  <si>
    <t>The minimin occurs  for 0 spare parts.</t>
  </si>
  <si>
    <t>So, no spare parts should be purchased..</t>
  </si>
  <si>
    <t>(a.iii) Laplace principle</t>
  </si>
  <si>
    <t>number of alternatives=number of sates of nature=6.</t>
  </si>
  <si>
    <t>Expected payoff (0)=</t>
  </si>
  <si>
    <t>Expected payoff (1)=</t>
  </si>
  <si>
    <t>Expected payoffs for number of spare parts are as follows.</t>
  </si>
  <si>
    <t>Expected payoff (2)=</t>
  </si>
  <si>
    <t>Expected payoff (3)=</t>
  </si>
  <si>
    <t>Expected payoff (4)=</t>
  </si>
  <si>
    <t>Expected payoff (5)=</t>
  </si>
  <si>
    <t>Minimum expected payoff occurs at 4 spare parts.</t>
  </si>
  <si>
    <t>So, the number of spare parts to be ordered is 4.</t>
  </si>
  <si>
    <t>(a.iv) Harwicz Principle</t>
  </si>
  <si>
    <t>Given: a=0.7</t>
  </si>
  <si>
    <t>Row min(r1)</t>
  </si>
  <si>
    <t>Row max(r2)</t>
  </si>
  <si>
    <t>r1*a+r2*(1-a)</t>
  </si>
  <si>
    <t>1-a=</t>
  </si>
  <si>
    <t>a=</t>
  </si>
  <si>
    <t>In case of cost matrix, we take minimum=20</t>
  </si>
  <si>
    <t>Probabilities=</t>
  </si>
  <si>
    <t>The minimum cost occurs at 3 spare parts.</t>
  </si>
  <si>
    <t>So, the number of spare parts to be ordered is 3.</t>
  </si>
  <si>
    <t>(b) The expected number of failures in the 8-year period.</t>
  </si>
  <si>
    <t>No of failures during 8 year period.</t>
  </si>
  <si>
    <t>Probablility</t>
  </si>
  <si>
    <t>The expected number of failures</t>
  </si>
  <si>
    <t>(c.) The regret table, and the optimal choice on the basis of least expected regret criterion.</t>
  </si>
  <si>
    <t>The minimax occurs  for 4 spare parts.</t>
  </si>
  <si>
    <t>Given matrix:</t>
  </si>
  <si>
    <t>Alternatives</t>
  </si>
  <si>
    <t>A1</t>
  </si>
  <si>
    <t>A2</t>
  </si>
  <si>
    <t>States of Nature</t>
  </si>
  <si>
    <t>S1</t>
  </si>
  <si>
    <t>S2</t>
  </si>
  <si>
    <t>S3</t>
  </si>
  <si>
    <t>Prior Prob.</t>
  </si>
  <si>
    <t>(a) Maximin Payoff criterion:</t>
  </si>
  <si>
    <t>Maximin=</t>
  </si>
  <si>
    <t>The Maximin occurs  for A2</t>
  </si>
  <si>
    <t>(b) Maximum Likelihood criterion:</t>
  </si>
  <si>
    <t>The maximum prior probabilities is for S1 and maximum value for alternative is achieved at A1.</t>
  </si>
  <si>
    <t>So, Alternative A2 should be chosen.</t>
  </si>
  <si>
    <t>So, Alternative A1 should be chosen.</t>
  </si>
  <si>
    <t>c) Bayes' Decision rule:</t>
  </si>
  <si>
    <t>(a.v) Expected cost principle or Bayes' principle</t>
  </si>
  <si>
    <t>Expected payoffs for alternatives are as follows.</t>
  </si>
  <si>
    <t>Expected payoff (A1)=</t>
  </si>
  <si>
    <t>Expected payoff (A2)=</t>
  </si>
  <si>
    <t>The maximum Expected payoff occurs for alternative A1.</t>
  </si>
  <si>
    <t>(d)Bayes' decision rule when probability of S3 is fixed:</t>
  </si>
  <si>
    <t xml:space="preserve">Expected payoff when </t>
  </si>
  <si>
    <t>S1=</t>
  </si>
  <si>
    <t>S2=</t>
  </si>
  <si>
    <t>0.1-0.8</t>
  </si>
  <si>
    <t>Variable Prob.</t>
  </si>
  <si>
    <t>Probability</t>
  </si>
  <si>
    <t>Expected payoff</t>
  </si>
  <si>
    <t>Table for A1:</t>
  </si>
  <si>
    <t>Table for A2:</t>
  </si>
  <si>
    <t>Algebric solution:</t>
  </si>
  <si>
    <t>Let probability of S1 be p and that of S2 be (0.9-p)</t>
  </si>
  <si>
    <t>220p+153-170p+11</t>
  </si>
  <si>
    <t>200p+162-180p+15</t>
  </si>
  <si>
    <t>equating both equations:</t>
  </si>
  <si>
    <t>p=</t>
  </si>
  <si>
    <t>10p=</t>
  </si>
  <si>
    <t>50p+164=20p+177</t>
  </si>
  <si>
    <t>30p=</t>
  </si>
  <si>
    <t>This can be verified with the grapth.</t>
  </si>
  <si>
    <t>(e)Bayes' decision rule when probability of S1 is fixed:</t>
  </si>
  <si>
    <t>(e)Bayes' decision rule when probability of S2 is fixed:</t>
  </si>
  <si>
    <t>0.1-0.6</t>
  </si>
  <si>
    <t>Let probability of S1 be p and that of S3 be (0.7-p)</t>
  </si>
  <si>
    <t>220p+51+77-110p</t>
  </si>
  <si>
    <t>200p+54+105-150p</t>
  </si>
  <si>
    <t>110+128=50p+159</t>
  </si>
  <si>
    <t>60p=</t>
  </si>
  <si>
    <t>0.1-0.3</t>
  </si>
  <si>
    <t>S3=</t>
  </si>
  <si>
    <t>Let probability of S2 be p and that of S3 be (0.4-p)</t>
  </si>
  <si>
    <t>132+170p+44-110p</t>
  </si>
  <si>
    <t>120+180p+60-150p</t>
  </si>
  <si>
    <t>60p+176=30p+180</t>
  </si>
  <si>
    <t>Given matrix</t>
  </si>
  <si>
    <t>States of nature:</t>
  </si>
  <si>
    <t>Crop 1</t>
  </si>
  <si>
    <t>Crop 2</t>
  </si>
  <si>
    <t>Crop 3</t>
  </si>
  <si>
    <t>Crop 4</t>
  </si>
  <si>
    <t>Dry</t>
  </si>
  <si>
    <t>Moderate</t>
  </si>
  <si>
    <t>Damp</t>
  </si>
  <si>
    <t>Prior prob.</t>
  </si>
  <si>
    <t>Income/bushel(in $)</t>
  </si>
  <si>
    <t>(a) Formulation:</t>
  </si>
  <si>
    <t>The corresponding income matrix(payoff table)  is as follows:</t>
  </si>
  <si>
    <t>(b)Bayes' Decision rule:</t>
  </si>
  <si>
    <t>Expected payoff (Crop 1)=</t>
  </si>
  <si>
    <t>Expected payoff (Crop 2)=</t>
  </si>
  <si>
    <t>Expected payoff (Crop 3)=</t>
  </si>
  <si>
    <t>Expected payoff (Crop 4)=</t>
  </si>
  <si>
    <t>Damp=</t>
  </si>
  <si>
    <t>Moderate=</t>
  </si>
  <si>
    <t>The maximum Expected payoff occurs for alternative Crop 1.</t>
  </si>
  <si>
    <t>So, Crop 1 should be grown.</t>
  </si>
  <si>
    <t>Table for crop 1</t>
  </si>
  <si>
    <t>E(crop 1)</t>
  </si>
  <si>
    <t>Table for crop 2</t>
  </si>
  <si>
    <t>E(crop 2)</t>
  </si>
  <si>
    <t>Table for crop 3</t>
  </si>
  <si>
    <t>E(crop 3)</t>
  </si>
  <si>
    <t>E(crop 4)</t>
  </si>
  <si>
    <t>Table for crop 4</t>
  </si>
  <si>
    <t>Probability(p)</t>
  </si>
  <si>
    <t>Let probability of moderate be p and that of damp be (0.7-p)</t>
  </si>
  <si>
    <t>6+35p+28-40p</t>
  </si>
  <si>
    <t>6.75+30p+31.5-45p</t>
  </si>
  <si>
    <t>9+17.5</t>
  </si>
  <si>
    <t>6+14</t>
  </si>
  <si>
    <t>equating, E(crop 1)=E(crop 2):</t>
  </si>
  <si>
    <t>34-5p=38.25-15p</t>
  </si>
  <si>
    <t>Cross over point = 0.425</t>
  </si>
  <si>
    <t>(c)Bayes' decision rule when probability of moderate is changing:</t>
  </si>
  <si>
    <t>A</t>
  </si>
  <si>
    <t>Regret table-&gt;</t>
  </si>
  <si>
    <t>From the graph and algebric solution, we can infer that,</t>
  </si>
  <si>
    <t xml:space="preserve">So, The cross over point is 0.43333 </t>
  </si>
  <si>
    <t xml:space="preserve">So, The cross over point is 0.516667  </t>
  </si>
  <si>
    <t>So, The cross over point is 0.1333333</t>
  </si>
  <si>
    <t xml:space="preserve">The cross over point is 0.425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</si>
</sst>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0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5" xfId="0" applyFill="1" applyBorder="1"/>
    <xf numFmtId="0" fontId="2" fillId="0" borderId="0" xfId="0" applyFont="1" applyBorder="1"/>
    <xf numFmtId="0" fontId="2" fillId="0" borderId="5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" xfId="0" applyNumberFormat="1" applyBorder="1"/>
    <xf numFmtId="40" fontId="0" fillId="0" borderId="1" xfId="0" applyNumberFormat="1" applyBorder="1"/>
    <xf numFmtId="0" fontId="2" fillId="0" borderId="7" xfId="0" applyFont="1" applyBorder="1"/>
    <xf numFmtId="0" fontId="2" fillId="0" borderId="0" xfId="0" applyFont="1" applyFill="1" applyBorder="1"/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 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Alternative A1</c:v>
          </c:tx>
          <c:xVal>
            <c:numRef>
              <c:f>Ques.3!$V$24:$V$25</c:f>
              <c:numCache>
                <c:formatCode>General</c:formatCode>
                <c:ptCount val="2"/>
                <c:pt idx="0">
                  <c:v>0.1</c:v>
                </c:pt>
                <c:pt idx="1">
                  <c:v>0.8</c:v>
                </c:pt>
              </c:numCache>
            </c:numRef>
          </c:xVal>
          <c:yVal>
            <c:numRef>
              <c:f>Ques.3!$W$24:$W$25</c:f>
              <c:numCache>
                <c:formatCode>General</c:formatCode>
                <c:ptCount val="2"/>
                <c:pt idx="0">
                  <c:v>169</c:v>
                </c:pt>
                <c:pt idx="1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E-DC49-808D-FFD4BAF7C56C}"/>
            </c:ext>
          </c:extLst>
        </c:ser>
        <c:ser>
          <c:idx val="1"/>
          <c:order val="1"/>
          <c:tx>
            <c:v>Alternative A2</c:v>
          </c:tx>
          <c:xVal>
            <c:numRef>
              <c:f>Ques.3!$V$29:$V$30</c:f>
              <c:numCache>
                <c:formatCode>General</c:formatCode>
                <c:ptCount val="2"/>
                <c:pt idx="0">
                  <c:v>0.1</c:v>
                </c:pt>
                <c:pt idx="1">
                  <c:v>0.8</c:v>
                </c:pt>
              </c:numCache>
            </c:numRef>
          </c:xVal>
          <c:yVal>
            <c:numRef>
              <c:f>Ques.3!$W$29:$W$30</c:f>
              <c:numCache>
                <c:formatCode>General</c:formatCode>
                <c:ptCount val="2"/>
                <c:pt idx="0">
                  <c:v>179</c:v>
                </c:pt>
                <c:pt idx="1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3E-DC49-808D-FFD4BAF7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07648"/>
        <c:axId val="102509568"/>
      </c:scatterChart>
      <c:valAx>
        <c:axId val="10250764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Probaility(p)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509568"/>
        <c:crosses val="autoZero"/>
        <c:crossBetween val="midCat"/>
      </c:valAx>
      <c:valAx>
        <c:axId val="10250956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</a:t>
                </a:r>
                <a:r>
                  <a:rPr lang="en-US" baseline="0"/>
                  <a:t> payoff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50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Alternative A1</c:v>
          </c:tx>
          <c:xVal>
            <c:numRef>
              <c:f>Ques.3!$AE$24:$AE$25</c:f>
              <c:numCache>
                <c:formatCode>General</c:formatCode>
                <c:ptCount val="2"/>
                <c:pt idx="0">
                  <c:v>0.1</c:v>
                </c:pt>
                <c:pt idx="1">
                  <c:v>0.6</c:v>
                </c:pt>
              </c:numCache>
            </c:numRef>
          </c:xVal>
          <c:yVal>
            <c:numRef>
              <c:f>Ques.3!$AF$24:$AF$25</c:f>
              <c:numCache>
                <c:formatCode>General</c:formatCode>
                <c:ptCount val="2"/>
                <c:pt idx="0">
                  <c:v>139</c:v>
                </c:pt>
                <c:pt idx="1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4-E84B-B587-0CE75F5D2B0F}"/>
            </c:ext>
          </c:extLst>
        </c:ser>
        <c:ser>
          <c:idx val="1"/>
          <c:order val="1"/>
          <c:tx>
            <c:v>Alternative A2</c:v>
          </c:tx>
          <c:xVal>
            <c:numRef>
              <c:f>Ques.3!$AE$29:$AE$30</c:f>
              <c:numCache>
                <c:formatCode>General</c:formatCode>
                <c:ptCount val="2"/>
                <c:pt idx="0">
                  <c:v>0.1</c:v>
                </c:pt>
                <c:pt idx="1">
                  <c:v>0.6</c:v>
                </c:pt>
              </c:numCache>
            </c:numRef>
          </c:xVal>
          <c:yVal>
            <c:numRef>
              <c:f>Ques.3!$AF$29:$AF$30</c:f>
              <c:numCache>
                <c:formatCode>General</c:formatCode>
                <c:ptCount val="2"/>
                <c:pt idx="0">
                  <c:v>164</c:v>
                </c:pt>
                <c:pt idx="1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B4-E84B-B587-0CE75F5D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1984"/>
        <c:axId val="102684160"/>
      </c:scatterChart>
      <c:valAx>
        <c:axId val="10268198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Probability(p)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684160"/>
        <c:crosses val="autoZero"/>
        <c:crossBetween val="midCat"/>
      </c:valAx>
      <c:valAx>
        <c:axId val="10268416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payoffs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68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Alternative A1</c:v>
          </c:tx>
          <c:xVal>
            <c:numRef>
              <c:f>Ques.3!$AN$24:$AN$25</c:f>
              <c:numCache>
                <c:formatCode>General</c:formatCode>
                <c:ptCount val="2"/>
                <c:pt idx="0">
                  <c:v>0.1</c:v>
                </c:pt>
                <c:pt idx="1">
                  <c:v>0.3</c:v>
                </c:pt>
              </c:numCache>
            </c:numRef>
          </c:xVal>
          <c:yVal>
            <c:numRef>
              <c:f>Ques.3!$AO$24:$AO$25</c:f>
              <c:numCache>
                <c:formatCode>General</c:formatCode>
                <c:ptCount val="2"/>
                <c:pt idx="0">
                  <c:v>182</c:v>
                </c:pt>
                <c:pt idx="1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F-B842-B2B1-A5F3C003316D}"/>
            </c:ext>
          </c:extLst>
        </c:ser>
        <c:ser>
          <c:idx val="1"/>
          <c:order val="1"/>
          <c:tx>
            <c:v>Alternative A2</c:v>
          </c:tx>
          <c:xVal>
            <c:numRef>
              <c:f>Ques.3!$AN$29:$AN$30</c:f>
              <c:numCache>
                <c:formatCode>General</c:formatCode>
                <c:ptCount val="2"/>
                <c:pt idx="0">
                  <c:v>0.1</c:v>
                </c:pt>
                <c:pt idx="1">
                  <c:v>0.3</c:v>
                </c:pt>
              </c:numCache>
            </c:numRef>
          </c:xVal>
          <c:yVal>
            <c:numRef>
              <c:f>Ques.3!$AO$29:$AO$30</c:f>
              <c:numCache>
                <c:formatCode>General</c:formatCode>
                <c:ptCount val="2"/>
                <c:pt idx="0">
                  <c:v>183</c:v>
                </c:pt>
                <c:pt idx="1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F-B842-B2B1-A5F3C003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17312"/>
        <c:axId val="102756352"/>
      </c:scatterChart>
      <c:valAx>
        <c:axId val="10271731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Probability(p)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56352"/>
        <c:crosses val="autoZero"/>
        <c:crossBetween val="midCat"/>
      </c:valAx>
      <c:valAx>
        <c:axId val="10275635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payoffs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17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E(crop 1)</c:v>
          </c:tx>
          <c:xVal>
            <c:numRef>
              <c:f>Ques.4!$AA$4:$AA$7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</c:numCache>
            </c:numRef>
          </c:xVal>
          <c:yVal>
            <c:numRef>
              <c:f>Ques.4!$AB$4:$AB$7</c:f>
              <c:numCache>
                <c:formatCode>General</c:formatCode>
                <c:ptCount val="4"/>
                <c:pt idx="0">
                  <c:v>33</c:v>
                </c:pt>
                <c:pt idx="1">
                  <c:v>32.5</c:v>
                </c:pt>
                <c:pt idx="2">
                  <c:v>32</c:v>
                </c:pt>
                <c:pt idx="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4-554E-B81D-80D5210A4C84}"/>
            </c:ext>
          </c:extLst>
        </c:ser>
        <c:ser>
          <c:idx val="1"/>
          <c:order val="1"/>
          <c:tx>
            <c:v>E(crop 2)</c:v>
          </c:tx>
          <c:xVal>
            <c:numRef>
              <c:f>Ques.4!$AD$4:$AD$7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</c:numCache>
            </c:numRef>
          </c:xVal>
          <c:yVal>
            <c:numRef>
              <c:f>Ques.4!$AE$4:$AE$7</c:f>
              <c:numCache>
                <c:formatCode>General</c:formatCode>
                <c:ptCount val="4"/>
                <c:pt idx="0">
                  <c:v>35.25</c:v>
                </c:pt>
                <c:pt idx="1">
                  <c:v>33.75</c:v>
                </c:pt>
                <c:pt idx="2">
                  <c:v>32.25</c:v>
                </c:pt>
                <c:pt idx="3">
                  <c:v>29.25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4-554E-B81D-80D5210A4C84}"/>
            </c:ext>
          </c:extLst>
        </c:ser>
        <c:ser>
          <c:idx val="2"/>
          <c:order val="2"/>
          <c:tx>
            <c:v>E(crop 3)</c:v>
          </c:tx>
          <c:xVal>
            <c:numRef>
              <c:f>Ques.4!$AG$4:$AG$7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</c:numCache>
            </c:numRef>
          </c:xVal>
          <c:yVal>
            <c:numRef>
              <c:f>Ques.4!$AH$4:$AH$7</c:f>
              <c:numCache>
                <c:formatCode>General</c:formatCode>
                <c:ptCount val="4"/>
                <c:pt idx="0">
                  <c:v>26.5</c:v>
                </c:pt>
                <c:pt idx="1">
                  <c:v>26.5</c:v>
                </c:pt>
                <c:pt idx="2">
                  <c:v>26.5</c:v>
                </c:pt>
                <c:pt idx="3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74-554E-B81D-80D5210A4C84}"/>
            </c:ext>
          </c:extLst>
        </c:ser>
        <c:ser>
          <c:idx val="3"/>
          <c:order val="3"/>
          <c:tx>
            <c:v>E(crop 4)</c:v>
          </c:tx>
          <c:xVal>
            <c:numRef>
              <c:f>Ques.4!$AJ$4:$AJ$7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</c:numCache>
            </c:numRef>
          </c:xVal>
          <c:yVal>
            <c:numRef>
              <c:f>Ques.4!$AK$4:$AK$7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74-554E-B81D-80D5210A4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29984"/>
        <c:axId val="104331904"/>
      </c:scatterChart>
      <c:valAx>
        <c:axId val="10432998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Probability(p)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331904"/>
        <c:crosses val="autoZero"/>
        <c:crossBetween val="midCat"/>
      </c:valAx>
      <c:valAx>
        <c:axId val="10433190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payoffs of each crops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329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 /><Relationship Id="rId2" Type="http://schemas.openxmlformats.org/officeDocument/2006/relationships/chart" Target="../charts/chart1.xml" /><Relationship Id="rId1" Type="http://schemas.openxmlformats.org/officeDocument/2006/relationships/image" Target="../media/image2.jpeg" /><Relationship Id="rId4" Type="http://schemas.openxmlformats.org/officeDocument/2006/relationships/chart" Target="../charts/chart3.xml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347576</xdr:colOff>
      <xdr:row>17</xdr:row>
      <xdr:rowOff>171450</xdr:rowOff>
    </xdr:to>
    <xdr:pic>
      <xdr:nvPicPr>
        <xdr:cNvPr id="3" name="Picture 2" descr="student submitted image, transcription availabl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24376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8</xdr:col>
      <xdr:colOff>238125</xdr:colOff>
      <xdr:row>12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8575" y="28575"/>
          <a:ext cx="508635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Ques.</a:t>
          </a:r>
          <a:r>
            <a:rPr lang="en-US" sz="1100" baseline="0"/>
            <a:t> A dealer in second -hand machinery is offered 5 machines by a company for Rs 5,000 only.He expects to sell each of the machines for Rs 2,200 at a fair but he also knows that any machines not sold would be a waste and not fetch anything later on. Obtain the payoff matrix under each of the  following  assumptions:</a:t>
          </a:r>
        </a:p>
        <a:p>
          <a:r>
            <a:rPr lang="en-US" sz="1100" baseline="0"/>
            <a:t>(a) that the dealer has the option of buying the the entire lot only, and </a:t>
          </a:r>
        </a:p>
        <a:p>
          <a:r>
            <a:rPr lang="en-US" sz="1100" baseline="0"/>
            <a:t>(b) that the dealer has the option of buying as many machines as he chooses, at the rate of Rs 1000 per machine.</a:t>
          </a:r>
        </a:p>
        <a:p>
          <a:r>
            <a:rPr lang="en-US" sz="1100" baseline="0"/>
            <a:t>Using expectation principle of choice, determine the optimal strategy for the dealer in each of the two cases given.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571500</xdr:colOff>
      <xdr:row>19</xdr:row>
      <xdr:rowOff>85725</xdr:rowOff>
    </xdr:to>
    <xdr:pic>
      <xdr:nvPicPr>
        <xdr:cNvPr id="1025" name="Picture 1" descr="student submitted image, transcription available below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667500" cy="3743325"/>
        </a:xfrm>
        <a:prstGeom prst="rect">
          <a:avLst/>
        </a:prstGeom>
        <a:noFill/>
      </xdr:spPr>
    </xdr:pic>
    <xdr:clientData/>
  </xdr:twoCellAnchor>
  <xdr:twoCellAnchor>
    <xdr:from>
      <xdr:col>21</xdr:col>
      <xdr:colOff>38100</xdr:colOff>
      <xdr:row>30</xdr:row>
      <xdr:rowOff>47624</xdr:rowOff>
    </xdr:from>
    <xdr:to>
      <xdr:col>28</xdr:col>
      <xdr:colOff>200025</xdr:colOff>
      <xdr:row>47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38100</xdr:colOff>
      <xdr:row>30</xdr:row>
      <xdr:rowOff>47624</xdr:rowOff>
    </xdr:from>
    <xdr:to>
      <xdr:col>37</xdr:col>
      <xdr:colOff>200025</xdr:colOff>
      <xdr:row>47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38100</xdr:colOff>
      <xdr:row>30</xdr:row>
      <xdr:rowOff>47624</xdr:rowOff>
    </xdr:from>
    <xdr:to>
      <xdr:col>46</xdr:col>
      <xdr:colOff>200025</xdr:colOff>
      <xdr:row>47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494506</xdr:colOff>
      <xdr:row>30</xdr:row>
      <xdr:rowOff>86519</xdr:rowOff>
    </xdr:from>
    <xdr:to>
      <xdr:col>23</xdr:col>
      <xdr:colOff>496094</xdr:colOff>
      <xdr:row>44</xdr:row>
      <xdr:rowOff>96044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rot="5400000">
          <a:off x="13525500" y="7200900"/>
          <a:ext cx="2686050" cy="1588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247650</xdr:colOff>
      <xdr:row>43</xdr:row>
      <xdr:rowOff>161925</xdr:rowOff>
    </xdr:from>
    <xdr:to>
      <xdr:col>25</xdr:col>
      <xdr:colOff>0</xdr:colOff>
      <xdr:row>46</xdr:row>
      <xdr:rowOff>66675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4620875" y="8420100"/>
          <a:ext cx="97155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0.433333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0.50184</cdr:x>
      <cdr:y>0.15365</cdr:y>
    </cdr:from>
    <cdr:to>
      <cdr:x>0.50218</cdr:x>
      <cdr:y>0.79569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1304925" y="1590676"/>
          <a:ext cx="2152650" cy="158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0.43775</cdr:x>
      <cdr:y>0.78693</cdr:y>
    </cdr:from>
    <cdr:to>
      <cdr:x>0.61245</cdr:x>
      <cdr:y>0.90909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76449" y="2638426"/>
          <a:ext cx="8286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0.516667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0.33522</cdr:x>
      <cdr:y>0.41501</cdr:y>
    </cdr:from>
    <cdr:to>
      <cdr:x>0.33556</cdr:x>
      <cdr:y>0.80137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904875" y="2038351"/>
          <a:ext cx="1295400" cy="158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0.80041</cdr:x>
      <cdr:y>0.64205</cdr:y>
    </cdr:from>
    <cdr:to>
      <cdr:x>0.94856</cdr:x>
      <cdr:y>0.73864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705225" y="2152651"/>
          <a:ext cx="685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0.1</a:t>
          </a:r>
        </a:p>
      </cdr:txBody>
    </cdr:sp>
  </cdr:relSizeAnchor>
  <cdr:relSizeAnchor xmlns:cdr="http://schemas.openxmlformats.org/drawingml/2006/chartDrawing">
    <cdr:from>
      <cdr:x>0.27366</cdr:x>
      <cdr:y>0.78125</cdr:y>
    </cdr:from>
    <cdr:to>
      <cdr:x>0.47325</cdr:x>
      <cdr:y>0.86648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266825" y="2619376"/>
          <a:ext cx="9239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0.133333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9</xdr:col>
      <xdr:colOff>361950</xdr:colOff>
      <xdr:row>23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7625" y="76200"/>
          <a:ext cx="5800725" cy="417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Dwight Moody is the manager of a large farm with 1,000 acres of arable land. For greater efficiency, Dwight always devotes the farm to growing one crop at a time. He now needs to make a decision on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which one of four crops to grow during the upcoming growing season. For each of these crops,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Dwight has obtained the following estimates of crop yields and net incomes per bushel under various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weather conditions.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		Expected yield, Bushel/Acre</a:t>
          </a:r>
          <a:br>
            <a:rPr lang="en-US"/>
          </a:b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Weather 	Crop 1 	Crop 2 	Crop 3 	Crop 4</a:t>
          </a:r>
          <a:br>
            <a:rPr lang="en-US"/>
          </a:b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Dry 	20 	15 	30 	40</a:t>
          </a:r>
          <a:br>
            <a:rPr lang="en-US"/>
          </a:b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Moderate 	35 	20 	25 	40</a:t>
          </a:r>
          <a:br>
            <a:rPr lang="en-US"/>
          </a:b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Damp 	40 	30 	25 	40</a:t>
          </a:r>
          <a:br>
            <a:rPr lang="en-US"/>
          </a:b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Net income/bushel $1.00 	$1.50 	$1.00 	$0.50</a:t>
          </a:r>
          <a:br>
            <a:rPr lang="en-US"/>
          </a:br>
          <a:endParaRPr lang="en-US"/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After referring to historical meteorological records, Dwight also estimated the following probabilities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for the weather during the growing season:</a:t>
          </a:r>
          <a:br>
            <a:rPr lang="en-US"/>
          </a:b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Dry 	0.3</a:t>
          </a:r>
          <a:br>
            <a:rPr lang="en-US"/>
          </a:b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Moderate 	0.5</a:t>
          </a:r>
          <a:br>
            <a:rPr lang="en-US"/>
          </a:b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Damp 	0.2</a:t>
          </a:r>
          <a:br>
            <a:rPr lang="en-US"/>
          </a:b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(a)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Develop a decision analysis formulation of this problem by identifying the alternative actions,the states of nature and the payoff table:</a:t>
          </a:r>
        </a:p>
        <a:p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(b) Use Bayes' decision rule to determine which crop to grow.</a:t>
          </a:r>
        </a:p>
        <a:p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(c)Using Bayes' decision rule, do sensitivity analysis with respect to the prior probabilities of moderate weather and damp weather(without changing the prior probability of dry weather) by re-solving  when the prior probability of moderate weather is 0.2,0.3,0.4 and 0.6.</a:t>
          </a:r>
        </a:p>
        <a:p>
          <a:endParaRPr lang="en-US" sz="1100"/>
        </a:p>
      </xdr:txBody>
    </xdr:sp>
    <xdr:clientData/>
  </xdr:twoCellAnchor>
  <xdr:twoCellAnchor>
    <xdr:from>
      <xdr:col>26</xdr:col>
      <xdr:colOff>114300</xdr:colOff>
      <xdr:row>9</xdr:row>
      <xdr:rowOff>76199</xdr:rowOff>
    </xdr:from>
    <xdr:to>
      <xdr:col>36</xdr:col>
      <xdr:colOff>419101</xdr:colOff>
      <xdr:row>34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475456</xdr:colOff>
      <xdr:row>10</xdr:row>
      <xdr:rowOff>134144</xdr:rowOff>
    </xdr:from>
    <xdr:to>
      <xdr:col>31</xdr:col>
      <xdr:colOff>477044</xdr:colOff>
      <xdr:row>30</xdr:row>
      <xdr:rowOff>153194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rot="5400000" flipH="1" flipV="1">
          <a:off x="18973800" y="3971925"/>
          <a:ext cx="3848100" cy="1588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333375</xdr:colOff>
      <xdr:row>30</xdr:row>
      <xdr:rowOff>104775</xdr:rowOff>
    </xdr:from>
    <xdr:to>
      <xdr:col>32</xdr:col>
      <xdr:colOff>561975</xdr:colOff>
      <xdr:row>32</xdr:row>
      <xdr:rowOff>123825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20754975" y="5848350"/>
          <a:ext cx="83820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0.425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F100"/>
  <sheetViews>
    <sheetView workbookViewId="0">
      <selection activeCell="U9" sqref="U9"/>
    </sheetView>
  </sheetViews>
  <sheetFormatPr defaultRowHeight="15" x14ac:dyDescent="0.2"/>
  <cols>
    <col min="18" max="18" width="11.02734375" customWidth="1"/>
    <col min="19" max="19" width="12.10546875" customWidth="1"/>
    <col min="20" max="20" width="13.046875" customWidth="1"/>
    <col min="22" max="22" width="14.66015625" customWidth="1"/>
  </cols>
  <sheetData>
    <row r="1" spans="10:32" ht="15.75" thickBot="1" x14ac:dyDescent="0.25">
      <c r="J1" t="s">
        <v>0</v>
      </c>
    </row>
    <row r="2" spans="10:32" x14ac:dyDescent="0.2">
      <c r="J2" t="s">
        <v>1</v>
      </c>
      <c r="V2" s="3" t="s">
        <v>40</v>
      </c>
      <c r="W2" s="4"/>
      <c r="X2" s="4"/>
      <c r="Y2" s="4"/>
      <c r="Z2" s="4"/>
      <c r="AA2" s="4"/>
      <c r="AB2" s="4"/>
      <c r="AC2" s="5"/>
    </row>
    <row r="3" spans="10:32" x14ac:dyDescent="0.2">
      <c r="J3" t="s">
        <v>2</v>
      </c>
      <c r="V3" s="25" t="s">
        <v>41</v>
      </c>
      <c r="W3" s="2"/>
      <c r="X3" s="2"/>
      <c r="Y3" s="2"/>
      <c r="Z3" s="2"/>
      <c r="AA3" s="2"/>
      <c r="AB3" s="2"/>
      <c r="AC3" s="2"/>
    </row>
    <row r="4" spans="10:32" x14ac:dyDescent="0.2">
      <c r="J4" t="s">
        <v>3</v>
      </c>
      <c r="V4" s="25"/>
      <c r="W4" s="2">
        <v>0</v>
      </c>
      <c r="X4" s="2">
        <v>1</v>
      </c>
      <c r="Y4" s="2">
        <v>2</v>
      </c>
      <c r="Z4" s="2">
        <v>3</v>
      </c>
      <c r="AA4" s="2">
        <v>4</v>
      </c>
      <c r="AB4" s="2">
        <v>5</v>
      </c>
      <c r="AC4" s="2">
        <v>6</v>
      </c>
    </row>
    <row r="5" spans="10:32" x14ac:dyDescent="0.2">
      <c r="J5" s="1" t="s">
        <v>4</v>
      </c>
      <c r="V5" s="2" t="s">
        <v>42</v>
      </c>
      <c r="W5" s="2">
        <v>0.1</v>
      </c>
      <c r="X5" s="2">
        <v>0.2</v>
      </c>
      <c r="Y5" s="2">
        <v>0.3</v>
      </c>
      <c r="Z5" s="2">
        <v>0.2</v>
      </c>
      <c r="AA5" s="2">
        <v>0.1</v>
      </c>
      <c r="AB5" s="2">
        <v>0.1</v>
      </c>
      <c r="AC5" s="2">
        <v>0</v>
      </c>
    </row>
    <row r="6" spans="10:32" x14ac:dyDescent="0.2">
      <c r="J6" s="2"/>
      <c r="K6" s="2"/>
      <c r="L6" s="2"/>
      <c r="M6" s="2"/>
      <c r="N6" s="2" t="s">
        <v>6</v>
      </c>
      <c r="O6" s="2"/>
      <c r="P6" s="2"/>
      <c r="Q6" s="2"/>
      <c r="V6" s="6"/>
      <c r="W6" s="7"/>
      <c r="X6" s="7"/>
      <c r="Y6" s="7"/>
      <c r="Z6" s="7"/>
      <c r="AA6" s="7"/>
      <c r="AB6" s="7"/>
      <c r="AC6" s="8"/>
    </row>
    <row r="7" spans="10:32" x14ac:dyDescent="0.2">
      <c r="J7" s="2"/>
      <c r="K7" s="2"/>
      <c r="L7" s="2">
        <v>0</v>
      </c>
      <c r="M7" s="2">
        <v>1</v>
      </c>
      <c r="N7" s="2">
        <v>2</v>
      </c>
      <c r="O7" s="2">
        <v>3</v>
      </c>
      <c r="P7" s="2">
        <v>4</v>
      </c>
      <c r="Q7" s="2">
        <v>5</v>
      </c>
      <c r="V7" s="6" t="s">
        <v>43</v>
      </c>
      <c r="W7" s="7"/>
      <c r="X7" s="7"/>
      <c r="Y7" s="7"/>
      <c r="Z7" s="7"/>
      <c r="AA7" s="7"/>
      <c r="AB7" s="7"/>
      <c r="AC7" s="8"/>
    </row>
    <row r="8" spans="10:32" ht="15.75" thickBot="1" x14ac:dyDescent="0.25">
      <c r="J8" s="2"/>
      <c r="K8" s="2">
        <v>0</v>
      </c>
      <c r="L8" s="2">
        <v>0</v>
      </c>
      <c r="M8" s="2">
        <v>18</v>
      </c>
      <c r="N8" s="2">
        <f>M8+18</f>
        <v>36</v>
      </c>
      <c r="O8" s="2">
        <f t="shared" ref="O8:Q8" si="0">N8+18</f>
        <v>54</v>
      </c>
      <c r="P8" s="2">
        <f t="shared" si="0"/>
        <v>72</v>
      </c>
      <c r="Q8" s="2">
        <f t="shared" si="0"/>
        <v>90</v>
      </c>
      <c r="V8" s="9">
        <f>SUMPRODUCT(W5:AC5,W4:AC4)</f>
        <v>2.3000000000000003</v>
      </c>
      <c r="W8" s="10"/>
      <c r="X8" s="10"/>
      <c r="Y8" s="10"/>
      <c r="Z8" s="10"/>
      <c r="AA8" s="10"/>
      <c r="AB8" s="10"/>
      <c r="AC8" s="11"/>
    </row>
    <row r="9" spans="10:32" x14ac:dyDescent="0.2">
      <c r="J9" s="2"/>
      <c r="K9" s="2">
        <v>1</v>
      </c>
      <c r="L9" s="2">
        <v>4</v>
      </c>
      <c r="M9" s="2">
        <v>4</v>
      </c>
      <c r="N9" s="2">
        <f>M9+18</f>
        <v>22</v>
      </c>
      <c r="O9" s="2">
        <f t="shared" ref="O9:Q9" si="1">N9+18</f>
        <v>40</v>
      </c>
      <c r="P9" s="2">
        <f t="shared" si="1"/>
        <v>58</v>
      </c>
      <c r="Q9" s="2">
        <f t="shared" si="1"/>
        <v>76</v>
      </c>
    </row>
    <row r="10" spans="10:32" x14ac:dyDescent="0.2">
      <c r="J10" s="25" t="s">
        <v>5</v>
      </c>
      <c r="K10" s="2">
        <v>2</v>
      </c>
      <c r="L10" s="2">
        <v>8</v>
      </c>
      <c r="M10" s="2">
        <v>8</v>
      </c>
      <c r="N10" s="2">
        <v>8</v>
      </c>
      <c r="O10" s="2">
        <f>N10+18</f>
        <v>26</v>
      </c>
      <c r="P10" s="2">
        <f t="shared" ref="P10:Q10" si="2">O10+18</f>
        <v>44</v>
      </c>
      <c r="Q10" s="2">
        <f t="shared" si="2"/>
        <v>62</v>
      </c>
    </row>
    <row r="11" spans="10:32" ht="15.75" thickBot="1" x14ac:dyDescent="0.25">
      <c r="J11" s="25"/>
      <c r="K11" s="2">
        <v>3</v>
      </c>
      <c r="L11" s="2">
        <v>12</v>
      </c>
      <c r="M11" s="2">
        <v>12</v>
      </c>
      <c r="N11" s="2">
        <v>12</v>
      </c>
      <c r="O11" s="2">
        <v>12</v>
      </c>
      <c r="P11" s="2">
        <f>O11+18</f>
        <v>30</v>
      </c>
      <c r="Q11" s="2">
        <f>P11+18</f>
        <v>48</v>
      </c>
    </row>
    <row r="12" spans="10:32" x14ac:dyDescent="0.2">
      <c r="J12" s="25"/>
      <c r="K12" s="2">
        <v>4</v>
      </c>
      <c r="L12" s="2">
        <v>16</v>
      </c>
      <c r="M12" s="2">
        <v>16</v>
      </c>
      <c r="N12" s="2">
        <v>16</v>
      </c>
      <c r="O12" s="2">
        <v>16</v>
      </c>
      <c r="P12" s="2">
        <v>16</v>
      </c>
      <c r="Q12" s="2">
        <f>P12+18</f>
        <v>34</v>
      </c>
      <c r="V12" s="3" t="s">
        <v>44</v>
      </c>
      <c r="W12" s="4"/>
      <c r="X12" s="4"/>
      <c r="Y12" s="4"/>
      <c r="Z12" s="4"/>
      <c r="AA12" s="4"/>
      <c r="AB12" s="4"/>
      <c r="AC12" s="4"/>
      <c r="AD12" s="4"/>
      <c r="AE12" s="4"/>
      <c r="AF12" s="5"/>
    </row>
    <row r="13" spans="10:32" x14ac:dyDescent="0.2">
      <c r="J13" s="2"/>
      <c r="K13" s="2">
        <v>5</v>
      </c>
      <c r="L13" s="2">
        <v>20</v>
      </c>
      <c r="M13" s="2">
        <v>20</v>
      </c>
      <c r="N13" s="2">
        <v>20</v>
      </c>
      <c r="O13" s="2">
        <v>20</v>
      </c>
      <c r="P13" s="2">
        <v>20</v>
      </c>
      <c r="Q13" s="2">
        <v>20</v>
      </c>
      <c r="V13" s="2" t="s">
        <v>143</v>
      </c>
      <c r="W13" s="2"/>
      <c r="X13" s="2"/>
      <c r="Y13" s="2"/>
      <c r="Z13" s="2" t="s">
        <v>6</v>
      </c>
      <c r="AA13" s="2"/>
      <c r="AB13" s="2"/>
      <c r="AC13" s="2"/>
      <c r="AD13" s="2"/>
      <c r="AE13" s="7"/>
      <c r="AF13" s="8"/>
    </row>
    <row r="14" spans="10:32" x14ac:dyDescent="0.2">
      <c r="V14" s="2"/>
      <c r="W14" s="2"/>
      <c r="X14" s="2">
        <v>0</v>
      </c>
      <c r="Y14" s="2">
        <v>1</v>
      </c>
      <c r="Z14" s="2">
        <v>2</v>
      </c>
      <c r="AA14" s="2">
        <v>3</v>
      </c>
      <c r="AB14" s="2">
        <v>4</v>
      </c>
      <c r="AC14" s="2">
        <v>5</v>
      </c>
      <c r="AD14" s="2" t="s">
        <v>9</v>
      </c>
      <c r="AE14" s="7"/>
      <c r="AF14" s="8"/>
    </row>
    <row r="15" spans="10:32" x14ac:dyDescent="0.2">
      <c r="V15" s="2"/>
      <c r="W15" s="2">
        <v>0</v>
      </c>
      <c r="X15" s="2">
        <f>L20-$L$20</f>
        <v>0</v>
      </c>
      <c r="Y15" s="2">
        <f>M20-$M$21</f>
        <v>14</v>
      </c>
      <c r="Z15" s="2">
        <f>N20-$N$22</f>
        <v>28</v>
      </c>
      <c r="AA15" s="2">
        <f>O20-$O$23</f>
        <v>42</v>
      </c>
      <c r="AB15" s="2">
        <f>P20-$P$24</f>
        <v>56</v>
      </c>
      <c r="AC15" s="2">
        <f>Q20-$Q$25</f>
        <v>70</v>
      </c>
      <c r="AD15" s="2">
        <f>MAX(X15:AC15)</f>
        <v>70</v>
      </c>
      <c r="AE15" s="7"/>
      <c r="AF15" s="8"/>
    </row>
    <row r="16" spans="10:32" ht="15.75" thickBot="1" x14ac:dyDescent="0.25">
      <c r="J16" t="s">
        <v>7</v>
      </c>
      <c r="V16" s="2"/>
      <c r="W16" s="2">
        <v>1</v>
      </c>
      <c r="X16" s="2">
        <f t="shared" ref="X16:X20" si="3">L21-$L$20</f>
        <v>4</v>
      </c>
      <c r="Y16" s="2">
        <f t="shared" ref="Y16:Y20" si="4">M21-$M$21</f>
        <v>0</v>
      </c>
      <c r="Z16" s="2">
        <f t="shared" ref="Z16:Z20" si="5">N21-$N$22</f>
        <v>14</v>
      </c>
      <c r="AA16" s="2">
        <f t="shared" ref="AA16:AA20" si="6">O21-$O$23</f>
        <v>28</v>
      </c>
      <c r="AB16" s="2">
        <f t="shared" ref="AB16:AB20" si="7">P21-$P$24</f>
        <v>42</v>
      </c>
      <c r="AC16" s="2">
        <f t="shared" ref="AC16:AC20" si="8">Q21-$Q$25</f>
        <v>56</v>
      </c>
      <c r="AD16" s="2">
        <f t="shared" ref="AD16:AD20" si="9">MAX(X16:AC16)</f>
        <v>56</v>
      </c>
      <c r="AE16" s="7"/>
      <c r="AF16" s="8"/>
    </row>
    <row r="17" spans="10:32" x14ac:dyDescent="0.2">
      <c r="J17" s="3" t="s">
        <v>8</v>
      </c>
      <c r="K17" s="4"/>
      <c r="L17" s="4"/>
      <c r="M17" s="4"/>
      <c r="N17" s="4"/>
      <c r="O17" s="4"/>
      <c r="P17" s="4"/>
      <c r="Q17" s="4"/>
      <c r="R17" s="4"/>
      <c r="S17" s="4"/>
      <c r="T17" s="5"/>
      <c r="V17" s="25" t="s">
        <v>5</v>
      </c>
      <c r="W17" s="2">
        <v>2</v>
      </c>
      <c r="X17" s="2">
        <f t="shared" si="3"/>
        <v>8</v>
      </c>
      <c r="Y17" s="2">
        <f t="shared" si="4"/>
        <v>4</v>
      </c>
      <c r="Z17" s="2">
        <f t="shared" si="5"/>
        <v>0</v>
      </c>
      <c r="AA17" s="2">
        <f t="shared" si="6"/>
        <v>14</v>
      </c>
      <c r="AB17" s="2">
        <f t="shared" si="7"/>
        <v>28</v>
      </c>
      <c r="AC17" s="2">
        <f t="shared" si="8"/>
        <v>42</v>
      </c>
      <c r="AD17" s="2">
        <f t="shared" si="9"/>
        <v>42</v>
      </c>
      <c r="AE17" s="7"/>
      <c r="AF17" s="8"/>
    </row>
    <row r="18" spans="10:32" x14ac:dyDescent="0.2">
      <c r="J18" s="2"/>
      <c r="K18" s="2"/>
      <c r="L18" s="2"/>
      <c r="M18" s="2"/>
      <c r="N18" s="2" t="s">
        <v>6</v>
      </c>
      <c r="O18" s="2"/>
      <c r="P18" s="2"/>
      <c r="Q18" s="2"/>
      <c r="R18" s="2"/>
      <c r="S18" s="7"/>
      <c r="T18" s="8"/>
      <c r="V18" s="25"/>
      <c r="W18" s="2">
        <v>3</v>
      </c>
      <c r="X18" s="2">
        <f t="shared" si="3"/>
        <v>12</v>
      </c>
      <c r="Y18" s="2">
        <f t="shared" si="4"/>
        <v>8</v>
      </c>
      <c r="Z18" s="2">
        <f t="shared" si="5"/>
        <v>4</v>
      </c>
      <c r="AA18" s="2">
        <f t="shared" si="6"/>
        <v>0</v>
      </c>
      <c r="AB18" s="2">
        <f t="shared" si="7"/>
        <v>14</v>
      </c>
      <c r="AC18" s="2">
        <f t="shared" si="8"/>
        <v>28</v>
      </c>
      <c r="AD18" s="2">
        <f t="shared" si="9"/>
        <v>28</v>
      </c>
      <c r="AE18" s="7" t="s">
        <v>10</v>
      </c>
      <c r="AF18" s="8">
        <f>MIN(AD15:AD20)</f>
        <v>16</v>
      </c>
    </row>
    <row r="19" spans="10:32" x14ac:dyDescent="0.2">
      <c r="J19" s="2"/>
      <c r="K19" s="2"/>
      <c r="L19" s="2">
        <v>0</v>
      </c>
      <c r="M19" s="2">
        <v>1</v>
      </c>
      <c r="N19" s="2">
        <v>2</v>
      </c>
      <c r="O19" s="2">
        <v>3</v>
      </c>
      <c r="P19" s="2">
        <v>4</v>
      </c>
      <c r="Q19" s="2">
        <v>5</v>
      </c>
      <c r="R19" s="2" t="s">
        <v>9</v>
      </c>
      <c r="S19" s="7"/>
      <c r="T19" s="8"/>
      <c r="V19" s="25"/>
      <c r="W19" s="2">
        <v>4</v>
      </c>
      <c r="X19" s="2">
        <f t="shared" si="3"/>
        <v>16</v>
      </c>
      <c r="Y19" s="2">
        <f t="shared" si="4"/>
        <v>12</v>
      </c>
      <c r="Z19" s="2">
        <f t="shared" si="5"/>
        <v>8</v>
      </c>
      <c r="AA19" s="2">
        <f t="shared" si="6"/>
        <v>4</v>
      </c>
      <c r="AB19" s="2">
        <f t="shared" si="7"/>
        <v>0</v>
      </c>
      <c r="AC19" s="2">
        <f t="shared" si="8"/>
        <v>14</v>
      </c>
      <c r="AD19" s="2">
        <f t="shared" si="9"/>
        <v>16</v>
      </c>
      <c r="AE19" s="7"/>
      <c r="AF19" s="8"/>
    </row>
    <row r="20" spans="10:32" x14ac:dyDescent="0.2">
      <c r="J20" s="2"/>
      <c r="K20" s="2">
        <v>0</v>
      </c>
      <c r="L20" s="2">
        <v>0</v>
      </c>
      <c r="M20" s="2">
        <v>18</v>
      </c>
      <c r="N20" s="2">
        <f>M20+18</f>
        <v>36</v>
      </c>
      <c r="O20" s="2">
        <f t="shared" ref="O20:Q20" si="10">N20+18</f>
        <v>54</v>
      </c>
      <c r="P20" s="2">
        <f t="shared" si="10"/>
        <v>72</v>
      </c>
      <c r="Q20" s="2">
        <f t="shared" si="10"/>
        <v>90</v>
      </c>
      <c r="R20" s="2">
        <f>MAX(L20:Q20)</f>
        <v>90</v>
      </c>
      <c r="S20" s="7"/>
      <c r="T20" s="8"/>
      <c r="V20" s="2"/>
      <c r="W20" s="2">
        <v>5</v>
      </c>
      <c r="X20" s="2">
        <f t="shared" si="3"/>
        <v>20</v>
      </c>
      <c r="Y20" s="2">
        <f t="shared" si="4"/>
        <v>16</v>
      </c>
      <c r="Z20" s="2">
        <f t="shared" si="5"/>
        <v>12</v>
      </c>
      <c r="AA20" s="2">
        <f t="shared" si="6"/>
        <v>8</v>
      </c>
      <c r="AB20" s="2">
        <f t="shared" si="7"/>
        <v>4</v>
      </c>
      <c r="AC20" s="2">
        <f t="shared" si="8"/>
        <v>0</v>
      </c>
      <c r="AD20" s="2">
        <f t="shared" si="9"/>
        <v>20</v>
      </c>
      <c r="AE20" s="7"/>
      <c r="AF20" s="8"/>
    </row>
    <row r="21" spans="10:32" x14ac:dyDescent="0.2">
      <c r="J21" s="2"/>
      <c r="K21" s="2">
        <v>1</v>
      </c>
      <c r="L21" s="2">
        <v>4</v>
      </c>
      <c r="M21" s="2">
        <v>4</v>
      </c>
      <c r="N21" s="2">
        <f>M21+18</f>
        <v>22</v>
      </c>
      <c r="O21" s="2">
        <f t="shared" ref="O21:Q21" si="11">N21+18</f>
        <v>40</v>
      </c>
      <c r="P21" s="2">
        <f t="shared" si="11"/>
        <v>58</v>
      </c>
      <c r="Q21" s="2">
        <f t="shared" si="11"/>
        <v>76</v>
      </c>
      <c r="R21" s="2">
        <f t="shared" ref="R21:R25" si="12">MAX(L21:Q21)</f>
        <v>76</v>
      </c>
      <c r="S21" s="7"/>
      <c r="T21" s="8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8"/>
    </row>
    <row r="22" spans="10:32" x14ac:dyDescent="0.2">
      <c r="J22" s="25" t="s">
        <v>5</v>
      </c>
      <c r="K22" s="2">
        <v>2</v>
      </c>
      <c r="L22" s="2">
        <v>8</v>
      </c>
      <c r="M22" s="2">
        <v>8</v>
      </c>
      <c r="N22" s="2">
        <v>8</v>
      </c>
      <c r="O22" s="2">
        <f>N22+18</f>
        <v>26</v>
      </c>
      <c r="P22" s="2">
        <f t="shared" ref="P22:Q22" si="13">O22+18</f>
        <v>44</v>
      </c>
      <c r="Q22" s="2">
        <f t="shared" si="13"/>
        <v>62</v>
      </c>
      <c r="R22" s="2">
        <f t="shared" si="12"/>
        <v>62</v>
      </c>
      <c r="S22" s="7" t="s">
        <v>10</v>
      </c>
      <c r="T22" s="8">
        <f>MIN(R20:R25)</f>
        <v>20</v>
      </c>
      <c r="V22" s="6" t="s">
        <v>45</v>
      </c>
      <c r="W22" s="7"/>
      <c r="X22" s="7"/>
      <c r="Y22" s="7"/>
      <c r="Z22" s="7"/>
      <c r="AA22" s="7"/>
      <c r="AB22" s="7"/>
      <c r="AC22" s="7"/>
      <c r="AD22" s="7"/>
      <c r="AE22" s="7"/>
      <c r="AF22" s="8"/>
    </row>
    <row r="23" spans="10:32" ht="15.75" thickBot="1" x14ac:dyDescent="0.25">
      <c r="J23" s="25"/>
      <c r="K23" s="2">
        <v>3</v>
      </c>
      <c r="L23" s="2">
        <v>12</v>
      </c>
      <c r="M23" s="2">
        <v>12</v>
      </c>
      <c r="N23" s="2">
        <v>12</v>
      </c>
      <c r="O23" s="2">
        <v>12</v>
      </c>
      <c r="P23" s="2">
        <f>O23+18</f>
        <v>30</v>
      </c>
      <c r="Q23" s="2">
        <f>P23+18</f>
        <v>48</v>
      </c>
      <c r="R23" s="2">
        <f t="shared" si="12"/>
        <v>48</v>
      </c>
      <c r="S23" s="7"/>
      <c r="T23" s="8"/>
      <c r="V23" s="9" t="s">
        <v>28</v>
      </c>
      <c r="W23" s="10"/>
      <c r="X23" s="10"/>
      <c r="Y23" s="10"/>
      <c r="Z23" s="10"/>
      <c r="AA23" s="10"/>
      <c r="AB23" s="10"/>
      <c r="AC23" s="10"/>
      <c r="AD23" s="10"/>
      <c r="AE23" s="10"/>
      <c r="AF23" s="11"/>
    </row>
    <row r="24" spans="10:32" x14ac:dyDescent="0.2">
      <c r="J24" s="25"/>
      <c r="K24" s="2">
        <v>4</v>
      </c>
      <c r="L24" s="2">
        <v>16</v>
      </c>
      <c r="M24" s="2">
        <v>16</v>
      </c>
      <c r="N24" s="2">
        <v>16</v>
      </c>
      <c r="O24" s="2">
        <v>16</v>
      </c>
      <c r="P24" s="2">
        <v>16</v>
      </c>
      <c r="Q24" s="2">
        <f>P24+18</f>
        <v>34</v>
      </c>
      <c r="R24" s="2">
        <f t="shared" si="12"/>
        <v>34</v>
      </c>
      <c r="S24" s="7"/>
      <c r="T24" s="8"/>
    </row>
    <row r="25" spans="10:32" x14ac:dyDescent="0.2">
      <c r="J25" s="2"/>
      <c r="K25" s="2">
        <v>5</v>
      </c>
      <c r="L25" s="2">
        <v>20</v>
      </c>
      <c r="M25" s="2">
        <v>20</v>
      </c>
      <c r="N25" s="2">
        <v>20</v>
      </c>
      <c r="O25" s="2">
        <v>20</v>
      </c>
      <c r="P25" s="2">
        <v>20</v>
      </c>
      <c r="Q25" s="2">
        <v>20</v>
      </c>
      <c r="R25" s="2">
        <f t="shared" si="12"/>
        <v>20</v>
      </c>
      <c r="S25" s="7"/>
      <c r="T25" s="8"/>
    </row>
    <row r="26" spans="10:32" x14ac:dyDescent="0.2">
      <c r="J26" s="6"/>
      <c r="K26" s="7"/>
      <c r="L26" s="7"/>
      <c r="M26" s="7"/>
      <c r="N26" s="7"/>
      <c r="O26" s="7"/>
      <c r="P26" s="7"/>
      <c r="Q26" s="7"/>
      <c r="R26" s="7"/>
      <c r="S26" s="7"/>
      <c r="T26" s="8"/>
    </row>
    <row r="27" spans="10:32" x14ac:dyDescent="0.2">
      <c r="J27" s="6" t="s">
        <v>11</v>
      </c>
      <c r="K27" s="7"/>
      <c r="L27" s="7"/>
      <c r="M27" s="7"/>
      <c r="N27" s="7"/>
      <c r="O27" s="7"/>
      <c r="P27" s="7"/>
      <c r="Q27" s="7"/>
      <c r="R27" s="7"/>
      <c r="S27" s="7"/>
      <c r="T27" s="8"/>
    </row>
    <row r="28" spans="10:32" ht="15.75" thickBot="1" x14ac:dyDescent="0.25">
      <c r="J28" s="9" t="s">
        <v>12</v>
      </c>
      <c r="K28" s="10"/>
      <c r="L28" s="10"/>
      <c r="M28" s="10"/>
      <c r="N28" s="10"/>
      <c r="O28" s="10"/>
      <c r="P28" s="10"/>
      <c r="Q28" s="10"/>
      <c r="R28" s="10"/>
      <c r="S28" s="10"/>
      <c r="T28" s="11"/>
    </row>
    <row r="29" spans="10:32" ht="15.75" thickBot="1" x14ac:dyDescent="0.25"/>
    <row r="30" spans="10:32" x14ac:dyDescent="0.2">
      <c r="J30" s="3" t="s">
        <v>13</v>
      </c>
      <c r="K30" s="4"/>
      <c r="L30" s="4"/>
      <c r="M30" s="4"/>
      <c r="N30" s="4"/>
      <c r="O30" s="4"/>
      <c r="P30" s="4"/>
      <c r="Q30" s="4"/>
      <c r="R30" s="4"/>
      <c r="S30" s="4"/>
      <c r="T30" s="5"/>
    </row>
    <row r="31" spans="10:32" x14ac:dyDescent="0.2">
      <c r="J31" s="2"/>
      <c r="K31" s="2"/>
      <c r="L31" s="2"/>
      <c r="M31" s="2"/>
      <c r="N31" s="2" t="s">
        <v>6</v>
      </c>
      <c r="O31" s="2"/>
      <c r="P31" s="2"/>
      <c r="Q31" s="2"/>
      <c r="R31" s="2"/>
      <c r="S31" s="7"/>
      <c r="T31" s="8"/>
    </row>
    <row r="32" spans="10:32" x14ac:dyDescent="0.2">
      <c r="J32" s="2"/>
      <c r="K32" s="2"/>
      <c r="L32" s="2">
        <v>0</v>
      </c>
      <c r="M32" s="2">
        <v>1</v>
      </c>
      <c r="N32" s="2">
        <v>2</v>
      </c>
      <c r="O32" s="2">
        <v>3</v>
      </c>
      <c r="P32" s="2">
        <v>4</v>
      </c>
      <c r="Q32" s="2">
        <v>5</v>
      </c>
      <c r="R32" s="2" t="s">
        <v>14</v>
      </c>
      <c r="S32" s="7"/>
      <c r="T32" s="8"/>
    </row>
    <row r="33" spans="10:20" x14ac:dyDescent="0.2">
      <c r="J33" s="2"/>
      <c r="K33" s="2">
        <v>0</v>
      </c>
      <c r="L33" s="2">
        <v>0</v>
      </c>
      <c r="M33" s="2">
        <v>18</v>
      </c>
      <c r="N33" s="2">
        <f>M33+18</f>
        <v>36</v>
      </c>
      <c r="O33" s="2">
        <f t="shared" ref="O33:Q33" si="14">N33+18</f>
        <v>54</v>
      </c>
      <c r="P33" s="2">
        <f t="shared" si="14"/>
        <v>72</v>
      </c>
      <c r="Q33" s="2">
        <f t="shared" si="14"/>
        <v>90</v>
      </c>
      <c r="R33" s="2">
        <f>MIN(L33:Q33)</f>
        <v>0</v>
      </c>
      <c r="S33" s="7"/>
      <c r="T33" s="8"/>
    </row>
    <row r="34" spans="10:20" x14ac:dyDescent="0.2">
      <c r="J34" s="2"/>
      <c r="K34" s="2">
        <v>1</v>
      </c>
      <c r="L34" s="2">
        <v>4</v>
      </c>
      <c r="M34" s="2">
        <v>4</v>
      </c>
      <c r="N34" s="2">
        <f>M34+18</f>
        <v>22</v>
      </c>
      <c r="O34" s="2">
        <f t="shared" ref="O34:Q34" si="15">N34+18</f>
        <v>40</v>
      </c>
      <c r="P34" s="2">
        <f t="shared" si="15"/>
        <v>58</v>
      </c>
      <c r="Q34" s="2">
        <f t="shared" si="15"/>
        <v>76</v>
      </c>
      <c r="R34" s="2">
        <f t="shared" ref="R34:R38" si="16">MIN(L34:Q34)</f>
        <v>4</v>
      </c>
      <c r="S34" s="7"/>
      <c r="T34" s="8"/>
    </row>
    <row r="35" spans="10:20" x14ac:dyDescent="0.2">
      <c r="J35" s="25" t="s">
        <v>5</v>
      </c>
      <c r="K35" s="2">
        <v>2</v>
      </c>
      <c r="L35" s="2">
        <v>8</v>
      </c>
      <c r="M35" s="2">
        <v>8</v>
      </c>
      <c r="N35" s="2">
        <v>8</v>
      </c>
      <c r="O35" s="2">
        <f>N35+18</f>
        <v>26</v>
      </c>
      <c r="P35" s="2">
        <f t="shared" ref="P35:Q35" si="17">O35+18</f>
        <v>44</v>
      </c>
      <c r="Q35" s="2">
        <f t="shared" si="17"/>
        <v>62</v>
      </c>
      <c r="R35" s="2">
        <f t="shared" si="16"/>
        <v>8</v>
      </c>
      <c r="S35" s="7" t="s">
        <v>15</v>
      </c>
      <c r="T35" s="8">
        <f>MIN(R33:R38)</f>
        <v>0</v>
      </c>
    </row>
    <row r="36" spans="10:20" x14ac:dyDescent="0.2">
      <c r="J36" s="25"/>
      <c r="K36" s="2">
        <v>3</v>
      </c>
      <c r="L36" s="2">
        <v>12</v>
      </c>
      <c r="M36" s="2">
        <v>12</v>
      </c>
      <c r="N36" s="2">
        <v>12</v>
      </c>
      <c r="O36" s="2">
        <v>12</v>
      </c>
      <c r="P36" s="2">
        <f>O36+18</f>
        <v>30</v>
      </c>
      <c r="Q36" s="2">
        <f>P36+18</f>
        <v>48</v>
      </c>
      <c r="R36" s="2">
        <f t="shared" si="16"/>
        <v>12</v>
      </c>
      <c r="S36" s="7"/>
      <c r="T36" s="8"/>
    </row>
    <row r="37" spans="10:20" x14ac:dyDescent="0.2">
      <c r="J37" s="25"/>
      <c r="K37" s="2">
        <v>4</v>
      </c>
      <c r="L37" s="2">
        <v>16</v>
      </c>
      <c r="M37" s="2">
        <v>16</v>
      </c>
      <c r="N37" s="2">
        <v>16</v>
      </c>
      <c r="O37" s="2">
        <v>16</v>
      </c>
      <c r="P37" s="2">
        <v>16</v>
      </c>
      <c r="Q37" s="2">
        <f>P37+18</f>
        <v>34</v>
      </c>
      <c r="R37" s="2">
        <f t="shared" si="16"/>
        <v>16</v>
      </c>
      <c r="S37" s="7"/>
      <c r="T37" s="8"/>
    </row>
    <row r="38" spans="10:20" x14ac:dyDescent="0.2">
      <c r="J38" s="2"/>
      <c r="K38" s="2">
        <v>5</v>
      </c>
      <c r="L38" s="2">
        <v>20</v>
      </c>
      <c r="M38" s="2">
        <v>20</v>
      </c>
      <c r="N38" s="2">
        <v>20</v>
      </c>
      <c r="O38" s="2">
        <v>20</v>
      </c>
      <c r="P38" s="2">
        <v>20</v>
      </c>
      <c r="Q38" s="2">
        <v>20</v>
      </c>
      <c r="R38" s="2">
        <f t="shared" si="16"/>
        <v>20</v>
      </c>
      <c r="S38" s="7"/>
      <c r="T38" s="8"/>
    </row>
    <row r="39" spans="10:20" x14ac:dyDescent="0.2">
      <c r="J39" s="6"/>
      <c r="K39" s="7"/>
      <c r="L39" s="7"/>
      <c r="M39" s="7"/>
      <c r="N39" s="7"/>
      <c r="O39" s="7"/>
      <c r="P39" s="7"/>
      <c r="Q39" s="7"/>
      <c r="R39" s="7"/>
      <c r="S39" s="7"/>
      <c r="T39" s="8"/>
    </row>
    <row r="40" spans="10:20" x14ac:dyDescent="0.2">
      <c r="J40" s="6" t="s">
        <v>16</v>
      </c>
      <c r="K40" s="7"/>
      <c r="L40" s="7"/>
      <c r="M40" s="7"/>
      <c r="N40" s="7"/>
      <c r="O40" s="7"/>
      <c r="P40" s="7"/>
      <c r="Q40" s="7"/>
      <c r="R40" s="7"/>
      <c r="S40" s="7"/>
      <c r="T40" s="8"/>
    </row>
    <row r="41" spans="10:20" ht="15.75" thickBot="1" x14ac:dyDescent="0.25">
      <c r="J41" s="9" t="s">
        <v>17</v>
      </c>
      <c r="K41" s="10"/>
      <c r="L41" s="10"/>
      <c r="M41" s="10"/>
      <c r="N41" s="10"/>
      <c r="O41" s="10"/>
      <c r="P41" s="10"/>
      <c r="Q41" s="10"/>
      <c r="R41" s="10"/>
      <c r="S41" s="10"/>
      <c r="T41" s="11"/>
    </row>
    <row r="42" spans="10:20" ht="15.75" thickBot="1" x14ac:dyDescent="0.25"/>
    <row r="43" spans="10:20" x14ac:dyDescent="0.2">
      <c r="J43" s="3" t="s">
        <v>18</v>
      </c>
      <c r="K43" s="4"/>
      <c r="L43" s="4"/>
      <c r="M43" s="4"/>
      <c r="N43" s="4"/>
      <c r="O43" s="4"/>
      <c r="P43" s="4"/>
      <c r="Q43" s="5"/>
    </row>
    <row r="44" spans="10:20" x14ac:dyDescent="0.2">
      <c r="J44" s="6" t="s">
        <v>19</v>
      </c>
      <c r="K44" s="7"/>
      <c r="L44" s="7"/>
      <c r="M44" s="7"/>
      <c r="N44" s="7"/>
      <c r="O44" s="7"/>
      <c r="P44" s="7"/>
      <c r="Q44" s="8"/>
    </row>
    <row r="45" spans="10:20" x14ac:dyDescent="0.2">
      <c r="J45" s="6"/>
      <c r="K45" s="7"/>
      <c r="L45" s="7"/>
      <c r="M45" s="7"/>
      <c r="N45" s="7"/>
      <c r="O45" s="7"/>
      <c r="P45" s="7"/>
      <c r="Q45" s="8"/>
    </row>
    <row r="46" spans="10:20" x14ac:dyDescent="0.2">
      <c r="J46" s="2"/>
      <c r="K46" s="2"/>
      <c r="L46" s="2"/>
      <c r="M46" s="2"/>
      <c r="N46" s="2" t="s">
        <v>6</v>
      </c>
      <c r="O46" s="2"/>
      <c r="P46" s="2"/>
      <c r="Q46" s="2"/>
    </row>
    <row r="47" spans="10:20" x14ac:dyDescent="0.2">
      <c r="J47" s="2"/>
      <c r="K47" s="2"/>
      <c r="L47" s="2">
        <v>0</v>
      </c>
      <c r="M47" s="2">
        <v>1</v>
      </c>
      <c r="N47" s="2">
        <v>2</v>
      </c>
      <c r="O47" s="2">
        <v>3</v>
      </c>
      <c r="P47" s="2">
        <v>4</v>
      </c>
      <c r="Q47" s="2">
        <v>5</v>
      </c>
    </row>
    <row r="48" spans="10:20" x14ac:dyDescent="0.2">
      <c r="J48" s="2"/>
      <c r="K48" s="2">
        <v>0</v>
      </c>
      <c r="L48" s="2">
        <v>0</v>
      </c>
      <c r="M48" s="2">
        <v>18</v>
      </c>
      <c r="N48" s="2">
        <f>M48+18</f>
        <v>36</v>
      </c>
      <c r="O48" s="2">
        <f t="shared" ref="O48:Q48" si="18">N48+18</f>
        <v>54</v>
      </c>
      <c r="P48" s="2">
        <f t="shared" si="18"/>
        <v>72</v>
      </c>
      <c r="Q48" s="2">
        <f t="shared" si="18"/>
        <v>90</v>
      </c>
    </row>
    <row r="49" spans="10:17" x14ac:dyDescent="0.2">
      <c r="J49" s="2"/>
      <c r="K49" s="2">
        <v>1</v>
      </c>
      <c r="L49" s="2">
        <v>4</v>
      </c>
      <c r="M49" s="2">
        <v>4</v>
      </c>
      <c r="N49" s="2">
        <f>M49+18</f>
        <v>22</v>
      </c>
      <c r="O49" s="2">
        <f t="shared" ref="O49:Q49" si="19">N49+18</f>
        <v>40</v>
      </c>
      <c r="P49" s="2">
        <f t="shared" si="19"/>
        <v>58</v>
      </c>
      <c r="Q49" s="2">
        <f t="shared" si="19"/>
        <v>76</v>
      </c>
    </row>
    <row r="50" spans="10:17" x14ac:dyDescent="0.2">
      <c r="J50" s="25" t="s">
        <v>5</v>
      </c>
      <c r="K50" s="2">
        <v>2</v>
      </c>
      <c r="L50" s="2">
        <v>8</v>
      </c>
      <c r="M50" s="2">
        <v>8</v>
      </c>
      <c r="N50" s="2">
        <v>8</v>
      </c>
      <c r="O50" s="2">
        <f>N50+18</f>
        <v>26</v>
      </c>
      <c r="P50" s="2">
        <f t="shared" ref="P50:Q50" si="20">O50+18</f>
        <v>44</v>
      </c>
      <c r="Q50" s="2">
        <f t="shared" si="20"/>
        <v>62</v>
      </c>
    </row>
    <row r="51" spans="10:17" x14ac:dyDescent="0.2">
      <c r="J51" s="25"/>
      <c r="K51" s="2">
        <v>3</v>
      </c>
      <c r="L51" s="2">
        <v>12</v>
      </c>
      <c r="M51" s="2">
        <v>12</v>
      </c>
      <c r="N51" s="2">
        <v>12</v>
      </c>
      <c r="O51" s="2">
        <v>12</v>
      </c>
      <c r="P51" s="2">
        <f>O51+18</f>
        <v>30</v>
      </c>
      <c r="Q51" s="2">
        <f>P51+18</f>
        <v>48</v>
      </c>
    </row>
    <row r="52" spans="10:17" x14ac:dyDescent="0.2">
      <c r="J52" s="25"/>
      <c r="K52" s="2">
        <v>4</v>
      </c>
      <c r="L52" s="2">
        <v>16</v>
      </c>
      <c r="M52" s="2">
        <v>16</v>
      </c>
      <c r="N52" s="2">
        <v>16</v>
      </c>
      <c r="O52" s="2">
        <v>16</v>
      </c>
      <c r="P52" s="2">
        <v>16</v>
      </c>
      <c r="Q52" s="2">
        <f>P52+18</f>
        <v>34</v>
      </c>
    </row>
    <row r="53" spans="10:17" x14ac:dyDescent="0.2">
      <c r="J53" s="2"/>
      <c r="K53" s="2">
        <v>5</v>
      </c>
      <c r="L53" s="2">
        <v>20</v>
      </c>
      <c r="M53" s="2">
        <v>20</v>
      </c>
      <c r="N53" s="2">
        <v>20</v>
      </c>
      <c r="O53" s="2">
        <v>20</v>
      </c>
      <c r="P53" s="2">
        <v>20</v>
      </c>
      <c r="Q53" s="2">
        <v>20</v>
      </c>
    </row>
    <row r="54" spans="10:17" x14ac:dyDescent="0.2">
      <c r="J54" s="6" t="s">
        <v>22</v>
      </c>
      <c r="K54" s="7"/>
      <c r="L54" s="7"/>
      <c r="M54" s="7"/>
      <c r="N54" s="7"/>
      <c r="O54" s="7"/>
      <c r="P54" s="7"/>
      <c r="Q54" s="8"/>
    </row>
    <row r="55" spans="10:17" x14ac:dyDescent="0.2">
      <c r="J55" s="6" t="s">
        <v>20</v>
      </c>
      <c r="K55" s="7"/>
      <c r="L55" s="7">
        <f>(1/6)*(SUM(L48:Q48))</f>
        <v>45</v>
      </c>
      <c r="M55" s="7"/>
      <c r="N55" s="7"/>
      <c r="O55" s="7"/>
      <c r="P55" s="7"/>
      <c r="Q55" s="8"/>
    </row>
    <row r="56" spans="10:17" x14ac:dyDescent="0.2">
      <c r="J56" s="6" t="s">
        <v>21</v>
      </c>
      <c r="K56" s="7"/>
      <c r="L56" s="7">
        <f>(1/6)*(SUM(L49:Q49))</f>
        <v>34</v>
      </c>
      <c r="M56" s="7"/>
      <c r="N56" s="7"/>
      <c r="O56" s="7"/>
      <c r="P56" s="7"/>
      <c r="Q56" s="8"/>
    </row>
    <row r="57" spans="10:17" x14ac:dyDescent="0.2">
      <c r="J57" s="6" t="s">
        <v>23</v>
      </c>
      <c r="K57" s="7"/>
      <c r="L57" s="7">
        <f t="shared" ref="L57:L60" si="21">(1/6)*(SUM(L50:Q50))</f>
        <v>26</v>
      </c>
      <c r="M57" s="7"/>
      <c r="N57" s="7"/>
      <c r="O57" s="7"/>
      <c r="P57" s="7"/>
      <c r="Q57" s="8"/>
    </row>
    <row r="58" spans="10:17" x14ac:dyDescent="0.2">
      <c r="J58" s="6" t="s">
        <v>24</v>
      </c>
      <c r="K58" s="7"/>
      <c r="L58" s="7">
        <f t="shared" si="21"/>
        <v>21</v>
      </c>
      <c r="M58" s="7"/>
      <c r="N58" s="7"/>
      <c r="O58" s="7"/>
      <c r="P58" s="7"/>
      <c r="Q58" s="8"/>
    </row>
    <row r="59" spans="10:17" x14ac:dyDescent="0.2">
      <c r="J59" s="6" t="s">
        <v>25</v>
      </c>
      <c r="K59" s="7"/>
      <c r="L59" s="7">
        <f t="shared" si="21"/>
        <v>19</v>
      </c>
      <c r="M59" s="7"/>
      <c r="N59" s="7"/>
      <c r="O59" s="7"/>
      <c r="P59" s="7"/>
      <c r="Q59" s="8"/>
    </row>
    <row r="60" spans="10:17" x14ac:dyDescent="0.2">
      <c r="J60" s="6" t="s">
        <v>26</v>
      </c>
      <c r="K60" s="7"/>
      <c r="L60" s="7">
        <f t="shared" si="21"/>
        <v>20</v>
      </c>
      <c r="M60" s="7"/>
      <c r="N60" s="7"/>
      <c r="O60" s="7"/>
      <c r="P60" s="7"/>
      <c r="Q60" s="8"/>
    </row>
    <row r="61" spans="10:17" x14ac:dyDescent="0.2">
      <c r="J61" s="6"/>
      <c r="K61" s="7"/>
      <c r="L61" s="7"/>
      <c r="M61" s="7"/>
      <c r="N61" s="7"/>
      <c r="O61" s="7"/>
      <c r="P61" s="7"/>
      <c r="Q61" s="8"/>
    </row>
    <row r="62" spans="10:17" x14ac:dyDescent="0.2">
      <c r="J62" s="6" t="s">
        <v>27</v>
      </c>
      <c r="K62" s="7"/>
      <c r="L62" s="7"/>
      <c r="M62" s="7"/>
      <c r="N62" s="7"/>
      <c r="O62" s="7"/>
      <c r="P62" s="7"/>
      <c r="Q62" s="8"/>
    </row>
    <row r="63" spans="10:17" ht="15.75" thickBot="1" x14ac:dyDescent="0.25">
      <c r="J63" s="9" t="s">
        <v>28</v>
      </c>
      <c r="K63" s="10"/>
      <c r="L63" s="10"/>
      <c r="M63" s="10"/>
      <c r="N63" s="10"/>
      <c r="O63" s="10"/>
      <c r="P63" s="10"/>
      <c r="Q63" s="11"/>
    </row>
    <row r="64" spans="10:17" ht="15.75" thickBot="1" x14ac:dyDescent="0.25"/>
    <row r="65" spans="10:20" x14ac:dyDescent="0.2">
      <c r="J65" s="3" t="s">
        <v>29</v>
      </c>
      <c r="K65" s="4"/>
      <c r="L65" s="4"/>
      <c r="M65" s="4"/>
      <c r="N65" s="4"/>
      <c r="O65" s="4"/>
      <c r="P65" s="4"/>
      <c r="Q65" s="4"/>
      <c r="R65" s="4"/>
      <c r="S65" s="4"/>
      <c r="T65" s="5"/>
    </row>
    <row r="66" spans="10:20" x14ac:dyDescent="0.2">
      <c r="J66" s="6" t="s">
        <v>30</v>
      </c>
      <c r="K66" s="7"/>
      <c r="L66" s="7"/>
      <c r="M66" s="7"/>
      <c r="N66" s="7"/>
      <c r="O66" s="7"/>
      <c r="P66" s="7"/>
      <c r="Q66" s="7"/>
      <c r="R66" s="7"/>
      <c r="S66" s="7"/>
      <c r="T66" s="8"/>
    </row>
    <row r="67" spans="10:20" x14ac:dyDescent="0.2">
      <c r="J67" s="6" t="s">
        <v>35</v>
      </c>
      <c r="K67" s="7">
        <f>0.7</f>
        <v>0.7</v>
      </c>
      <c r="L67" s="7" t="s">
        <v>34</v>
      </c>
      <c r="M67" s="7">
        <f>1-K67</f>
        <v>0.30000000000000004</v>
      </c>
      <c r="N67" s="7"/>
      <c r="O67" s="7"/>
      <c r="P67" s="7"/>
      <c r="Q67" s="7"/>
      <c r="R67" s="7"/>
      <c r="S67" s="7"/>
      <c r="T67" s="8"/>
    </row>
    <row r="68" spans="10:20" x14ac:dyDescent="0.2">
      <c r="J68" s="2"/>
      <c r="K68" s="2"/>
      <c r="L68" s="2"/>
      <c r="M68" s="2"/>
      <c r="N68" s="2" t="s">
        <v>6</v>
      </c>
      <c r="O68" s="2"/>
      <c r="P68" s="2"/>
      <c r="Q68" s="2"/>
      <c r="R68" s="2"/>
      <c r="S68" s="2"/>
      <c r="T68" s="2"/>
    </row>
    <row r="69" spans="10:20" x14ac:dyDescent="0.2">
      <c r="J69" s="2"/>
      <c r="K69" s="2"/>
      <c r="L69" s="2">
        <v>0</v>
      </c>
      <c r="M69" s="2">
        <v>1</v>
      </c>
      <c r="N69" s="2">
        <v>2</v>
      </c>
      <c r="O69" s="2">
        <v>3</v>
      </c>
      <c r="P69" s="2">
        <v>4</v>
      </c>
      <c r="Q69" s="2">
        <v>5</v>
      </c>
      <c r="R69" s="2" t="s">
        <v>31</v>
      </c>
      <c r="S69" s="2" t="s">
        <v>32</v>
      </c>
      <c r="T69" s="2" t="s">
        <v>33</v>
      </c>
    </row>
    <row r="70" spans="10:20" x14ac:dyDescent="0.2">
      <c r="J70" s="2"/>
      <c r="K70" s="2">
        <v>0</v>
      </c>
      <c r="L70" s="2">
        <v>0</v>
      </c>
      <c r="M70" s="2">
        <v>18</v>
      </c>
      <c r="N70" s="2">
        <f>M70+18</f>
        <v>36</v>
      </c>
      <c r="O70" s="2">
        <f t="shared" ref="O70:Q70" si="22">N70+18</f>
        <v>54</v>
      </c>
      <c r="P70" s="2">
        <f t="shared" si="22"/>
        <v>72</v>
      </c>
      <c r="Q70" s="2">
        <f t="shared" si="22"/>
        <v>90</v>
      </c>
      <c r="R70" s="2">
        <f>MIN(L70:Q70)</f>
        <v>0</v>
      </c>
      <c r="S70" s="2">
        <f>MAX(K70:Q70)</f>
        <v>90</v>
      </c>
      <c r="T70" s="2">
        <f>R70*$K$67+S70*$M$67</f>
        <v>27.000000000000004</v>
      </c>
    </row>
    <row r="71" spans="10:20" x14ac:dyDescent="0.2">
      <c r="J71" s="2"/>
      <c r="K71" s="2">
        <v>1</v>
      </c>
      <c r="L71" s="2">
        <v>4</v>
      </c>
      <c r="M71" s="2">
        <v>4</v>
      </c>
      <c r="N71" s="2">
        <f>M71+18</f>
        <v>22</v>
      </c>
      <c r="O71" s="2">
        <f t="shared" ref="O71:Q71" si="23">N71+18</f>
        <v>40</v>
      </c>
      <c r="P71" s="2">
        <f t="shared" si="23"/>
        <v>58</v>
      </c>
      <c r="Q71" s="2">
        <f t="shared" si="23"/>
        <v>76</v>
      </c>
      <c r="R71" s="2">
        <f t="shared" ref="R71:R75" si="24">MIN(L71:Q71)</f>
        <v>4</v>
      </c>
      <c r="S71" s="2">
        <f t="shared" ref="S71:S75" si="25">MAX(K71:Q71)</f>
        <v>76</v>
      </c>
      <c r="T71" s="2">
        <f t="shared" ref="T71:T75" si="26">R71*$K$67+S71*$M$67</f>
        <v>25.600000000000005</v>
      </c>
    </row>
    <row r="72" spans="10:20" x14ac:dyDescent="0.2">
      <c r="J72" s="25" t="s">
        <v>5</v>
      </c>
      <c r="K72" s="2">
        <v>2</v>
      </c>
      <c r="L72" s="2">
        <v>8</v>
      </c>
      <c r="M72" s="2">
        <v>8</v>
      </c>
      <c r="N72" s="2">
        <v>8</v>
      </c>
      <c r="O72" s="2">
        <f>N72+18</f>
        <v>26</v>
      </c>
      <c r="P72" s="2">
        <f t="shared" ref="P72:Q72" si="27">O72+18</f>
        <v>44</v>
      </c>
      <c r="Q72" s="2">
        <f t="shared" si="27"/>
        <v>62</v>
      </c>
      <c r="R72" s="2">
        <f t="shared" si="24"/>
        <v>8</v>
      </c>
      <c r="S72" s="2">
        <f t="shared" si="25"/>
        <v>62</v>
      </c>
      <c r="T72" s="2">
        <f t="shared" si="26"/>
        <v>24.200000000000003</v>
      </c>
    </row>
    <row r="73" spans="10:20" x14ac:dyDescent="0.2">
      <c r="J73" s="25"/>
      <c r="K73" s="2">
        <v>3</v>
      </c>
      <c r="L73" s="2">
        <v>12</v>
      </c>
      <c r="M73" s="2">
        <v>12</v>
      </c>
      <c r="N73" s="2">
        <v>12</v>
      </c>
      <c r="O73" s="2">
        <v>12</v>
      </c>
      <c r="P73" s="2">
        <f>O73+18</f>
        <v>30</v>
      </c>
      <c r="Q73" s="2">
        <f>P73+18</f>
        <v>48</v>
      </c>
      <c r="R73" s="2">
        <f t="shared" si="24"/>
        <v>12</v>
      </c>
      <c r="S73" s="2">
        <f t="shared" si="25"/>
        <v>48</v>
      </c>
      <c r="T73" s="2">
        <f t="shared" si="26"/>
        <v>22.8</v>
      </c>
    </row>
    <row r="74" spans="10:20" x14ac:dyDescent="0.2">
      <c r="J74" s="25"/>
      <c r="K74" s="2">
        <v>4</v>
      </c>
      <c r="L74" s="2">
        <v>16</v>
      </c>
      <c r="M74" s="2">
        <v>16</v>
      </c>
      <c r="N74" s="2">
        <v>16</v>
      </c>
      <c r="O74" s="2">
        <v>16</v>
      </c>
      <c r="P74" s="2">
        <v>16</v>
      </c>
      <c r="Q74" s="2">
        <f>P74+18</f>
        <v>34</v>
      </c>
      <c r="R74" s="2">
        <f t="shared" si="24"/>
        <v>16</v>
      </c>
      <c r="S74" s="2">
        <f t="shared" si="25"/>
        <v>34</v>
      </c>
      <c r="T74" s="2">
        <f t="shared" si="26"/>
        <v>21.4</v>
      </c>
    </row>
    <row r="75" spans="10:20" x14ac:dyDescent="0.2">
      <c r="J75" s="2"/>
      <c r="K75" s="2">
        <v>5</v>
      </c>
      <c r="L75" s="2">
        <v>20</v>
      </c>
      <c r="M75" s="2">
        <v>20</v>
      </c>
      <c r="N75" s="2">
        <v>20</v>
      </c>
      <c r="O75" s="2">
        <v>20</v>
      </c>
      <c r="P75" s="2">
        <v>20</v>
      </c>
      <c r="Q75" s="2">
        <v>20</v>
      </c>
      <c r="R75" s="2">
        <f t="shared" si="24"/>
        <v>20</v>
      </c>
      <c r="S75" s="2">
        <f t="shared" si="25"/>
        <v>20</v>
      </c>
      <c r="T75" s="2">
        <f t="shared" si="26"/>
        <v>20</v>
      </c>
    </row>
    <row r="76" spans="10:20" x14ac:dyDescent="0.2">
      <c r="J76" s="6"/>
      <c r="K76" s="7"/>
      <c r="L76" s="7"/>
      <c r="M76" s="7"/>
      <c r="N76" s="7"/>
      <c r="O76" s="7"/>
      <c r="P76" s="7"/>
      <c r="Q76" s="7"/>
      <c r="R76" s="7"/>
      <c r="S76" s="7"/>
      <c r="T76" s="8"/>
    </row>
    <row r="77" spans="10:20" x14ac:dyDescent="0.2">
      <c r="J77" s="6" t="s">
        <v>36</v>
      </c>
      <c r="K77" s="7"/>
      <c r="L77" s="7"/>
      <c r="M77" s="7"/>
      <c r="N77" s="7"/>
      <c r="O77" s="7"/>
      <c r="P77" s="7"/>
      <c r="Q77" s="7"/>
      <c r="R77" s="7"/>
      <c r="S77" s="7"/>
      <c r="T77" s="8"/>
    </row>
    <row r="78" spans="10:20" ht="15.75" thickBot="1" x14ac:dyDescent="0.25">
      <c r="J78" s="9" t="s">
        <v>12</v>
      </c>
      <c r="K78" s="10"/>
      <c r="L78" s="10"/>
      <c r="M78" s="10"/>
      <c r="N78" s="10"/>
      <c r="O78" s="10"/>
      <c r="P78" s="10"/>
      <c r="Q78" s="10"/>
      <c r="R78" s="10"/>
      <c r="S78" s="10"/>
      <c r="T78" s="11"/>
    </row>
    <row r="79" spans="10:20" ht="15.75" thickBot="1" x14ac:dyDescent="0.25"/>
    <row r="80" spans="10:20" x14ac:dyDescent="0.2">
      <c r="J80" s="3" t="s">
        <v>63</v>
      </c>
      <c r="K80" s="4"/>
      <c r="L80" s="4"/>
      <c r="M80" s="4"/>
      <c r="N80" s="4"/>
      <c r="O80" s="4"/>
      <c r="P80" s="4"/>
      <c r="Q80" s="5"/>
    </row>
    <row r="81" spans="10:17" x14ac:dyDescent="0.2">
      <c r="J81" s="2"/>
      <c r="K81" s="2"/>
      <c r="L81" s="2"/>
      <c r="M81" s="2"/>
      <c r="N81" s="2" t="s">
        <v>6</v>
      </c>
      <c r="O81" s="2"/>
      <c r="P81" s="2"/>
      <c r="Q81" s="2"/>
    </row>
    <row r="82" spans="10:17" x14ac:dyDescent="0.2">
      <c r="J82" s="2"/>
      <c r="K82" s="2"/>
      <c r="L82" s="2">
        <v>0</v>
      </c>
      <c r="M82" s="2">
        <v>1</v>
      </c>
      <c r="N82" s="2">
        <v>2</v>
      </c>
      <c r="O82" s="2">
        <v>3</v>
      </c>
      <c r="P82" s="2">
        <v>4</v>
      </c>
      <c r="Q82" s="2">
        <v>5</v>
      </c>
    </row>
    <row r="83" spans="10:17" x14ac:dyDescent="0.2">
      <c r="J83" s="2"/>
      <c r="K83" s="2">
        <v>0</v>
      </c>
      <c r="L83" s="2">
        <v>0</v>
      </c>
      <c r="M83" s="2">
        <v>18</v>
      </c>
      <c r="N83" s="2">
        <f>M83+18</f>
        <v>36</v>
      </c>
      <c r="O83" s="2">
        <f t="shared" ref="O83:Q83" si="28">N83+18</f>
        <v>54</v>
      </c>
      <c r="P83" s="2">
        <f t="shared" si="28"/>
        <v>72</v>
      </c>
      <c r="Q83" s="2">
        <f t="shared" si="28"/>
        <v>90</v>
      </c>
    </row>
    <row r="84" spans="10:17" x14ac:dyDescent="0.2">
      <c r="J84" s="2"/>
      <c r="K84" s="2">
        <v>1</v>
      </c>
      <c r="L84" s="2">
        <v>4</v>
      </c>
      <c r="M84" s="2">
        <v>4</v>
      </c>
      <c r="N84" s="2">
        <f>M84+18</f>
        <v>22</v>
      </c>
      <c r="O84" s="2">
        <f t="shared" ref="O84:Q84" si="29">N84+18</f>
        <v>40</v>
      </c>
      <c r="P84" s="2">
        <f t="shared" si="29"/>
        <v>58</v>
      </c>
      <c r="Q84" s="2">
        <f t="shared" si="29"/>
        <v>76</v>
      </c>
    </row>
    <row r="85" spans="10:17" x14ac:dyDescent="0.2">
      <c r="J85" s="25" t="s">
        <v>5</v>
      </c>
      <c r="K85" s="2">
        <v>2</v>
      </c>
      <c r="L85" s="2">
        <v>8</v>
      </c>
      <c r="M85" s="2">
        <v>8</v>
      </c>
      <c r="N85" s="2">
        <v>8</v>
      </c>
      <c r="O85" s="2">
        <f>N85+18</f>
        <v>26</v>
      </c>
      <c r="P85" s="2">
        <f t="shared" ref="P85:Q85" si="30">O85+18</f>
        <v>44</v>
      </c>
      <c r="Q85" s="2">
        <f t="shared" si="30"/>
        <v>62</v>
      </c>
    </row>
    <row r="86" spans="10:17" x14ac:dyDescent="0.2">
      <c r="J86" s="25"/>
      <c r="K86" s="2">
        <v>3</v>
      </c>
      <c r="L86" s="2">
        <v>12</v>
      </c>
      <c r="M86" s="2">
        <v>12</v>
      </c>
      <c r="N86" s="2">
        <v>12</v>
      </c>
      <c r="O86" s="2">
        <v>12</v>
      </c>
      <c r="P86" s="2">
        <f>O86+18</f>
        <v>30</v>
      </c>
      <c r="Q86" s="2">
        <f>P86+18</f>
        <v>48</v>
      </c>
    </row>
    <row r="87" spans="10:17" x14ac:dyDescent="0.2">
      <c r="J87" s="25"/>
      <c r="K87" s="2">
        <v>4</v>
      </c>
      <c r="L87" s="2">
        <v>16</v>
      </c>
      <c r="M87" s="2">
        <v>16</v>
      </c>
      <c r="N87" s="2">
        <v>16</v>
      </c>
      <c r="O87" s="2">
        <v>16</v>
      </c>
      <c r="P87" s="2">
        <v>16</v>
      </c>
      <c r="Q87" s="2">
        <f>P87+18</f>
        <v>34</v>
      </c>
    </row>
    <row r="88" spans="10:17" x14ac:dyDescent="0.2">
      <c r="J88" s="2"/>
      <c r="K88" s="2">
        <v>5</v>
      </c>
      <c r="L88" s="2">
        <v>20</v>
      </c>
      <c r="M88" s="2">
        <v>20</v>
      </c>
      <c r="N88" s="2">
        <v>20</v>
      </c>
      <c r="O88" s="2">
        <v>20</v>
      </c>
      <c r="P88" s="2">
        <v>20</v>
      </c>
      <c r="Q88" s="2">
        <v>20</v>
      </c>
    </row>
    <row r="89" spans="10:17" x14ac:dyDescent="0.2">
      <c r="J89" s="2" t="s">
        <v>37</v>
      </c>
      <c r="K89" s="2"/>
      <c r="L89" s="2">
        <v>0.1</v>
      </c>
      <c r="M89" s="2">
        <v>0.2</v>
      </c>
      <c r="N89" s="2">
        <v>0.3</v>
      </c>
      <c r="O89" s="2">
        <v>0.2</v>
      </c>
      <c r="P89" s="2">
        <v>0.1</v>
      </c>
      <c r="Q89" s="2">
        <v>0.1</v>
      </c>
    </row>
    <row r="90" spans="10:17" x14ac:dyDescent="0.2">
      <c r="J90" s="6"/>
      <c r="K90" s="7"/>
      <c r="L90" s="7"/>
      <c r="M90" s="7"/>
      <c r="N90" s="7"/>
      <c r="O90" s="7"/>
      <c r="P90" s="7"/>
      <c r="Q90" s="8"/>
    </row>
    <row r="91" spans="10:17" x14ac:dyDescent="0.2">
      <c r="J91" s="6" t="s">
        <v>22</v>
      </c>
      <c r="K91" s="7"/>
      <c r="L91" s="7"/>
      <c r="M91" s="7"/>
      <c r="N91" s="7"/>
      <c r="O91" s="7"/>
      <c r="P91" s="7"/>
      <c r="Q91" s="8"/>
    </row>
    <row r="92" spans="10:17" x14ac:dyDescent="0.2">
      <c r="J92" s="6" t="s">
        <v>20</v>
      </c>
      <c r="K92" s="7"/>
      <c r="L92" s="7">
        <f>SUMPRODUCT($L$89:$Q$89,L83:Q83)</f>
        <v>41.4</v>
      </c>
      <c r="M92" s="7"/>
      <c r="N92" s="7"/>
      <c r="O92" s="7"/>
      <c r="P92" s="7"/>
      <c r="Q92" s="8"/>
    </row>
    <row r="93" spans="10:17" x14ac:dyDescent="0.2">
      <c r="J93" s="6" t="s">
        <v>21</v>
      </c>
      <c r="K93" s="7"/>
      <c r="L93" s="7">
        <f t="shared" ref="L93:L96" si="31">SUMPRODUCT($L$89:$Q$89,L84:Q84)</f>
        <v>29.200000000000003</v>
      </c>
      <c r="M93" s="7"/>
      <c r="N93" s="7"/>
      <c r="O93" s="7"/>
      <c r="P93" s="7"/>
      <c r="Q93" s="8"/>
    </row>
    <row r="94" spans="10:17" x14ac:dyDescent="0.2">
      <c r="J94" s="6" t="s">
        <v>23</v>
      </c>
      <c r="K94" s="7"/>
      <c r="L94" s="7">
        <f t="shared" si="31"/>
        <v>20.6</v>
      </c>
      <c r="M94" s="7"/>
      <c r="N94" s="7"/>
      <c r="O94" s="7"/>
      <c r="P94" s="7"/>
      <c r="Q94" s="8"/>
    </row>
    <row r="95" spans="10:17" x14ac:dyDescent="0.2">
      <c r="J95" s="6" t="s">
        <v>24</v>
      </c>
      <c r="K95" s="7"/>
      <c r="L95" s="7">
        <f t="shared" si="31"/>
        <v>17.400000000000002</v>
      </c>
      <c r="M95" s="7"/>
      <c r="N95" s="7"/>
      <c r="O95" s="7"/>
      <c r="P95" s="7"/>
      <c r="Q95" s="8"/>
    </row>
    <row r="96" spans="10:17" x14ac:dyDescent="0.2">
      <c r="J96" s="6" t="s">
        <v>25</v>
      </c>
      <c r="K96" s="7"/>
      <c r="L96" s="7">
        <f t="shared" si="31"/>
        <v>17.8</v>
      </c>
      <c r="M96" s="7"/>
      <c r="N96" s="7"/>
      <c r="O96" s="7"/>
      <c r="P96" s="7"/>
      <c r="Q96" s="8"/>
    </row>
    <row r="97" spans="10:17" x14ac:dyDescent="0.2">
      <c r="J97" s="6" t="s">
        <v>26</v>
      </c>
      <c r="K97" s="7"/>
      <c r="L97" s="7">
        <f>SUMPRODUCT($L$89:$Q$89,L88:Q88)</f>
        <v>20</v>
      </c>
      <c r="M97" s="7"/>
      <c r="N97" s="7"/>
      <c r="O97" s="7"/>
      <c r="P97" s="7"/>
      <c r="Q97" s="8"/>
    </row>
    <row r="98" spans="10:17" x14ac:dyDescent="0.2">
      <c r="J98" s="6"/>
      <c r="K98" s="7"/>
      <c r="L98" s="7"/>
      <c r="M98" s="7"/>
      <c r="N98" s="7"/>
      <c r="O98" s="7"/>
      <c r="P98" s="7"/>
      <c r="Q98" s="8"/>
    </row>
    <row r="99" spans="10:17" x14ac:dyDescent="0.2">
      <c r="J99" s="6" t="s">
        <v>38</v>
      </c>
      <c r="K99" s="7"/>
      <c r="L99" s="7"/>
      <c r="M99" s="7"/>
      <c r="N99" s="7"/>
      <c r="O99" s="7"/>
      <c r="P99" s="7"/>
      <c r="Q99" s="8"/>
    </row>
    <row r="100" spans="10:17" ht="15.75" thickBot="1" x14ac:dyDescent="0.25">
      <c r="J100" s="9" t="s">
        <v>39</v>
      </c>
      <c r="K100" s="10"/>
      <c r="L100" s="10"/>
      <c r="M100" s="10"/>
      <c r="N100" s="10"/>
      <c r="O100" s="10"/>
      <c r="P100" s="10"/>
      <c r="Q100" s="11"/>
    </row>
  </sheetData>
  <mergeCells count="8">
    <mergeCell ref="J50:J52"/>
    <mergeCell ref="J72:J74"/>
    <mergeCell ref="J85:J87"/>
    <mergeCell ref="V3:V4"/>
    <mergeCell ref="V17:V19"/>
    <mergeCell ref="J10:J12"/>
    <mergeCell ref="J22:J24"/>
    <mergeCell ref="J35:J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8"/>
  <sheetViews>
    <sheetView workbookViewId="0">
      <selection activeCell="I17" sqref="I17"/>
    </sheetView>
  </sheetViews>
  <sheetFormatPr defaultRowHeight="15" x14ac:dyDescent="0.2"/>
  <cols>
    <col min="11" max="11" width="11.43359375" customWidth="1"/>
    <col min="12" max="12" width="11.56640625" customWidth="1"/>
  </cols>
  <sheetData>
    <row r="1" spans="1:20" x14ac:dyDescent="0.2"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2"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x14ac:dyDescent="0.2"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">
      <c r="A4" t="s">
        <v>142</v>
      </c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"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2"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x14ac:dyDescent="0.2"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x14ac:dyDescent="0.2"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x14ac:dyDescent="0.2"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x14ac:dyDescent="0.2"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x14ac:dyDescent="0.2"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x14ac:dyDescent="0.2"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x14ac:dyDescent="0.2"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x14ac:dyDescent="0.2"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x14ac:dyDescent="0.2"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x14ac:dyDescent="0.2"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1:20" x14ac:dyDescent="0.2"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1:20" x14ac:dyDescent="0.2"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1:20" x14ac:dyDescent="0.2"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1:20" x14ac:dyDescent="0.2"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1:20" x14ac:dyDescent="0.2"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1:20" x14ac:dyDescent="0.2"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1:20" x14ac:dyDescent="0.2"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1:20" x14ac:dyDescent="0.2"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1:20" x14ac:dyDescent="0.2"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1:20" x14ac:dyDescent="0.2">
      <c r="K26" s="24"/>
      <c r="L26" s="13"/>
      <c r="M26" s="13"/>
      <c r="N26" s="13"/>
      <c r="O26" s="13"/>
      <c r="P26" s="13"/>
      <c r="Q26" s="13"/>
      <c r="R26" s="13"/>
      <c r="S26" s="13"/>
      <c r="T26" s="13"/>
    </row>
    <row r="27" spans="11:20" x14ac:dyDescent="0.2">
      <c r="K27" s="24"/>
      <c r="L27" s="13"/>
      <c r="M27" s="13"/>
      <c r="N27" s="13"/>
      <c r="O27" s="13"/>
      <c r="P27" s="13"/>
      <c r="Q27" s="13"/>
      <c r="R27" s="13"/>
      <c r="S27" s="13"/>
      <c r="T27" s="13"/>
    </row>
    <row r="28" spans="11:20" x14ac:dyDescent="0.2">
      <c r="K28" s="13"/>
      <c r="L28" s="13"/>
      <c r="M28" s="13"/>
      <c r="N28" s="13"/>
      <c r="O28" s="13"/>
      <c r="P28" s="13"/>
      <c r="Q28" s="13"/>
      <c r="R28" s="13"/>
      <c r="S28" s="13"/>
      <c r="T28" s="1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1:AU65"/>
  <sheetViews>
    <sheetView tabSelected="1" workbookViewId="0">
      <selection activeCell="AL68" sqref="AL68"/>
    </sheetView>
  </sheetViews>
  <sheetFormatPr defaultRowHeight="15" x14ac:dyDescent="0.2"/>
  <cols>
    <col min="14" max="14" width="12.23828125" customWidth="1"/>
    <col min="22" max="22" width="11.296875" customWidth="1"/>
    <col min="31" max="31" width="13.85546875" customWidth="1"/>
    <col min="40" max="40" width="11.56640625" customWidth="1"/>
    <col min="41" max="41" width="9.68359375" customWidth="1"/>
  </cols>
  <sheetData>
    <row r="1" spans="14:47" ht="15.75" thickBot="1" x14ac:dyDescent="0.25">
      <c r="N1" t="s">
        <v>0</v>
      </c>
    </row>
    <row r="2" spans="14:47" x14ac:dyDescent="0.2">
      <c r="N2" t="s">
        <v>46</v>
      </c>
      <c r="V2" s="3" t="s">
        <v>68</v>
      </c>
      <c r="W2" s="4"/>
      <c r="X2" s="4"/>
      <c r="Y2" s="4"/>
      <c r="Z2" s="4"/>
      <c r="AA2" s="4"/>
      <c r="AB2" s="4"/>
      <c r="AC2" s="5"/>
      <c r="AE2" s="3" t="s">
        <v>89</v>
      </c>
      <c r="AF2" s="4"/>
      <c r="AG2" s="4"/>
      <c r="AH2" s="4"/>
      <c r="AI2" s="4"/>
      <c r="AJ2" s="4"/>
      <c r="AK2" s="4"/>
      <c r="AL2" s="5"/>
      <c r="AN2" s="3" t="s">
        <v>88</v>
      </c>
      <c r="AO2" s="4"/>
      <c r="AP2" s="4"/>
      <c r="AQ2" s="4"/>
      <c r="AR2" s="4"/>
      <c r="AS2" s="4"/>
      <c r="AT2" s="4"/>
      <c r="AU2" s="5"/>
    </row>
    <row r="3" spans="14:47" x14ac:dyDescent="0.2">
      <c r="N3" s="2"/>
      <c r="O3" s="2" t="s">
        <v>50</v>
      </c>
      <c r="P3" s="2"/>
      <c r="Q3" s="2"/>
      <c r="V3" s="6"/>
      <c r="W3" s="7" t="s">
        <v>50</v>
      </c>
      <c r="X3" s="7"/>
      <c r="Y3" s="7"/>
      <c r="Z3" s="7"/>
      <c r="AA3" s="7"/>
      <c r="AB3" s="7"/>
      <c r="AC3" s="8"/>
      <c r="AE3" s="6"/>
      <c r="AF3" s="7" t="s">
        <v>50</v>
      </c>
      <c r="AG3" s="7"/>
      <c r="AH3" s="7"/>
      <c r="AI3" s="7"/>
      <c r="AJ3" s="7"/>
      <c r="AK3" s="7"/>
      <c r="AL3" s="8"/>
      <c r="AN3" s="6"/>
      <c r="AO3" s="7" t="s">
        <v>50</v>
      </c>
      <c r="AP3" s="7"/>
      <c r="AQ3" s="7"/>
      <c r="AR3" s="7"/>
      <c r="AS3" s="7"/>
      <c r="AT3" s="7"/>
      <c r="AU3" s="8"/>
    </row>
    <row r="4" spans="14:47" x14ac:dyDescent="0.2">
      <c r="N4" s="2" t="s">
        <v>47</v>
      </c>
      <c r="O4" s="2" t="s">
        <v>51</v>
      </c>
      <c r="P4" s="2" t="s">
        <v>52</v>
      </c>
      <c r="Q4" s="2" t="s">
        <v>53</v>
      </c>
      <c r="V4" s="6" t="s">
        <v>47</v>
      </c>
      <c r="W4" s="7" t="s">
        <v>51</v>
      </c>
      <c r="X4" s="7" t="s">
        <v>52</v>
      </c>
      <c r="Y4" s="7" t="s">
        <v>53</v>
      </c>
      <c r="Z4" s="7"/>
      <c r="AA4" s="7"/>
      <c r="AB4" s="7"/>
      <c r="AC4" s="8"/>
      <c r="AE4" s="6" t="s">
        <v>47</v>
      </c>
      <c r="AF4" s="7" t="s">
        <v>51</v>
      </c>
      <c r="AG4" s="7" t="s">
        <v>52</v>
      </c>
      <c r="AH4" s="7" t="s">
        <v>53</v>
      </c>
      <c r="AI4" s="7"/>
      <c r="AJ4" s="7"/>
      <c r="AK4" s="7"/>
      <c r="AL4" s="8"/>
      <c r="AN4" s="6" t="s">
        <v>47</v>
      </c>
      <c r="AO4" s="7" t="s">
        <v>51</v>
      </c>
      <c r="AP4" s="7" t="s">
        <v>52</v>
      </c>
      <c r="AQ4" s="7" t="s">
        <v>53</v>
      </c>
      <c r="AR4" s="7"/>
      <c r="AS4" s="7"/>
      <c r="AT4" s="7"/>
      <c r="AU4" s="8"/>
    </row>
    <row r="5" spans="14:47" x14ac:dyDescent="0.2">
      <c r="N5" s="2" t="s">
        <v>48</v>
      </c>
      <c r="O5" s="2">
        <v>220</v>
      </c>
      <c r="P5" s="2">
        <v>170</v>
      </c>
      <c r="Q5" s="2">
        <v>110</v>
      </c>
      <c r="V5" s="6" t="s">
        <v>48</v>
      </c>
      <c r="W5" s="7">
        <v>220</v>
      </c>
      <c r="X5" s="7">
        <v>170</v>
      </c>
      <c r="Y5" s="7">
        <v>110</v>
      </c>
      <c r="Z5" s="7"/>
      <c r="AA5" s="7"/>
      <c r="AB5" s="7"/>
      <c r="AC5" s="8"/>
      <c r="AE5" s="6" t="s">
        <v>48</v>
      </c>
      <c r="AF5" s="7">
        <v>220</v>
      </c>
      <c r="AG5" s="7">
        <v>170</v>
      </c>
      <c r="AH5" s="7">
        <v>110</v>
      </c>
      <c r="AI5" s="7"/>
      <c r="AJ5" s="7"/>
      <c r="AK5" s="7"/>
      <c r="AL5" s="8"/>
      <c r="AN5" s="6" t="s">
        <v>48</v>
      </c>
      <c r="AO5" s="7">
        <v>220</v>
      </c>
      <c r="AP5" s="7">
        <v>170</v>
      </c>
      <c r="AQ5" s="7">
        <v>110</v>
      </c>
      <c r="AR5" s="7"/>
      <c r="AS5" s="7"/>
      <c r="AT5" s="7"/>
      <c r="AU5" s="8"/>
    </row>
    <row r="6" spans="14:47" x14ac:dyDescent="0.2">
      <c r="N6" s="2" t="s">
        <v>49</v>
      </c>
      <c r="O6" s="2">
        <v>200</v>
      </c>
      <c r="P6" s="2">
        <v>180</v>
      </c>
      <c r="Q6" s="2">
        <v>150</v>
      </c>
      <c r="V6" s="6" t="s">
        <v>49</v>
      </c>
      <c r="W6" s="7">
        <v>200</v>
      </c>
      <c r="X6" s="7">
        <v>180</v>
      </c>
      <c r="Y6" s="7">
        <v>150</v>
      </c>
      <c r="Z6" s="7"/>
      <c r="AA6" s="7"/>
      <c r="AB6" s="7"/>
      <c r="AC6" s="8"/>
      <c r="AE6" s="6" t="s">
        <v>49</v>
      </c>
      <c r="AF6" s="7">
        <v>200</v>
      </c>
      <c r="AG6" s="7">
        <v>180</v>
      </c>
      <c r="AH6" s="7">
        <v>150</v>
      </c>
      <c r="AI6" s="7"/>
      <c r="AJ6" s="7"/>
      <c r="AK6" s="7"/>
      <c r="AL6" s="8"/>
      <c r="AN6" s="6" t="s">
        <v>49</v>
      </c>
      <c r="AO6" s="7">
        <v>200</v>
      </c>
      <c r="AP6" s="7">
        <v>180</v>
      </c>
      <c r="AQ6" s="7">
        <v>150</v>
      </c>
      <c r="AR6" s="7"/>
      <c r="AS6" s="7"/>
      <c r="AT6" s="7"/>
      <c r="AU6" s="8"/>
    </row>
    <row r="7" spans="14:47" x14ac:dyDescent="0.2">
      <c r="N7" s="2" t="s">
        <v>54</v>
      </c>
      <c r="O7" s="2">
        <v>0.6</v>
      </c>
      <c r="P7" s="2">
        <v>0.3</v>
      </c>
      <c r="Q7" s="2">
        <v>0.1</v>
      </c>
      <c r="V7" s="6" t="s">
        <v>73</v>
      </c>
      <c r="W7" s="7" t="s">
        <v>72</v>
      </c>
      <c r="X7" s="7" t="s">
        <v>72</v>
      </c>
      <c r="Y7" s="7">
        <v>0.1</v>
      </c>
      <c r="Z7" s="7"/>
      <c r="AA7" s="7"/>
      <c r="AB7" s="7"/>
      <c r="AC7" s="8"/>
      <c r="AE7" s="6" t="s">
        <v>73</v>
      </c>
      <c r="AF7" s="7" t="s">
        <v>90</v>
      </c>
      <c r="AG7">
        <v>0.3</v>
      </c>
      <c r="AH7" s="7" t="s">
        <v>90</v>
      </c>
      <c r="AI7" s="7"/>
      <c r="AJ7" s="7"/>
      <c r="AK7" s="7"/>
      <c r="AL7" s="8"/>
      <c r="AN7" s="6" t="s">
        <v>73</v>
      </c>
      <c r="AO7" s="7">
        <v>0.6</v>
      </c>
      <c r="AP7" t="s">
        <v>96</v>
      </c>
      <c r="AQ7" s="7" t="s">
        <v>96</v>
      </c>
      <c r="AR7" s="7"/>
      <c r="AS7" s="7"/>
      <c r="AT7" s="7"/>
      <c r="AU7" s="8"/>
    </row>
    <row r="8" spans="14:47" x14ac:dyDescent="0.2">
      <c r="V8" s="6"/>
      <c r="W8" s="7"/>
      <c r="X8" s="7"/>
      <c r="Y8" s="7"/>
      <c r="Z8" s="7"/>
      <c r="AA8" s="7"/>
      <c r="AB8" s="7"/>
      <c r="AC8" s="8"/>
      <c r="AE8" s="6"/>
      <c r="AF8" s="7"/>
      <c r="AG8" s="7"/>
      <c r="AH8" s="7"/>
      <c r="AI8" s="7"/>
      <c r="AJ8" s="7"/>
      <c r="AK8" s="7"/>
      <c r="AL8" s="8"/>
      <c r="AN8" s="6"/>
      <c r="AO8" s="7"/>
      <c r="AP8" s="7"/>
      <c r="AQ8" s="7"/>
      <c r="AR8" s="7"/>
      <c r="AS8" s="7"/>
      <c r="AT8" s="7"/>
      <c r="AU8" s="8"/>
    </row>
    <row r="9" spans="14:47" ht="15.75" thickBot="1" x14ac:dyDescent="0.25">
      <c r="V9" s="6" t="s">
        <v>69</v>
      </c>
      <c r="W9" s="7"/>
      <c r="X9" s="7"/>
      <c r="Y9" s="7"/>
      <c r="Z9" s="7"/>
      <c r="AA9" s="7"/>
      <c r="AB9" s="7"/>
      <c r="AC9" s="8"/>
      <c r="AE9" s="6" t="s">
        <v>69</v>
      </c>
      <c r="AF9" s="7"/>
      <c r="AG9" s="7"/>
      <c r="AH9" s="7"/>
      <c r="AI9" s="7"/>
      <c r="AJ9" s="7"/>
      <c r="AK9" s="7"/>
      <c r="AL9" s="8"/>
      <c r="AN9" s="6" t="s">
        <v>69</v>
      </c>
      <c r="AO9" s="7"/>
      <c r="AP9" s="7"/>
      <c r="AQ9" s="7"/>
      <c r="AR9" s="7"/>
      <c r="AS9" s="7"/>
      <c r="AT9" s="7"/>
      <c r="AU9" s="8"/>
    </row>
    <row r="10" spans="14:47" x14ac:dyDescent="0.2">
      <c r="N10" s="3" t="s">
        <v>55</v>
      </c>
      <c r="O10" s="4"/>
      <c r="P10" s="4"/>
      <c r="Q10" s="4"/>
      <c r="R10" s="4"/>
      <c r="S10" s="4"/>
      <c r="T10" s="5"/>
      <c r="V10" s="6" t="s">
        <v>70</v>
      </c>
      <c r="W10" s="7">
        <v>0.1</v>
      </c>
      <c r="X10" s="7"/>
      <c r="Y10" s="7"/>
      <c r="Z10" s="7"/>
      <c r="AA10" s="7"/>
      <c r="AB10" s="7"/>
      <c r="AC10" s="8"/>
      <c r="AE10" s="6" t="s">
        <v>70</v>
      </c>
      <c r="AF10" s="7">
        <v>0.1</v>
      </c>
      <c r="AG10" s="7"/>
      <c r="AH10" s="7"/>
      <c r="AI10" s="7"/>
      <c r="AJ10" s="7"/>
      <c r="AK10" s="7"/>
      <c r="AL10" s="8"/>
      <c r="AN10" s="6" t="s">
        <v>71</v>
      </c>
      <c r="AO10" s="7">
        <v>0.1</v>
      </c>
      <c r="AP10" s="7"/>
      <c r="AQ10" s="7"/>
      <c r="AR10" s="7"/>
      <c r="AS10" s="7"/>
      <c r="AT10" s="7"/>
      <c r="AU10" s="8"/>
    </row>
    <row r="11" spans="14:47" x14ac:dyDescent="0.2">
      <c r="N11" s="6"/>
      <c r="O11" s="7" t="s">
        <v>50</v>
      </c>
      <c r="P11" s="7"/>
      <c r="Q11" s="7"/>
      <c r="R11" s="7"/>
      <c r="S11" s="7"/>
      <c r="T11" s="8"/>
      <c r="V11" s="6" t="s">
        <v>71</v>
      </c>
      <c r="W11" s="7">
        <v>0.8</v>
      </c>
      <c r="X11" s="7"/>
      <c r="Y11" s="7"/>
      <c r="Z11" s="7"/>
      <c r="AA11" s="7"/>
      <c r="AB11" s="7"/>
      <c r="AC11" s="8"/>
      <c r="AE11" s="6" t="s">
        <v>71</v>
      </c>
      <c r="AF11" s="7">
        <f>0.7-0.1</f>
        <v>0.6</v>
      </c>
      <c r="AG11" s="7"/>
      <c r="AH11" s="7"/>
      <c r="AI11" s="7"/>
      <c r="AJ11" s="7"/>
      <c r="AK11" s="7"/>
      <c r="AL11" s="8"/>
      <c r="AN11" s="6" t="s">
        <v>97</v>
      </c>
      <c r="AO11" s="7">
        <v>0.3</v>
      </c>
      <c r="AP11" s="7"/>
      <c r="AQ11" s="7"/>
      <c r="AR11" s="7"/>
      <c r="AS11" s="7"/>
      <c r="AT11" s="7"/>
      <c r="AU11" s="8"/>
    </row>
    <row r="12" spans="14:47" x14ac:dyDescent="0.2">
      <c r="N12" s="6" t="s">
        <v>47</v>
      </c>
      <c r="O12" s="7" t="s">
        <v>51</v>
      </c>
      <c r="P12" s="7" t="s">
        <v>52</v>
      </c>
      <c r="Q12" s="7" t="s">
        <v>53</v>
      </c>
      <c r="R12" s="7" t="s">
        <v>14</v>
      </c>
      <c r="S12" s="7"/>
      <c r="T12" s="8"/>
      <c r="V12" s="6" t="s">
        <v>65</v>
      </c>
      <c r="W12" s="7"/>
      <c r="X12" s="7">
        <f>$W$10*W5+$W$11*X5+$Y$7*Y5</f>
        <v>169</v>
      </c>
      <c r="Y12" s="7"/>
      <c r="Z12" s="7"/>
      <c r="AA12" s="7"/>
      <c r="AB12" s="7"/>
      <c r="AC12" s="8"/>
      <c r="AE12" s="6" t="s">
        <v>65</v>
      </c>
      <c r="AF12" s="7"/>
      <c r="AG12" s="7">
        <f>$AF$10*AF5+$AG$7*AG5+$AF$11*AH5</f>
        <v>139</v>
      </c>
      <c r="AH12" s="7"/>
      <c r="AI12" s="7"/>
      <c r="AJ12" s="7"/>
      <c r="AK12" s="7"/>
      <c r="AL12" s="8"/>
      <c r="AN12" s="6" t="s">
        <v>65</v>
      </c>
      <c r="AO12" s="7"/>
      <c r="AP12" s="7">
        <f>$AO$7*AO5+$AO$10*AP5+$AO$11*AQ5</f>
        <v>182</v>
      </c>
      <c r="AQ12" s="7"/>
      <c r="AR12" s="7"/>
      <c r="AS12" s="7"/>
      <c r="AT12" s="7"/>
      <c r="AU12" s="8"/>
    </row>
    <row r="13" spans="14:47" x14ac:dyDescent="0.2">
      <c r="N13" s="6" t="s">
        <v>48</v>
      </c>
      <c r="O13" s="7">
        <v>220</v>
      </c>
      <c r="P13" s="7">
        <v>170</v>
      </c>
      <c r="Q13" s="7">
        <v>110</v>
      </c>
      <c r="R13" s="7">
        <f>MIN(O13:Q13)</f>
        <v>110</v>
      </c>
      <c r="S13" s="7"/>
      <c r="T13" s="8"/>
      <c r="V13" s="6" t="s">
        <v>66</v>
      </c>
      <c r="W13" s="7"/>
      <c r="X13" s="7">
        <f>$W$10*W6+$W$11*X6+$Y$7*Y6</f>
        <v>179</v>
      </c>
      <c r="Y13" s="7"/>
      <c r="Z13" s="7"/>
      <c r="AA13" s="7"/>
      <c r="AB13" s="7"/>
      <c r="AC13" s="8"/>
      <c r="AE13" s="6" t="s">
        <v>66</v>
      </c>
      <c r="AF13" s="7"/>
      <c r="AG13" s="7">
        <f>$AF$10*AF6+$AG$7*AG6+$AF$11*AH6</f>
        <v>164</v>
      </c>
      <c r="AH13" s="7"/>
      <c r="AI13" s="7"/>
      <c r="AJ13" s="7"/>
      <c r="AK13" s="7"/>
      <c r="AL13" s="8"/>
      <c r="AN13" s="6" t="s">
        <v>66</v>
      </c>
      <c r="AO13" s="7"/>
      <c r="AP13" s="7">
        <f>$AO$7*AO6+$AO$10*AP6+$AO$11*AQ6</f>
        <v>183</v>
      </c>
      <c r="AQ13" s="7"/>
      <c r="AR13" s="7"/>
      <c r="AS13" s="7"/>
      <c r="AT13" s="7"/>
      <c r="AU13" s="8"/>
    </row>
    <row r="14" spans="14:47" x14ac:dyDescent="0.2">
      <c r="N14" s="6" t="s">
        <v>49</v>
      </c>
      <c r="O14" s="7">
        <v>200</v>
      </c>
      <c r="P14" s="7">
        <v>180</v>
      </c>
      <c r="Q14" s="7">
        <v>150</v>
      </c>
      <c r="R14" s="7">
        <f>MIN(O14:Q14)</f>
        <v>150</v>
      </c>
      <c r="S14" s="7" t="s">
        <v>56</v>
      </c>
      <c r="T14" s="8">
        <f>MAX(R13:R14)</f>
        <v>150</v>
      </c>
      <c r="V14" s="6"/>
      <c r="W14" s="7"/>
      <c r="X14" s="7"/>
      <c r="Y14" s="7"/>
      <c r="Z14" s="7"/>
      <c r="AA14" s="7"/>
      <c r="AB14" s="7"/>
      <c r="AC14" s="8"/>
      <c r="AE14" s="6"/>
      <c r="AF14" s="7"/>
      <c r="AG14" s="7"/>
      <c r="AH14" s="7"/>
      <c r="AI14" s="7"/>
      <c r="AJ14" s="7"/>
      <c r="AK14" s="7"/>
      <c r="AL14" s="8"/>
      <c r="AN14" s="6"/>
      <c r="AO14" s="7"/>
      <c r="AP14" s="7"/>
      <c r="AQ14" s="7"/>
      <c r="AR14" s="7"/>
      <c r="AS14" s="7"/>
      <c r="AT14" s="7"/>
      <c r="AU14" s="8"/>
    </row>
    <row r="15" spans="14:47" x14ac:dyDescent="0.2">
      <c r="N15" s="6"/>
      <c r="O15" s="7"/>
      <c r="P15" s="7"/>
      <c r="Q15" s="7"/>
      <c r="R15" s="7"/>
      <c r="S15" s="7"/>
      <c r="T15" s="8"/>
      <c r="V15" s="6"/>
      <c r="W15" s="7"/>
      <c r="X15" s="7"/>
      <c r="Y15" s="7"/>
      <c r="Z15" s="7"/>
      <c r="AA15" s="7"/>
      <c r="AB15" s="7"/>
      <c r="AC15" s="8"/>
      <c r="AE15" s="6"/>
      <c r="AF15" s="7"/>
      <c r="AG15" s="7"/>
      <c r="AH15" s="7"/>
      <c r="AI15" s="7"/>
      <c r="AJ15" s="7"/>
      <c r="AK15" s="7"/>
      <c r="AL15" s="8"/>
      <c r="AN15" s="6"/>
      <c r="AO15" s="7"/>
      <c r="AP15" s="7"/>
      <c r="AQ15" s="7"/>
      <c r="AR15" s="7"/>
      <c r="AS15" s="7"/>
      <c r="AT15" s="7"/>
      <c r="AU15" s="8"/>
    </row>
    <row r="16" spans="14:47" x14ac:dyDescent="0.2">
      <c r="N16" s="6" t="s">
        <v>57</v>
      </c>
      <c r="O16" s="7"/>
      <c r="P16" s="7"/>
      <c r="Q16" s="7"/>
      <c r="R16" s="7"/>
      <c r="S16" s="7"/>
      <c r="T16" s="8"/>
      <c r="V16" s="6" t="s">
        <v>69</v>
      </c>
      <c r="W16" s="7"/>
      <c r="X16" s="7"/>
      <c r="Y16" s="7"/>
      <c r="Z16" s="7"/>
      <c r="AA16" s="7"/>
      <c r="AB16" s="7"/>
      <c r="AC16" s="8"/>
      <c r="AE16" s="6" t="s">
        <v>69</v>
      </c>
      <c r="AF16" s="7"/>
      <c r="AG16" s="7"/>
      <c r="AH16" s="7"/>
      <c r="AI16" s="7"/>
      <c r="AJ16" s="7"/>
      <c r="AK16" s="7"/>
      <c r="AL16" s="8"/>
      <c r="AN16" s="6" t="s">
        <v>69</v>
      </c>
      <c r="AO16" s="7"/>
      <c r="AP16" s="7"/>
      <c r="AQ16" s="7"/>
      <c r="AR16" s="7"/>
      <c r="AS16" s="7"/>
      <c r="AT16" s="7"/>
      <c r="AU16" s="8"/>
    </row>
    <row r="17" spans="14:47" ht="15.75" thickBot="1" x14ac:dyDescent="0.25">
      <c r="N17" s="9" t="s">
        <v>60</v>
      </c>
      <c r="O17" s="10"/>
      <c r="P17" s="10"/>
      <c r="Q17" s="10"/>
      <c r="R17" s="10"/>
      <c r="S17" s="10"/>
      <c r="T17" s="11"/>
      <c r="V17" s="6" t="s">
        <v>70</v>
      </c>
      <c r="W17" s="7">
        <v>0.8</v>
      </c>
      <c r="X17" s="7"/>
      <c r="Y17" s="7"/>
      <c r="Z17" s="7"/>
      <c r="AA17" s="7"/>
      <c r="AB17" s="7"/>
      <c r="AC17" s="8"/>
      <c r="AE17" s="6" t="s">
        <v>70</v>
      </c>
      <c r="AF17" s="7">
        <v>0.6</v>
      </c>
      <c r="AG17" s="7"/>
      <c r="AH17" s="7"/>
      <c r="AI17" s="7"/>
      <c r="AJ17" s="7"/>
      <c r="AK17" s="7"/>
      <c r="AL17" s="8"/>
      <c r="AN17" s="6" t="s">
        <v>71</v>
      </c>
      <c r="AO17" s="7">
        <v>0.3</v>
      </c>
      <c r="AP17" s="7"/>
      <c r="AQ17" s="7"/>
      <c r="AR17" s="7"/>
      <c r="AS17" s="7"/>
      <c r="AT17" s="7"/>
      <c r="AU17" s="8"/>
    </row>
    <row r="18" spans="14:47" ht="15.75" thickBot="1" x14ac:dyDescent="0.25">
      <c r="V18" s="6" t="s">
        <v>71</v>
      </c>
      <c r="W18" s="7">
        <v>0.1</v>
      </c>
      <c r="X18" s="7"/>
      <c r="Y18" s="7"/>
      <c r="Z18" s="7"/>
      <c r="AA18" s="7"/>
      <c r="AB18" s="7"/>
      <c r="AC18" s="8"/>
      <c r="AE18" s="6" t="s">
        <v>71</v>
      </c>
      <c r="AF18" s="7">
        <v>0.1</v>
      </c>
      <c r="AG18" s="7"/>
      <c r="AH18" s="7"/>
      <c r="AI18" s="7"/>
      <c r="AJ18" s="7"/>
      <c r="AK18" s="7"/>
      <c r="AL18" s="8"/>
      <c r="AN18" s="6" t="s">
        <v>97</v>
      </c>
      <c r="AO18" s="7">
        <v>0.1</v>
      </c>
      <c r="AP18" s="7"/>
      <c r="AQ18" s="7"/>
      <c r="AR18" s="7"/>
      <c r="AS18" s="7"/>
      <c r="AT18" s="7"/>
      <c r="AU18" s="8"/>
    </row>
    <row r="19" spans="14:47" x14ac:dyDescent="0.2">
      <c r="N19" s="3" t="s">
        <v>58</v>
      </c>
      <c r="O19" s="4"/>
      <c r="P19" s="4"/>
      <c r="Q19" s="4"/>
      <c r="R19" s="4"/>
      <c r="S19" s="5"/>
      <c r="V19" s="6" t="s">
        <v>65</v>
      </c>
      <c r="W19" s="7"/>
      <c r="X19" s="7">
        <f>$W$17*W5+$W$18*X5+$Y$7*Y5</f>
        <v>204</v>
      </c>
      <c r="Y19" s="7"/>
      <c r="Z19" s="7"/>
      <c r="AA19" s="7"/>
      <c r="AB19" s="7"/>
      <c r="AC19" s="8"/>
      <c r="AE19" s="6" t="s">
        <v>65</v>
      </c>
      <c r="AF19" s="7"/>
      <c r="AG19" s="7">
        <f>$AF$17*AF5+$AG$7*AG5+$AF$18*AH5</f>
        <v>194</v>
      </c>
      <c r="AH19" s="7"/>
      <c r="AI19" s="7"/>
      <c r="AJ19" s="7"/>
      <c r="AK19" s="7"/>
      <c r="AL19" s="8"/>
      <c r="AN19" s="6" t="s">
        <v>65</v>
      </c>
      <c r="AO19" s="7"/>
      <c r="AP19" s="7">
        <f>$AO$7*AO5+$AO$17*AP5+$AO$18*AQ5</f>
        <v>194</v>
      </c>
      <c r="AQ19" s="7"/>
      <c r="AR19" s="7"/>
      <c r="AS19" s="7"/>
      <c r="AT19" s="7"/>
      <c r="AU19" s="8"/>
    </row>
    <row r="20" spans="14:47" x14ac:dyDescent="0.2">
      <c r="N20" s="6"/>
      <c r="O20" s="7" t="s">
        <v>50</v>
      </c>
      <c r="P20" s="7"/>
      <c r="Q20" s="7"/>
      <c r="R20" s="7"/>
      <c r="S20" s="8"/>
      <c r="V20" s="6" t="s">
        <v>66</v>
      </c>
      <c r="W20" s="7"/>
      <c r="X20" s="7">
        <f>$W$17*W6+$W$18*X6+$Y$7*Y6</f>
        <v>193</v>
      </c>
      <c r="Y20" s="7"/>
      <c r="Z20" s="7"/>
      <c r="AA20" s="7"/>
      <c r="AB20" s="7"/>
      <c r="AC20" s="8"/>
      <c r="AE20" s="6" t="s">
        <v>66</v>
      </c>
      <c r="AF20" s="7"/>
      <c r="AG20" s="7">
        <f>$AF$17*AF6+$AG$7*AG6+$AF$18*AH6</f>
        <v>189</v>
      </c>
      <c r="AH20" s="7"/>
      <c r="AI20" s="7"/>
      <c r="AJ20" s="7"/>
      <c r="AK20" s="7"/>
      <c r="AL20" s="8"/>
      <c r="AN20" s="6" t="s">
        <v>66</v>
      </c>
      <c r="AO20" s="7"/>
      <c r="AP20" s="7">
        <f>$AO$7*AO6+$AO$17*AP6+$AO$18*AQ6</f>
        <v>189</v>
      </c>
      <c r="AQ20" s="7"/>
      <c r="AR20" s="7"/>
      <c r="AS20" s="7"/>
      <c r="AT20" s="7"/>
      <c r="AU20" s="8"/>
    </row>
    <row r="21" spans="14:47" x14ac:dyDescent="0.2">
      <c r="N21" s="6" t="s">
        <v>47</v>
      </c>
      <c r="O21" s="7" t="s">
        <v>51</v>
      </c>
      <c r="P21" s="7" t="s">
        <v>52</v>
      </c>
      <c r="Q21" s="7" t="s">
        <v>53</v>
      </c>
      <c r="R21" s="7"/>
      <c r="S21" s="8"/>
      <c r="V21" s="6"/>
      <c r="W21" s="7"/>
      <c r="X21" s="7"/>
      <c r="Y21" s="7"/>
      <c r="Z21" s="7"/>
      <c r="AA21" s="7"/>
      <c r="AB21" s="7"/>
      <c r="AC21" s="8"/>
      <c r="AE21" s="6"/>
      <c r="AF21" s="7"/>
      <c r="AG21" s="7"/>
      <c r="AH21" s="7"/>
      <c r="AI21" s="7"/>
      <c r="AJ21" s="7"/>
      <c r="AK21" s="7"/>
      <c r="AL21" s="8"/>
      <c r="AN21" s="6"/>
      <c r="AO21" s="7"/>
      <c r="AP21" s="7"/>
      <c r="AQ21" s="7"/>
      <c r="AR21" s="7"/>
      <c r="AS21" s="7"/>
      <c r="AT21" s="7"/>
      <c r="AU21" s="8"/>
    </row>
    <row r="22" spans="14:47" x14ac:dyDescent="0.2">
      <c r="N22" s="6" t="s">
        <v>48</v>
      </c>
      <c r="O22" s="7">
        <v>220</v>
      </c>
      <c r="P22" s="7">
        <v>170</v>
      </c>
      <c r="Q22" s="7">
        <v>110</v>
      </c>
      <c r="R22" s="7"/>
      <c r="S22" s="8"/>
      <c r="V22" s="6" t="s">
        <v>76</v>
      </c>
      <c r="W22" s="7"/>
      <c r="X22" s="7"/>
      <c r="Y22" s="7"/>
      <c r="Z22" s="7"/>
      <c r="AA22" s="7"/>
      <c r="AB22" s="7"/>
      <c r="AC22" s="8"/>
      <c r="AE22" s="6" t="s">
        <v>76</v>
      </c>
      <c r="AF22" s="7"/>
      <c r="AG22" s="7"/>
      <c r="AH22" s="7"/>
      <c r="AI22" s="7"/>
      <c r="AJ22" s="7"/>
      <c r="AK22" s="7"/>
      <c r="AL22" s="8"/>
      <c r="AN22" s="6" t="s">
        <v>76</v>
      </c>
      <c r="AO22" s="7"/>
      <c r="AP22" s="7"/>
      <c r="AQ22" s="7"/>
      <c r="AR22" s="7"/>
      <c r="AS22" s="7"/>
      <c r="AT22" s="7"/>
      <c r="AU22" s="8"/>
    </row>
    <row r="23" spans="14:47" x14ac:dyDescent="0.2">
      <c r="N23" s="6" t="s">
        <v>49</v>
      </c>
      <c r="O23" s="7">
        <v>200</v>
      </c>
      <c r="P23" s="7">
        <v>180</v>
      </c>
      <c r="Q23" s="7">
        <v>150</v>
      </c>
      <c r="R23" s="7"/>
      <c r="S23" s="8"/>
      <c r="V23" s="6" t="s">
        <v>74</v>
      </c>
      <c r="W23" s="7" t="s">
        <v>75</v>
      </c>
      <c r="X23" s="7"/>
      <c r="Y23" s="7"/>
      <c r="Z23" s="7"/>
      <c r="AA23" s="7"/>
      <c r="AB23" s="7"/>
      <c r="AC23" s="8"/>
      <c r="AE23" s="6" t="s">
        <v>74</v>
      </c>
      <c r="AF23" s="7" t="s">
        <v>75</v>
      </c>
      <c r="AG23" s="7"/>
      <c r="AH23" s="7"/>
      <c r="AI23" s="7"/>
      <c r="AJ23" s="7"/>
      <c r="AK23" s="7"/>
      <c r="AL23" s="8"/>
      <c r="AN23" s="6" t="s">
        <v>74</v>
      </c>
      <c r="AO23" s="7" t="s">
        <v>75</v>
      </c>
      <c r="AP23" s="7"/>
      <c r="AQ23" s="7"/>
      <c r="AR23" s="7"/>
      <c r="AS23" s="7"/>
      <c r="AT23" s="7"/>
      <c r="AU23" s="8"/>
    </row>
    <row r="24" spans="14:47" x14ac:dyDescent="0.2">
      <c r="N24" s="6" t="s">
        <v>54</v>
      </c>
      <c r="O24" s="7">
        <v>0.6</v>
      </c>
      <c r="P24" s="7">
        <v>0.3</v>
      </c>
      <c r="Q24" s="7">
        <v>0.1</v>
      </c>
      <c r="R24" s="7"/>
      <c r="S24" s="8"/>
      <c r="V24" s="6">
        <v>0.1</v>
      </c>
      <c r="W24" s="7">
        <f>X12</f>
        <v>169</v>
      </c>
      <c r="X24" s="7"/>
      <c r="Y24" s="7"/>
      <c r="Z24" s="7"/>
      <c r="AA24" s="7"/>
      <c r="AB24" s="7"/>
      <c r="AC24" s="8"/>
      <c r="AE24" s="6">
        <v>0.1</v>
      </c>
      <c r="AF24" s="7">
        <f>AG12</f>
        <v>139</v>
      </c>
      <c r="AG24" s="7"/>
      <c r="AH24" s="7"/>
      <c r="AI24" s="7"/>
      <c r="AJ24" s="7"/>
      <c r="AK24" s="7"/>
      <c r="AL24" s="8"/>
      <c r="AN24" s="6">
        <v>0.1</v>
      </c>
      <c r="AO24" s="7">
        <f>AP12</f>
        <v>182</v>
      </c>
      <c r="AP24" s="7"/>
      <c r="AQ24" s="7"/>
      <c r="AR24" s="7"/>
      <c r="AS24" s="7"/>
      <c r="AT24" s="7"/>
      <c r="AU24" s="8"/>
    </row>
    <row r="25" spans="14:47" x14ac:dyDescent="0.2">
      <c r="N25" s="6"/>
      <c r="O25" s="7"/>
      <c r="P25" s="7"/>
      <c r="Q25" s="7"/>
      <c r="R25" s="7"/>
      <c r="S25" s="8"/>
      <c r="V25" s="6">
        <v>0.8</v>
      </c>
      <c r="W25" s="7">
        <f>X19</f>
        <v>204</v>
      </c>
      <c r="X25" s="7"/>
      <c r="Y25" s="7"/>
      <c r="Z25" s="7"/>
      <c r="AA25" s="7"/>
      <c r="AB25" s="7"/>
      <c r="AC25" s="8"/>
      <c r="AE25" s="6">
        <v>0.6</v>
      </c>
      <c r="AF25" s="7">
        <f>AG19</f>
        <v>194</v>
      </c>
      <c r="AG25" s="7"/>
      <c r="AH25" s="7"/>
      <c r="AI25" s="7"/>
      <c r="AJ25" s="7"/>
      <c r="AK25" s="7"/>
      <c r="AL25" s="8"/>
      <c r="AN25" s="6">
        <v>0.3</v>
      </c>
      <c r="AO25" s="7">
        <f>AP19</f>
        <v>194</v>
      </c>
      <c r="AP25" s="7"/>
      <c r="AQ25" s="7"/>
      <c r="AR25" s="7"/>
      <c r="AS25" s="7"/>
      <c r="AT25" s="7"/>
      <c r="AU25" s="8"/>
    </row>
    <row r="26" spans="14:47" x14ac:dyDescent="0.2">
      <c r="N26" s="26" t="s">
        <v>59</v>
      </c>
      <c r="O26" s="27"/>
      <c r="P26" s="27"/>
      <c r="Q26" s="27"/>
      <c r="R26" s="27"/>
      <c r="S26" s="28"/>
      <c r="V26" s="6"/>
      <c r="W26" s="7"/>
      <c r="X26" s="7"/>
      <c r="Y26" s="7"/>
      <c r="Z26" s="7"/>
      <c r="AA26" s="7"/>
      <c r="AB26" s="7"/>
      <c r="AC26" s="8"/>
      <c r="AE26" s="6"/>
      <c r="AF26" s="7"/>
      <c r="AG26" s="7"/>
      <c r="AH26" s="7"/>
      <c r="AI26" s="7"/>
      <c r="AJ26" s="7"/>
      <c r="AK26" s="7"/>
      <c r="AL26" s="8"/>
      <c r="AN26" s="6"/>
      <c r="AO26" s="7"/>
      <c r="AP26" s="7"/>
      <c r="AQ26" s="7"/>
      <c r="AR26" s="7"/>
      <c r="AS26" s="7"/>
      <c r="AT26" s="7"/>
      <c r="AU26" s="8"/>
    </row>
    <row r="27" spans="14:47" x14ac:dyDescent="0.2">
      <c r="N27" s="26"/>
      <c r="O27" s="27"/>
      <c r="P27" s="27"/>
      <c r="Q27" s="27"/>
      <c r="R27" s="27"/>
      <c r="S27" s="28"/>
      <c r="V27" s="6" t="s">
        <v>77</v>
      </c>
      <c r="W27" s="7"/>
      <c r="X27" s="7"/>
      <c r="Y27" s="7"/>
      <c r="Z27" s="7"/>
      <c r="AA27" s="7"/>
      <c r="AB27" s="7"/>
      <c r="AC27" s="8"/>
      <c r="AE27" s="6" t="s">
        <v>77</v>
      </c>
      <c r="AF27" s="7"/>
      <c r="AG27" s="7"/>
      <c r="AH27" s="7"/>
      <c r="AI27" s="7"/>
      <c r="AJ27" s="7"/>
      <c r="AK27" s="7"/>
      <c r="AL27" s="8"/>
      <c r="AN27" s="6" t="s">
        <v>77</v>
      </c>
      <c r="AO27" s="7"/>
      <c r="AP27" s="7"/>
      <c r="AQ27" s="7"/>
      <c r="AR27" s="7"/>
      <c r="AS27" s="7"/>
      <c r="AT27" s="7"/>
      <c r="AU27" s="8"/>
    </row>
    <row r="28" spans="14:47" ht="15.75" thickBot="1" x14ac:dyDescent="0.25">
      <c r="N28" s="9" t="s">
        <v>61</v>
      </c>
      <c r="O28" s="10"/>
      <c r="P28" s="10"/>
      <c r="Q28" s="10"/>
      <c r="R28" s="10"/>
      <c r="S28" s="11"/>
      <c r="V28" s="6" t="s">
        <v>74</v>
      </c>
      <c r="W28" s="7" t="s">
        <v>75</v>
      </c>
      <c r="X28" s="7"/>
      <c r="Y28" s="7"/>
      <c r="Z28" s="7"/>
      <c r="AA28" s="7"/>
      <c r="AB28" s="7"/>
      <c r="AC28" s="8"/>
      <c r="AE28" s="6" t="s">
        <v>74</v>
      </c>
      <c r="AF28" s="7" t="s">
        <v>75</v>
      </c>
      <c r="AG28" s="7"/>
      <c r="AH28" s="7"/>
      <c r="AI28" s="7"/>
      <c r="AJ28" s="7"/>
      <c r="AK28" s="7"/>
      <c r="AL28" s="8"/>
      <c r="AN28" s="6" t="s">
        <v>74</v>
      </c>
      <c r="AO28" s="7" t="s">
        <v>75</v>
      </c>
      <c r="AP28" s="7"/>
      <c r="AQ28" s="7"/>
      <c r="AR28" s="7"/>
      <c r="AS28" s="7"/>
      <c r="AT28" s="7"/>
      <c r="AU28" s="8"/>
    </row>
    <row r="29" spans="14:47" ht="15.75" thickBot="1" x14ac:dyDescent="0.25">
      <c r="V29" s="6">
        <v>0.1</v>
      </c>
      <c r="W29" s="7">
        <f>X13</f>
        <v>179</v>
      </c>
      <c r="X29" s="7"/>
      <c r="Y29" s="7"/>
      <c r="Z29" s="7"/>
      <c r="AA29" s="7"/>
      <c r="AB29" s="7"/>
      <c r="AC29" s="8"/>
      <c r="AE29" s="6">
        <v>0.1</v>
      </c>
      <c r="AF29" s="7">
        <f>AG13</f>
        <v>164</v>
      </c>
      <c r="AG29" s="7"/>
      <c r="AH29" s="7"/>
      <c r="AI29" s="7"/>
      <c r="AJ29" s="7"/>
      <c r="AK29" s="7"/>
      <c r="AL29" s="8"/>
      <c r="AN29" s="6">
        <v>0.1</v>
      </c>
      <c r="AO29" s="7">
        <f>AP13</f>
        <v>183</v>
      </c>
      <c r="AP29" s="7"/>
      <c r="AQ29" s="7"/>
      <c r="AR29" s="7"/>
      <c r="AS29" s="7"/>
      <c r="AT29" s="7"/>
      <c r="AU29" s="8"/>
    </row>
    <row r="30" spans="14:47" x14ac:dyDescent="0.2">
      <c r="N30" s="3" t="s">
        <v>62</v>
      </c>
      <c r="O30" s="4"/>
      <c r="P30" s="4"/>
      <c r="Q30" s="4"/>
      <c r="R30" s="4"/>
      <c r="S30" s="5"/>
      <c r="V30" s="6">
        <v>0.8</v>
      </c>
      <c r="W30" s="7">
        <f>X20</f>
        <v>193</v>
      </c>
      <c r="X30" s="7"/>
      <c r="Y30" s="7"/>
      <c r="Z30" s="7"/>
      <c r="AA30" s="7"/>
      <c r="AB30" s="7"/>
      <c r="AC30" s="8"/>
      <c r="AE30" s="6">
        <v>0.6</v>
      </c>
      <c r="AF30" s="7">
        <f>AG20</f>
        <v>189</v>
      </c>
      <c r="AG30" s="7"/>
      <c r="AH30" s="7"/>
      <c r="AI30" s="7"/>
      <c r="AJ30" s="7"/>
      <c r="AK30" s="7"/>
      <c r="AL30" s="8"/>
      <c r="AN30" s="6">
        <v>0.3</v>
      </c>
      <c r="AO30" s="7">
        <f>AP20</f>
        <v>189</v>
      </c>
      <c r="AP30" s="7"/>
      <c r="AQ30" s="7"/>
      <c r="AR30" s="7"/>
      <c r="AS30" s="7"/>
      <c r="AT30" s="7"/>
      <c r="AU30" s="8"/>
    </row>
    <row r="31" spans="14:47" x14ac:dyDescent="0.2">
      <c r="N31" s="6"/>
      <c r="O31" s="7" t="s">
        <v>50</v>
      </c>
      <c r="P31" s="7"/>
      <c r="Q31" s="7"/>
      <c r="R31" s="7"/>
      <c r="S31" s="8"/>
      <c r="V31" s="6"/>
      <c r="W31" s="7"/>
      <c r="X31" s="7"/>
      <c r="Y31" s="7"/>
      <c r="Z31" s="7"/>
      <c r="AA31" s="7"/>
      <c r="AB31" s="7"/>
      <c r="AC31" s="8"/>
      <c r="AE31" s="6"/>
      <c r="AF31" s="7"/>
      <c r="AG31" s="7"/>
      <c r="AH31" s="7"/>
      <c r="AI31" s="7"/>
      <c r="AJ31" s="7"/>
      <c r="AK31" s="7"/>
      <c r="AL31" s="8"/>
      <c r="AN31" s="6"/>
      <c r="AO31" s="7"/>
      <c r="AP31" s="7"/>
      <c r="AQ31" s="7"/>
      <c r="AR31" s="7"/>
      <c r="AS31" s="7"/>
      <c r="AT31" s="7"/>
      <c r="AU31" s="8"/>
    </row>
    <row r="32" spans="14:47" x14ac:dyDescent="0.2">
      <c r="N32" s="6" t="s">
        <v>47</v>
      </c>
      <c r="O32" s="7" t="s">
        <v>51</v>
      </c>
      <c r="P32" s="7" t="s">
        <v>52</v>
      </c>
      <c r="Q32" s="7" t="s">
        <v>53</v>
      </c>
      <c r="R32" s="7"/>
      <c r="S32" s="8"/>
      <c r="V32" s="6"/>
      <c r="W32" s="7"/>
      <c r="X32" s="7"/>
      <c r="Y32" s="7"/>
      <c r="Z32" s="7"/>
      <c r="AA32" s="7"/>
      <c r="AB32" s="7"/>
      <c r="AC32" s="8"/>
      <c r="AE32" s="6"/>
      <c r="AF32" s="7"/>
      <c r="AG32" s="7"/>
      <c r="AH32" s="7"/>
      <c r="AI32" s="7"/>
      <c r="AJ32" s="7"/>
      <c r="AK32" s="7"/>
      <c r="AL32" s="8"/>
      <c r="AN32" s="6"/>
      <c r="AO32" s="7"/>
      <c r="AP32" s="7"/>
      <c r="AQ32" s="7"/>
      <c r="AR32" s="7"/>
      <c r="AS32" s="7"/>
      <c r="AT32" s="7"/>
      <c r="AU32" s="8"/>
    </row>
    <row r="33" spans="14:47" x14ac:dyDescent="0.2">
      <c r="N33" s="6" t="s">
        <v>48</v>
      </c>
      <c r="O33" s="7">
        <v>220</v>
      </c>
      <c r="P33" s="7">
        <v>170</v>
      </c>
      <c r="Q33" s="7">
        <v>110</v>
      </c>
      <c r="R33" s="7"/>
      <c r="S33" s="8"/>
      <c r="V33" s="6"/>
      <c r="W33" s="7"/>
      <c r="X33" s="7"/>
      <c r="Y33" s="7"/>
      <c r="Z33" s="7"/>
      <c r="AA33" s="7"/>
      <c r="AB33" s="7"/>
      <c r="AC33" s="8"/>
      <c r="AE33" s="6"/>
      <c r="AF33" s="7"/>
      <c r="AG33" s="7"/>
      <c r="AH33" s="7"/>
      <c r="AI33" s="7"/>
      <c r="AJ33" s="7"/>
      <c r="AK33" s="7"/>
      <c r="AL33" s="8"/>
      <c r="AN33" s="6"/>
      <c r="AO33" s="7"/>
      <c r="AP33" s="7"/>
      <c r="AQ33" s="7"/>
      <c r="AR33" s="7"/>
      <c r="AS33" s="7"/>
      <c r="AT33" s="7"/>
      <c r="AU33" s="8"/>
    </row>
    <row r="34" spans="14:47" x14ac:dyDescent="0.2">
      <c r="N34" s="6" t="s">
        <v>49</v>
      </c>
      <c r="O34" s="7">
        <v>200</v>
      </c>
      <c r="P34" s="7">
        <v>180</v>
      </c>
      <c r="Q34" s="7">
        <v>150</v>
      </c>
      <c r="R34" s="7"/>
      <c r="S34" s="8"/>
      <c r="V34" s="6"/>
      <c r="W34" s="7"/>
      <c r="X34" s="7"/>
      <c r="Y34" s="7"/>
      <c r="Z34" s="7"/>
      <c r="AA34" s="7"/>
      <c r="AB34" s="7"/>
      <c r="AC34" s="8"/>
      <c r="AE34" s="6"/>
      <c r="AF34" s="7"/>
      <c r="AG34" s="7"/>
      <c r="AH34" s="7"/>
      <c r="AI34" s="7"/>
      <c r="AJ34" s="7"/>
      <c r="AK34" s="7"/>
      <c r="AL34" s="8"/>
      <c r="AN34" s="6"/>
      <c r="AO34" s="7"/>
      <c r="AP34" s="7"/>
      <c r="AQ34" s="7"/>
      <c r="AR34" s="7"/>
      <c r="AS34" s="7"/>
      <c r="AT34" s="7"/>
      <c r="AU34" s="8"/>
    </row>
    <row r="35" spans="14:47" x14ac:dyDescent="0.2">
      <c r="N35" s="6" t="s">
        <v>54</v>
      </c>
      <c r="O35" s="7">
        <v>0.6</v>
      </c>
      <c r="P35" s="7">
        <v>0.3</v>
      </c>
      <c r="Q35" s="7">
        <v>0.1</v>
      </c>
      <c r="R35" s="7"/>
      <c r="S35" s="8"/>
      <c r="V35" s="6"/>
      <c r="W35" s="7"/>
      <c r="X35" s="7"/>
      <c r="Y35" s="7"/>
      <c r="Z35" s="7"/>
      <c r="AA35" s="7"/>
      <c r="AB35" s="7"/>
      <c r="AC35" s="8"/>
      <c r="AE35" s="6"/>
      <c r="AF35" s="7"/>
      <c r="AG35" s="7"/>
      <c r="AH35" s="7"/>
      <c r="AI35" s="7"/>
      <c r="AJ35" s="7"/>
      <c r="AK35" s="7"/>
      <c r="AL35" s="8"/>
      <c r="AN35" s="6"/>
      <c r="AO35" s="7"/>
      <c r="AP35" s="7"/>
      <c r="AQ35" s="7"/>
      <c r="AR35" s="7"/>
      <c r="AS35" s="7"/>
      <c r="AT35" s="7"/>
      <c r="AU35" s="8"/>
    </row>
    <row r="36" spans="14:47" x14ac:dyDescent="0.2">
      <c r="N36" s="6"/>
      <c r="O36" s="7"/>
      <c r="P36" s="7"/>
      <c r="Q36" s="7"/>
      <c r="R36" s="7"/>
      <c r="S36" s="8"/>
      <c r="V36" s="6"/>
      <c r="W36" s="7"/>
      <c r="X36" s="7"/>
      <c r="Y36" s="7"/>
      <c r="Z36" s="7"/>
      <c r="AA36" s="7"/>
      <c r="AB36" s="7"/>
      <c r="AC36" s="8"/>
      <c r="AE36" s="6"/>
      <c r="AF36" s="7"/>
      <c r="AG36" s="7"/>
      <c r="AH36" s="7"/>
      <c r="AI36" s="7"/>
      <c r="AJ36" s="7"/>
      <c r="AK36" s="7"/>
      <c r="AL36" s="8"/>
      <c r="AN36" s="6"/>
      <c r="AO36" s="7"/>
      <c r="AP36" s="7"/>
      <c r="AQ36" s="7"/>
      <c r="AR36" s="7"/>
      <c r="AS36" s="7"/>
      <c r="AT36" s="7"/>
      <c r="AU36" s="8"/>
    </row>
    <row r="37" spans="14:47" x14ac:dyDescent="0.2">
      <c r="N37" s="6" t="s">
        <v>64</v>
      </c>
      <c r="O37" s="7"/>
      <c r="P37" s="7"/>
      <c r="Q37" s="7"/>
      <c r="R37" s="7"/>
      <c r="S37" s="8"/>
      <c r="V37" s="6"/>
      <c r="W37" s="7"/>
      <c r="X37" s="7"/>
      <c r="Y37" s="7"/>
      <c r="Z37" s="7"/>
      <c r="AA37" s="7"/>
      <c r="AB37" s="7"/>
      <c r="AC37" s="8"/>
      <c r="AE37" s="6"/>
      <c r="AF37" s="7"/>
      <c r="AG37" s="7"/>
      <c r="AH37" s="7"/>
      <c r="AI37" s="7"/>
      <c r="AJ37" s="7"/>
      <c r="AK37" s="7"/>
      <c r="AL37" s="8"/>
      <c r="AN37" s="6"/>
      <c r="AO37" s="7"/>
      <c r="AP37" s="7"/>
      <c r="AQ37" s="7"/>
      <c r="AR37" s="7"/>
      <c r="AS37" s="7"/>
      <c r="AT37" s="7"/>
      <c r="AU37" s="8"/>
    </row>
    <row r="38" spans="14:47" x14ac:dyDescent="0.2">
      <c r="N38" s="6" t="s">
        <v>65</v>
      </c>
      <c r="O38" s="7"/>
      <c r="P38" s="7">
        <f>SUMPRODUCT($O$35:$Q$35,O33:Q33)</f>
        <v>194</v>
      </c>
      <c r="Q38" s="7"/>
      <c r="R38" s="7"/>
      <c r="S38" s="8"/>
      <c r="V38" s="6"/>
      <c r="W38" s="7"/>
      <c r="X38" s="7"/>
      <c r="Y38" s="7"/>
      <c r="Z38" s="7"/>
      <c r="AA38" s="7"/>
      <c r="AB38" s="7"/>
      <c r="AC38" s="8"/>
      <c r="AE38" s="6"/>
      <c r="AF38" s="7"/>
      <c r="AG38" s="7"/>
      <c r="AH38" s="7"/>
      <c r="AI38" s="7"/>
      <c r="AJ38" s="7"/>
      <c r="AK38" s="7"/>
      <c r="AL38" s="8"/>
      <c r="AN38" s="6"/>
      <c r="AO38" s="7"/>
      <c r="AP38" s="7"/>
      <c r="AQ38" s="7"/>
      <c r="AR38" s="7"/>
      <c r="AS38" s="7"/>
      <c r="AT38" s="7"/>
      <c r="AU38" s="8"/>
    </row>
    <row r="39" spans="14:47" x14ac:dyDescent="0.2">
      <c r="N39" s="6" t="s">
        <v>66</v>
      </c>
      <c r="O39" s="7"/>
      <c r="P39" s="7">
        <f>SUMPRODUCT($O$35:$Q$35,O34:Q34)</f>
        <v>189</v>
      </c>
      <c r="Q39" s="7"/>
      <c r="R39" s="7"/>
      <c r="S39" s="8"/>
      <c r="V39" s="6"/>
      <c r="W39" s="7"/>
      <c r="X39" s="7"/>
      <c r="Y39" s="7"/>
      <c r="Z39" s="7"/>
      <c r="AA39" s="7"/>
      <c r="AB39" s="7"/>
      <c r="AC39" s="8"/>
      <c r="AE39" s="6"/>
      <c r="AF39" s="7"/>
      <c r="AG39" s="7"/>
      <c r="AH39" s="7"/>
      <c r="AI39" s="7"/>
      <c r="AJ39" s="7"/>
      <c r="AK39" s="7"/>
      <c r="AL39" s="8"/>
      <c r="AN39" s="6"/>
      <c r="AO39" s="7"/>
      <c r="AP39" s="7"/>
      <c r="AQ39" s="7"/>
      <c r="AR39" s="7"/>
      <c r="AS39" s="7"/>
      <c r="AT39" s="7"/>
      <c r="AU39" s="8"/>
    </row>
    <row r="40" spans="14:47" x14ac:dyDescent="0.2">
      <c r="N40" s="6"/>
      <c r="O40" s="7"/>
      <c r="P40" s="7"/>
      <c r="Q40" s="7"/>
      <c r="R40" s="7"/>
      <c r="S40" s="8"/>
      <c r="V40" s="6"/>
      <c r="W40" s="7"/>
      <c r="X40" s="7"/>
      <c r="Y40" s="7"/>
      <c r="Z40" s="7"/>
      <c r="AA40" s="7"/>
      <c r="AB40" s="7"/>
      <c r="AC40" s="8"/>
      <c r="AE40" s="6"/>
      <c r="AF40" s="7"/>
      <c r="AG40" s="7"/>
      <c r="AH40" s="7"/>
      <c r="AI40" s="7"/>
      <c r="AJ40" s="7"/>
      <c r="AK40" s="7"/>
      <c r="AL40" s="8"/>
      <c r="AN40" s="6"/>
      <c r="AO40" s="7"/>
      <c r="AP40" s="7"/>
      <c r="AQ40" s="7"/>
      <c r="AR40" s="7"/>
      <c r="AS40" s="7"/>
      <c r="AT40" s="7"/>
      <c r="AU40" s="8"/>
    </row>
    <row r="41" spans="14:47" x14ac:dyDescent="0.2">
      <c r="N41" s="6" t="s">
        <v>67</v>
      </c>
      <c r="O41" s="7"/>
      <c r="P41" s="7"/>
      <c r="Q41" s="7"/>
      <c r="R41" s="7"/>
      <c r="S41" s="8"/>
      <c r="V41" s="6"/>
      <c r="W41" s="7"/>
      <c r="X41" s="7"/>
      <c r="Y41" s="7"/>
      <c r="Z41" s="7"/>
      <c r="AA41" s="7"/>
      <c r="AB41" s="7"/>
      <c r="AC41" s="8"/>
      <c r="AE41" s="6"/>
      <c r="AF41" s="7"/>
      <c r="AG41" s="7"/>
      <c r="AH41" s="7"/>
      <c r="AI41" s="7"/>
      <c r="AJ41" s="7"/>
      <c r="AK41" s="7"/>
      <c r="AL41" s="8"/>
      <c r="AN41" s="6"/>
      <c r="AO41" s="7"/>
      <c r="AP41" s="7"/>
      <c r="AQ41" s="7"/>
      <c r="AR41" s="7"/>
      <c r="AS41" s="7"/>
      <c r="AT41" s="7"/>
      <c r="AU41" s="8"/>
    </row>
    <row r="42" spans="14:47" ht="15.75" thickBot="1" x14ac:dyDescent="0.25">
      <c r="N42" s="9" t="s">
        <v>61</v>
      </c>
      <c r="O42" s="10"/>
      <c r="P42" s="10"/>
      <c r="Q42" s="10"/>
      <c r="R42" s="10"/>
      <c r="S42" s="11"/>
      <c r="V42" s="6"/>
      <c r="W42" s="7"/>
      <c r="X42" s="7"/>
      <c r="Y42" s="7"/>
      <c r="Z42" s="7"/>
      <c r="AA42" s="7"/>
      <c r="AB42" s="7"/>
      <c r="AC42" s="8"/>
      <c r="AE42" s="6"/>
      <c r="AF42" s="7"/>
      <c r="AG42" s="7"/>
      <c r="AH42" s="7"/>
      <c r="AI42" s="7"/>
      <c r="AJ42" s="7"/>
      <c r="AK42" s="7"/>
      <c r="AL42" s="8"/>
      <c r="AN42" s="6"/>
      <c r="AO42" s="7"/>
      <c r="AP42" s="7"/>
      <c r="AQ42" s="7"/>
      <c r="AR42" s="7"/>
      <c r="AS42" s="7"/>
      <c r="AT42" s="7"/>
      <c r="AU42" s="8"/>
    </row>
    <row r="43" spans="14:47" x14ac:dyDescent="0.2">
      <c r="V43" s="6"/>
      <c r="W43" s="7"/>
      <c r="X43" s="7"/>
      <c r="Y43" s="7"/>
      <c r="Z43" s="7"/>
      <c r="AA43" s="7"/>
      <c r="AB43" s="7"/>
      <c r="AC43" s="8"/>
      <c r="AE43" s="6"/>
      <c r="AF43" s="7"/>
      <c r="AG43" s="7"/>
      <c r="AH43" s="7"/>
      <c r="AI43" s="7"/>
      <c r="AJ43" s="7"/>
      <c r="AK43" s="7"/>
      <c r="AL43" s="8"/>
      <c r="AN43" s="6"/>
      <c r="AO43" s="7"/>
      <c r="AP43" s="7"/>
      <c r="AQ43" s="7"/>
      <c r="AR43" s="7"/>
      <c r="AS43" s="7"/>
      <c r="AT43" s="7"/>
      <c r="AU43" s="8"/>
    </row>
    <row r="44" spans="14:47" x14ac:dyDescent="0.2">
      <c r="V44" s="6"/>
      <c r="W44" s="7"/>
      <c r="X44" s="7"/>
      <c r="Y44" s="7"/>
      <c r="Z44" s="7"/>
      <c r="AA44" s="7"/>
      <c r="AB44" s="7"/>
      <c r="AC44" s="8"/>
      <c r="AE44" s="6"/>
      <c r="AF44" s="7"/>
      <c r="AG44" s="7"/>
      <c r="AH44" s="7"/>
      <c r="AI44" s="7"/>
      <c r="AJ44" s="7"/>
      <c r="AK44" s="7"/>
      <c r="AL44" s="8"/>
      <c r="AN44" s="6"/>
      <c r="AO44" s="7"/>
      <c r="AP44" s="7"/>
      <c r="AQ44" s="7"/>
      <c r="AR44" s="7"/>
      <c r="AS44" s="7"/>
      <c r="AT44" s="7"/>
      <c r="AU44" s="8"/>
    </row>
    <row r="45" spans="14:47" x14ac:dyDescent="0.2">
      <c r="V45" s="6"/>
      <c r="W45" s="7"/>
      <c r="X45" s="7"/>
      <c r="Y45" s="7"/>
      <c r="Z45" s="7"/>
      <c r="AA45" s="7"/>
      <c r="AB45" s="7"/>
      <c r="AC45" s="8"/>
      <c r="AE45" s="6"/>
      <c r="AF45" s="7"/>
      <c r="AG45" s="7"/>
      <c r="AH45" s="7"/>
      <c r="AI45" s="7"/>
      <c r="AJ45" s="7"/>
      <c r="AK45" s="7"/>
      <c r="AL45" s="8"/>
      <c r="AN45" s="6"/>
      <c r="AO45" s="7"/>
      <c r="AP45" s="7"/>
      <c r="AQ45" s="7"/>
      <c r="AR45" s="7"/>
      <c r="AS45" s="7"/>
      <c r="AT45" s="7"/>
      <c r="AU45" s="8"/>
    </row>
    <row r="46" spans="14:47" x14ac:dyDescent="0.2">
      <c r="V46" s="6"/>
      <c r="W46" s="7"/>
      <c r="X46" s="7"/>
      <c r="Y46" s="7"/>
      <c r="Z46" s="7"/>
      <c r="AA46" s="7"/>
      <c r="AB46" s="7"/>
      <c r="AC46" s="8"/>
      <c r="AE46" s="6"/>
      <c r="AF46" s="7"/>
      <c r="AG46" s="7"/>
      <c r="AH46" s="7"/>
      <c r="AI46" s="7"/>
      <c r="AJ46" s="7"/>
      <c r="AK46" s="7"/>
      <c r="AL46" s="8"/>
      <c r="AN46" s="6"/>
      <c r="AO46" s="7"/>
      <c r="AP46" s="7"/>
      <c r="AQ46" s="7"/>
      <c r="AR46" s="7"/>
      <c r="AS46" s="7"/>
      <c r="AT46" s="7"/>
      <c r="AU46" s="8"/>
    </row>
    <row r="47" spans="14:47" x14ac:dyDescent="0.2">
      <c r="V47" s="6"/>
      <c r="W47" s="7"/>
      <c r="X47" s="7"/>
      <c r="Y47" s="7"/>
      <c r="Z47" s="7"/>
      <c r="AA47" s="7"/>
      <c r="AB47" s="7"/>
      <c r="AC47" s="8"/>
      <c r="AE47" s="6"/>
      <c r="AF47" s="7"/>
      <c r="AG47" s="7"/>
      <c r="AH47" s="7"/>
      <c r="AI47" s="7"/>
      <c r="AJ47" s="7"/>
      <c r="AK47" s="7"/>
      <c r="AL47" s="8"/>
      <c r="AN47" s="6"/>
      <c r="AO47" s="7"/>
      <c r="AP47" s="7"/>
      <c r="AQ47" s="7"/>
      <c r="AR47" s="7"/>
      <c r="AS47" s="7"/>
      <c r="AT47" s="7"/>
      <c r="AU47" s="8"/>
    </row>
    <row r="48" spans="14:47" x14ac:dyDescent="0.2">
      <c r="V48" s="6"/>
      <c r="W48" s="7"/>
      <c r="X48" s="7"/>
      <c r="Y48" s="7"/>
      <c r="Z48" s="7"/>
      <c r="AA48" s="7"/>
      <c r="AB48" s="7"/>
      <c r="AC48" s="8"/>
      <c r="AE48" s="6"/>
      <c r="AF48" s="7"/>
      <c r="AG48" s="7"/>
      <c r="AH48" s="7"/>
      <c r="AI48" s="7"/>
      <c r="AJ48" s="7"/>
      <c r="AK48" s="7"/>
      <c r="AL48" s="8"/>
      <c r="AN48" s="6"/>
      <c r="AO48" s="7"/>
      <c r="AP48" s="7"/>
      <c r="AQ48" s="7"/>
      <c r="AR48" s="7"/>
      <c r="AS48" s="7"/>
      <c r="AT48" s="7"/>
      <c r="AU48" s="8"/>
    </row>
    <row r="49" spans="22:47" x14ac:dyDescent="0.2">
      <c r="V49" s="6"/>
      <c r="W49" s="7"/>
      <c r="X49" s="7"/>
      <c r="Y49" s="7"/>
      <c r="Z49" s="7"/>
      <c r="AA49" s="7"/>
      <c r="AB49" s="7"/>
      <c r="AC49" s="8"/>
      <c r="AE49" s="6"/>
      <c r="AF49" s="7"/>
      <c r="AG49" s="7"/>
      <c r="AH49" s="7"/>
      <c r="AI49" s="7"/>
      <c r="AJ49" s="7"/>
      <c r="AK49" s="7"/>
      <c r="AL49" s="8"/>
      <c r="AN49" s="6"/>
      <c r="AO49" s="7"/>
      <c r="AP49" s="7"/>
      <c r="AQ49" s="7"/>
      <c r="AR49" s="7"/>
      <c r="AS49" s="7"/>
      <c r="AT49" s="7"/>
      <c r="AU49" s="8"/>
    </row>
    <row r="50" spans="22:47" x14ac:dyDescent="0.2">
      <c r="V50" s="6" t="s">
        <v>78</v>
      </c>
      <c r="W50" s="7"/>
      <c r="X50" s="7"/>
      <c r="Y50" s="7"/>
      <c r="Z50" s="7"/>
      <c r="AA50" s="7"/>
      <c r="AB50" s="7"/>
      <c r="AC50" s="8"/>
      <c r="AE50" s="6" t="s">
        <v>78</v>
      </c>
      <c r="AF50" s="7"/>
      <c r="AG50" s="7"/>
      <c r="AH50" s="7"/>
      <c r="AI50" s="7"/>
      <c r="AJ50" s="7"/>
      <c r="AK50" s="7"/>
      <c r="AL50" s="8"/>
      <c r="AN50" s="6" t="s">
        <v>78</v>
      </c>
      <c r="AO50" s="7"/>
      <c r="AP50" s="7"/>
      <c r="AQ50" s="7"/>
      <c r="AR50" s="7"/>
      <c r="AS50" s="7"/>
      <c r="AT50" s="7"/>
      <c r="AU50" s="8"/>
    </row>
    <row r="51" spans="22:47" x14ac:dyDescent="0.2">
      <c r="V51" s="6" t="s">
        <v>79</v>
      </c>
      <c r="W51" s="7"/>
      <c r="X51" s="7"/>
      <c r="Y51" s="7"/>
      <c r="Z51" s="7"/>
      <c r="AA51" s="7"/>
      <c r="AB51" s="7"/>
      <c r="AC51" s="8"/>
      <c r="AE51" s="6" t="s">
        <v>91</v>
      </c>
      <c r="AF51" s="7"/>
      <c r="AG51" s="7"/>
      <c r="AH51" s="7"/>
      <c r="AI51" s="7"/>
      <c r="AJ51" s="7"/>
      <c r="AK51" s="7"/>
      <c r="AL51" s="8"/>
      <c r="AN51" s="6" t="s">
        <v>98</v>
      </c>
      <c r="AO51" s="7"/>
      <c r="AP51" s="7"/>
      <c r="AQ51" s="7"/>
      <c r="AR51" s="7"/>
      <c r="AS51" s="7"/>
      <c r="AT51" s="7"/>
      <c r="AU51" s="8"/>
    </row>
    <row r="52" spans="22:47" x14ac:dyDescent="0.2">
      <c r="V52" s="6" t="s">
        <v>65</v>
      </c>
      <c r="W52" s="7"/>
      <c r="X52" s="7" t="s">
        <v>80</v>
      </c>
      <c r="Y52" s="7"/>
      <c r="Z52" s="7"/>
      <c r="AA52" s="7"/>
      <c r="AB52" s="7"/>
      <c r="AC52" s="8"/>
      <c r="AE52" s="6" t="s">
        <v>65</v>
      </c>
      <c r="AF52" s="7"/>
      <c r="AG52" s="7" t="s">
        <v>92</v>
      </c>
      <c r="AH52" s="7"/>
      <c r="AI52" s="7"/>
      <c r="AJ52" s="7"/>
      <c r="AK52" s="7"/>
      <c r="AL52" s="8"/>
      <c r="AN52" s="6" t="s">
        <v>65</v>
      </c>
      <c r="AO52" s="7"/>
      <c r="AP52" s="7" t="s">
        <v>99</v>
      </c>
      <c r="AQ52" s="7"/>
      <c r="AR52" s="7"/>
      <c r="AS52" s="7"/>
      <c r="AT52" s="7"/>
      <c r="AU52" s="8"/>
    </row>
    <row r="53" spans="22:47" x14ac:dyDescent="0.2">
      <c r="V53" s="6" t="s">
        <v>66</v>
      </c>
      <c r="W53" s="7"/>
      <c r="X53" s="7" t="s">
        <v>81</v>
      </c>
      <c r="Y53" s="7"/>
      <c r="Z53" s="7"/>
      <c r="AA53" s="7"/>
      <c r="AB53" s="7"/>
      <c r="AC53" s="8"/>
      <c r="AE53" s="6" t="s">
        <v>66</v>
      </c>
      <c r="AF53" s="7"/>
      <c r="AG53" s="7" t="s">
        <v>93</v>
      </c>
      <c r="AH53" s="7"/>
      <c r="AI53" s="7"/>
      <c r="AJ53" s="7"/>
      <c r="AK53" s="7"/>
      <c r="AL53" s="8"/>
      <c r="AN53" s="6" t="s">
        <v>66</v>
      </c>
      <c r="AO53" s="7"/>
      <c r="AP53" s="7" t="s">
        <v>100</v>
      </c>
      <c r="AQ53" s="7"/>
      <c r="AR53" s="7"/>
      <c r="AS53" s="7"/>
      <c r="AT53" s="7"/>
      <c r="AU53" s="8"/>
    </row>
    <row r="54" spans="22:47" x14ac:dyDescent="0.2">
      <c r="V54" s="6"/>
      <c r="W54" s="7"/>
      <c r="X54" s="7"/>
      <c r="Y54" s="7"/>
      <c r="Z54" s="7"/>
      <c r="AA54" s="7"/>
      <c r="AB54" s="7"/>
      <c r="AC54" s="8"/>
      <c r="AE54" s="6"/>
      <c r="AF54" s="7"/>
      <c r="AG54" s="7"/>
      <c r="AH54" s="7"/>
      <c r="AI54" s="7"/>
      <c r="AJ54" s="7"/>
      <c r="AK54" s="7"/>
      <c r="AL54" s="8"/>
      <c r="AN54" s="6"/>
      <c r="AO54" s="7"/>
      <c r="AP54" s="7"/>
      <c r="AQ54" s="7"/>
      <c r="AR54" s="7"/>
      <c r="AS54" s="7"/>
      <c r="AT54" s="7"/>
      <c r="AU54" s="8"/>
    </row>
    <row r="55" spans="22:47" x14ac:dyDescent="0.2">
      <c r="V55" s="6" t="s">
        <v>82</v>
      </c>
      <c r="W55" s="7"/>
      <c r="X55" s="7"/>
      <c r="Y55" s="7"/>
      <c r="Z55" s="7"/>
      <c r="AA55" s="7"/>
      <c r="AB55" s="7"/>
      <c r="AC55" s="8"/>
      <c r="AE55" s="6" t="s">
        <v>82</v>
      </c>
      <c r="AF55" s="7"/>
      <c r="AG55" s="7"/>
      <c r="AH55" s="7"/>
      <c r="AI55" s="7"/>
      <c r="AJ55" s="7"/>
      <c r="AK55" s="7"/>
      <c r="AL55" s="8"/>
      <c r="AN55" s="6" t="s">
        <v>82</v>
      </c>
      <c r="AO55" s="7"/>
      <c r="AP55" s="7"/>
      <c r="AQ55" s="7"/>
      <c r="AR55" s="7"/>
      <c r="AS55" s="7"/>
      <c r="AT55" s="7"/>
      <c r="AU55" s="8"/>
    </row>
    <row r="56" spans="22:47" x14ac:dyDescent="0.2">
      <c r="V56" s="6" t="s">
        <v>85</v>
      </c>
      <c r="W56" s="7"/>
      <c r="X56" s="7"/>
      <c r="Y56" s="7"/>
      <c r="Z56" s="7"/>
      <c r="AA56" s="7"/>
      <c r="AB56" s="7"/>
      <c r="AC56" s="8"/>
      <c r="AE56" s="6" t="s">
        <v>94</v>
      </c>
      <c r="AF56" s="7"/>
      <c r="AG56" s="7"/>
      <c r="AH56" s="7"/>
      <c r="AI56" s="7"/>
      <c r="AJ56" s="7"/>
      <c r="AK56" s="7"/>
      <c r="AL56" s="8"/>
      <c r="AN56" s="6" t="s">
        <v>101</v>
      </c>
      <c r="AO56" s="7"/>
      <c r="AP56" s="7"/>
      <c r="AQ56" s="7"/>
      <c r="AR56" s="7"/>
      <c r="AS56" s="7"/>
      <c r="AT56" s="7"/>
      <c r="AU56" s="8"/>
    </row>
    <row r="57" spans="22:47" x14ac:dyDescent="0.2">
      <c r="V57" s="6" t="s">
        <v>86</v>
      </c>
      <c r="W57" s="7">
        <v>13</v>
      </c>
      <c r="X57" s="7"/>
      <c r="Y57" s="7"/>
      <c r="Z57" s="7"/>
      <c r="AA57" s="7"/>
      <c r="AB57" s="7"/>
      <c r="AC57" s="8"/>
      <c r="AE57" s="6" t="s">
        <v>95</v>
      </c>
      <c r="AF57" s="7">
        <v>31</v>
      </c>
      <c r="AG57" s="7"/>
      <c r="AH57" s="7"/>
      <c r="AI57" s="7"/>
      <c r="AJ57" s="7"/>
      <c r="AK57" s="7"/>
      <c r="AL57" s="8"/>
      <c r="AN57" s="6" t="s">
        <v>86</v>
      </c>
      <c r="AO57" s="7">
        <v>4</v>
      </c>
      <c r="AP57" s="7"/>
      <c r="AQ57" s="7"/>
      <c r="AR57" s="7"/>
      <c r="AS57" s="7"/>
      <c r="AT57" s="7"/>
      <c r="AU57" s="8"/>
    </row>
    <row r="58" spans="22:47" x14ac:dyDescent="0.2">
      <c r="V58" s="6" t="s">
        <v>83</v>
      </c>
      <c r="W58" s="7">
        <f>13/30</f>
        <v>0.43333333333333335</v>
      </c>
      <c r="X58" s="7"/>
      <c r="Y58" s="7"/>
      <c r="Z58" s="7"/>
      <c r="AA58" s="7"/>
      <c r="AB58" s="7"/>
      <c r="AC58" s="8"/>
      <c r="AE58" s="6" t="s">
        <v>83</v>
      </c>
      <c r="AF58" s="7">
        <f>31/60</f>
        <v>0.51666666666666672</v>
      </c>
      <c r="AG58" s="7"/>
      <c r="AH58" s="7"/>
      <c r="AI58" s="7"/>
      <c r="AJ58" s="7"/>
      <c r="AK58" s="7"/>
      <c r="AL58" s="8"/>
      <c r="AN58" s="6" t="s">
        <v>83</v>
      </c>
      <c r="AO58" s="7">
        <f>4/30</f>
        <v>0.13333333333333333</v>
      </c>
      <c r="AP58" s="7"/>
      <c r="AQ58" s="7"/>
      <c r="AR58" s="7"/>
      <c r="AS58" s="7"/>
      <c r="AT58" s="7"/>
      <c r="AU58" s="8"/>
    </row>
    <row r="59" spans="22:47" x14ac:dyDescent="0.2">
      <c r="V59" s="6"/>
      <c r="W59" s="7"/>
      <c r="X59" s="7"/>
      <c r="Y59" s="7"/>
      <c r="Z59" s="7"/>
      <c r="AA59" s="7"/>
      <c r="AB59" s="7"/>
      <c r="AC59" s="8"/>
      <c r="AE59" s="6"/>
      <c r="AF59" s="7"/>
      <c r="AG59" s="7"/>
      <c r="AH59" s="7"/>
      <c r="AI59" s="7"/>
      <c r="AJ59" s="7"/>
      <c r="AK59" s="7"/>
      <c r="AL59" s="8"/>
      <c r="AN59" s="6"/>
      <c r="AO59" s="7"/>
      <c r="AP59" s="7"/>
      <c r="AQ59" s="7"/>
      <c r="AR59" s="7"/>
      <c r="AS59" s="7"/>
      <c r="AT59" s="7"/>
      <c r="AU59" s="8"/>
    </row>
    <row r="60" spans="22:47" x14ac:dyDescent="0.2">
      <c r="V60" s="17" t="s">
        <v>87</v>
      </c>
      <c r="W60" s="16"/>
      <c r="X60" s="16"/>
      <c r="Y60" s="7"/>
      <c r="Z60" s="7"/>
      <c r="AA60" s="7"/>
      <c r="AB60" s="7"/>
      <c r="AC60" s="8"/>
      <c r="AE60" s="17" t="s">
        <v>87</v>
      </c>
      <c r="AF60" s="7"/>
      <c r="AG60" s="7"/>
      <c r="AH60" s="7"/>
      <c r="AI60" s="7"/>
      <c r="AJ60" s="7"/>
      <c r="AK60" s="7"/>
      <c r="AL60" s="8"/>
      <c r="AN60" s="17" t="s">
        <v>87</v>
      </c>
      <c r="AO60" s="7"/>
      <c r="AP60" s="7"/>
      <c r="AQ60" s="7"/>
      <c r="AR60" s="7"/>
      <c r="AS60" s="7"/>
      <c r="AT60" s="7"/>
      <c r="AU60" s="8"/>
    </row>
    <row r="61" spans="22:47" x14ac:dyDescent="0.2">
      <c r="V61" s="17" t="s">
        <v>145</v>
      </c>
      <c r="W61" s="16"/>
      <c r="X61" s="16"/>
      <c r="Y61" s="7"/>
      <c r="Z61" s="7"/>
      <c r="AA61" s="7"/>
      <c r="AB61" s="7"/>
      <c r="AC61" s="8"/>
      <c r="AE61" s="17" t="s">
        <v>146</v>
      </c>
      <c r="AF61" s="7"/>
      <c r="AG61" s="7"/>
      <c r="AH61" s="7"/>
      <c r="AI61" s="7"/>
      <c r="AJ61" s="7"/>
      <c r="AK61" s="7"/>
      <c r="AL61" s="8"/>
      <c r="AN61" s="17" t="s">
        <v>147</v>
      </c>
      <c r="AO61" s="7"/>
      <c r="AP61" s="7"/>
      <c r="AQ61" s="7"/>
      <c r="AR61" s="7"/>
      <c r="AS61" s="7"/>
      <c r="AT61" s="7"/>
      <c r="AU61" s="8"/>
    </row>
    <row r="62" spans="22:47" x14ac:dyDescent="0.2">
      <c r="V62" s="17"/>
      <c r="W62" s="16"/>
      <c r="X62" s="16"/>
      <c r="Y62" s="7"/>
      <c r="Z62" s="7"/>
      <c r="AA62" s="7"/>
      <c r="AB62" s="7"/>
      <c r="AC62" s="8"/>
      <c r="AE62" s="17"/>
      <c r="AF62" s="7"/>
      <c r="AG62" s="7"/>
      <c r="AH62" s="7"/>
      <c r="AI62" s="7"/>
      <c r="AJ62" s="7"/>
      <c r="AK62" s="7"/>
      <c r="AL62" s="8"/>
      <c r="AN62" s="17"/>
      <c r="AO62" s="7"/>
      <c r="AP62" s="7"/>
      <c r="AQ62" s="7"/>
      <c r="AR62" s="7"/>
      <c r="AS62" s="7"/>
      <c r="AT62" s="7"/>
      <c r="AU62" s="8"/>
    </row>
    <row r="63" spans="22:47" x14ac:dyDescent="0.2">
      <c r="V63" s="17"/>
      <c r="W63" s="16"/>
      <c r="X63" s="16"/>
      <c r="Y63" s="7"/>
      <c r="Z63" s="7"/>
      <c r="AA63" s="7"/>
      <c r="AB63" s="7"/>
      <c r="AC63" s="8"/>
      <c r="AE63" s="17"/>
      <c r="AF63" s="7"/>
      <c r="AG63" s="7"/>
      <c r="AH63" s="7"/>
      <c r="AI63" s="7"/>
      <c r="AJ63" s="7"/>
      <c r="AK63" s="7"/>
      <c r="AL63" s="8"/>
      <c r="AN63" s="17"/>
      <c r="AO63" s="7"/>
      <c r="AP63" s="7"/>
      <c r="AQ63" s="7"/>
      <c r="AR63" s="7"/>
      <c r="AS63" s="7"/>
      <c r="AT63" s="7"/>
      <c r="AU63" s="8"/>
    </row>
    <row r="64" spans="22:47" x14ac:dyDescent="0.2">
      <c r="V64" s="17"/>
      <c r="W64" s="16"/>
      <c r="X64" s="16"/>
      <c r="Y64" s="7"/>
      <c r="Z64" s="7"/>
      <c r="AA64" s="7"/>
      <c r="AB64" s="7"/>
      <c r="AC64" s="8"/>
      <c r="AE64" s="17"/>
      <c r="AF64" s="7"/>
      <c r="AG64" s="7"/>
      <c r="AH64" s="7"/>
      <c r="AI64" s="7"/>
      <c r="AJ64" s="7"/>
      <c r="AK64" s="7"/>
      <c r="AL64" s="8"/>
      <c r="AN64" s="17"/>
      <c r="AO64" s="7"/>
      <c r="AP64" s="7"/>
      <c r="AQ64" s="7"/>
      <c r="AR64" s="7"/>
      <c r="AS64" s="7"/>
      <c r="AT64" s="7"/>
      <c r="AU64" s="8"/>
    </row>
    <row r="65" spans="22:47" ht="15.75" thickBot="1" x14ac:dyDescent="0.25">
      <c r="V65" s="9"/>
      <c r="W65" s="10"/>
      <c r="X65" s="10"/>
      <c r="Y65" s="10"/>
      <c r="Z65" s="10"/>
      <c r="AA65" s="10"/>
      <c r="AB65" s="10"/>
      <c r="AC65" s="11"/>
      <c r="AE65" s="9"/>
      <c r="AF65" s="10"/>
      <c r="AG65" s="10"/>
      <c r="AH65" s="10"/>
      <c r="AI65" s="10"/>
      <c r="AJ65" s="10"/>
      <c r="AK65" s="10"/>
      <c r="AL65" s="11"/>
      <c r="AN65" s="9"/>
      <c r="AO65" s="10"/>
      <c r="AP65" s="10"/>
      <c r="AQ65" s="10"/>
      <c r="AR65" s="10"/>
      <c r="AS65" s="10"/>
      <c r="AT65" s="10"/>
      <c r="AU65" s="11"/>
    </row>
  </sheetData>
  <mergeCells count="1">
    <mergeCell ref="N26:S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L1:AK65"/>
  <sheetViews>
    <sheetView topLeftCell="A26" workbookViewId="0">
      <selection activeCell="AC46" sqref="AC46"/>
    </sheetView>
  </sheetViews>
  <sheetFormatPr defaultRowHeight="15" x14ac:dyDescent="0.2"/>
  <cols>
    <col min="12" max="12" width="13.71875" customWidth="1"/>
    <col min="13" max="13" width="10.76171875" customWidth="1"/>
    <col min="15" max="15" width="9.81640625" customWidth="1"/>
    <col min="17" max="17" width="15.19921875" customWidth="1"/>
    <col min="20" max="20" width="11.02734375" customWidth="1"/>
    <col min="21" max="21" width="14.9296875" customWidth="1"/>
    <col min="24" max="24" width="11.43359375" customWidth="1"/>
  </cols>
  <sheetData>
    <row r="1" spans="12:37" ht="15.75" thickBot="1" x14ac:dyDescent="0.25">
      <c r="L1" s="3" t="s">
        <v>0</v>
      </c>
      <c r="M1" s="4"/>
      <c r="N1" s="4"/>
      <c r="O1" s="4"/>
      <c r="P1" s="4"/>
      <c r="Q1" s="4"/>
      <c r="R1" s="5"/>
    </row>
    <row r="2" spans="12:37" x14ac:dyDescent="0.2">
      <c r="L2" s="6"/>
      <c r="M2" s="7"/>
      <c r="N2" s="7"/>
      <c r="O2" s="7"/>
      <c r="P2" s="7"/>
      <c r="Q2" s="7"/>
      <c r="R2" s="8"/>
      <c r="T2" s="3" t="s">
        <v>141</v>
      </c>
      <c r="U2" s="4"/>
      <c r="V2" s="4"/>
      <c r="W2" s="4"/>
      <c r="X2" s="4"/>
      <c r="Y2" s="5"/>
      <c r="Z2" s="7"/>
      <c r="AA2" s="3" t="s">
        <v>124</v>
      </c>
      <c r="AB2" s="4"/>
      <c r="AC2" s="4"/>
      <c r="AD2" s="4" t="s">
        <v>126</v>
      </c>
      <c r="AE2" s="4"/>
      <c r="AF2" s="4"/>
      <c r="AG2" s="4" t="s">
        <v>128</v>
      </c>
      <c r="AH2" s="4"/>
      <c r="AI2" s="4"/>
      <c r="AJ2" s="4" t="s">
        <v>131</v>
      </c>
      <c r="AK2" s="5"/>
    </row>
    <row r="3" spans="12:37" x14ac:dyDescent="0.2">
      <c r="L3" s="6" t="s">
        <v>113</v>
      </c>
      <c r="M3" s="7"/>
      <c r="N3" s="7"/>
      <c r="O3" s="7"/>
      <c r="P3" s="7"/>
      <c r="Q3" s="7"/>
      <c r="R3" s="8"/>
      <c r="T3" s="6"/>
      <c r="U3" s="7"/>
      <c r="V3" s="7" t="s">
        <v>103</v>
      </c>
      <c r="W3" s="7"/>
      <c r="X3" s="7"/>
      <c r="Y3" s="8"/>
      <c r="Z3" s="7"/>
      <c r="AA3" s="6" t="s">
        <v>132</v>
      </c>
      <c r="AB3" s="7" t="s">
        <v>125</v>
      </c>
      <c r="AC3" s="7"/>
      <c r="AD3" s="7" t="s">
        <v>74</v>
      </c>
      <c r="AE3" s="7" t="s">
        <v>127</v>
      </c>
      <c r="AF3" s="7"/>
      <c r="AG3" s="7" t="s">
        <v>74</v>
      </c>
      <c r="AH3" s="7" t="s">
        <v>129</v>
      </c>
      <c r="AI3" s="7"/>
      <c r="AJ3" s="7" t="s">
        <v>74</v>
      </c>
      <c r="AK3" s="8" t="s">
        <v>130</v>
      </c>
    </row>
    <row r="4" spans="12:37" x14ac:dyDescent="0.2">
      <c r="L4" s="6" t="s">
        <v>102</v>
      </c>
      <c r="M4" s="7"/>
      <c r="N4" s="7"/>
      <c r="O4" s="7"/>
      <c r="P4" s="7"/>
      <c r="Q4" s="7"/>
      <c r="R4" s="8"/>
      <c r="T4" s="6"/>
      <c r="U4" s="7"/>
      <c r="V4" s="7" t="s">
        <v>108</v>
      </c>
      <c r="W4" s="7" t="s">
        <v>109</v>
      </c>
      <c r="X4" s="7" t="s">
        <v>110</v>
      </c>
      <c r="Y4" s="8"/>
      <c r="Z4" s="7"/>
      <c r="AA4" s="6">
        <v>0.2</v>
      </c>
      <c r="AB4" s="7">
        <f>V14</f>
        <v>33</v>
      </c>
      <c r="AC4" s="7"/>
      <c r="AD4" s="7">
        <v>0.2</v>
      </c>
      <c r="AE4" s="7">
        <f>V15</f>
        <v>35.25</v>
      </c>
      <c r="AF4" s="7"/>
      <c r="AG4" s="7">
        <v>0.2</v>
      </c>
      <c r="AH4" s="7">
        <f>V16</f>
        <v>26.5</v>
      </c>
      <c r="AI4" s="7"/>
      <c r="AJ4" s="7">
        <v>0.2</v>
      </c>
      <c r="AK4" s="8">
        <f>V17</f>
        <v>20</v>
      </c>
    </row>
    <row r="5" spans="12:37" x14ac:dyDescent="0.2">
      <c r="L5" s="2"/>
      <c r="M5" s="2"/>
      <c r="N5" s="2" t="s">
        <v>103</v>
      </c>
      <c r="O5" s="2"/>
      <c r="P5" s="2"/>
      <c r="Q5" s="2"/>
      <c r="R5" s="8"/>
      <c r="T5" s="6"/>
      <c r="U5" s="7" t="s">
        <v>104</v>
      </c>
      <c r="V5" s="12">
        <v>20</v>
      </c>
      <c r="W5" s="12">
        <v>35</v>
      </c>
      <c r="X5" s="12">
        <v>40</v>
      </c>
      <c r="Y5" s="8"/>
      <c r="Z5" s="7"/>
      <c r="AA5" s="6">
        <v>0.3</v>
      </c>
      <c r="AB5" s="7">
        <f>V23</f>
        <v>32.5</v>
      </c>
      <c r="AC5" s="7"/>
      <c r="AD5" s="7">
        <v>0.3</v>
      </c>
      <c r="AE5" s="7">
        <f>V24</f>
        <v>33.75</v>
      </c>
      <c r="AF5" s="7"/>
      <c r="AG5" s="7">
        <v>0.3</v>
      </c>
      <c r="AH5" s="7">
        <f>V25</f>
        <v>26.5</v>
      </c>
      <c r="AI5" s="7"/>
      <c r="AJ5" s="7">
        <v>0.3</v>
      </c>
      <c r="AK5" s="8">
        <f>V26</f>
        <v>20</v>
      </c>
    </row>
    <row r="6" spans="12:37" x14ac:dyDescent="0.2">
      <c r="L6" s="2"/>
      <c r="M6" s="2"/>
      <c r="N6" s="2" t="s">
        <v>108</v>
      </c>
      <c r="O6" s="2" t="s">
        <v>109</v>
      </c>
      <c r="P6" s="2" t="s">
        <v>110</v>
      </c>
      <c r="Q6" s="2" t="s">
        <v>112</v>
      </c>
      <c r="R6" s="8"/>
      <c r="T6" s="6" t="s">
        <v>47</v>
      </c>
      <c r="U6" s="7" t="s">
        <v>105</v>
      </c>
      <c r="V6" s="7">
        <v>22.5</v>
      </c>
      <c r="W6" s="7">
        <v>30</v>
      </c>
      <c r="X6" s="7">
        <v>45</v>
      </c>
      <c r="Y6" s="8"/>
      <c r="Z6" s="7"/>
      <c r="AA6" s="6">
        <v>0.4</v>
      </c>
      <c r="AB6" s="7">
        <f>V32</f>
        <v>32</v>
      </c>
      <c r="AC6" s="7"/>
      <c r="AD6" s="7">
        <v>0.4</v>
      </c>
      <c r="AE6" s="7">
        <f>V33</f>
        <v>32.25</v>
      </c>
      <c r="AF6" s="7"/>
      <c r="AG6" s="7">
        <v>0.4</v>
      </c>
      <c r="AH6" s="7">
        <f>V34</f>
        <v>26.5</v>
      </c>
      <c r="AI6" s="7"/>
      <c r="AJ6" s="7">
        <v>0.4</v>
      </c>
      <c r="AK6" s="8">
        <f>V35</f>
        <v>20</v>
      </c>
    </row>
    <row r="7" spans="12:37" x14ac:dyDescent="0.2">
      <c r="L7" s="2"/>
      <c r="M7" s="2" t="s">
        <v>104</v>
      </c>
      <c r="N7" s="2">
        <v>20</v>
      </c>
      <c r="O7" s="2">
        <v>35</v>
      </c>
      <c r="P7" s="2">
        <v>40</v>
      </c>
      <c r="Q7" s="21">
        <v>1</v>
      </c>
      <c r="R7" s="8"/>
      <c r="T7" s="6"/>
      <c r="U7" s="7" t="s">
        <v>106</v>
      </c>
      <c r="V7" s="7">
        <v>30</v>
      </c>
      <c r="W7" s="7">
        <v>25</v>
      </c>
      <c r="X7" s="7">
        <v>25</v>
      </c>
      <c r="Y7" s="8"/>
      <c r="Z7" s="7"/>
      <c r="AA7" s="15">
        <v>0.6</v>
      </c>
      <c r="AB7" s="7">
        <f>V41</f>
        <v>31</v>
      </c>
      <c r="AC7" s="7"/>
      <c r="AD7" s="13">
        <v>0.6</v>
      </c>
      <c r="AE7" s="7">
        <f>V42</f>
        <v>29.25</v>
      </c>
      <c r="AF7" s="7"/>
      <c r="AG7" s="13">
        <v>0.6</v>
      </c>
      <c r="AH7" s="7">
        <f>V43</f>
        <v>26.5</v>
      </c>
      <c r="AI7" s="7"/>
      <c r="AJ7" s="13">
        <v>0.6</v>
      </c>
      <c r="AK7" s="8">
        <f>V44</f>
        <v>20</v>
      </c>
    </row>
    <row r="8" spans="12:37" x14ac:dyDescent="0.2">
      <c r="L8" s="2" t="s">
        <v>47</v>
      </c>
      <c r="M8" s="2" t="s">
        <v>105</v>
      </c>
      <c r="N8" s="2">
        <v>15</v>
      </c>
      <c r="O8" s="2">
        <v>20</v>
      </c>
      <c r="P8" s="2">
        <v>30</v>
      </c>
      <c r="Q8" s="21">
        <v>1.5</v>
      </c>
      <c r="R8" s="8"/>
      <c r="T8" s="6"/>
      <c r="U8" s="7" t="s">
        <v>107</v>
      </c>
      <c r="V8" s="7">
        <v>20</v>
      </c>
      <c r="W8" s="7">
        <v>20</v>
      </c>
      <c r="X8" s="7">
        <v>20</v>
      </c>
      <c r="Y8" s="8"/>
      <c r="Z8" s="7"/>
      <c r="AA8" s="6"/>
      <c r="AB8" s="7"/>
      <c r="AC8" s="7"/>
      <c r="AD8" s="7"/>
      <c r="AE8" s="7"/>
      <c r="AF8" s="7"/>
      <c r="AG8" s="7"/>
      <c r="AH8" s="7"/>
      <c r="AI8" s="7"/>
      <c r="AJ8" s="7"/>
      <c r="AK8" s="8"/>
    </row>
    <row r="9" spans="12:37" x14ac:dyDescent="0.2">
      <c r="L9" s="2"/>
      <c r="M9" s="2" t="s">
        <v>106</v>
      </c>
      <c r="N9" s="2">
        <v>30</v>
      </c>
      <c r="O9" s="2">
        <v>25</v>
      </c>
      <c r="P9" s="2">
        <v>25</v>
      </c>
      <c r="Q9" s="21">
        <v>1</v>
      </c>
      <c r="R9" s="8"/>
      <c r="T9" s="6"/>
      <c r="U9" s="7" t="s">
        <v>111</v>
      </c>
      <c r="V9" s="7">
        <v>0.3</v>
      </c>
      <c r="W9" s="7">
        <v>0.2</v>
      </c>
      <c r="X9" s="7">
        <v>0.5</v>
      </c>
      <c r="Y9" s="8"/>
      <c r="Z9" s="7"/>
      <c r="AA9" s="6"/>
      <c r="AB9" s="7"/>
      <c r="AC9" s="7"/>
      <c r="AD9" s="7"/>
      <c r="AE9" s="7"/>
      <c r="AF9" s="7"/>
      <c r="AG9" s="7"/>
      <c r="AH9" s="7"/>
      <c r="AI9" s="7"/>
      <c r="AJ9" s="7"/>
      <c r="AK9" s="8"/>
    </row>
    <row r="10" spans="12:37" x14ac:dyDescent="0.2">
      <c r="L10" s="2"/>
      <c r="M10" s="2" t="s">
        <v>107</v>
      </c>
      <c r="N10" s="2">
        <v>40</v>
      </c>
      <c r="O10" s="2">
        <v>40</v>
      </c>
      <c r="P10" s="2">
        <v>40</v>
      </c>
      <c r="Q10" s="21">
        <v>0.5</v>
      </c>
      <c r="R10" s="8"/>
      <c r="T10" s="6"/>
      <c r="U10" s="7"/>
      <c r="V10" s="7"/>
      <c r="W10" s="7"/>
      <c r="X10" s="7"/>
      <c r="Y10" s="8"/>
      <c r="Z10" s="7"/>
      <c r="AA10" s="6"/>
      <c r="AB10" s="7"/>
      <c r="AC10" s="7"/>
      <c r="AD10" s="7"/>
      <c r="AE10" s="7"/>
      <c r="AF10" s="7"/>
      <c r="AG10" s="7"/>
      <c r="AH10" s="7"/>
      <c r="AI10" s="7"/>
      <c r="AJ10" s="7"/>
      <c r="AK10" s="8"/>
    </row>
    <row r="11" spans="12:37" x14ac:dyDescent="0.2">
      <c r="L11" s="2"/>
      <c r="M11" s="2" t="s">
        <v>111</v>
      </c>
      <c r="N11" s="2">
        <v>0.3</v>
      </c>
      <c r="O11" s="2">
        <v>0.5</v>
      </c>
      <c r="P11" s="2">
        <v>0.2</v>
      </c>
      <c r="Q11" s="2"/>
      <c r="R11" s="8"/>
      <c r="T11" s="6" t="s">
        <v>69</v>
      </c>
      <c r="U11" s="7"/>
      <c r="V11" s="7"/>
      <c r="W11" s="7"/>
      <c r="X11" s="7"/>
      <c r="Y11" s="8"/>
      <c r="Z11" s="7"/>
      <c r="AA11" s="6"/>
      <c r="AB11" s="7"/>
      <c r="AC11" s="7"/>
      <c r="AD11" s="7"/>
      <c r="AE11" s="7"/>
      <c r="AF11" s="7"/>
      <c r="AG11" s="7"/>
      <c r="AH11" s="7"/>
      <c r="AI11" s="7"/>
      <c r="AJ11" s="7"/>
      <c r="AK11" s="8"/>
    </row>
    <row r="12" spans="12:37" x14ac:dyDescent="0.2">
      <c r="L12" s="6"/>
      <c r="M12" s="7"/>
      <c r="N12" s="7"/>
      <c r="O12" s="7"/>
      <c r="P12" s="7"/>
      <c r="Q12" s="7"/>
      <c r="R12" s="8"/>
      <c r="T12" s="6" t="s">
        <v>121</v>
      </c>
      <c r="U12" s="7">
        <v>0.2</v>
      </c>
      <c r="V12" s="7"/>
      <c r="W12" s="7"/>
      <c r="X12" s="7"/>
      <c r="Y12" s="8"/>
      <c r="Z12" s="7"/>
      <c r="AA12" s="6"/>
      <c r="AB12" s="7"/>
      <c r="AC12" s="7"/>
      <c r="AD12" s="7"/>
      <c r="AE12" s="7"/>
      <c r="AF12" s="7"/>
      <c r="AG12" s="7"/>
      <c r="AH12" s="7"/>
      <c r="AI12" s="7"/>
      <c r="AJ12" s="7"/>
      <c r="AK12" s="8"/>
    </row>
    <row r="13" spans="12:37" x14ac:dyDescent="0.2">
      <c r="L13" s="6" t="s">
        <v>114</v>
      </c>
      <c r="M13" s="7"/>
      <c r="N13" s="7"/>
      <c r="O13" s="7"/>
      <c r="P13" s="7"/>
      <c r="Q13" s="7"/>
      <c r="R13" s="8"/>
      <c r="T13" s="6" t="s">
        <v>120</v>
      </c>
      <c r="U13" s="7">
        <v>0.5</v>
      </c>
      <c r="V13" s="7"/>
      <c r="W13" s="7"/>
      <c r="X13" s="7"/>
      <c r="Y13" s="8"/>
      <c r="Z13" s="7"/>
      <c r="AA13" s="6"/>
      <c r="AB13" s="7"/>
      <c r="AC13" s="7"/>
      <c r="AD13" s="7"/>
      <c r="AE13" s="7"/>
      <c r="AF13" s="7"/>
      <c r="AG13" s="7"/>
      <c r="AH13" s="7"/>
      <c r="AI13" s="7"/>
      <c r="AJ13" s="7"/>
      <c r="AK13" s="8"/>
    </row>
    <row r="14" spans="12:37" x14ac:dyDescent="0.2">
      <c r="L14" s="2"/>
      <c r="M14" s="2"/>
      <c r="N14" s="2" t="s">
        <v>103</v>
      </c>
      <c r="O14" s="2"/>
      <c r="P14" s="2"/>
      <c r="Q14" s="7"/>
      <c r="R14" s="8"/>
      <c r="T14" s="6" t="s">
        <v>116</v>
      </c>
      <c r="U14" s="7"/>
      <c r="V14" s="7">
        <f>$V$9*V5+$U$12*W5+$U$13*X5</f>
        <v>33</v>
      </c>
      <c r="W14" s="7"/>
      <c r="X14" s="7"/>
      <c r="Y14" s="8"/>
      <c r="Z14" s="7"/>
      <c r="AA14" s="6"/>
      <c r="AB14" s="7"/>
      <c r="AC14" s="7"/>
      <c r="AD14" s="7"/>
      <c r="AE14" s="7"/>
      <c r="AF14" s="7"/>
      <c r="AG14" s="7"/>
      <c r="AH14" s="7"/>
      <c r="AI14" s="7"/>
      <c r="AJ14" s="7"/>
      <c r="AK14" s="8"/>
    </row>
    <row r="15" spans="12:37" x14ac:dyDescent="0.2">
      <c r="L15" s="2"/>
      <c r="M15" s="2"/>
      <c r="N15" s="2" t="s">
        <v>108</v>
      </c>
      <c r="O15" s="2" t="s">
        <v>109</v>
      </c>
      <c r="P15" s="2" t="s">
        <v>110</v>
      </c>
      <c r="Q15" s="7"/>
      <c r="R15" s="8"/>
      <c r="T15" s="6" t="s">
        <v>117</v>
      </c>
      <c r="U15" s="7"/>
      <c r="V15" s="7">
        <f t="shared" ref="V15:V17" si="0">$V$9*V6+$U$12*W6+$U$13*X6</f>
        <v>35.25</v>
      </c>
      <c r="W15" s="7"/>
      <c r="X15" s="7"/>
      <c r="Y15" s="8"/>
      <c r="Z15" s="7"/>
      <c r="AA15" s="6"/>
      <c r="AB15" s="7"/>
      <c r="AC15" s="7"/>
      <c r="AD15" s="7"/>
      <c r="AE15" s="7"/>
      <c r="AF15" s="7"/>
      <c r="AG15" s="7"/>
      <c r="AH15" s="7"/>
      <c r="AI15" s="7"/>
      <c r="AJ15" s="7"/>
      <c r="AK15" s="8"/>
    </row>
    <row r="16" spans="12:37" x14ac:dyDescent="0.2">
      <c r="L16" s="2"/>
      <c r="M16" s="2" t="s">
        <v>104</v>
      </c>
      <c r="N16" s="22">
        <f>N7*$Q$7</f>
        <v>20</v>
      </c>
      <c r="O16" s="22">
        <f t="shared" ref="O16:P16" si="1">O7*$Q$7</f>
        <v>35</v>
      </c>
      <c r="P16" s="22">
        <f t="shared" si="1"/>
        <v>40</v>
      </c>
      <c r="Q16" s="7"/>
      <c r="R16" s="8"/>
      <c r="T16" s="6" t="s">
        <v>118</v>
      </c>
      <c r="U16" s="7"/>
      <c r="V16" s="7">
        <f>$V$9*V7+$U$12*W7+$U$13*X7</f>
        <v>26.5</v>
      </c>
      <c r="W16" s="7"/>
      <c r="X16" s="7"/>
      <c r="Y16" s="8"/>
      <c r="Z16" s="7"/>
      <c r="AA16" s="6"/>
      <c r="AB16" s="7"/>
      <c r="AC16" s="7"/>
      <c r="AD16" s="7"/>
      <c r="AE16" s="7"/>
      <c r="AF16" s="7"/>
      <c r="AG16" s="7"/>
      <c r="AH16" s="7"/>
      <c r="AI16" s="7"/>
      <c r="AJ16" s="7"/>
      <c r="AK16" s="8"/>
    </row>
    <row r="17" spans="12:37" x14ac:dyDescent="0.2">
      <c r="L17" s="2" t="s">
        <v>47</v>
      </c>
      <c r="M17" s="2" t="s">
        <v>105</v>
      </c>
      <c r="N17" s="2">
        <f>N8*$Q$8</f>
        <v>22.5</v>
      </c>
      <c r="O17" s="2">
        <f>O8*$Q$8</f>
        <v>30</v>
      </c>
      <c r="P17" s="2">
        <f t="shared" ref="P17" si="2">P8*$Q$8</f>
        <v>45</v>
      </c>
      <c r="Q17" s="7"/>
      <c r="R17" s="8"/>
      <c r="T17" s="6" t="s">
        <v>119</v>
      </c>
      <c r="U17" s="7"/>
      <c r="V17" s="7">
        <f t="shared" si="0"/>
        <v>20</v>
      </c>
      <c r="W17" s="7"/>
      <c r="X17" s="7"/>
      <c r="Y17" s="8"/>
      <c r="Z17" s="7"/>
      <c r="AA17" s="6"/>
      <c r="AB17" s="7"/>
      <c r="AC17" s="7"/>
      <c r="AD17" s="7"/>
      <c r="AE17" s="7"/>
      <c r="AF17" s="7"/>
      <c r="AG17" s="7"/>
      <c r="AH17" s="7"/>
      <c r="AI17" s="7"/>
      <c r="AJ17" s="7"/>
      <c r="AK17" s="8"/>
    </row>
    <row r="18" spans="12:37" x14ac:dyDescent="0.2">
      <c r="L18" s="2"/>
      <c r="M18" s="2" t="s">
        <v>106</v>
      </c>
      <c r="N18" s="2">
        <f>N9*$Q$9</f>
        <v>30</v>
      </c>
      <c r="O18" s="2">
        <f t="shared" ref="O18" si="3">O9*$Q$9</f>
        <v>25</v>
      </c>
      <c r="P18" s="2">
        <f>P9*$Q$9</f>
        <v>25</v>
      </c>
      <c r="Q18" s="7"/>
      <c r="R18" s="8"/>
      <c r="T18" s="6"/>
      <c r="U18" s="7"/>
      <c r="V18" s="7"/>
      <c r="W18" s="7"/>
      <c r="X18" s="7"/>
      <c r="Y18" s="8"/>
      <c r="Z18" s="7"/>
      <c r="AA18" s="6"/>
      <c r="AB18" s="7"/>
      <c r="AC18" s="7"/>
      <c r="AD18" s="7"/>
      <c r="AE18" s="7"/>
      <c r="AF18" s="7"/>
      <c r="AG18" s="7"/>
      <c r="AH18" s="7"/>
      <c r="AI18" s="7"/>
      <c r="AJ18" s="7"/>
      <c r="AK18" s="8"/>
    </row>
    <row r="19" spans="12:37" x14ac:dyDescent="0.2">
      <c r="L19" s="2"/>
      <c r="M19" s="2" t="s">
        <v>107</v>
      </c>
      <c r="N19" s="2">
        <f>N10*$Q$10</f>
        <v>20</v>
      </c>
      <c r="O19" s="2">
        <f t="shared" ref="O19:P19" si="4">O10*$Q$10</f>
        <v>20</v>
      </c>
      <c r="P19" s="2">
        <f t="shared" si="4"/>
        <v>20</v>
      </c>
      <c r="Q19" s="7"/>
      <c r="R19" s="8"/>
      <c r="T19" s="6"/>
      <c r="U19" s="7"/>
      <c r="V19" s="7"/>
      <c r="W19" s="7"/>
      <c r="X19" s="7"/>
      <c r="Y19" s="8"/>
      <c r="Z19" s="7"/>
      <c r="AA19" s="6"/>
      <c r="AB19" s="7"/>
      <c r="AC19" s="7"/>
      <c r="AD19" s="7"/>
      <c r="AE19" s="7"/>
      <c r="AF19" s="7"/>
      <c r="AG19" s="7"/>
      <c r="AH19" s="7"/>
      <c r="AI19" s="7"/>
      <c r="AJ19" s="7"/>
      <c r="AK19" s="8"/>
    </row>
    <row r="20" spans="12:37" x14ac:dyDescent="0.2">
      <c r="L20" s="2"/>
      <c r="M20" s="2" t="s">
        <v>111</v>
      </c>
      <c r="N20" s="2">
        <v>0.3</v>
      </c>
      <c r="O20" s="2">
        <v>0.5</v>
      </c>
      <c r="P20" s="2">
        <v>0.2</v>
      </c>
      <c r="Q20" s="7"/>
      <c r="R20" s="8"/>
      <c r="T20" s="6" t="s">
        <v>69</v>
      </c>
      <c r="U20" s="7"/>
      <c r="V20" s="7"/>
      <c r="W20" s="7"/>
      <c r="X20" s="7"/>
      <c r="Y20" s="8"/>
      <c r="Z20" s="7"/>
      <c r="AA20" s="6"/>
      <c r="AB20" s="7"/>
      <c r="AC20" s="7"/>
      <c r="AD20" s="7"/>
      <c r="AE20" s="7"/>
      <c r="AF20" s="7"/>
      <c r="AG20" s="7"/>
      <c r="AH20" s="7"/>
      <c r="AI20" s="7"/>
      <c r="AJ20" s="7"/>
      <c r="AK20" s="8"/>
    </row>
    <row r="21" spans="12:37" ht="15.75" thickBot="1" x14ac:dyDescent="0.25">
      <c r="L21" s="9"/>
      <c r="M21" s="10"/>
      <c r="N21" s="10"/>
      <c r="O21" s="10"/>
      <c r="P21" s="10"/>
      <c r="Q21" s="10"/>
      <c r="R21" s="11"/>
      <c r="T21" s="6" t="s">
        <v>121</v>
      </c>
      <c r="U21" s="7">
        <v>0.3</v>
      </c>
      <c r="V21" s="7"/>
      <c r="W21" s="7"/>
      <c r="X21" s="7"/>
      <c r="Y21" s="8"/>
      <c r="Z21" s="7"/>
      <c r="AA21" s="6"/>
      <c r="AB21" s="7"/>
      <c r="AC21" s="7"/>
      <c r="AD21" s="7"/>
      <c r="AE21" s="7"/>
      <c r="AF21" s="7"/>
      <c r="AG21" s="7"/>
      <c r="AH21" s="7"/>
      <c r="AI21" s="7"/>
      <c r="AJ21" s="7"/>
      <c r="AK21" s="8"/>
    </row>
    <row r="22" spans="12:37" ht="15.75" thickBot="1" x14ac:dyDescent="0.25">
      <c r="T22" s="6" t="s">
        <v>120</v>
      </c>
      <c r="U22" s="7">
        <v>0.4</v>
      </c>
      <c r="V22" s="7"/>
      <c r="W22" s="7"/>
      <c r="X22" s="7"/>
      <c r="Y22" s="8"/>
      <c r="Z22" s="7"/>
      <c r="AA22" s="6"/>
      <c r="AB22" s="7"/>
      <c r="AC22" s="7"/>
      <c r="AD22" s="7"/>
      <c r="AE22" s="7"/>
      <c r="AF22" s="7"/>
      <c r="AG22" s="7"/>
      <c r="AH22" s="7"/>
      <c r="AI22" s="7"/>
      <c r="AJ22" s="7"/>
      <c r="AK22" s="8"/>
    </row>
    <row r="23" spans="12:37" x14ac:dyDescent="0.2">
      <c r="L23" s="3" t="s">
        <v>115</v>
      </c>
      <c r="M23" s="4"/>
      <c r="N23" s="4"/>
      <c r="O23" s="4"/>
      <c r="P23" s="4"/>
      <c r="Q23" s="5"/>
      <c r="T23" s="6" t="s">
        <v>116</v>
      </c>
      <c r="U23" s="7"/>
      <c r="V23" s="7">
        <f>$V$9*V5+$U$21*W5+$U$22*X5</f>
        <v>32.5</v>
      </c>
      <c r="W23" s="7"/>
      <c r="X23" s="7"/>
      <c r="Y23" s="8"/>
      <c r="Z23" s="7"/>
      <c r="AA23" s="6"/>
      <c r="AB23" s="7"/>
      <c r="AC23" s="7"/>
      <c r="AD23" s="7"/>
      <c r="AE23" s="7"/>
      <c r="AF23" s="7"/>
      <c r="AG23" s="7"/>
      <c r="AH23" s="7"/>
      <c r="AI23" s="7"/>
      <c r="AJ23" s="7"/>
      <c r="AK23" s="8"/>
    </row>
    <row r="24" spans="12:37" x14ac:dyDescent="0.2">
      <c r="L24" s="2"/>
      <c r="M24" s="2"/>
      <c r="N24" s="2" t="s">
        <v>103</v>
      </c>
      <c r="O24" s="2"/>
      <c r="P24" s="2"/>
      <c r="Q24" s="8"/>
      <c r="T24" s="6" t="s">
        <v>117</v>
      </c>
      <c r="U24" s="7"/>
      <c r="V24" s="7">
        <f t="shared" ref="V24:V26" si="5">$V$9*V6+$U$21*W6+$U$22*X6</f>
        <v>33.75</v>
      </c>
      <c r="W24" s="7"/>
      <c r="X24" s="7"/>
      <c r="Y24" s="8"/>
      <c r="Z24" s="7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8"/>
    </row>
    <row r="25" spans="12:37" x14ac:dyDescent="0.2">
      <c r="L25" s="2"/>
      <c r="M25" s="2"/>
      <c r="N25" s="2" t="s">
        <v>108</v>
      </c>
      <c r="O25" s="2" t="s">
        <v>109</v>
      </c>
      <c r="P25" s="2" t="s">
        <v>110</v>
      </c>
      <c r="Q25" s="8"/>
      <c r="T25" s="6" t="s">
        <v>118</v>
      </c>
      <c r="U25" s="7"/>
      <c r="V25" s="7">
        <f>$V$9*V7+$U$21*W7+$U$22*X7</f>
        <v>26.5</v>
      </c>
      <c r="W25" s="7"/>
      <c r="X25" s="7"/>
      <c r="Y25" s="8"/>
      <c r="Z25" s="7"/>
      <c r="AA25" s="6"/>
      <c r="AB25" s="7"/>
      <c r="AC25" s="7"/>
      <c r="AD25" s="7"/>
      <c r="AE25" s="7"/>
      <c r="AF25" s="7"/>
      <c r="AG25" s="7"/>
      <c r="AH25" s="7"/>
      <c r="AI25" s="7"/>
      <c r="AJ25" s="7"/>
      <c r="AK25" s="8"/>
    </row>
    <row r="26" spans="12:37" x14ac:dyDescent="0.2">
      <c r="L26" s="2"/>
      <c r="M26" s="2" t="s">
        <v>104</v>
      </c>
      <c r="N26" s="22">
        <v>20</v>
      </c>
      <c r="O26" s="22">
        <v>35</v>
      </c>
      <c r="P26" s="22">
        <v>40</v>
      </c>
      <c r="Q26" s="8"/>
      <c r="T26" s="6" t="s">
        <v>119</v>
      </c>
      <c r="U26" s="7"/>
      <c r="V26" s="7">
        <f t="shared" si="5"/>
        <v>20</v>
      </c>
      <c r="W26" s="7"/>
      <c r="X26" s="7"/>
      <c r="Y26" s="8"/>
      <c r="Z26" s="7"/>
      <c r="AA26" s="6"/>
      <c r="AB26" s="7"/>
      <c r="AC26" s="7"/>
      <c r="AD26" s="7"/>
      <c r="AE26" s="7"/>
      <c r="AF26" s="7"/>
      <c r="AG26" s="7"/>
      <c r="AH26" s="7"/>
      <c r="AI26" s="7"/>
      <c r="AJ26" s="7"/>
      <c r="AK26" s="8"/>
    </row>
    <row r="27" spans="12:37" x14ac:dyDescent="0.2">
      <c r="L27" s="2" t="s">
        <v>47</v>
      </c>
      <c r="M27" s="2" t="s">
        <v>105</v>
      </c>
      <c r="N27" s="2">
        <v>22.5</v>
      </c>
      <c r="O27" s="2">
        <v>30</v>
      </c>
      <c r="P27" s="2">
        <v>45</v>
      </c>
      <c r="Q27" s="8"/>
      <c r="T27" s="6"/>
      <c r="U27" s="7"/>
      <c r="V27" s="7"/>
      <c r="W27" s="7"/>
      <c r="X27" s="7"/>
      <c r="Y27" s="8"/>
      <c r="Z27" s="7"/>
      <c r="AA27" s="6"/>
      <c r="AB27" s="7"/>
      <c r="AC27" s="7"/>
      <c r="AD27" s="7"/>
      <c r="AE27" s="7"/>
      <c r="AF27" s="7"/>
      <c r="AG27" s="7"/>
      <c r="AH27" s="7"/>
      <c r="AI27" s="7"/>
      <c r="AJ27" s="7"/>
      <c r="AK27" s="8"/>
    </row>
    <row r="28" spans="12:37" x14ac:dyDescent="0.2">
      <c r="L28" s="2"/>
      <c r="M28" s="2" t="s">
        <v>106</v>
      </c>
      <c r="N28" s="2">
        <v>30</v>
      </c>
      <c r="O28" s="2">
        <v>25</v>
      </c>
      <c r="P28" s="2">
        <v>25</v>
      </c>
      <c r="Q28" s="8"/>
      <c r="T28" s="6"/>
      <c r="U28" s="7"/>
      <c r="V28" s="7"/>
      <c r="W28" s="7"/>
      <c r="X28" s="7"/>
      <c r="Y28" s="8"/>
      <c r="Z28" s="7"/>
      <c r="AA28" s="6"/>
      <c r="AB28" s="7"/>
      <c r="AC28" s="7"/>
      <c r="AD28" s="7"/>
      <c r="AE28" s="7"/>
      <c r="AF28" s="7"/>
      <c r="AG28" s="7"/>
      <c r="AH28" s="7"/>
      <c r="AI28" s="7"/>
      <c r="AJ28" s="7"/>
      <c r="AK28" s="8"/>
    </row>
    <row r="29" spans="12:37" x14ac:dyDescent="0.2">
      <c r="L29" s="2"/>
      <c r="M29" s="2" t="s">
        <v>107</v>
      </c>
      <c r="N29" s="2">
        <v>20</v>
      </c>
      <c r="O29" s="2">
        <v>20</v>
      </c>
      <c r="P29" s="2">
        <v>20</v>
      </c>
      <c r="Q29" s="8"/>
      <c r="T29" s="6" t="s">
        <v>69</v>
      </c>
      <c r="U29" s="7"/>
      <c r="V29" s="7"/>
      <c r="W29" s="7"/>
      <c r="X29" s="7"/>
      <c r="Y29" s="8"/>
      <c r="Z29" s="7"/>
      <c r="AA29" s="6"/>
      <c r="AB29" s="7"/>
      <c r="AC29" s="7"/>
      <c r="AD29" s="7"/>
      <c r="AE29" s="7"/>
      <c r="AF29" s="7"/>
      <c r="AG29" s="7"/>
      <c r="AH29" s="7"/>
      <c r="AI29" s="7"/>
      <c r="AJ29" s="7"/>
      <c r="AK29" s="8"/>
    </row>
    <row r="30" spans="12:37" x14ac:dyDescent="0.2">
      <c r="L30" s="2"/>
      <c r="M30" s="2" t="s">
        <v>111</v>
      </c>
      <c r="N30" s="2">
        <v>0.3</v>
      </c>
      <c r="O30" s="2">
        <v>0.5</v>
      </c>
      <c r="P30" s="2">
        <v>0.2</v>
      </c>
      <c r="Q30" s="8"/>
      <c r="T30" s="6" t="s">
        <v>121</v>
      </c>
      <c r="U30" s="7">
        <v>0.4</v>
      </c>
      <c r="V30" s="7"/>
      <c r="W30" s="7"/>
      <c r="X30" s="7"/>
      <c r="Y30" s="8"/>
      <c r="Z30" s="7"/>
      <c r="AA30" s="6"/>
      <c r="AB30" s="7"/>
      <c r="AC30" s="7"/>
      <c r="AD30" s="7"/>
      <c r="AE30" s="7"/>
      <c r="AF30" s="7"/>
      <c r="AG30" s="7"/>
      <c r="AH30" s="7"/>
      <c r="AI30" s="7"/>
      <c r="AJ30" s="7"/>
      <c r="AK30" s="8"/>
    </row>
    <row r="31" spans="12:37" x14ac:dyDescent="0.2">
      <c r="L31" s="6"/>
      <c r="M31" s="7"/>
      <c r="N31" s="7"/>
      <c r="O31" s="7"/>
      <c r="P31" s="7"/>
      <c r="Q31" s="8"/>
      <c r="T31" s="6" t="s">
        <v>120</v>
      </c>
      <c r="U31" s="7">
        <v>0.3</v>
      </c>
      <c r="V31" s="7"/>
      <c r="W31" s="7"/>
      <c r="X31" s="7"/>
      <c r="Y31" s="8"/>
      <c r="Z31" s="7"/>
      <c r="AA31" s="6"/>
      <c r="AB31" s="7"/>
      <c r="AC31" s="7"/>
      <c r="AD31" s="7"/>
      <c r="AE31" s="7"/>
      <c r="AF31" s="7"/>
      <c r="AG31" s="7"/>
      <c r="AH31" s="7"/>
      <c r="AI31" s="7"/>
      <c r="AJ31" s="7"/>
      <c r="AK31" s="8"/>
    </row>
    <row r="32" spans="12:37" x14ac:dyDescent="0.2">
      <c r="L32" s="6" t="s">
        <v>64</v>
      </c>
      <c r="M32" s="7"/>
      <c r="N32" s="7"/>
      <c r="O32" s="7"/>
      <c r="P32" s="7"/>
      <c r="Q32" s="8"/>
      <c r="T32" s="6" t="s">
        <v>116</v>
      </c>
      <c r="U32" s="7"/>
      <c r="V32" s="7">
        <f>$V$9*V5+$U$30*W5+$U$31*X5</f>
        <v>32</v>
      </c>
      <c r="W32" s="7"/>
      <c r="X32" s="7"/>
      <c r="Y32" s="8"/>
      <c r="Z32" s="7"/>
      <c r="AA32" s="6"/>
      <c r="AB32" s="7"/>
      <c r="AC32" s="7"/>
      <c r="AD32" s="7"/>
      <c r="AE32" s="7"/>
      <c r="AF32" s="7"/>
      <c r="AG32" s="7"/>
      <c r="AH32" s="7"/>
      <c r="AI32" s="7"/>
      <c r="AJ32" s="7"/>
      <c r="AK32" s="8"/>
    </row>
    <row r="33" spans="12:37" x14ac:dyDescent="0.2">
      <c r="L33" s="6" t="s">
        <v>116</v>
      </c>
      <c r="M33" s="7"/>
      <c r="N33" s="7">
        <f>SUMPRODUCT($N$30:$P$30,N26:P26)</f>
        <v>31.5</v>
      </c>
      <c r="O33" s="7"/>
      <c r="P33" s="7"/>
      <c r="Q33" s="8"/>
      <c r="T33" s="6" t="s">
        <v>117</v>
      </c>
      <c r="U33" s="7"/>
      <c r="V33" s="7">
        <f t="shared" ref="V33" si="6">$V$9*V6+$U$30*W6+$U$31*X6</f>
        <v>32.25</v>
      </c>
      <c r="W33" s="7"/>
      <c r="X33" s="7"/>
      <c r="Y33" s="8"/>
      <c r="Z33" s="7"/>
      <c r="AA33" s="6"/>
      <c r="AB33" s="7"/>
      <c r="AC33" s="7"/>
      <c r="AD33" s="7"/>
      <c r="AE33" s="7"/>
      <c r="AF33" s="7"/>
      <c r="AG33" s="7"/>
      <c r="AH33" s="7"/>
      <c r="AI33" s="7"/>
      <c r="AJ33" s="7"/>
      <c r="AK33" s="8"/>
    </row>
    <row r="34" spans="12:37" x14ac:dyDescent="0.2">
      <c r="L34" s="6" t="s">
        <v>117</v>
      </c>
      <c r="M34" s="7"/>
      <c r="N34" s="7">
        <f t="shared" ref="N34:N35" si="7">SUMPRODUCT($N$30:$P$30,N27:P27)</f>
        <v>30.75</v>
      </c>
      <c r="O34" s="7"/>
      <c r="P34" s="7"/>
      <c r="Q34" s="8"/>
      <c r="T34" s="6" t="s">
        <v>118</v>
      </c>
      <c r="U34" s="7"/>
      <c r="V34" s="7">
        <f>$V$9*V7+$U$30*W7+$U$31*X7</f>
        <v>26.5</v>
      </c>
      <c r="W34" s="7"/>
      <c r="X34" s="7"/>
      <c r="Y34" s="8"/>
      <c r="Z34" s="7"/>
      <c r="AA34" s="6"/>
      <c r="AB34" s="7"/>
      <c r="AC34" s="7"/>
      <c r="AD34" s="7"/>
      <c r="AE34" s="7"/>
      <c r="AF34" s="7"/>
      <c r="AG34" s="7"/>
      <c r="AH34" s="7"/>
      <c r="AI34" s="7"/>
      <c r="AJ34" s="7"/>
      <c r="AK34" s="8"/>
    </row>
    <row r="35" spans="12:37" x14ac:dyDescent="0.2">
      <c r="L35" s="6" t="s">
        <v>118</v>
      </c>
      <c r="M35" s="7"/>
      <c r="N35" s="7">
        <f t="shared" si="7"/>
        <v>26.5</v>
      </c>
      <c r="O35" s="7"/>
      <c r="P35" s="7"/>
      <c r="Q35" s="8"/>
      <c r="T35" s="6" t="s">
        <v>119</v>
      </c>
      <c r="U35" s="7"/>
      <c r="V35" s="7">
        <f>$V$9*V8+$U$30*W8+$U$31*X8</f>
        <v>20</v>
      </c>
      <c r="W35" s="7"/>
      <c r="X35" s="7"/>
      <c r="Y35" s="8"/>
      <c r="Z35" s="7"/>
      <c r="AA35" s="6"/>
      <c r="AB35" s="7"/>
      <c r="AC35" s="7"/>
      <c r="AD35" s="7"/>
      <c r="AE35" s="7"/>
      <c r="AF35" s="7"/>
      <c r="AG35" s="7"/>
      <c r="AH35" s="7"/>
      <c r="AI35" s="7"/>
      <c r="AJ35" s="7"/>
      <c r="AK35" s="8"/>
    </row>
    <row r="36" spans="12:37" x14ac:dyDescent="0.2">
      <c r="L36" s="6" t="s">
        <v>119</v>
      </c>
      <c r="M36" s="7"/>
      <c r="N36" s="7">
        <f>SUMPRODUCT($N$30:$P$30,N29:P29)</f>
        <v>20</v>
      </c>
      <c r="O36" s="7"/>
      <c r="P36" s="7"/>
      <c r="Q36" s="8"/>
      <c r="T36" s="6"/>
      <c r="U36" s="7"/>
      <c r="V36" s="7"/>
      <c r="W36" s="7"/>
      <c r="X36" s="7"/>
      <c r="Y36" s="8"/>
      <c r="Z36" s="7"/>
      <c r="AA36" s="6"/>
      <c r="AB36" s="7"/>
      <c r="AC36" s="7"/>
      <c r="AD36" s="7"/>
      <c r="AE36" s="7"/>
      <c r="AF36" s="7"/>
      <c r="AG36" s="7"/>
      <c r="AH36" s="7"/>
      <c r="AI36" s="7"/>
      <c r="AJ36" s="7"/>
      <c r="AK36" s="8"/>
    </row>
    <row r="37" spans="12:37" x14ac:dyDescent="0.2">
      <c r="L37" s="6"/>
      <c r="M37" s="7"/>
      <c r="N37" s="7"/>
      <c r="O37" s="7"/>
      <c r="P37" s="7"/>
      <c r="Q37" s="8"/>
      <c r="T37" s="6"/>
      <c r="U37" s="7"/>
      <c r="V37" s="7"/>
      <c r="W37" s="7"/>
      <c r="X37" s="7"/>
      <c r="Y37" s="8"/>
      <c r="Z37" s="7"/>
      <c r="AA37" s="6"/>
      <c r="AB37" s="7"/>
      <c r="AC37" s="7"/>
      <c r="AD37" s="7"/>
      <c r="AE37" s="7"/>
      <c r="AF37" s="7"/>
      <c r="AG37" s="7"/>
      <c r="AH37" s="7"/>
      <c r="AI37" s="7"/>
      <c r="AJ37" s="7"/>
      <c r="AK37" s="8"/>
    </row>
    <row r="38" spans="12:37" x14ac:dyDescent="0.2">
      <c r="L38" s="17" t="s">
        <v>122</v>
      </c>
      <c r="M38" s="7"/>
      <c r="N38" s="7"/>
      <c r="O38" s="7"/>
      <c r="P38" s="7"/>
      <c r="Q38" s="8"/>
      <c r="T38" s="6" t="s">
        <v>69</v>
      </c>
      <c r="U38" s="7"/>
      <c r="V38" s="7"/>
      <c r="W38" s="7"/>
      <c r="X38" s="7"/>
      <c r="Y38" s="8"/>
      <c r="Z38" s="7"/>
      <c r="AA38" s="6"/>
      <c r="AB38" s="16" t="s">
        <v>144</v>
      </c>
      <c r="AC38" s="16"/>
      <c r="AD38" s="16"/>
      <c r="AE38" s="7"/>
      <c r="AF38" s="7"/>
      <c r="AG38" s="7"/>
      <c r="AH38" s="7"/>
      <c r="AI38" s="7"/>
      <c r="AJ38" s="7"/>
      <c r="AK38" s="8"/>
    </row>
    <row r="39" spans="12:37" ht="15.75" thickBot="1" x14ac:dyDescent="0.25">
      <c r="L39" s="23" t="s">
        <v>123</v>
      </c>
      <c r="M39" s="10"/>
      <c r="N39" s="10"/>
      <c r="O39" s="10"/>
      <c r="P39" s="10"/>
      <c r="Q39" s="11"/>
      <c r="T39" s="6" t="s">
        <v>121</v>
      </c>
      <c r="U39" s="7">
        <v>0.6</v>
      </c>
      <c r="V39" s="7"/>
      <c r="W39" s="7"/>
      <c r="X39" s="7"/>
      <c r="Y39" s="8"/>
      <c r="Z39" s="7"/>
      <c r="AA39" s="6"/>
      <c r="AB39" s="16" t="s">
        <v>148</v>
      </c>
      <c r="AC39" s="16"/>
      <c r="AD39" s="16"/>
      <c r="AE39" s="7"/>
      <c r="AF39" s="7"/>
      <c r="AG39" s="7"/>
      <c r="AH39" s="7"/>
      <c r="AI39" s="7"/>
      <c r="AJ39" s="7"/>
      <c r="AK39" s="8"/>
    </row>
    <row r="40" spans="12:37" ht="15.75" thickBot="1" x14ac:dyDescent="0.25">
      <c r="L40" s="9"/>
      <c r="T40" s="6" t="s">
        <v>120</v>
      </c>
      <c r="U40" s="7">
        <v>0.1</v>
      </c>
      <c r="V40" s="7"/>
      <c r="W40" s="7"/>
      <c r="X40" s="7"/>
      <c r="Y40" s="8"/>
      <c r="Z40" s="7"/>
      <c r="AA40" s="6"/>
      <c r="AB40" s="16"/>
      <c r="AC40" s="16"/>
      <c r="AD40" s="16"/>
      <c r="AE40" s="7"/>
      <c r="AF40" s="7"/>
      <c r="AG40" s="7"/>
      <c r="AH40" s="7"/>
      <c r="AI40" s="7"/>
      <c r="AJ40" s="7"/>
      <c r="AK40" s="8"/>
    </row>
    <row r="41" spans="12:37" x14ac:dyDescent="0.2">
      <c r="T41" s="6" t="s">
        <v>116</v>
      </c>
      <c r="U41" s="7"/>
      <c r="V41" s="7">
        <f>$V$9*V5+$U$39*W5+$U$40*X5</f>
        <v>31</v>
      </c>
      <c r="W41" s="7"/>
      <c r="X41" s="7"/>
      <c r="Y41" s="8"/>
      <c r="Z41" s="7"/>
      <c r="AA41" s="6"/>
      <c r="AB41" s="16"/>
      <c r="AC41" s="16"/>
      <c r="AD41" s="16"/>
      <c r="AE41" s="7"/>
      <c r="AF41" s="7"/>
      <c r="AG41" s="7"/>
      <c r="AH41" s="7"/>
      <c r="AI41" s="7"/>
      <c r="AJ41" s="7"/>
      <c r="AK41" s="8"/>
    </row>
    <row r="42" spans="12:37" x14ac:dyDescent="0.2">
      <c r="T42" s="6" t="s">
        <v>117</v>
      </c>
      <c r="U42" s="7"/>
      <c r="V42" s="7">
        <f t="shared" ref="V42:V44" si="8">$V$9*V6+$U$39*W6+$U$40*X6</f>
        <v>29.25</v>
      </c>
      <c r="W42" s="7"/>
      <c r="X42" s="7"/>
      <c r="Y42" s="8"/>
      <c r="Z42" s="7"/>
      <c r="AA42" s="6"/>
      <c r="AB42" s="16"/>
      <c r="AC42" s="16"/>
      <c r="AD42" s="16"/>
      <c r="AE42" s="7"/>
      <c r="AF42" s="7"/>
      <c r="AG42" s="7"/>
      <c r="AH42" s="7"/>
      <c r="AI42" s="7"/>
      <c r="AJ42" s="7"/>
      <c r="AK42" s="8"/>
    </row>
    <row r="43" spans="12:37" ht="15.75" thickBot="1" x14ac:dyDescent="0.25">
      <c r="T43" s="6" t="s">
        <v>118</v>
      </c>
      <c r="U43" s="7"/>
      <c r="V43" s="7">
        <f t="shared" si="8"/>
        <v>26.5</v>
      </c>
      <c r="W43" s="7"/>
      <c r="X43" s="7"/>
      <c r="Y43" s="8"/>
      <c r="Z43" s="7"/>
      <c r="AA43" s="9"/>
      <c r="AB43" s="9"/>
      <c r="AC43" s="10"/>
      <c r="AD43" s="10"/>
      <c r="AE43" s="10"/>
      <c r="AF43" s="10"/>
      <c r="AG43" s="10"/>
      <c r="AH43" s="10"/>
      <c r="AI43" s="10"/>
      <c r="AJ43" s="10"/>
      <c r="AK43" s="11"/>
    </row>
    <row r="44" spans="12:37" x14ac:dyDescent="0.2">
      <c r="T44" s="6" t="s">
        <v>119</v>
      </c>
      <c r="U44" s="7"/>
      <c r="V44" s="7">
        <f t="shared" si="8"/>
        <v>20</v>
      </c>
      <c r="W44" s="7"/>
      <c r="X44" s="7"/>
      <c r="Y44" s="8"/>
      <c r="Z44" s="7"/>
      <c r="AA44" s="7"/>
    </row>
    <row r="45" spans="12:37" x14ac:dyDescent="0.2">
      <c r="T45" s="18"/>
      <c r="U45" s="19"/>
      <c r="V45" s="19"/>
      <c r="W45" s="19"/>
      <c r="X45" s="19"/>
      <c r="Y45" s="20"/>
      <c r="Z45" s="7"/>
      <c r="AA45" s="7"/>
    </row>
    <row r="46" spans="12:37" x14ac:dyDescent="0.2">
      <c r="T46" s="6"/>
      <c r="U46" s="7"/>
      <c r="V46" s="7"/>
      <c r="W46" s="7"/>
      <c r="X46" s="7"/>
      <c r="Y46" s="8"/>
      <c r="Z46" s="7"/>
      <c r="AA46" s="7"/>
    </row>
    <row r="47" spans="12:37" x14ac:dyDescent="0.2">
      <c r="T47" s="6" t="s">
        <v>78</v>
      </c>
      <c r="U47" s="7"/>
      <c r="V47" s="7"/>
      <c r="W47" s="7"/>
      <c r="X47" s="7"/>
      <c r="Y47" s="8"/>
      <c r="Z47" s="7"/>
      <c r="AA47" s="7"/>
    </row>
    <row r="48" spans="12:37" x14ac:dyDescent="0.2">
      <c r="T48" s="6" t="s">
        <v>133</v>
      </c>
      <c r="U48" s="7"/>
      <c r="V48" s="7"/>
      <c r="W48" s="7"/>
      <c r="X48" s="7"/>
      <c r="Y48" s="8"/>
      <c r="Z48" s="7"/>
      <c r="AA48" s="7"/>
    </row>
    <row r="49" spans="20:27" x14ac:dyDescent="0.2">
      <c r="T49" s="6" t="s">
        <v>116</v>
      </c>
      <c r="U49" s="7"/>
      <c r="V49" s="7" t="s">
        <v>134</v>
      </c>
      <c r="W49" s="7"/>
      <c r="X49" s="7"/>
      <c r="Y49" s="8"/>
      <c r="Z49" s="7"/>
      <c r="AA49" s="7"/>
    </row>
    <row r="50" spans="20:27" x14ac:dyDescent="0.2">
      <c r="T50" s="6" t="s">
        <v>117</v>
      </c>
      <c r="U50" s="7"/>
      <c r="V50" s="7" t="s">
        <v>135</v>
      </c>
      <c r="W50" s="7"/>
      <c r="X50" s="7"/>
      <c r="Y50" s="8"/>
      <c r="Z50" s="7"/>
      <c r="AA50" s="7"/>
    </row>
    <row r="51" spans="20:27" x14ac:dyDescent="0.2">
      <c r="T51" s="6" t="s">
        <v>118</v>
      </c>
      <c r="U51" s="7"/>
      <c r="V51" s="7" t="s">
        <v>136</v>
      </c>
      <c r="W51" s="7">
        <f>17.5+9</f>
        <v>26.5</v>
      </c>
      <c r="X51" s="7"/>
      <c r="Y51" s="8"/>
      <c r="Z51" s="7"/>
      <c r="AA51" s="7"/>
    </row>
    <row r="52" spans="20:27" x14ac:dyDescent="0.2">
      <c r="T52" s="6" t="s">
        <v>119</v>
      </c>
      <c r="U52" s="7"/>
      <c r="V52" s="13" t="s">
        <v>137</v>
      </c>
      <c r="W52" s="7">
        <f>6+14</f>
        <v>20</v>
      </c>
      <c r="X52" s="7"/>
      <c r="Y52" s="8"/>
      <c r="Z52" s="7"/>
      <c r="AA52" s="7"/>
    </row>
    <row r="53" spans="20:27" x14ac:dyDescent="0.2">
      <c r="T53" s="6"/>
      <c r="U53" s="7"/>
      <c r="V53" s="7"/>
      <c r="W53" s="7"/>
      <c r="X53" s="7"/>
      <c r="Y53" s="8"/>
      <c r="Z53" s="7"/>
      <c r="AA53" s="7"/>
    </row>
    <row r="54" spans="20:27" x14ac:dyDescent="0.2">
      <c r="T54" s="6"/>
      <c r="U54" s="7"/>
      <c r="V54" s="7"/>
      <c r="W54" s="7"/>
      <c r="X54" s="7"/>
      <c r="Y54" s="8"/>
      <c r="Z54" s="7"/>
      <c r="AA54" s="7"/>
    </row>
    <row r="55" spans="20:27" x14ac:dyDescent="0.2">
      <c r="T55" s="6" t="s">
        <v>138</v>
      </c>
      <c r="U55" s="7"/>
      <c r="V55" s="7"/>
      <c r="W55" s="7"/>
      <c r="X55" s="7"/>
      <c r="Y55" s="8"/>
      <c r="Z55" s="7"/>
      <c r="AA55" s="7"/>
    </row>
    <row r="56" spans="20:27" x14ac:dyDescent="0.2">
      <c r="T56" s="6" t="s">
        <v>139</v>
      </c>
      <c r="U56" s="7"/>
      <c r="V56" s="7"/>
      <c r="W56" s="7"/>
      <c r="X56" s="7"/>
      <c r="Y56" s="8"/>
      <c r="Z56" s="7"/>
      <c r="AA56" s="7"/>
    </row>
    <row r="57" spans="20:27" x14ac:dyDescent="0.2">
      <c r="T57" s="6" t="s">
        <v>84</v>
      </c>
      <c r="U57" s="7">
        <f>38.25-34</f>
        <v>4.25</v>
      </c>
      <c r="V57" s="7"/>
      <c r="W57" s="7"/>
      <c r="X57" s="7"/>
      <c r="Y57" s="8"/>
      <c r="Z57" s="7"/>
      <c r="AA57" s="7"/>
    </row>
    <row r="58" spans="20:27" x14ac:dyDescent="0.2">
      <c r="T58" s="6" t="s">
        <v>83</v>
      </c>
      <c r="U58" s="7">
        <f>U57/10</f>
        <v>0.42499999999999999</v>
      </c>
      <c r="V58" s="7"/>
      <c r="W58" s="7"/>
      <c r="X58" s="7"/>
      <c r="Y58" s="8"/>
      <c r="Z58" s="7"/>
      <c r="AA58" s="7"/>
    </row>
    <row r="59" spans="20:27" ht="15.75" thickBot="1" x14ac:dyDescent="0.25">
      <c r="T59" s="14" t="s">
        <v>140</v>
      </c>
      <c r="U59" s="10"/>
      <c r="V59" s="10"/>
      <c r="W59" s="10"/>
      <c r="X59" s="10"/>
      <c r="Y59" s="11"/>
      <c r="Z59" s="7"/>
      <c r="AA59" s="7"/>
    </row>
    <row r="60" spans="20:27" x14ac:dyDescent="0.2">
      <c r="V60" s="7"/>
      <c r="W60" s="7"/>
      <c r="X60" s="7"/>
      <c r="Y60" s="7"/>
      <c r="Z60" s="7"/>
      <c r="AA60" s="7"/>
    </row>
    <row r="61" spans="20:27" x14ac:dyDescent="0.2">
      <c r="V61" s="7"/>
      <c r="W61" s="7"/>
      <c r="X61" s="7"/>
      <c r="Y61" s="7"/>
      <c r="Z61" s="7"/>
      <c r="AA61" s="7"/>
    </row>
    <row r="62" spans="20:27" x14ac:dyDescent="0.2">
      <c r="V62" s="7"/>
      <c r="W62" s="7"/>
      <c r="X62" s="7"/>
      <c r="Y62" s="7"/>
      <c r="Z62" s="7"/>
      <c r="AA62" s="7"/>
    </row>
    <row r="63" spans="20:27" x14ac:dyDescent="0.2">
      <c r="V63" s="7"/>
      <c r="W63" s="7"/>
      <c r="X63" s="7"/>
      <c r="Y63" s="7"/>
      <c r="Z63" s="7"/>
      <c r="AA63" s="7"/>
    </row>
    <row r="64" spans="20:27" x14ac:dyDescent="0.2">
      <c r="V64" s="7"/>
      <c r="W64" s="7"/>
      <c r="X64" s="7"/>
      <c r="Y64" s="7"/>
      <c r="Z64" s="7"/>
      <c r="AA64" s="7"/>
    </row>
    <row r="65" spans="20:27" x14ac:dyDescent="0.2">
      <c r="T65" s="7"/>
      <c r="U65" s="7"/>
      <c r="V65" s="7"/>
      <c r="W65" s="7"/>
      <c r="X65" s="7"/>
      <c r="Y65" s="7"/>
      <c r="Z65" s="7"/>
      <c r="AA65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Ques.1</vt:lpstr>
      <vt:lpstr>Ques.2</vt:lpstr>
      <vt:lpstr>Ques.3</vt:lpstr>
      <vt:lpstr>Ques.4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DDUC</dc:creator>
  <cp:lastModifiedBy>lenovo</cp:lastModifiedBy>
  <dcterms:created xsi:type="dcterms:W3CDTF">2024-04-23T07:57:46Z</dcterms:created>
  <dcterms:modified xsi:type="dcterms:W3CDTF">2024-05-18T03:17:56Z</dcterms:modified>
</cp:coreProperties>
</file>