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ujm\Downloads\"/>
    </mc:Choice>
  </mc:AlternateContent>
  <xr:revisionPtr revIDLastSave="0" documentId="8_{A1CF4A93-9939-46A0-BCCE-FF1315B13F13}" xr6:coauthVersionLast="47" xr6:coauthVersionMax="47" xr10:uidLastSave="{00000000-0000-0000-0000-000000000000}"/>
  <bookViews>
    <workbookView xWindow="-120" yWindow="-120" windowWidth="25440" windowHeight="15270" tabRatio="696" activeTab="4" xr2:uid="{00000000-000D-0000-FFFF-FFFF00000000}"/>
  </bookViews>
  <sheets>
    <sheet name="NBC 2015 Roof Level Difference" sheetId="4" r:id="rId1"/>
    <sheet name="NBC 2015 Roof Obstruction" sheetId="7" r:id="rId2"/>
    <sheet name="Revision Log" sheetId="9" r:id="rId3"/>
    <sheet name="Validation" sheetId="11" r:id="rId4"/>
    <sheet name="Climatic Data 2015" sheetId="10" r:id="rId5"/>
  </sheets>
  <definedNames>
    <definedName name="_xlnm._FilterDatabase" localSheetId="0" hidden="1">'NBC 2015 Roof Level Difference'!$AG$8:$AI$8</definedName>
    <definedName name="AB">'Climatic Data 2015'!$A$119:$A$173</definedName>
    <definedName name="BC">'Climatic Data 2015'!$A$8:$A$117</definedName>
    <definedName name="br">'NBC 2015 Roof Obstruction'!$D$37</definedName>
    <definedName name="Ca">'NBC 2015 Roof Level Difference'!$D$64</definedName>
    <definedName name="Cah">'NBC 2015 Roof Level Difference'!$E$32</definedName>
    <definedName name="CaII">'NBC 2015 Roof Level Difference'!$D$78</definedName>
    <definedName name="CaIII">'NBC 2015 Roof Level Difference'!$D$92</definedName>
    <definedName name="CaMAX">'NBC 2015 Roof Level Difference'!$D$97</definedName>
    <definedName name="Car">'NBC 2015 Roof Obstruction'!$D$58</definedName>
    <definedName name="Cax">'NBC 2015 Roof Level Difference'!$D$32</definedName>
    <definedName name="Caxr">'NBC 2015 Roof Obstruction'!$D$57</definedName>
    <definedName name="CbCase1">'NBC 2015 Roof Level Difference'!$D$62</definedName>
    <definedName name="Cbcase2">'NBC 2015 Roof Level Difference'!$D$76</definedName>
    <definedName name="CbCase3">'NBC 2015 Roof Level Difference'!$D$90</definedName>
    <definedName name="Cbh">'NBC 2015 Roof Level Difference'!$D$62</definedName>
    <definedName name="Cbl">'NBC 2015 Roof Level Difference'!$D$30</definedName>
    <definedName name="Cbr">'NBC 2015 Roof Obstruction'!$D$53</definedName>
    <definedName name="Csh">'NBC 2015 Roof Level Difference'!$E$31</definedName>
    <definedName name="CsL">'NBC 2015 Roof Level Difference'!$D$31</definedName>
    <definedName name="Csr">'NBC 2015 Roof Obstruction'!$D$56</definedName>
    <definedName name="Cwl">'NBC 2015 Roof Level Difference'!$D$28</definedName>
    <definedName name="Cwr">'NBC 2015 Roof Obstruction'!$D$54</definedName>
    <definedName name="FI">'NBC 2015 Roof Level Difference'!$D$63</definedName>
    <definedName name="FII">'NBC 2015 Roof Level Difference'!$D$77</definedName>
    <definedName name="FIII">'NBC 2015 Roof Level Difference'!$D$91</definedName>
    <definedName name="h">'NBC 2015 Roof Level Difference'!$D$50</definedName>
    <definedName name="hmin">'NBC 2015 Roof Level Difference'!$D$51</definedName>
    <definedName name="hph">'NBC 2015 Roof Level Difference'!$D$58</definedName>
    <definedName name="hpII">'NBC 2015 Roof Level Difference'!$D$72</definedName>
    <definedName name="hpIII">'NBC 2015 Roof Level Difference'!$D$86</definedName>
    <definedName name="hprime">'NBC 2015 Roof Level Difference'!$D$131</definedName>
    <definedName name="hprimeph">'NBC 2015 Roof Level Difference'!$D$61</definedName>
    <definedName name="hprimepII">'NBC 2015 Roof Level Difference'!$D$75</definedName>
    <definedName name="hprimepIII">'NBC 2015 Roof Level Difference'!$D$89</definedName>
    <definedName name="hprimer">'NBC 2015 Roof Obstruction'!$D$67</definedName>
    <definedName name="hr">'NBC 2015 Roof Obstruction'!$D$36</definedName>
    <definedName name="Is">'NBC 2015 Roof Level Difference'!$D$22</definedName>
    <definedName name="Isr">'NBC 2015 Roof Obstruction'!$D$22</definedName>
    <definedName name="Lch">'NBC 2015 Roof Level Difference'!$D$56</definedName>
    <definedName name="lcII">'NBC 2015 Roof Level Difference'!$D$70</definedName>
    <definedName name="lcIII">'NBC 2015 Roof Level Difference'!$D$84</definedName>
    <definedName name="Lcl">'NBC 2015 Roof Level Difference'!$D$25</definedName>
    <definedName name="Lcr">'NBC 2015 Roof Obstruction'!$D$45</definedName>
    <definedName name="Lh">'NBC 2015 Roof Level Difference'!$E$24</definedName>
    <definedName name="Ll">'NBC 2015 Roof Level Difference'!$D$24</definedName>
    <definedName name="Lr">'NBC 2015 Roof Obstruction'!$D$44</definedName>
    <definedName name="lsI">'NBC 2015 Roof Level Difference'!$D$55</definedName>
    <definedName name="lsII">'NBC 2015 Roof Level Difference'!$D$69</definedName>
    <definedName name="lsIII">'NBC 2015 Roof Level Difference'!$D$83</definedName>
    <definedName name="MB">'Climatic Data 2015'!$A$207:$A$230</definedName>
    <definedName name="NB">'Climatic Data 2015'!$A$586:$A$602</definedName>
    <definedName name="NL">'Climatic Data 2015'!$A$635:$A$652</definedName>
    <definedName name="NS">'Climatic Data 2015'!$A$604:$A$628</definedName>
    <definedName name="NT">'Climatic Data 2015'!$A$663:$A$680</definedName>
    <definedName name="NU">'Climatic Data 2015'!$A$682:$A$697</definedName>
    <definedName name="ON">'Climatic Data 2015'!$A$232:$A$458</definedName>
    <definedName name="PE">'Climatic Data 2015'!$A$630:$A$633</definedName>
    <definedName name="_xlnm.Print_Area" localSheetId="0">'NBC 2015 Roof Level Difference'!$A$1:$P$134</definedName>
    <definedName name="_xlnm.Print_Area" localSheetId="1">'NBC 2015 Roof Obstruction'!$B$2:$N$70</definedName>
    <definedName name="QC">'Climatic Data 2015'!$A$460:$A$584</definedName>
    <definedName name="S">'NBC 2015 Roof Level Difference'!$D$122</definedName>
    <definedName name="S_driftI">'NBC 2015 Roof Level Difference'!$D$65</definedName>
    <definedName name="S_driftII">'NBC 2015 Roof Level Difference'!$D$79</definedName>
    <definedName name="S_driftIII">'NBC 2015 Roof Level Difference'!$D$93</definedName>
    <definedName name="SBasic">'NBC 2015 Roof Level Difference'!$D$33</definedName>
    <definedName name="SBasicRO">'NBC 2015 Roof Obstruction'!$D$65</definedName>
    <definedName name="SDensity">'NBC 2015 Roof Level Difference'!$D$18</definedName>
    <definedName name="SDensityr">'NBC 2015 Roof Obstruction'!$D$18</definedName>
    <definedName name="Sdrift_MAX">'NBC 2015 Roof Level Difference'!$D$98</definedName>
    <definedName name="shelter">'NBC 2015 Roof Level Difference'!#REF!</definedName>
    <definedName name="SK">'Climatic Data 2015'!$A$175:$A$205</definedName>
    <definedName name="Sliding">'NBC 2015 Roof Level Difference'!$D$118</definedName>
    <definedName name="SlipH">'NBC 2015 Roof Level Difference'!$D$116</definedName>
    <definedName name="SlipL">'NBC 2015 Roof Level Difference'!$D$26</definedName>
    <definedName name="Slipr">'NBC 2015 Roof Obstruction'!$D$47</definedName>
    <definedName name="slopeh">'NBC 2015 Roof Level Difference'!$D$117</definedName>
    <definedName name="slopel">'NBC 2015 Roof Level Difference'!$D$27</definedName>
    <definedName name="sloper">'NBC 2015 Roof Obstruction'!$D$48</definedName>
    <definedName name="Smax">'NBC 2015 Roof Level Difference'!$D$128</definedName>
    <definedName name="SnowSlidePercent">'NBC 2015 Roof Level Difference'!$D$114</definedName>
    <definedName name="Sr">'NBC 2015 Roof Level Difference'!$D$17</definedName>
    <definedName name="Srr">'NBC 2015 Roof Obstruction'!$D$17</definedName>
    <definedName name="Ss">'NBC 2015 Roof Level Difference'!$D$16</definedName>
    <definedName name="Ssliding">'NBC 2015 Roof Level Difference'!$D$124</definedName>
    <definedName name="Ssr">'NBC 2015 Roof Obstruction'!$D$16</definedName>
    <definedName name="wh">'NBC 2015 Roof Level Difference'!$E$23</definedName>
    <definedName name="wl">'NBC 2015 Roof Level Difference'!$D$23</definedName>
    <definedName name="wr">'NBC 2015 Roof Obstruction'!$D$43</definedName>
    <definedName name="ws">'NBC 2015 Roof Level Difference'!$D$123</definedName>
    <definedName name="wsI">'NBC 2015 Roof Level Difference'!$D$54</definedName>
    <definedName name="wsII">'NBC 2015 Roof Level Difference'!$D$68</definedName>
    <definedName name="wsIII">'NBC 2015 Roof Level Difference'!$D$82</definedName>
    <definedName name="xd">'NBC 2015 Roof Level Difference'!$D$130</definedName>
    <definedName name="xdI">'NBC 2015 Roof Level Difference'!$D$66</definedName>
    <definedName name="xdII">'NBC 2015 Roof Level Difference'!$D$80</definedName>
    <definedName name="xdIII">'NBC 2015 Roof Level Difference'!$D$94</definedName>
    <definedName name="YK">'Climatic Data 2015'!$A$654:$A$662</definedName>
    <definedName name="βI">'NBC 2015 Roof Level Difference'!$D$57</definedName>
    <definedName name="βII">'NBC 2015 Roof Level Difference'!$D$71</definedName>
    <definedName name="βIII">'NBC 2015 Roof Level Difference'!$D$85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7" l="1"/>
  <c r="D45" i="7"/>
  <c r="D53" i="7"/>
  <c r="D58" i="7"/>
  <c r="D56" i="7"/>
  <c r="D65" i="7"/>
  <c r="D64" i="7"/>
  <c r="D56" i="4"/>
  <c r="D62" i="4"/>
  <c r="D31" i="4"/>
  <c r="D122" i="4"/>
  <c r="D18" i="4"/>
  <c r="D61" i="4"/>
  <c r="D63" i="4"/>
  <c r="D64" i="4"/>
  <c r="D25" i="4"/>
  <c r="D30" i="4"/>
  <c r="D33" i="4"/>
  <c r="D65" i="4"/>
  <c r="D55" i="7"/>
  <c r="D87" i="4"/>
  <c r="D73" i="4"/>
  <c r="D59" i="4"/>
  <c r="D119" i="4"/>
  <c r="D121" i="4"/>
  <c r="D120" i="4"/>
  <c r="D66" i="4"/>
  <c r="D70" i="4"/>
  <c r="D76" i="4"/>
  <c r="D75" i="4"/>
  <c r="D77" i="4"/>
  <c r="D78" i="4"/>
  <c r="D80" i="4"/>
  <c r="D84" i="4"/>
  <c r="D90" i="4"/>
  <c r="D89" i="4"/>
  <c r="D91" i="4"/>
  <c r="D92" i="4"/>
  <c r="D94" i="4"/>
  <c r="D99" i="4"/>
  <c r="D93" i="4"/>
  <c r="D79" i="4"/>
  <c r="D29" i="4"/>
  <c r="D130" i="4"/>
  <c r="D118" i="4"/>
  <c r="D124" i="4"/>
  <c r="D98" i="4"/>
  <c r="D97" i="4"/>
  <c r="D51" i="4"/>
  <c r="E52" i="4"/>
  <c r="C40" i="7"/>
  <c r="D61" i="7"/>
  <c r="E65" i="7"/>
  <c r="D67" i="7"/>
  <c r="D68" i="7"/>
  <c r="D59" i="7"/>
  <c r="D129" i="4"/>
  <c r="F129" i="4"/>
  <c r="D128" i="4"/>
  <c r="D131" i="4"/>
  <c r="D132" i="4"/>
</calcChain>
</file>

<file path=xl/sharedStrings.xml><?xml version="1.0" encoding="utf-8"?>
<sst xmlns="http://schemas.openxmlformats.org/spreadsheetml/2006/main" count="1074" uniqueCount="889">
  <si>
    <t>Snow Load Accumulation v1.1
Roof Level Difference</t>
  </si>
  <si>
    <t xml:space="preserve">Designer shall input project corresponding values in all blue cells. </t>
  </si>
  <si>
    <t>ASIDE OPTIONS</t>
  </si>
  <si>
    <t>Project Name:</t>
  </si>
  <si>
    <t>ULS Is:</t>
  </si>
  <si>
    <t>Project Number:</t>
  </si>
  <si>
    <t>y/n opts:</t>
  </si>
  <si>
    <t>YES</t>
  </si>
  <si>
    <t>NO</t>
  </si>
  <si>
    <t>Designer:</t>
  </si>
  <si>
    <t>NBC 2015</t>
  </si>
  <si>
    <t>Cw opts:</t>
  </si>
  <si>
    <t>Date:</t>
  </si>
  <si>
    <t>Climatic Data</t>
  </si>
  <si>
    <t>Project Location:</t>
  </si>
  <si>
    <t>Province:</t>
  </si>
  <si>
    <t>ON</t>
  </si>
  <si>
    <t>City/Town:</t>
  </si>
  <si>
    <t>Barrie</t>
  </si>
  <si>
    <r>
      <t>S</t>
    </r>
    <r>
      <rPr>
        <vertAlign val="subscript"/>
        <sz val="11"/>
        <rFont val="Franklin Gothic Book"/>
        <family val="2"/>
      </rPr>
      <t>s</t>
    </r>
    <r>
      <rPr>
        <sz val="11"/>
        <rFont val="Franklin Gothic Book"/>
        <family val="2"/>
      </rPr>
      <t xml:space="preserve"> =</t>
    </r>
  </si>
  <si>
    <t>kPa</t>
  </si>
  <si>
    <t>1-in-50-year ground snow load</t>
  </si>
  <si>
    <t>NBC2015 Appendix C</t>
  </si>
  <si>
    <r>
      <t>S</t>
    </r>
    <r>
      <rPr>
        <vertAlign val="subscript"/>
        <sz val="11"/>
        <rFont val="Franklin Gothic Book"/>
        <family val="2"/>
      </rPr>
      <t>r</t>
    </r>
    <r>
      <rPr>
        <sz val="11"/>
        <rFont val="Franklin Gothic Book"/>
        <family val="2"/>
      </rPr>
      <t xml:space="preserve"> =</t>
    </r>
  </si>
  <si>
    <t>1-in-50-year associated rain load</t>
  </si>
  <si>
    <r>
      <rPr>
        <sz val="11"/>
        <rFont val="Symbol"/>
        <family val="1"/>
        <charset val="2"/>
      </rPr>
      <t>g</t>
    </r>
    <r>
      <rPr>
        <sz val="11"/>
        <rFont val="Franklin Gothic Book"/>
        <family val="2"/>
      </rPr>
      <t xml:space="preserve"> =</t>
    </r>
  </si>
  <si>
    <r>
      <t>kN/m</t>
    </r>
    <r>
      <rPr>
        <vertAlign val="superscript"/>
        <sz val="11"/>
        <rFont val="Franklin Gothic Book"/>
        <family val="2"/>
      </rPr>
      <t>3</t>
    </r>
  </si>
  <si>
    <t>Snow density</t>
  </si>
  <si>
    <t>NBC 4.1.6.13</t>
  </si>
  <si>
    <t>Basic Snow Load</t>
  </si>
  <si>
    <t>Importance Category</t>
  </si>
  <si>
    <t>Importance Factor, Is</t>
  </si>
  <si>
    <t>ULS</t>
  </si>
  <si>
    <t>SLS</t>
  </si>
  <si>
    <r>
      <t xml:space="preserve"> I</t>
    </r>
    <r>
      <rPr>
        <vertAlign val="subscript"/>
        <sz val="11"/>
        <rFont val="Franklin Gothic Book"/>
        <family val="2"/>
      </rPr>
      <t>S-ULS</t>
    </r>
    <r>
      <rPr>
        <sz val="11"/>
        <rFont val="Franklin Gothic Book"/>
        <family val="2"/>
      </rPr>
      <t xml:space="preserve"> =</t>
    </r>
  </si>
  <si>
    <t>ULS Importance Factor</t>
  </si>
  <si>
    <t>NBC - Table 4.1.6.2.-A</t>
  </si>
  <si>
    <t>Low</t>
  </si>
  <si>
    <t>w =</t>
  </si>
  <si>
    <t>m</t>
  </si>
  <si>
    <t>Roof Plan Smaller Dim</t>
  </si>
  <si>
    <t>Normal</t>
  </si>
  <si>
    <t>l =</t>
  </si>
  <si>
    <t>Roof Plan Larger Dim</t>
  </si>
  <si>
    <t>High</t>
  </si>
  <si>
    <r>
      <t>l</t>
    </r>
    <r>
      <rPr>
        <vertAlign val="subscript"/>
        <sz val="11"/>
        <rFont val="Franklin Gothic Book"/>
        <family val="2"/>
      </rPr>
      <t>c</t>
    </r>
    <r>
      <rPr>
        <sz val="11"/>
        <rFont val="Franklin Gothic Book"/>
        <family val="2"/>
      </rPr>
      <t>*=</t>
    </r>
  </si>
  <si>
    <r>
      <t>Characteristic Length (2w-w</t>
    </r>
    <r>
      <rPr>
        <vertAlign val="superscript"/>
        <sz val="11"/>
        <color theme="0" tint="-0.499984740745262"/>
        <rFont val="Franklin Gothic Book"/>
        <family val="2"/>
      </rPr>
      <t>2</t>
    </r>
    <r>
      <rPr>
        <sz val="11"/>
        <color theme="0" tint="-0.499984740745262"/>
        <rFont val="Franklin Gothic Book"/>
        <family val="2"/>
      </rPr>
      <t>/l)</t>
    </r>
  </si>
  <si>
    <t>NBC 4.1.6.2.2</t>
  </si>
  <si>
    <t>Post-disaster</t>
  </si>
  <si>
    <t xml:space="preserve">Is Roof "slippery"? </t>
  </si>
  <si>
    <t>i.e., Is the snow completely free to slide off the upper roof?</t>
  </si>
  <si>
    <t>α =</t>
  </si>
  <si>
    <t>deg</t>
  </si>
  <si>
    <t>Roof Slope</t>
  </si>
  <si>
    <r>
      <t>C</t>
    </r>
    <r>
      <rPr>
        <vertAlign val="subscript"/>
        <sz val="11"/>
        <rFont val="Franklin Gothic Book"/>
        <family val="2"/>
      </rPr>
      <t>w</t>
    </r>
    <r>
      <rPr>
        <sz val="11"/>
        <rFont val="Franklin Gothic Book"/>
        <family val="2"/>
      </rPr>
      <t xml:space="preserve"> =</t>
    </r>
  </si>
  <si>
    <t>Wind Exposure Factor (1.0 typ)</t>
  </si>
  <si>
    <t>NBC 4.1.6.2.3&amp;.4</t>
  </si>
  <si>
    <r>
      <t>C</t>
    </r>
    <r>
      <rPr>
        <vertAlign val="subscript"/>
        <sz val="11"/>
        <rFont val="Franklin Gothic Book"/>
        <family val="2"/>
      </rPr>
      <t>b</t>
    </r>
    <r>
      <rPr>
        <sz val="11"/>
        <rFont val="Franklin Gothic Book"/>
        <family val="2"/>
      </rPr>
      <t xml:space="preserve"> =</t>
    </r>
  </si>
  <si>
    <t>Roof Snow Load Factor (0.8 typ)</t>
  </si>
  <si>
    <r>
      <t>C</t>
    </r>
    <r>
      <rPr>
        <vertAlign val="subscript"/>
        <sz val="11"/>
        <rFont val="Franklin Gothic Book"/>
        <family val="2"/>
      </rPr>
      <t>s</t>
    </r>
    <r>
      <rPr>
        <sz val="11"/>
        <rFont val="Franklin Gothic Book"/>
        <family val="2"/>
      </rPr>
      <t xml:space="preserve"> =</t>
    </r>
  </si>
  <si>
    <t>Slope Factor (1.0 typ)</t>
  </si>
  <si>
    <t>NBC 4.1.6.2.5, 6 &amp; 7</t>
  </si>
  <si>
    <r>
      <t>C</t>
    </r>
    <r>
      <rPr>
        <vertAlign val="subscript"/>
        <sz val="11"/>
        <rFont val="Franklin Gothic Book"/>
        <family val="2"/>
      </rPr>
      <t>a</t>
    </r>
    <r>
      <rPr>
        <sz val="11"/>
        <rFont val="Franklin Gothic Book"/>
        <family val="2"/>
      </rPr>
      <t xml:space="preserve"> =</t>
    </r>
  </si>
  <si>
    <t>Accumulation Factor (1.0 typ)</t>
  </si>
  <si>
    <t>NBC 4.1.6.2.8</t>
  </si>
  <si>
    <t>S basic (ULS) =</t>
  </si>
  <si>
    <r>
      <t>S = I</t>
    </r>
    <r>
      <rPr>
        <vertAlign val="subscript"/>
        <sz val="11"/>
        <color theme="0" tint="-0.499984740745262"/>
        <rFont val="Franklin Gothic Book"/>
        <family val="2"/>
      </rPr>
      <t>s</t>
    </r>
    <r>
      <rPr>
        <sz val="11"/>
        <color theme="0" tint="-0.499984740745262"/>
        <rFont val="Franklin Gothic Book"/>
        <family val="2"/>
      </rPr>
      <t>[S</t>
    </r>
    <r>
      <rPr>
        <vertAlign val="subscript"/>
        <sz val="11"/>
        <color theme="0" tint="-0.499984740745262"/>
        <rFont val="Franklin Gothic Book"/>
        <family val="2"/>
      </rPr>
      <t>s</t>
    </r>
    <r>
      <rPr>
        <sz val="11"/>
        <color theme="0" tint="-0.499984740745262"/>
        <rFont val="Franklin Gothic Book"/>
        <family val="2"/>
      </rPr>
      <t xml:space="preserve"> (C</t>
    </r>
    <r>
      <rPr>
        <vertAlign val="subscript"/>
        <sz val="11"/>
        <color theme="0" tint="-0.499984740745262"/>
        <rFont val="Franklin Gothic Book"/>
        <family val="2"/>
      </rPr>
      <t>b</t>
    </r>
    <r>
      <rPr>
        <sz val="11"/>
        <color theme="0" tint="-0.499984740745262"/>
        <rFont val="Franklin Gothic Book"/>
        <family val="2"/>
      </rPr>
      <t>C</t>
    </r>
    <r>
      <rPr>
        <vertAlign val="subscript"/>
        <sz val="11"/>
        <color theme="0" tint="-0.499984740745262"/>
        <rFont val="Franklin Gothic Book"/>
        <family val="2"/>
      </rPr>
      <t>w</t>
    </r>
    <r>
      <rPr>
        <sz val="11"/>
        <color theme="0" tint="-0.499984740745262"/>
        <rFont val="Franklin Gothic Book"/>
        <family val="2"/>
      </rPr>
      <t>C</t>
    </r>
    <r>
      <rPr>
        <vertAlign val="subscript"/>
        <sz val="11"/>
        <color theme="0" tint="-0.499984740745262"/>
        <rFont val="Franklin Gothic Book"/>
        <family val="2"/>
      </rPr>
      <t>s</t>
    </r>
    <r>
      <rPr>
        <sz val="11"/>
        <color theme="0" tint="-0.499984740745262"/>
        <rFont val="Franklin Gothic Book"/>
        <family val="2"/>
      </rPr>
      <t>C</t>
    </r>
    <r>
      <rPr>
        <vertAlign val="subscript"/>
        <sz val="11"/>
        <color theme="0" tint="-0.499984740745262"/>
        <rFont val="Franklin Gothic Book"/>
        <family val="2"/>
      </rPr>
      <t>a</t>
    </r>
    <r>
      <rPr>
        <sz val="11"/>
        <color theme="0" tint="-0.499984740745262"/>
        <rFont val="Franklin Gothic Book"/>
        <family val="2"/>
      </rPr>
      <t>) + S</t>
    </r>
    <r>
      <rPr>
        <vertAlign val="subscript"/>
        <sz val="11"/>
        <color theme="0" tint="-0.499984740745262"/>
        <rFont val="Franklin Gothic Book"/>
        <family val="2"/>
      </rPr>
      <t>r</t>
    </r>
    <r>
      <rPr>
        <sz val="11"/>
        <color theme="0" tint="-0.499984740745262"/>
        <rFont val="Franklin Gothic Book"/>
        <family val="2"/>
      </rPr>
      <t>]</t>
    </r>
  </si>
  <si>
    <t>Snow Drift Loads</t>
  </si>
  <si>
    <t>h =</t>
  </si>
  <si>
    <t>Difference in Roof Heights</t>
  </si>
  <si>
    <r>
      <t>h</t>
    </r>
    <r>
      <rPr>
        <vertAlign val="subscript"/>
        <sz val="11"/>
        <rFont val="Franklin Gothic Book"/>
        <family val="2"/>
      </rPr>
      <t>min</t>
    </r>
    <r>
      <rPr>
        <sz val="11"/>
        <rFont val="Franklin Gothic Book"/>
        <family val="2"/>
      </rPr>
      <t xml:space="preserve"> =</t>
    </r>
  </si>
  <si>
    <t>Minimum Elevation Difference for Snow Piling</t>
  </si>
  <si>
    <t>Snow Load Case I:</t>
  </si>
  <si>
    <t>NBC Fig 4.1.6.5-B</t>
  </si>
  <si>
    <r>
      <t>w</t>
    </r>
    <r>
      <rPr>
        <vertAlign val="subscript"/>
        <sz val="11"/>
        <rFont val="Franklin Gothic Book"/>
        <family val="2"/>
      </rPr>
      <t>s</t>
    </r>
    <r>
      <rPr>
        <sz val="11"/>
        <rFont val="Franklin Gothic Book"/>
        <family val="2"/>
      </rPr>
      <t xml:space="preserve"> =</t>
    </r>
  </si>
  <si>
    <t>High Roof Plan Smaller Dim</t>
  </si>
  <si>
    <r>
      <t>l</t>
    </r>
    <r>
      <rPr>
        <vertAlign val="subscript"/>
        <sz val="11"/>
        <rFont val="Franklin Gothic Book"/>
        <family val="2"/>
      </rPr>
      <t>s</t>
    </r>
    <r>
      <rPr>
        <sz val="11"/>
        <rFont val="Franklin Gothic Book"/>
        <family val="2"/>
      </rPr>
      <t xml:space="preserve"> =</t>
    </r>
  </si>
  <si>
    <t>High Roof Plan Larger Dim</t>
  </si>
  <si>
    <r>
      <t>l</t>
    </r>
    <r>
      <rPr>
        <vertAlign val="subscript"/>
        <sz val="11"/>
        <rFont val="Franklin Gothic Book"/>
        <family val="2"/>
      </rPr>
      <t>cH</t>
    </r>
    <r>
      <rPr>
        <sz val="11"/>
        <rFont val="Franklin Gothic Book"/>
        <family val="2"/>
      </rPr>
      <t>=</t>
    </r>
  </si>
  <si>
    <t>High roof characteristic length</t>
  </si>
  <si>
    <r>
      <rPr>
        <sz val="11"/>
        <rFont val="Calibri"/>
        <family val="2"/>
      </rPr>
      <t>β</t>
    </r>
    <r>
      <rPr>
        <sz val="9.9"/>
        <rFont val="Franklin Gothic Book"/>
        <family val="2"/>
      </rPr>
      <t xml:space="preserve"> =</t>
    </r>
  </si>
  <si>
    <r>
      <t>h</t>
    </r>
    <r>
      <rPr>
        <vertAlign val="subscript"/>
        <sz val="11"/>
        <rFont val="Franklin Gothic Book"/>
        <family val="2"/>
      </rPr>
      <t>ph</t>
    </r>
    <r>
      <rPr>
        <sz val="11"/>
        <rFont val="Franklin Gothic Book"/>
        <family val="2"/>
      </rPr>
      <t xml:space="preserve"> =</t>
    </r>
  </si>
  <si>
    <t>Parapet Height of upper roof</t>
  </si>
  <si>
    <t>NBC 4.1.6.5. 3)</t>
  </si>
  <si>
    <r>
      <t>h'</t>
    </r>
    <r>
      <rPr>
        <vertAlign val="subscript"/>
        <sz val="11"/>
        <rFont val="Franklin Gothic Book"/>
        <family val="2"/>
      </rPr>
      <t>ph</t>
    </r>
    <r>
      <rPr>
        <sz val="11"/>
        <rFont val="Franklin Gothic Book"/>
        <family val="2"/>
      </rPr>
      <t xml:space="preserve"> =</t>
    </r>
  </si>
  <si>
    <r>
      <t>C</t>
    </r>
    <r>
      <rPr>
        <vertAlign val="subscript"/>
        <sz val="11"/>
        <rFont val="Franklin Gothic Book"/>
        <family val="2"/>
      </rPr>
      <t>b Case1</t>
    </r>
    <r>
      <rPr>
        <sz val="11"/>
        <rFont val="Franklin Gothic Book"/>
        <family val="2"/>
      </rPr>
      <t xml:space="preserve"> =</t>
    </r>
  </si>
  <si>
    <t xml:space="preserve">High Roof Snow Load Factor </t>
  </si>
  <si>
    <t>F =</t>
  </si>
  <si>
    <t>NBC Fig 4.1.6.5-A</t>
  </si>
  <si>
    <r>
      <t>C</t>
    </r>
    <r>
      <rPr>
        <vertAlign val="subscript"/>
        <sz val="11"/>
        <rFont val="Franklin Gothic Book"/>
        <family val="2"/>
      </rPr>
      <t>a</t>
    </r>
    <r>
      <rPr>
        <sz val="11"/>
        <rFont val="Franklin Gothic Book"/>
        <family val="2"/>
      </rPr>
      <t>(0) =</t>
    </r>
  </si>
  <si>
    <t>S drifting (ULS) =</t>
  </si>
  <si>
    <t>kPa   (at x = 0 m)</t>
  </si>
  <si>
    <r>
      <t>x</t>
    </r>
    <r>
      <rPr>
        <vertAlign val="subscript"/>
        <sz val="11"/>
        <rFont val="Franklin Gothic Book"/>
        <family val="2"/>
      </rPr>
      <t>d</t>
    </r>
    <r>
      <rPr>
        <sz val="11"/>
        <rFont val="Franklin Gothic Book"/>
        <family val="2"/>
      </rPr>
      <t xml:space="preserve"> =</t>
    </r>
  </si>
  <si>
    <t>Snow Load Case II:</t>
  </si>
  <si>
    <t>Source Area Smaller Dim</t>
  </si>
  <si>
    <t>Source Area Larger Dim</t>
  </si>
  <si>
    <r>
      <t>l</t>
    </r>
    <r>
      <rPr>
        <vertAlign val="subscript"/>
        <sz val="11"/>
        <rFont val="Franklin Gothic Book"/>
        <family val="2"/>
      </rPr>
      <t>c</t>
    </r>
    <r>
      <rPr>
        <sz val="11"/>
        <rFont val="Franklin Gothic Book"/>
        <family val="2"/>
      </rPr>
      <t>=</t>
    </r>
  </si>
  <si>
    <t>Case II characteristic length</t>
  </si>
  <si>
    <r>
      <t>h</t>
    </r>
    <r>
      <rPr>
        <vertAlign val="subscript"/>
        <sz val="11"/>
        <rFont val="Franklin Gothic Book"/>
        <family val="2"/>
      </rPr>
      <t>p</t>
    </r>
    <r>
      <rPr>
        <sz val="11"/>
        <rFont val="Franklin Gothic Book"/>
        <family val="2"/>
      </rPr>
      <t xml:space="preserve"> =</t>
    </r>
  </si>
  <si>
    <t>Parapet Height of lower roof</t>
  </si>
  <si>
    <r>
      <t>h'</t>
    </r>
    <r>
      <rPr>
        <vertAlign val="subscript"/>
        <sz val="11"/>
        <rFont val="Franklin Gothic Book"/>
        <family val="2"/>
      </rPr>
      <t>p</t>
    </r>
    <r>
      <rPr>
        <sz val="11"/>
        <rFont val="Franklin Gothic Book"/>
        <family val="2"/>
      </rPr>
      <t xml:space="preserve"> =</t>
    </r>
  </si>
  <si>
    <r>
      <t>C</t>
    </r>
    <r>
      <rPr>
        <vertAlign val="subscript"/>
        <sz val="11"/>
        <rFont val="Franklin Gothic Book"/>
        <family val="2"/>
      </rPr>
      <t>b Case2</t>
    </r>
    <r>
      <rPr>
        <sz val="11"/>
        <rFont val="Franklin Gothic Book"/>
        <family val="2"/>
      </rPr>
      <t xml:space="preserve"> =</t>
    </r>
  </si>
  <si>
    <t xml:space="preserve">Source area 2 Snow Load Factor </t>
  </si>
  <si>
    <t>Snow Load Case III:</t>
  </si>
  <si>
    <t>Case III characteristic length</t>
  </si>
  <si>
    <r>
      <t>C</t>
    </r>
    <r>
      <rPr>
        <vertAlign val="subscript"/>
        <sz val="11"/>
        <rFont val="Franklin Gothic Book"/>
        <family val="2"/>
      </rPr>
      <t>b Case3</t>
    </r>
    <r>
      <rPr>
        <sz val="11"/>
        <rFont val="Franklin Gothic Book"/>
        <family val="2"/>
      </rPr>
      <t xml:space="preserve"> =</t>
    </r>
  </si>
  <si>
    <t xml:space="preserve">Source area 3 Snow Load Factor </t>
  </si>
  <si>
    <t>Maximum snow drift parameters:</t>
  </si>
  <si>
    <r>
      <t>Ca(0)</t>
    </r>
    <r>
      <rPr>
        <i/>
        <vertAlign val="subscript"/>
        <sz val="11"/>
        <rFont val="Franklin Gothic Book"/>
        <family val="2"/>
      </rPr>
      <t xml:space="preserve">MAX </t>
    </r>
    <r>
      <rPr>
        <i/>
        <sz val="11"/>
        <rFont val="Franklin Gothic Book"/>
        <family val="2"/>
      </rPr>
      <t>=</t>
    </r>
  </si>
  <si>
    <t>Snow Sliding Loads</t>
  </si>
  <si>
    <t>Is snow from upper roof prevented from sliding?</t>
  </si>
  <si>
    <t>NBC 4.1.6.11. 2)a</t>
  </si>
  <si>
    <t>Percentage of high
roof snow that slides:</t>
  </si>
  <si>
    <t>NBC 4.1.6.11.3</t>
  </si>
  <si>
    <t xml:space="preserve">Is Upper Roof "slippery"? </t>
  </si>
  <si>
    <t>NBC 4.1.6.11. 2)b</t>
  </si>
  <si>
    <r>
      <t>α</t>
    </r>
    <r>
      <rPr>
        <vertAlign val="subscript"/>
        <sz val="11"/>
        <rFont val="Franklin Gothic Book"/>
        <family val="2"/>
      </rPr>
      <t>High</t>
    </r>
    <r>
      <rPr>
        <sz val="11"/>
        <rFont val="Franklin Gothic Book"/>
        <family val="2"/>
      </rPr>
      <t xml:space="preserve"> =</t>
    </r>
  </si>
  <si>
    <t>High Roof Slope</t>
  </si>
  <si>
    <t>NBC 4.1.6.11. 3)b</t>
  </si>
  <si>
    <t xml:space="preserve">Consider Sliding effects? </t>
  </si>
  <si>
    <r>
      <t>C</t>
    </r>
    <r>
      <rPr>
        <vertAlign val="subscript"/>
        <sz val="11"/>
        <rFont val="Franklin Gothic Book"/>
        <family val="2"/>
      </rPr>
      <t>bH</t>
    </r>
    <r>
      <rPr>
        <sz val="11"/>
        <rFont val="Franklin Gothic Book"/>
        <family val="2"/>
      </rPr>
      <t xml:space="preserve"> =</t>
    </r>
  </si>
  <si>
    <r>
      <t>α</t>
    </r>
    <r>
      <rPr>
        <vertAlign val="subscript"/>
        <sz val="11"/>
        <rFont val="Franklin Gothic Book"/>
        <family val="2"/>
      </rPr>
      <t>Low</t>
    </r>
    <r>
      <rPr>
        <sz val="11"/>
        <rFont val="Franklin Gothic Book"/>
        <family val="2"/>
      </rPr>
      <t xml:space="preserve"> =</t>
    </r>
  </si>
  <si>
    <t>Low Roof Slope</t>
  </si>
  <si>
    <r>
      <t>C</t>
    </r>
    <r>
      <rPr>
        <vertAlign val="subscript"/>
        <sz val="11"/>
        <rFont val="Franklin Gothic Book"/>
        <family val="2"/>
      </rPr>
      <t>s Low</t>
    </r>
    <r>
      <rPr>
        <sz val="11"/>
        <rFont val="Franklin Gothic Book"/>
        <family val="2"/>
      </rPr>
      <t xml:space="preserve"> =</t>
    </r>
  </si>
  <si>
    <t>S (ULS) =</t>
  </si>
  <si>
    <t>Plan Dim of High Roof portion that slopes towards Low Roof</t>
  </si>
  <si>
    <t>S sliding (ULS) =</t>
  </si>
  <si>
    <t>Total weight of additional snow resulting from sliding</t>
  </si>
  <si>
    <t>Snow Load Summary</t>
  </si>
  <si>
    <t>Peak snow load (ULS) =</t>
  </si>
  <si>
    <t>Basic snow load (ULS) =</t>
  </si>
  <si>
    <r>
      <t>kPa   (at x</t>
    </r>
    <r>
      <rPr>
        <vertAlign val="subscript"/>
        <sz val="11"/>
        <rFont val="Franklin Gothic Book"/>
        <family val="2"/>
      </rPr>
      <t>d</t>
    </r>
    <r>
      <rPr>
        <sz val="11"/>
        <rFont val="Franklin Gothic Book"/>
        <family val="2"/>
      </rPr>
      <t xml:space="preserve"> &gt; </t>
    </r>
  </si>
  <si>
    <r>
      <t>x</t>
    </r>
    <r>
      <rPr>
        <i/>
        <vertAlign val="subscript"/>
        <sz val="11"/>
        <rFont val="Franklin Gothic Book"/>
        <family val="2"/>
      </rPr>
      <t>d</t>
    </r>
    <r>
      <rPr>
        <i/>
        <sz val="11"/>
        <rFont val="Franklin Gothic Book"/>
        <family val="2"/>
      </rPr>
      <t xml:space="preserve"> =</t>
    </r>
  </si>
  <si>
    <t>h' =</t>
  </si>
  <si>
    <t>10h' =</t>
  </si>
  <si>
    <t>10h' from edge of high roof is not sheltered</t>
  </si>
  <si>
    <t>Snow Load Accumulation v1.1
Roof Obstruction</t>
  </si>
  <si>
    <r>
      <t>kN/m</t>
    </r>
    <r>
      <rPr>
        <i/>
        <vertAlign val="superscript"/>
        <sz val="11"/>
        <rFont val="Franklin Gothic Book"/>
        <family val="2"/>
      </rPr>
      <t>3</t>
    </r>
  </si>
  <si>
    <t>Building Data</t>
  </si>
  <si>
    <t>NBC - Figure A-4.1.6.7.(1)</t>
  </si>
  <si>
    <t>Roof Projection:</t>
  </si>
  <si>
    <t>Height of Projection</t>
  </si>
  <si>
    <r>
      <t>l</t>
    </r>
    <r>
      <rPr>
        <vertAlign val="subscript"/>
        <sz val="11"/>
        <rFont val="Franklin Gothic Book"/>
        <family val="2"/>
      </rPr>
      <t>0</t>
    </r>
    <r>
      <rPr>
        <sz val="11"/>
        <rFont val="Franklin Gothic Book"/>
        <family val="2"/>
      </rPr>
      <t xml:space="preserve"> =</t>
    </r>
  </si>
  <si>
    <r>
      <t>Length of Projection (obstructive if l</t>
    </r>
    <r>
      <rPr>
        <vertAlign val="subscript"/>
        <sz val="11"/>
        <color theme="0" tint="-0.499984740745262"/>
        <rFont val="Franklin Gothic Book"/>
        <family val="2"/>
      </rPr>
      <t>0</t>
    </r>
    <r>
      <rPr>
        <sz val="11"/>
        <color theme="0" tint="-0.499984740745262"/>
        <rFont val="Franklin Gothic Book"/>
        <family val="2"/>
      </rPr>
      <t xml:space="preserve"> </t>
    </r>
    <r>
      <rPr>
        <sz val="11"/>
        <color theme="0" tint="-0.499984740745262"/>
        <rFont val="Calibri"/>
        <family val="2"/>
      </rPr>
      <t>≥</t>
    </r>
    <r>
      <rPr>
        <sz val="11"/>
        <color theme="0" tint="-0.499984740745262"/>
        <rFont val="Franklin Gothic Book"/>
        <family val="2"/>
      </rPr>
      <t xml:space="preserve"> 3m)</t>
    </r>
  </si>
  <si>
    <t>NBC 4.1.6.7.3</t>
  </si>
  <si>
    <t>Roof Data:</t>
  </si>
  <si>
    <t>Snow Loads</t>
  </si>
  <si>
    <t>Accumulation Factor adjacent to obstruction</t>
  </si>
  <si>
    <t>NBC 4.1.6.7</t>
  </si>
  <si>
    <r>
      <t>Final Roof Loads</t>
    </r>
    <r>
      <rPr>
        <b/>
        <sz val="11"/>
        <rFont val="Franklin Gothic Book"/>
        <family val="2"/>
      </rPr>
      <t>:</t>
    </r>
  </si>
  <si>
    <t>Maximum snow load (ULS) =</t>
  </si>
  <si>
    <t>kPa (x = 0 m)</t>
  </si>
  <si>
    <t>NBC 4.1.6.7 (3)</t>
  </si>
  <si>
    <t>10h' from edge of obstruction is not sheltered</t>
  </si>
  <si>
    <t>Revision Log</t>
  </si>
  <si>
    <t>Current Version</t>
  </si>
  <si>
    <t>Date</t>
  </si>
  <si>
    <t>Name</t>
  </si>
  <si>
    <t>Notes</t>
  </si>
  <si>
    <t>v3.3</t>
  </si>
  <si>
    <t>Carl Mohammadi</t>
  </si>
  <si>
    <t>-</t>
  </si>
  <si>
    <t>Hardcoded value of 1.0 in lieu of reduceable Cw value in calculation of Sbasic</t>
  </si>
  <si>
    <t>Hardcoded value of 1.0 in lieu of reduceable Cw value in calculation of Sdrifting</t>
  </si>
  <si>
    <t xml:space="preserve">Added reduced snow load cell to calculate load outside 10h' from </t>
  </si>
  <si>
    <t>elevation change, where reduced Cw applicable (only appears if Cw &lt; 1.0 selected)</t>
  </si>
  <si>
    <t>v1.0</t>
  </si>
  <si>
    <t>TCP</t>
  </si>
  <si>
    <t>Updated formatting to new WSP format</t>
  </si>
  <si>
    <t>Updated references to NBCC2015</t>
  </si>
  <si>
    <t>Updated calculation for Cb. Previous was defaulted at 0.8</t>
  </si>
  <si>
    <t>Updated snow drift calculations to NBC 2015</t>
  </si>
  <si>
    <t>v1.1</t>
  </si>
  <si>
    <t>24/10/2017</t>
  </si>
  <si>
    <t>Arjang Tavassoli</t>
  </si>
  <si>
    <t xml:space="preserve">Correction was made to calculate F, instead of h'p cb was used previously. </t>
  </si>
  <si>
    <t xml:space="preserve">The user input option for whether sliding is considered or not was removed. Program </t>
  </si>
  <si>
    <t>will determine if sliding shall be considered.</t>
  </si>
  <si>
    <t xml:space="preserve">The spreadsheet used high roof slope to calculate Cs for sliding. However, as per </t>
  </si>
  <si>
    <t xml:space="preserve">clause 4.1.6.11 (3)b, the slope of the lower roof shall be considered. </t>
  </si>
  <si>
    <t>Province and city drop down list have been added to the roof obstruction sheet.</t>
  </si>
  <si>
    <t xml:space="preserve">In the roof obstruction sheet max snow is limited to 3m as per clause 4.1.6.7.3 </t>
  </si>
  <si>
    <t>rather than the old value of 3Ss/density</t>
  </si>
  <si>
    <t>v1.2</t>
  </si>
  <si>
    <t>David Carnovale</t>
  </si>
  <si>
    <t>Correction was made to Cs calculation for non-slippery roofs on Roof Obstructions Tab.</t>
  </si>
  <si>
    <t>v1.3</t>
  </si>
  <si>
    <t>- Note added to clarify definition of "slippery" roof.</t>
  </si>
  <si>
    <t>Province and Location</t>
  </si>
  <si>
    <t>Snow Load, kPa, 1/50</t>
  </si>
  <si>
    <t>Ss</t>
  </si>
  <si>
    <t>Sr</t>
  </si>
  <si>
    <t>Prov List:</t>
  </si>
  <si>
    <t xml:space="preserve">British Columbia </t>
  </si>
  <si>
    <t>BC</t>
  </si>
  <si>
    <t>100 Mile House</t>
  </si>
  <si>
    <t>AB</t>
  </si>
  <si>
    <t>Abbotsford</t>
  </si>
  <si>
    <t>SK</t>
  </si>
  <si>
    <t>Agassiz</t>
  </si>
  <si>
    <t>MB</t>
  </si>
  <si>
    <t>Alberni</t>
  </si>
  <si>
    <t>Ashcroft</t>
  </si>
  <si>
    <t>QC</t>
  </si>
  <si>
    <t>Bamfeild</t>
  </si>
  <si>
    <t>NB</t>
  </si>
  <si>
    <t>Beatton River</t>
  </si>
  <si>
    <t>NS</t>
  </si>
  <si>
    <t>Bella Bella</t>
  </si>
  <si>
    <t>PE</t>
  </si>
  <si>
    <t>Bella Coola</t>
  </si>
  <si>
    <t>NL</t>
  </si>
  <si>
    <t>Burns Lake</t>
  </si>
  <si>
    <t>YK</t>
  </si>
  <si>
    <t>Cache Creek</t>
  </si>
  <si>
    <t>NT</t>
  </si>
  <si>
    <t>Campbell River</t>
  </si>
  <si>
    <t>NU</t>
  </si>
  <si>
    <t>Carmi</t>
  </si>
  <si>
    <t>Castlegar</t>
  </si>
  <si>
    <t>Chetwynd</t>
  </si>
  <si>
    <t>Chilliwack</t>
  </si>
  <si>
    <t>Comox</t>
  </si>
  <si>
    <t>Courtenay</t>
  </si>
  <si>
    <t>Cranbrook</t>
  </si>
  <si>
    <t>Crescent Valley</t>
  </si>
  <si>
    <t>Crofton</t>
  </si>
  <si>
    <t>Dawson Creek</t>
  </si>
  <si>
    <t>Dease Lake</t>
  </si>
  <si>
    <t>Dog Creek</t>
  </si>
  <si>
    <t>Duncan</t>
  </si>
  <si>
    <t>Elko</t>
  </si>
  <si>
    <t>Fernie</t>
  </si>
  <si>
    <t>Fort Nelson</t>
  </si>
  <si>
    <t>Fort St. John</t>
  </si>
  <si>
    <t>Glacier</t>
  </si>
  <si>
    <t>Gold River</t>
  </si>
  <si>
    <t>Golden</t>
  </si>
  <si>
    <t>Grand Forks</t>
  </si>
  <si>
    <t>Greenwood</t>
  </si>
  <si>
    <t>Hope</t>
  </si>
  <si>
    <t>Jordan River</t>
  </si>
  <si>
    <t>Kamloops</t>
  </si>
  <si>
    <t>Kaslo</t>
  </si>
  <si>
    <t>Kelowna</t>
  </si>
  <si>
    <t>Kimberley</t>
  </si>
  <si>
    <t>Kitimat Plant</t>
  </si>
  <si>
    <t>Kitimat Townsite</t>
  </si>
  <si>
    <t>Ladysmith</t>
  </si>
  <si>
    <t>Langford</t>
  </si>
  <si>
    <t>Lillooet</t>
  </si>
  <si>
    <t>Lytton</t>
  </si>
  <si>
    <t>Mackenzie</t>
  </si>
  <si>
    <t>Masset</t>
  </si>
  <si>
    <t>McBride</t>
  </si>
  <si>
    <t>McLeod Lake</t>
  </si>
  <si>
    <t>Merritt</t>
  </si>
  <si>
    <t>Mission City</t>
  </si>
  <si>
    <t>Montrose</t>
  </si>
  <si>
    <t>Nakusp</t>
  </si>
  <si>
    <t>Nanaimo</t>
  </si>
  <si>
    <t>Nelson</t>
  </si>
  <si>
    <t>Ocean Falls</t>
  </si>
  <si>
    <t>Osoyoos</t>
  </si>
  <si>
    <t>Parksville</t>
  </si>
  <si>
    <t>Penticton</t>
  </si>
  <si>
    <t>Port Alberni</t>
  </si>
  <si>
    <t>Port Alice</t>
  </si>
  <si>
    <t>Port Hardy</t>
  </si>
  <si>
    <t>Port McNeill</t>
  </si>
  <si>
    <t>Port Renfrew</t>
  </si>
  <si>
    <t>Powell River</t>
  </si>
  <si>
    <t>Prince George</t>
  </si>
  <si>
    <t>Prince Rupert</t>
  </si>
  <si>
    <t>Princeton</t>
  </si>
  <si>
    <t>Qualicum Beach</t>
  </si>
  <si>
    <t>Queen Charlotte City</t>
  </si>
  <si>
    <t>Quesnel</t>
  </si>
  <si>
    <t>Revelstoke</t>
  </si>
  <si>
    <t>Salmon Arm</t>
  </si>
  <si>
    <t>Sandspit</t>
  </si>
  <si>
    <t>Sechelt</t>
  </si>
  <si>
    <t>Sidney</t>
  </si>
  <si>
    <t>Smith River</t>
  </si>
  <si>
    <t>Smithers</t>
  </si>
  <si>
    <t>Sooke</t>
  </si>
  <si>
    <t>Squamish</t>
  </si>
  <si>
    <t>Stewart</t>
  </si>
  <si>
    <t>Tahsis</t>
  </si>
  <si>
    <t>Taylor</t>
  </si>
  <si>
    <t>Terrace</t>
  </si>
  <si>
    <t>Tofino</t>
  </si>
  <si>
    <t>Trail</t>
  </si>
  <si>
    <t>Ucluelet</t>
  </si>
  <si>
    <t>Vancouver Region</t>
  </si>
  <si>
    <t> Burnaby (Simon Fraser Univ.)</t>
  </si>
  <si>
    <t> Cloverdale</t>
  </si>
  <si>
    <t> Haney</t>
  </si>
  <si>
    <t> Ladner</t>
  </si>
  <si>
    <t> Langley</t>
  </si>
  <si>
    <t> New Westminster</t>
  </si>
  <si>
    <t> North Vancouver</t>
  </si>
  <si>
    <t> Richmond</t>
  </si>
  <si>
    <t> Surrey (88 Ave &amp; 156 St.)</t>
  </si>
  <si>
    <t> Vancouver (City Hall)</t>
  </si>
  <si>
    <t> Vancouver (Granville &amp; 41 Ave)</t>
  </si>
  <si>
    <t> West Vancouver</t>
  </si>
  <si>
    <t>Vernon</t>
  </si>
  <si>
    <t>Victoria Region</t>
  </si>
  <si>
    <t> Victoria (Gonzales Hts)</t>
  </si>
  <si>
    <t> Victoria (Mt Tolmie)</t>
  </si>
  <si>
    <t> Victoria</t>
  </si>
  <si>
    <t>Whistler</t>
  </si>
  <si>
    <t>White Rock</t>
  </si>
  <si>
    <t>Williams Lake</t>
  </si>
  <si>
    <t>Youbou</t>
  </si>
  <si>
    <t>Alberta</t>
  </si>
  <si>
    <t>Athabasca</t>
  </si>
  <si>
    <t>Banff</t>
  </si>
  <si>
    <t>Barrhead</t>
  </si>
  <si>
    <t>Beaverlodge</t>
  </si>
  <si>
    <t>Brooks</t>
  </si>
  <si>
    <t>Calgary</t>
  </si>
  <si>
    <t>Campsie</t>
  </si>
  <si>
    <t>Camrose</t>
  </si>
  <si>
    <t>Canmore</t>
  </si>
  <si>
    <t>Cardston</t>
  </si>
  <si>
    <t>Claresholm</t>
  </si>
  <si>
    <t>Cold Lake</t>
  </si>
  <si>
    <t>Coleman</t>
  </si>
  <si>
    <t>Coronation</t>
  </si>
  <si>
    <t>Cowley</t>
  </si>
  <si>
    <t>Drumheller</t>
  </si>
  <si>
    <t>Edmonton</t>
  </si>
  <si>
    <t>Edson</t>
  </si>
  <si>
    <t>Embarras Portage</t>
  </si>
  <si>
    <t>Fairview</t>
  </si>
  <si>
    <t>Fort MacLeod</t>
  </si>
  <si>
    <t>Fort McMurray</t>
  </si>
  <si>
    <t>Fort Saskatchewan</t>
  </si>
  <si>
    <t>Fort Vermilion</t>
  </si>
  <si>
    <t>Grande Prairie</t>
  </si>
  <si>
    <t>Habay</t>
  </si>
  <si>
    <t>Hardisty</t>
  </si>
  <si>
    <t>High River</t>
  </si>
  <si>
    <t>Hinton</t>
  </si>
  <si>
    <t>Jasper</t>
  </si>
  <si>
    <t>Keg River</t>
  </si>
  <si>
    <t>Lac la Biche</t>
  </si>
  <si>
    <t>Lacombe</t>
  </si>
  <si>
    <t>Lethbridge</t>
  </si>
  <si>
    <t>Manning</t>
  </si>
  <si>
    <t>Medicine Hat</t>
  </si>
  <si>
    <t>Peace River</t>
  </si>
  <si>
    <t>Pincher Creek</t>
  </si>
  <si>
    <t>Ranfurly</t>
  </si>
  <si>
    <t>Red Deer</t>
  </si>
  <si>
    <t>Rocky Mountain House</t>
  </si>
  <si>
    <t>Slave Lake</t>
  </si>
  <si>
    <t>Stettler</t>
  </si>
  <si>
    <t>Stony Plain</t>
  </si>
  <si>
    <t>Suffield</t>
  </si>
  <si>
    <t>Taber</t>
  </si>
  <si>
    <t>Turner Valley</t>
  </si>
  <si>
    <t>Valleyview</t>
  </si>
  <si>
    <t>Vegreville</t>
  </si>
  <si>
    <t>Vermilion</t>
  </si>
  <si>
    <t>Wagner</t>
  </si>
  <si>
    <t>Wainwright</t>
  </si>
  <si>
    <t>Wetaskiwin</t>
  </si>
  <si>
    <t>Whitecourt</t>
  </si>
  <si>
    <t>Wimborne</t>
  </si>
  <si>
    <t xml:space="preserve">Saskatchewan </t>
  </si>
  <si>
    <t>Assiniboia</t>
  </si>
  <si>
    <t>Battrum</t>
  </si>
  <si>
    <t>Biggar</t>
  </si>
  <si>
    <t>Broadview</t>
  </si>
  <si>
    <t>Dafoe</t>
  </si>
  <si>
    <t>Dundurn</t>
  </si>
  <si>
    <t>Estevan</t>
  </si>
  <si>
    <t>Hudson Bay</t>
  </si>
  <si>
    <t>Humboldt</t>
  </si>
  <si>
    <t>Island Falls</t>
  </si>
  <si>
    <t>Kamsack</t>
  </si>
  <si>
    <t>Kindersley</t>
  </si>
  <si>
    <t>Lloydminster</t>
  </si>
  <si>
    <t>Maple Creek</t>
  </si>
  <si>
    <t>Meadow Lake</t>
  </si>
  <si>
    <t>Melfort</t>
  </si>
  <si>
    <t>Melville</t>
  </si>
  <si>
    <t>Moose Jaw</t>
  </si>
  <si>
    <t>Nipawin</t>
  </si>
  <si>
    <t>North Battleford</t>
  </si>
  <si>
    <t>Prince Albert</t>
  </si>
  <si>
    <t>Qu'Appelle</t>
  </si>
  <si>
    <t>Regina</t>
  </si>
  <si>
    <t>Rosetown</t>
  </si>
  <si>
    <t>Saskatoon</t>
  </si>
  <si>
    <t>Scott</t>
  </si>
  <si>
    <t>Strasbourg</t>
  </si>
  <si>
    <t>Swift Current</t>
  </si>
  <si>
    <t>Uranium City</t>
  </si>
  <si>
    <t>Weyburn</t>
  </si>
  <si>
    <t>Yorkton</t>
  </si>
  <si>
    <t>Manitoba</t>
  </si>
  <si>
    <t>Beausejour</t>
  </si>
  <si>
    <t>Boissevain</t>
  </si>
  <si>
    <t>Brandon</t>
  </si>
  <si>
    <t>Churchill</t>
  </si>
  <si>
    <t>Dauphin</t>
  </si>
  <si>
    <t>Flin Flon</t>
  </si>
  <si>
    <t>Gimli</t>
  </si>
  <si>
    <t>Island Lake</t>
  </si>
  <si>
    <t>Lac du Bonnet</t>
  </si>
  <si>
    <t>Lynn Lake</t>
  </si>
  <si>
    <t>Morden</t>
  </si>
  <si>
    <t>Neepawa</t>
  </si>
  <si>
    <t>Pine Falls</t>
  </si>
  <si>
    <t>Portage la Prairie</t>
  </si>
  <si>
    <t>Rivers</t>
  </si>
  <si>
    <t>Sandilands</t>
  </si>
  <si>
    <t>Selkirk</t>
  </si>
  <si>
    <t>Split Lake</t>
  </si>
  <si>
    <t>Steinbach</t>
  </si>
  <si>
    <t>Swan River</t>
  </si>
  <si>
    <t>The Pas</t>
  </si>
  <si>
    <t>Thompson</t>
  </si>
  <si>
    <t>Virden</t>
  </si>
  <si>
    <t>Winnipeg</t>
  </si>
  <si>
    <t>Ontario</t>
  </si>
  <si>
    <t>Ailsa Craig</t>
  </si>
  <si>
    <t>Ajax</t>
  </si>
  <si>
    <t>Alexandria</t>
  </si>
  <si>
    <t>Alliston</t>
  </si>
  <si>
    <t>Almonte</t>
  </si>
  <si>
    <t>Armstrong</t>
  </si>
  <si>
    <t>Arnprior</t>
  </si>
  <si>
    <t>Atikokan</t>
  </si>
  <si>
    <t>Attawapiskat</t>
  </si>
  <si>
    <t>Aurora</t>
  </si>
  <si>
    <t>Bancroft</t>
  </si>
  <si>
    <t>Barriefield</t>
  </si>
  <si>
    <t>Beaverton</t>
  </si>
  <si>
    <t>Belleville</t>
  </si>
  <si>
    <t>Belmont</t>
  </si>
  <si>
    <t>Big Trout Lake</t>
  </si>
  <si>
    <t>CFB Borden</t>
  </si>
  <si>
    <t>Bracebridge</t>
  </si>
  <si>
    <t>Bradford</t>
  </si>
  <si>
    <t>Brampton</t>
  </si>
  <si>
    <t>Brantford</t>
  </si>
  <si>
    <t>Brighton</t>
  </si>
  <si>
    <t>Brockville</t>
  </si>
  <si>
    <t>Burk's Falls</t>
  </si>
  <si>
    <t>Burlington</t>
  </si>
  <si>
    <t>Cambridge</t>
  </si>
  <si>
    <t>Campbellford</t>
  </si>
  <si>
    <t>Cannington</t>
  </si>
  <si>
    <t>Carleton Place</t>
  </si>
  <si>
    <t>Cavan</t>
  </si>
  <si>
    <t>Centralia</t>
  </si>
  <si>
    <t>Chapleau</t>
  </si>
  <si>
    <t>Chatham</t>
  </si>
  <si>
    <t>Chesley</t>
  </si>
  <si>
    <t>Clinton</t>
  </si>
  <si>
    <t>Coboconk</t>
  </si>
  <si>
    <t>Cobourg</t>
  </si>
  <si>
    <t>Cochrane</t>
  </si>
  <si>
    <t>Colborne</t>
  </si>
  <si>
    <t>Collingwood</t>
  </si>
  <si>
    <t>Cornwall</t>
  </si>
  <si>
    <t>Corunna</t>
  </si>
  <si>
    <t>Deep River</t>
  </si>
  <si>
    <t>Deseronto</t>
  </si>
  <si>
    <t>Dorchester</t>
  </si>
  <si>
    <t>Dorion</t>
  </si>
  <si>
    <t>Dresden</t>
  </si>
  <si>
    <t>Dryden</t>
  </si>
  <si>
    <t>Dundalk</t>
  </si>
  <si>
    <t>Dunnville</t>
  </si>
  <si>
    <t>Durham</t>
  </si>
  <si>
    <t>Dutton</t>
  </si>
  <si>
    <t>Earlton</t>
  </si>
  <si>
    <t>Edison</t>
  </si>
  <si>
    <t>Elliot Lake</t>
  </si>
  <si>
    <t>Elmvale</t>
  </si>
  <si>
    <t>Embro</t>
  </si>
  <si>
    <t>Englehart</t>
  </si>
  <si>
    <t>Espanola</t>
  </si>
  <si>
    <t>Exeter</t>
  </si>
  <si>
    <t>Fenelon Falls</t>
  </si>
  <si>
    <t>Fergus</t>
  </si>
  <si>
    <t>Forest</t>
  </si>
  <si>
    <t>Fort Erie</t>
  </si>
  <si>
    <t>Fort Erie (Ridgeway)</t>
  </si>
  <si>
    <t>Fort Frances</t>
  </si>
  <si>
    <t>Ganaoque</t>
  </si>
  <si>
    <t>Geraldton</t>
  </si>
  <si>
    <t>Glencoe</t>
  </si>
  <si>
    <t>Goderich</t>
  </si>
  <si>
    <t>Gore Bay</t>
  </si>
  <si>
    <t>Graham</t>
  </si>
  <si>
    <t>Gravenhurst (Muskoka Airport)</t>
  </si>
  <si>
    <t>Grimsby</t>
  </si>
  <si>
    <t>Guelph</t>
  </si>
  <si>
    <t>Guthrie</t>
  </si>
  <si>
    <t>Haileybury</t>
  </si>
  <si>
    <t>Haldimand (Caledonia)</t>
  </si>
  <si>
    <t>Haldimand (Hagersville)</t>
  </si>
  <si>
    <t>Haliburton</t>
  </si>
  <si>
    <t>Halton Hills (Georgetown)</t>
  </si>
  <si>
    <t>Hamilton</t>
  </si>
  <si>
    <t>Hanover</t>
  </si>
  <si>
    <t>Hastings</t>
  </si>
  <si>
    <t>Hawkesbury</t>
  </si>
  <si>
    <t>Hearst</t>
  </si>
  <si>
    <t>Honey Harbour</t>
  </si>
  <si>
    <t>Hornepayne</t>
  </si>
  <si>
    <t>Huntsville</t>
  </si>
  <si>
    <t>Ingersoll</t>
  </si>
  <si>
    <t>Iroquois Falls</t>
  </si>
  <si>
    <t>Jellicoe</t>
  </si>
  <si>
    <t>Kapuskasing</t>
  </si>
  <si>
    <t>Kemptville</t>
  </si>
  <si>
    <t>Kenora</t>
  </si>
  <si>
    <t>Killaloe</t>
  </si>
  <si>
    <t>Kincardine</t>
  </si>
  <si>
    <t>Kingston</t>
  </si>
  <si>
    <t>Kinmount</t>
  </si>
  <si>
    <t>Kirkland Lake</t>
  </si>
  <si>
    <t>Kitchener</t>
  </si>
  <si>
    <t>Lakefield</t>
  </si>
  <si>
    <t>Lansdowne House</t>
  </si>
  <si>
    <t>Leamington</t>
  </si>
  <si>
    <t>Lindsay</t>
  </si>
  <si>
    <t>Lion's Head</t>
  </si>
  <si>
    <t>Listowel</t>
  </si>
  <si>
    <t>London</t>
  </si>
  <si>
    <t>Lucan</t>
  </si>
  <si>
    <t>Maitland</t>
  </si>
  <si>
    <t>Markdale</t>
  </si>
  <si>
    <t>Markham</t>
  </si>
  <si>
    <t>Martin</t>
  </si>
  <si>
    <t>Matheson</t>
  </si>
  <si>
    <t>Mattawa</t>
  </si>
  <si>
    <t>Midland</t>
  </si>
  <si>
    <t>Milton</t>
  </si>
  <si>
    <t>Milverton</t>
  </si>
  <si>
    <t>Minden</t>
  </si>
  <si>
    <t>Mississauga</t>
  </si>
  <si>
    <t>Mississauga (Airport)</t>
  </si>
  <si>
    <t>Mississauga (Port Credit)</t>
  </si>
  <si>
    <t>Mitchell</t>
  </si>
  <si>
    <t>Moosonee</t>
  </si>
  <si>
    <t>Morrisburg</t>
  </si>
  <si>
    <t>Mount Forest</t>
  </si>
  <si>
    <t>Nakina</t>
  </si>
  <si>
    <t>Nanticoke (Jarvis)</t>
  </si>
  <si>
    <t>Nanticoke (Port Dover)</t>
  </si>
  <si>
    <t>Napanee</t>
  </si>
  <si>
    <t>New Liskeard</t>
  </si>
  <si>
    <t>Newcastle</t>
  </si>
  <si>
    <t>Newcastle (Bowmanville)</t>
  </si>
  <si>
    <t>Newmarket</t>
  </si>
  <si>
    <t>Niagara Falls</t>
  </si>
  <si>
    <t>North Bay</t>
  </si>
  <si>
    <t>Norwood</t>
  </si>
  <si>
    <t>Oakville</t>
  </si>
  <si>
    <t>Orangeville</t>
  </si>
  <si>
    <t>Orillia</t>
  </si>
  <si>
    <t>Oshawa</t>
  </si>
  <si>
    <t>Ottawa</t>
  </si>
  <si>
    <t>Ottawa (Kanata)</t>
  </si>
  <si>
    <t>Owen Sound</t>
  </si>
  <si>
    <t>Pagwa River</t>
  </si>
  <si>
    <t>Paris</t>
  </si>
  <si>
    <t>Parkhill</t>
  </si>
  <si>
    <t>Parry Sound</t>
  </si>
  <si>
    <t>Pelham (Fonthill)</t>
  </si>
  <si>
    <t>Pembroke</t>
  </si>
  <si>
    <t>Penetanguishene</t>
  </si>
  <si>
    <t>Perth</t>
  </si>
  <si>
    <t>Petawawa</t>
  </si>
  <si>
    <t>Peterborough</t>
  </si>
  <si>
    <t>Petrolia</t>
  </si>
  <si>
    <t>Pickering (Dunbarton)</t>
  </si>
  <si>
    <t>Picton</t>
  </si>
  <si>
    <t>Plattsville</t>
  </si>
  <si>
    <t>Point Alexander</t>
  </si>
  <si>
    <t>Port Burwell</t>
  </si>
  <si>
    <t>Port Colborne</t>
  </si>
  <si>
    <t>Port Elgin</t>
  </si>
  <si>
    <t>Port Hope</t>
  </si>
  <si>
    <t>Port Perry</t>
  </si>
  <si>
    <t>Port Stanley</t>
  </si>
  <si>
    <t>Prescott</t>
  </si>
  <si>
    <t>Raith</t>
  </si>
  <si>
    <t>Rayside-Balfour (Chelmsford)</t>
  </si>
  <si>
    <t>Red Lake</t>
  </si>
  <si>
    <t>Renfrew</t>
  </si>
  <si>
    <t>Richmond Hill</t>
  </si>
  <si>
    <t>Rockland</t>
  </si>
  <si>
    <t>Sarnia</t>
  </si>
  <si>
    <t>Sault Ste. Marie</t>
  </si>
  <si>
    <t>Schreiber</t>
  </si>
  <si>
    <t>Seaforth</t>
  </si>
  <si>
    <t>Shelburne</t>
  </si>
  <si>
    <t>Simcoe</t>
  </si>
  <si>
    <t>Sioux Lookout</t>
  </si>
  <si>
    <t>Smiths Falls</t>
  </si>
  <si>
    <t>Smithville</t>
  </si>
  <si>
    <t>Smooth Rock Falls</t>
  </si>
  <si>
    <t>South River</t>
  </si>
  <si>
    <t>Southampton</t>
  </si>
  <si>
    <t>St. Catharines</t>
  </si>
  <si>
    <t>St. Mary's</t>
  </si>
  <si>
    <t>St. Thomas</t>
  </si>
  <si>
    <t>Stirling</t>
  </si>
  <si>
    <t>Stratford</t>
  </si>
  <si>
    <t>Strathroy</t>
  </si>
  <si>
    <t>Sturgeon Falls</t>
  </si>
  <si>
    <t>Sudbury</t>
  </si>
  <si>
    <t>Sundridge</t>
  </si>
  <si>
    <t>Tavistock</t>
  </si>
  <si>
    <t>Temagami</t>
  </si>
  <si>
    <t>Thamesford</t>
  </si>
  <si>
    <t>Thedford</t>
  </si>
  <si>
    <t>Thunder Bay</t>
  </si>
  <si>
    <t>Tillsonburg</t>
  </si>
  <si>
    <t>Timmins</t>
  </si>
  <si>
    <t>Timmins (Porcupine)</t>
  </si>
  <si>
    <t> Etobicoke</t>
  </si>
  <si>
    <t> North York</t>
  </si>
  <si>
    <t> Scarborough</t>
  </si>
  <si>
    <t> Toronto</t>
  </si>
  <si>
    <t>Trenton</t>
  </si>
  <si>
    <t>Trout Creek</t>
  </si>
  <si>
    <t>Uxbridge</t>
  </si>
  <si>
    <t>Vaughan (Woodbridge)</t>
  </si>
  <si>
    <t>Vittoria</t>
  </si>
  <si>
    <t>Walkerton</t>
  </si>
  <si>
    <t>Wallaceburg</t>
  </si>
  <si>
    <t>Waterloo</t>
  </si>
  <si>
    <t>Watford</t>
  </si>
  <si>
    <t>Wawa</t>
  </si>
  <si>
    <t>Welland</t>
  </si>
  <si>
    <t>West Lorne</t>
  </si>
  <si>
    <t>Whitby</t>
  </si>
  <si>
    <t>Whitby (Brooklin)</t>
  </si>
  <si>
    <t>White River</t>
  </si>
  <si>
    <t>Wiarton</t>
  </si>
  <si>
    <t>Windsor</t>
  </si>
  <si>
    <t>Wingham</t>
  </si>
  <si>
    <t>Woodstock</t>
  </si>
  <si>
    <t>Wyoming</t>
  </si>
  <si>
    <t>Quebec</t>
  </si>
  <si>
    <t>Acton-Vale</t>
  </si>
  <si>
    <t>Alma</t>
  </si>
  <si>
    <t>Amos</t>
  </si>
  <si>
    <t>Asbestos</t>
  </si>
  <si>
    <t>Aylmer</t>
  </si>
  <si>
    <t>Baie-Comeau</t>
  </si>
  <si>
    <t>Baie-Saint-Paul</t>
  </si>
  <si>
    <t>Beauport</t>
  </si>
  <si>
    <t>Bedford</t>
  </si>
  <si>
    <t>Beloeil</t>
  </si>
  <si>
    <t>Brome</t>
  </si>
  <si>
    <t>Brossard</t>
  </si>
  <si>
    <t>Buckingham</t>
  </si>
  <si>
    <t>Campbell's Bay</t>
  </si>
  <si>
    <t>Chambly</t>
  </si>
  <si>
    <t>Coaticook</t>
  </si>
  <si>
    <t>Contrecoeur</t>
  </si>
  <si>
    <t>Cowansville</t>
  </si>
  <si>
    <t>Deux-Montagnes</t>
  </si>
  <si>
    <t>Dolbeau</t>
  </si>
  <si>
    <t>Drummondville</t>
  </si>
  <si>
    <t>Farnham</t>
  </si>
  <si>
    <t>Fort-Coulonge</t>
  </si>
  <si>
    <t>Gagnon</t>
  </si>
  <si>
    <t>Gaspé</t>
  </si>
  <si>
    <t>Gatineau</t>
  </si>
  <si>
    <t>Gracefield</t>
  </si>
  <si>
    <t>Granby</t>
  </si>
  <si>
    <t>Harrington-Harbour</t>
  </si>
  <si>
    <t>Havre-St-Pierre</t>
  </si>
  <si>
    <t>Hemmingford</t>
  </si>
  <si>
    <t>Hull</t>
  </si>
  <si>
    <t>Iberville</t>
  </si>
  <si>
    <t>Inukjuak</t>
  </si>
  <si>
    <t>Joliette</t>
  </si>
  <si>
    <t>Kuujjuaq</t>
  </si>
  <si>
    <t>Kuujjuarapik</t>
  </si>
  <si>
    <t>La Pocatière</t>
  </si>
  <si>
    <t>La-Malbaie</t>
  </si>
  <si>
    <t>La-Tuque</t>
  </si>
  <si>
    <t>Lac-Mégantic</t>
  </si>
  <si>
    <t>Lachute</t>
  </si>
  <si>
    <t>Lennoxville</t>
  </si>
  <si>
    <t>Léry</t>
  </si>
  <si>
    <t>Loretteville</t>
  </si>
  <si>
    <t>Louiseville</t>
  </si>
  <si>
    <t>Magog</t>
  </si>
  <si>
    <t>Malartic</t>
  </si>
  <si>
    <t>Maniwaki</t>
  </si>
  <si>
    <t>Masson</t>
  </si>
  <si>
    <t>Matane</t>
  </si>
  <si>
    <t>Mont-Joli</t>
  </si>
  <si>
    <t>Mont-Laurier</t>
  </si>
  <si>
    <t>Montmagny</t>
  </si>
  <si>
    <t>Beaconsfield</t>
  </si>
  <si>
    <t>Dorval</t>
  </si>
  <si>
    <t>Laval</t>
  </si>
  <si>
    <t>Montréal (hôtel de ville)</t>
  </si>
  <si>
    <t>Montréal-Est</t>
  </si>
  <si>
    <t>Montréal-Nord</t>
  </si>
  <si>
    <t>Outremont</t>
  </si>
  <si>
    <t>Pierrefonds</t>
  </si>
  <si>
    <t>St-Lambert</t>
  </si>
  <si>
    <t>St-Laurent</t>
  </si>
  <si>
    <t>Ste-Anne-de-Bellevue</t>
  </si>
  <si>
    <t>Verdun</t>
  </si>
  <si>
    <t>Nicolet (Gentilly)</t>
  </si>
  <si>
    <t>Nitchequon</t>
  </si>
  <si>
    <t>Noranda</t>
  </si>
  <si>
    <t>Percé</t>
  </si>
  <si>
    <t>Pincourt</t>
  </si>
  <si>
    <t>Plessisville</t>
  </si>
  <si>
    <t>Port-Cartier</t>
  </si>
  <si>
    <t>Puvirnituq</t>
  </si>
  <si>
    <t>Ancienne-Lorette</t>
  </si>
  <si>
    <t>Lévis</t>
  </si>
  <si>
    <t>Québec</t>
  </si>
  <si>
    <t>Sillery</t>
  </si>
  <si>
    <t>Ste-Foy</t>
  </si>
  <si>
    <t>Richmond</t>
  </si>
  <si>
    <t>Rimouski</t>
  </si>
  <si>
    <t>Rivière-du-Loup</t>
  </si>
  <si>
    <t>Roberval</t>
  </si>
  <si>
    <t>Rock-Island</t>
  </si>
  <si>
    <t>Rosemère</t>
  </si>
  <si>
    <t>Rouyn</t>
  </si>
  <si>
    <t>Saguenay</t>
  </si>
  <si>
    <t>Saguenay (Bagotville)</t>
  </si>
  <si>
    <t>Saguenay (Jonquière)</t>
  </si>
  <si>
    <t>Saguenay (Kenogani)</t>
  </si>
  <si>
    <t>Saint-Eustache</t>
  </si>
  <si>
    <t>Saint-Jean-sur-Richelieu</t>
  </si>
  <si>
    <t>Salaberry-de-Valleyfield</t>
  </si>
  <si>
    <t>Schefferville</t>
  </si>
  <si>
    <t>Senneterre</t>
  </si>
  <si>
    <t>Sept-Îles</t>
  </si>
  <si>
    <t>Shawinigan</t>
  </si>
  <si>
    <t>Shawville</t>
  </si>
  <si>
    <t>Sherbrooke</t>
  </si>
  <si>
    <t>Sorel</t>
  </si>
  <si>
    <t>St-Félicien</t>
  </si>
  <si>
    <t>St-Georges-de-Cacouna</t>
  </si>
  <si>
    <t>St-Hubert</t>
  </si>
  <si>
    <t>St-Hubert-de-Rivière-du-Loup</t>
  </si>
  <si>
    <t>St-Hyacinthe</t>
  </si>
  <si>
    <t>St-Jérôme</t>
  </si>
  <si>
    <t>St-Jovite</t>
  </si>
  <si>
    <t>St-Lazare-Hudson</t>
  </si>
  <si>
    <t>St-Nicolas</t>
  </si>
  <si>
    <t>Ste-Agathe-des-Monts</t>
  </si>
  <si>
    <t>Sutton</t>
  </si>
  <si>
    <t>Tadoussac</t>
  </si>
  <si>
    <t>Témiscaming</t>
  </si>
  <si>
    <t>Terrebone</t>
  </si>
  <si>
    <t>Thetford Mines</t>
  </si>
  <si>
    <t>Thurso</t>
  </si>
  <si>
    <t>Trois-Rivières</t>
  </si>
  <si>
    <t>Val-d'Or</t>
  </si>
  <si>
    <t>Varennes</t>
  </si>
  <si>
    <t>Verchères</t>
  </si>
  <si>
    <t>Victoriaville</t>
  </si>
  <si>
    <t>Ville-Marie</t>
  </si>
  <si>
    <t>Wakefield</t>
  </si>
  <si>
    <t xml:space="preserve">New Brunswick </t>
  </si>
  <si>
    <t>Bathurst</t>
  </si>
  <si>
    <t>Campbellton</t>
  </si>
  <si>
    <t>Edmundston</t>
  </si>
  <si>
    <t>Fredericton</t>
  </si>
  <si>
    <t>Gagetown</t>
  </si>
  <si>
    <t>Grand Falls</t>
  </si>
  <si>
    <t>Miramichi</t>
  </si>
  <si>
    <t>Moncton</t>
  </si>
  <si>
    <t>Oromocto</t>
  </si>
  <si>
    <t>Sackville</t>
  </si>
  <si>
    <t>Saint Andrews</t>
  </si>
  <si>
    <t>Saint George</t>
  </si>
  <si>
    <t>Saint John</t>
  </si>
  <si>
    <t>Shippagan</t>
  </si>
  <si>
    <t>St. Stephen</t>
  </si>
  <si>
    <t xml:space="preserve">Nova Scotia </t>
  </si>
  <si>
    <t>Amherst</t>
  </si>
  <si>
    <t>Antigonish</t>
  </si>
  <si>
    <t>Bridgewater</t>
  </si>
  <si>
    <t>Canso</t>
  </si>
  <si>
    <t>Debert</t>
  </si>
  <si>
    <t>Digby</t>
  </si>
  <si>
    <t>Greenwood (CFB)</t>
  </si>
  <si>
    <t> Dartmouth</t>
  </si>
  <si>
    <t> Halifax</t>
  </si>
  <si>
    <t>Kentville</t>
  </si>
  <si>
    <t>Liverpool</t>
  </si>
  <si>
    <t>Lockeport</t>
  </si>
  <si>
    <t>Louisburg</t>
  </si>
  <si>
    <t>Lunenburg</t>
  </si>
  <si>
    <t>New Glasgow</t>
  </si>
  <si>
    <t>North Sydney</t>
  </si>
  <si>
    <t>Pictou</t>
  </si>
  <si>
    <t>Port Hawkesbury</t>
  </si>
  <si>
    <t>Springhill</t>
  </si>
  <si>
    <t>Stewiacke</t>
  </si>
  <si>
    <t>Sydney</t>
  </si>
  <si>
    <t>Tatamagouche</t>
  </si>
  <si>
    <t>Truro</t>
  </si>
  <si>
    <t>Wolfville</t>
  </si>
  <si>
    <t>Yarmouth</t>
  </si>
  <si>
    <t>Prince Edward Island</t>
  </si>
  <si>
    <t>Charllottetown</t>
  </si>
  <si>
    <t>Souris</t>
  </si>
  <si>
    <t>Summerside</t>
  </si>
  <si>
    <t>Tignish</t>
  </si>
  <si>
    <t xml:space="preserve">Newfoundland </t>
  </si>
  <si>
    <t>Argentia</t>
  </si>
  <si>
    <t>Bonavista</t>
  </si>
  <si>
    <t>Buchans</t>
  </si>
  <si>
    <t>Cape Harrison</t>
  </si>
  <si>
    <t>Cape Race</t>
  </si>
  <si>
    <t>Channel-Port aux Basques</t>
  </si>
  <si>
    <t>Corner Brook</t>
  </si>
  <si>
    <t>Gander</t>
  </si>
  <si>
    <t>Grand Bank</t>
  </si>
  <si>
    <t>Happy Valley-Goose Bay</t>
  </si>
  <si>
    <t>Labrador City</t>
  </si>
  <si>
    <t>St. Anthony</t>
  </si>
  <si>
    <t>St. John's</t>
  </si>
  <si>
    <t>Stephenville</t>
  </si>
  <si>
    <t>Twin Falls</t>
  </si>
  <si>
    <t>Wabana</t>
  </si>
  <si>
    <t>Wabush</t>
  </si>
  <si>
    <t>Yukon</t>
  </si>
  <si>
    <t>Aishihik</t>
  </si>
  <si>
    <t>Dawson</t>
  </si>
  <si>
    <t>Destruction Bay</t>
  </si>
  <si>
    <t>Faro</t>
  </si>
  <si>
    <t>Haines Junction</t>
  </si>
  <si>
    <t>Snag</t>
  </si>
  <si>
    <t>Teslin</t>
  </si>
  <si>
    <t>Watson Lake</t>
  </si>
  <si>
    <t>Whitehorse</t>
  </si>
  <si>
    <t>Northwest Territories</t>
  </si>
  <si>
    <t>Aklavik</t>
  </si>
  <si>
    <t>Echo Bay / Port Radium</t>
  </si>
  <si>
    <t>Fort Good Hope</t>
  </si>
  <si>
    <t>Fort McPherson</t>
  </si>
  <si>
    <t>Fort Providence</t>
  </si>
  <si>
    <t>Fort Resolution</t>
  </si>
  <si>
    <t>Fort Simpson</t>
  </si>
  <si>
    <t>Fort Smith</t>
  </si>
  <si>
    <t>Hay River</t>
  </si>
  <si>
    <t>Holman</t>
  </si>
  <si>
    <t>Inuvik</t>
  </si>
  <si>
    <t>Mould Bay</t>
  </si>
  <si>
    <t>Norman Wells</t>
  </si>
  <si>
    <t>Rae-Edzo</t>
  </si>
  <si>
    <t>Tungsten</t>
  </si>
  <si>
    <t>Wrigley</t>
  </si>
  <si>
    <t>Yellowknife</t>
  </si>
  <si>
    <t xml:space="preserve">Nunavut </t>
  </si>
  <si>
    <t>Alert</t>
  </si>
  <si>
    <t>Arctic Bay</t>
  </si>
  <si>
    <t>Arviat / Eskimo Point</t>
  </si>
  <si>
    <t>Baker Lake</t>
  </si>
  <si>
    <t>Cambridge Bay</t>
  </si>
  <si>
    <t>Chesterfield Inlet</t>
  </si>
  <si>
    <t>Clyde River</t>
  </si>
  <si>
    <t>Coppermine</t>
  </si>
  <si>
    <t>Coral Harbour</t>
  </si>
  <si>
    <t>Eureka</t>
  </si>
  <si>
    <t>Iqaluit</t>
  </si>
  <si>
    <t>Isachsen</t>
  </si>
  <si>
    <t>Nottingham Island</t>
  </si>
  <si>
    <t>Rankin Inlet</t>
  </si>
  <si>
    <t>Resolute</t>
  </si>
  <si>
    <t>Resolution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</si>
</sst>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sz val="10"/>
      <name val="MS Sans Serif"/>
      <family val="2"/>
    </font>
    <font>
      <sz val="8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Franklin Gothic Book"/>
      <family val="2"/>
    </font>
    <font>
      <sz val="11"/>
      <name val="Franklin Gothic Book"/>
      <family val="2"/>
    </font>
    <font>
      <b/>
      <sz val="11"/>
      <color rgb="FF3F3F3F"/>
      <name val="Franklin Gothic Book"/>
      <family val="2"/>
    </font>
    <font>
      <sz val="11"/>
      <color theme="3"/>
      <name val="Franklin Gothic Book"/>
      <family val="2"/>
    </font>
    <font>
      <vertAlign val="subscript"/>
      <sz val="11"/>
      <name val="Franklin Gothic Book"/>
      <family val="2"/>
    </font>
    <font>
      <b/>
      <sz val="11"/>
      <name val="Franklin Gothic Book"/>
      <family val="2"/>
    </font>
    <font>
      <b/>
      <sz val="11"/>
      <color theme="0"/>
      <name val="Franklin Gothic Book"/>
      <family val="2"/>
    </font>
    <font>
      <sz val="11"/>
      <color rgb="FF00B050"/>
      <name val="Franklin Gothic Book"/>
      <family val="2"/>
    </font>
    <font>
      <sz val="11"/>
      <color theme="0" tint="-0.499984740745262"/>
      <name val="Franklin Gothic Book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i/>
      <sz val="11"/>
      <color rgb="FF7F7F7F"/>
      <name val="Franklin Gothic Book"/>
      <family val="2"/>
    </font>
    <font>
      <b/>
      <sz val="14"/>
      <color theme="3"/>
      <name val="Franklin Gothic Book"/>
      <family val="2"/>
    </font>
    <font>
      <b/>
      <sz val="12"/>
      <color theme="3"/>
      <name val="Franklin Gothic Book"/>
      <family val="2"/>
    </font>
    <font>
      <sz val="11"/>
      <color theme="1" tint="0.34998626667073579"/>
      <name val="Franklin Gothic Book"/>
      <family val="2"/>
    </font>
    <font>
      <b/>
      <sz val="18"/>
      <color theme="3"/>
      <name val="Franklin Gothic Book"/>
      <family val="2"/>
    </font>
    <font>
      <b/>
      <u/>
      <sz val="11"/>
      <name val="Franklin Gothic Book"/>
      <family val="2"/>
    </font>
    <font>
      <i/>
      <sz val="11"/>
      <name val="Franklin Gothic Book"/>
      <family val="2"/>
    </font>
    <font>
      <b/>
      <i/>
      <sz val="11"/>
      <color indexed="8"/>
      <name val="Franklin Gothic Book"/>
      <family val="2"/>
    </font>
    <font>
      <sz val="11"/>
      <color indexed="55"/>
      <name val="Franklin Gothic Book"/>
      <family val="2"/>
    </font>
    <font>
      <b/>
      <i/>
      <sz val="11"/>
      <name val="Franklin Gothic Book"/>
      <family val="2"/>
    </font>
    <font>
      <vertAlign val="superscript"/>
      <sz val="11"/>
      <name val="Franklin Gothic Book"/>
      <family val="2"/>
    </font>
    <font>
      <sz val="11"/>
      <color indexed="12"/>
      <name val="Franklin Gothic Book"/>
      <family val="2"/>
    </font>
    <font>
      <sz val="20"/>
      <color theme="3"/>
      <name val="Franklin Gothic Book"/>
      <family val="2"/>
    </font>
    <font>
      <b/>
      <sz val="11"/>
      <color theme="0" tint="-0.499984740745262"/>
      <name val="Franklin Gothic Book"/>
      <family val="2"/>
    </font>
    <font>
      <vertAlign val="subscript"/>
      <sz val="11"/>
      <color theme="0" tint="-0.499984740745262"/>
      <name val="Franklin Gothic Book"/>
      <family val="2"/>
    </font>
    <font>
      <vertAlign val="superscript"/>
      <sz val="11"/>
      <color theme="0" tint="-0.499984740745262"/>
      <name val="Franklin Gothic Book"/>
      <family val="2"/>
    </font>
    <font>
      <sz val="11"/>
      <name val="Symbol"/>
      <family val="1"/>
      <charset val="2"/>
    </font>
    <font>
      <sz val="11"/>
      <color rgb="FFFF0000"/>
      <name val="Franklin Gothic Book"/>
      <family val="2"/>
    </font>
    <font>
      <b/>
      <sz val="11"/>
      <color rgb="FFFF0000"/>
      <name val="Franklin Gothic Book"/>
      <family val="2"/>
    </font>
    <font>
      <i/>
      <vertAlign val="superscript"/>
      <sz val="11"/>
      <name val="Franklin Gothic Book"/>
      <family val="2"/>
    </font>
    <font>
      <b/>
      <sz val="11"/>
      <color indexed="55"/>
      <name val="Franklin Gothic Book"/>
      <family val="2"/>
    </font>
    <font>
      <b/>
      <i/>
      <sz val="11"/>
      <color theme="0" tint="-0.499984740745262"/>
      <name val="Franklin Gothic Book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0"/>
      <name val="Franklin Gothic Book"/>
      <family val="2"/>
    </font>
    <font>
      <b/>
      <sz val="28"/>
      <color theme="3"/>
      <name val="Cambria"/>
      <family val="2"/>
      <scheme val="major"/>
    </font>
    <font>
      <sz val="11"/>
      <color theme="1"/>
      <name val="Cambria"/>
      <family val="2"/>
      <scheme val="major"/>
    </font>
    <font>
      <sz val="11"/>
      <name val="Calibri"/>
      <family val="2"/>
    </font>
    <font>
      <sz val="9.9"/>
      <name val="Franklin Gothic Book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i/>
      <vertAlign val="subscript"/>
      <sz val="11"/>
      <name val="Franklin Gothic Book"/>
      <family val="2"/>
    </font>
    <font>
      <sz val="11"/>
      <color theme="0" tint="-0.499984740745262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/>
        <bgColor indexed="1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15"/>
      </patternFill>
    </fill>
    <fill>
      <patternFill patternType="solid">
        <fgColor theme="0"/>
        <bgColor indexed="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theme="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theme="0" tint="-0.499984740745262"/>
      </left>
      <right/>
      <top style="medium">
        <color indexed="64"/>
      </top>
      <bottom/>
      <diagonal/>
    </border>
    <border>
      <left style="dotted">
        <color theme="0" tint="-0.499984740745262"/>
      </left>
      <right/>
      <top/>
      <bottom/>
      <diagonal/>
    </border>
    <border>
      <left style="dotted">
        <color theme="0" tint="-0.499984740745262"/>
      </left>
      <right/>
      <top/>
      <bottom style="medium">
        <color indexed="64"/>
      </bottom>
      <diagonal/>
    </border>
    <border>
      <left/>
      <right style="dotted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</borders>
  <cellStyleXfs count="28">
    <xf numFmtId="0" fontId="0" fillId="0" borderId="0"/>
    <xf numFmtId="0" fontId="3" fillId="0" borderId="0"/>
    <xf numFmtId="0" fontId="4" fillId="0" borderId="0"/>
    <xf numFmtId="0" fontId="6" fillId="0" borderId="0"/>
    <xf numFmtId="0" fontId="7" fillId="2" borderId="13" applyNumberFormat="0" applyProtection="0">
      <alignment horizontal="center"/>
    </xf>
    <xf numFmtId="0" fontId="8" fillId="2" borderId="12" applyNumberFormat="0" applyProtection="0">
      <alignment horizontal="center"/>
    </xf>
    <xf numFmtId="0" fontId="19" fillId="0" borderId="0"/>
    <xf numFmtId="0" fontId="25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10" fillId="0" borderId="11" applyNumberFormat="0" applyFill="0" applyAlignment="0" applyProtection="0"/>
    <xf numFmtId="0" fontId="10" fillId="0" borderId="0" applyNumberFormat="0" applyFill="0" applyBorder="0" applyAlignment="0" applyProtection="0"/>
    <xf numFmtId="0" fontId="11" fillId="11" borderId="12" applyNumberFormat="0" applyProtection="0">
      <alignment horizontal="center" vertical="center"/>
    </xf>
    <xf numFmtId="2" fontId="12" fillId="2" borderId="13" applyProtection="0">
      <alignment horizontal="center" vertical="center"/>
    </xf>
    <xf numFmtId="2" fontId="13" fillId="2" borderId="12" applyProtection="0">
      <alignment horizontal="center" vertical="center"/>
    </xf>
    <xf numFmtId="0" fontId="13" fillId="0" borderId="27" applyNumberFormat="0" applyFill="0" applyAlignment="0" applyProtection="0"/>
    <xf numFmtId="0" fontId="16" fillId="3" borderId="14" applyNumberFormat="0" applyAlignment="0" applyProtection="0"/>
    <xf numFmtId="0" fontId="21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9" fillId="4" borderId="0" applyNumberFormat="0" applyFont="0" applyBorder="0" applyAlignment="0" applyProtection="0"/>
    <xf numFmtId="0" fontId="2" fillId="5" borderId="0" applyNumberFormat="0" applyFont="0" applyBorder="0" applyAlignment="0" applyProtection="0"/>
    <xf numFmtId="0" fontId="2" fillId="6" borderId="0" applyNumberFormat="0" applyFont="0" applyBorder="0" applyAlignment="0" applyProtection="0"/>
    <xf numFmtId="0" fontId="9" fillId="7" borderId="0" applyNumberFormat="0" applyFont="0" applyBorder="0" applyAlignment="0" applyProtection="0"/>
    <xf numFmtId="2" fontId="17" fillId="2" borderId="12" applyFill="0">
      <alignment horizontal="center" vertical="center"/>
    </xf>
    <xf numFmtId="0" fontId="24" fillId="0" borderId="0" applyNumberFormat="0" applyAlignment="0">
      <alignment horizontal="left" vertical="center"/>
    </xf>
    <xf numFmtId="0" fontId="43" fillId="0" borderId="10" applyNumberFormat="0" applyFill="0" applyAlignment="0" applyProtection="0"/>
    <xf numFmtId="0" fontId="44" fillId="0" borderId="11" applyNumberFormat="0" applyFill="0" applyAlignment="0" applyProtection="0"/>
    <xf numFmtId="0" fontId="1" fillId="0" borderId="0"/>
  </cellStyleXfs>
  <cellXfs count="295">
    <xf numFmtId="0" fontId="0" fillId="0" borderId="0" xfId="0"/>
    <xf numFmtId="0" fontId="11" fillId="0" borderId="0" xfId="2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2" xfId="2" applyFont="1" applyBorder="1" applyAlignment="1">
      <alignment vertical="center"/>
    </xf>
    <xf numFmtId="0" fontId="27" fillId="0" borderId="3" xfId="2" applyFont="1" applyBorder="1" applyAlignment="1">
      <alignment vertical="center"/>
    </xf>
    <xf numFmtId="0" fontId="27" fillId="0" borderId="0" xfId="2" applyFont="1" applyAlignment="1">
      <alignment horizontal="center" vertical="center" wrapText="1"/>
    </xf>
    <xf numFmtId="0" fontId="11" fillId="0" borderId="1" xfId="2" applyFont="1" applyBorder="1" applyAlignment="1">
      <alignment vertical="center"/>
    </xf>
    <xf numFmtId="2" fontId="11" fillId="0" borderId="0" xfId="2" applyNumberFormat="1" applyFont="1" applyAlignment="1">
      <alignment vertical="center"/>
    </xf>
    <xf numFmtId="0" fontId="11" fillId="0" borderId="2" xfId="2" applyFont="1" applyBorder="1" applyAlignment="1">
      <alignment horizontal="right" vertical="center"/>
    </xf>
    <xf numFmtId="0" fontId="11" fillId="0" borderId="4" xfId="2" applyFont="1" applyBorder="1" applyAlignment="1">
      <alignment horizontal="right" vertical="center"/>
    </xf>
    <xf numFmtId="2" fontId="11" fillId="0" borderId="1" xfId="2" applyNumberFormat="1" applyFont="1" applyBorder="1" applyAlignment="1">
      <alignment vertical="center"/>
    </xf>
    <xf numFmtId="0" fontId="27" fillId="0" borderId="5" xfId="2" applyFont="1" applyBorder="1" applyAlignment="1">
      <alignment vertical="center"/>
    </xf>
    <xf numFmtId="0" fontId="15" fillId="0" borderId="0" xfId="2" quotePrefix="1" applyFont="1" applyAlignment="1">
      <alignment horizontal="left" vertical="center"/>
    </xf>
    <xf numFmtId="0" fontId="11" fillId="8" borderId="0" xfId="2" applyFont="1" applyFill="1" applyAlignment="1">
      <alignment vertical="center"/>
    </xf>
    <xf numFmtId="0" fontId="15" fillId="8" borderId="0" xfId="0" quotePrefix="1" applyFont="1" applyFill="1" applyAlignment="1">
      <alignment horizontal="left" vertical="center"/>
    </xf>
    <xf numFmtId="0" fontId="11" fillId="8" borderId="17" xfId="2" applyFont="1" applyFill="1" applyBorder="1" applyAlignment="1">
      <alignment vertical="center"/>
    </xf>
    <xf numFmtId="0" fontId="11" fillId="8" borderId="20" xfId="2" applyFont="1" applyFill="1" applyBorder="1" applyAlignment="1">
      <alignment vertical="center"/>
    </xf>
    <xf numFmtId="0" fontId="11" fillId="8" borderId="0" xfId="0" applyFont="1" applyFill="1" applyAlignment="1">
      <alignment vertical="center"/>
    </xf>
    <xf numFmtId="0" fontId="11" fillId="8" borderId="19" xfId="2" applyFont="1" applyFill="1" applyBorder="1" applyAlignment="1">
      <alignment vertical="center"/>
    </xf>
    <xf numFmtId="0" fontId="11" fillId="8" borderId="0" xfId="2" applyFont="1" applyFill="1" applyAlignment="1">
      <alignment horizontal="right" vertical="center"/>
    </xf>
    <xf numFmtId="0" fontId="11" fillId="8" borderId="0" xfId="0" quotePrefix="1" applyFont="1" applyFill="1" applyAlignment="1">
      <alignment horizontal="right" vertical="center"/>
    </xf>
    <xf numFmtId="0" fontId="15" fillId="8" borderId="0" xfId="2" applyFont="1" applyFill="1" applyAlignment="1">
      <alignment horizontal="right" vertical="center"/>
    </xf>
    <xf numFmtId="0" fontId="32" fillId="8" borderId="0" xfId="2" quotePrefix="1" applyFont="1" applyFill="1" applyAlignment="1">
      <alignment horizontal="right" vertical="center"/>
    </xf>
    <xf numFmtId="0" fontId="11" fillId="8" borderId="21" xfId="2" applyFont="1" applyFill="1" applyBorder="1" applyAlignment="1">
      <alignment vertical="center"/>
    </xf>
    <xf numFmtId="0" fontId="11" fillId="8" borderId="0" xfId="0" applyFont="1" applyFill="1" applyAlignment="1">
      <alignment horizontal="left" vertical="center"/>
    </xf>
    <xf numFmtId="0" fontId="32" fillId="8" borderId="0" xfId="0" applyFont="1" applyFill="1" applyAlignment="1">
      <alignment horizontal="center" vertical="center"/>
    </xf>
    <xf numFmtId="0" fontId="11" fillId="8" borderId="22" xfId="2" applyFont="1" applyFill="1" applyBorder="1" applyAlignment="1">
      <alignment vertical="center"/>
    </xf>
    <xf numFmtId="0" fontId="29" fillId="8" borderId="0" xfId="2" applyFont="1" applyFill="1" applyAlignment="1">
      <alignment vertical="center"/>
    </xf>
    <xf numFmtId="0" fontId="18" fillId="8" borderId="0" xfId="0" applyFont="1" applyFill="1" applyAlignment="1">
      <alignment vertical="center"/>
    </xf>
    <xf numFmtId="0" fontId="27" fillId="8" borderId="0" xfId="2" applyFont="1" applyFill="1" applyAlignment="1">
      <alignment vertical="center"/>
    </xf>
    <xf numFmtId="0" fontId="11" fillId="8" borderId="23" xfId="2" applyFont="1" applyFill="1" applyBorder="1" applyAlignment="1">
      <alignment vertical="center"/>
    </xf>
    <xf numFmtId="0" fontId="26" fillId="8" borderId="0" xfId="2" applyFont="1" applyFill="1" applyAlignment="1">
      <alignment horizontal="center" vertical="center"/>
    </xf>
    <xf numFmtId="0" fontId="11" fillId="8" borderId="0" xfId="0" applyFont="1" applyFill="1" applyAlignment="1">
      <alignment vertical="center" wrapText="1"/>
    </xf>
    <xf numFmtId="0" fontId="15" fillId="8" borderId="19" xfId="2" quotePrefix="1" applyFont="1" applyFill="1" applyBorder="1" applyAlignment="1">
      <alignment horizontal="right" vertical="center"/>
    </xf>
    <xf numFmtId="0" fontId="18" fillId="8" borderId="0" xfId="2" applyFont="1" applyFill="1" applyAlignment="1">
      <alignment vertical="center"/>
    </xf>
    <xf numFmtId="0" fontId="11" fillId="8" borderId="19" xfId="0" applyFont="1" applyFill="1" applyBorder="1" applyAlignment="1">
      <alignment vertical="center"/>
    </xf>
    <xf numFmtId="0" fontId="15" fillId="8" borderId="19" xfId="2" applyFont="1" applyFill="1" applyBorder="1" applyAlignment="1">
      <alignment vertical="center"/>
    </xf>
    <xf numFmtId="0" fontId="26" fillId="8" borderId="19" xfId="2" quotePrefix="1" applyFont="1" applyFill="1" applyBorder="1" applyAlignment="1">
      <alignment horizontal="left" vertical="center"/>
    </xf>
    <xf numFmtId="0" fontId="26" fillId="8" borderId="0" xfId="2" applyFont="1" applyFill="1" applyAlignment="1">
      <alignment horizontal="left" vertical="center"/>
    </xf>
    <xf numFmtId="0" fontId="11" fillId="8" borderId="0" xfId="0" applyFont="1" applyFill="1" applyAlignment="1">
      <alignment horizontal="center" vertical="center"/>
    </xf>
    <xf numFmtId="0" fontId="30" fillId="8" borderId="0" xfId="2" applyFont="1" applyFill="1" applyAlignment="1">
      <alignment vertical="center"/>
    </xf>
    <xf numFmtId="0" fontId="11" fillId="8" borderId="20" xfId="0" applyFont="1" applyFill="1" applyBorder="1" applyAlignment="1">
      <alignment vertical="center"/>
    </xf>
    <xf numFmtId="0" fontId="11" fillId="8" borderId="0" xfId="1" applyFont="1" applyFill="1" applyAlignment="1">
      <alignment horizontal="center" vertical="center"/>
    </xf>
    <xf numFmtId="0" fontId="11" fillId="8" borderId="18" xfId="2" applyFont="1" applyFill="1" applyBorder="1" applyAlignment="1">
      <alignment vertical="center"/>
    </xf>
    <xf numFmtId="0" fontId="18" fillId="8" borderId="0" xfId="2" applyFont="1" applyFill="1" applyAlignment="1">
      <alignment vertical="center" wrapText="1"/>
    </xf>
    <xf numFmtId="0" fontId="11" fillId="8" borderId="0" xfId="2" applyFont="1" applyFill="1" applyAlignment="1">
      <alignment horizontal="center" vertical="center"/>
    </xf>
    <xf numFmtId="0" fontId="27" fillId="8" borderId="0" xfId="0" quotePrefix="1" applyFont="1" applyFill="1" applyAlignment="1">
      <alignment horizontal="right" vertical="center"/>
    </xf>
    <xf numFmtId="0" fontId="11" fillId="8" borderId="0" xfId="0" applyFont="1" applyFill="1" applyAlignment="1">
      <alignment horizontal="right" vertical="center"/>
    </xf>
    <xf numFmtId="0" fontId="11" fillId="8" borderId="0" xfId="2" quotePrefix="1" applyFont="1" applyFill="1" applyAlignment="1">
      <alignment horizontal="right" vertical="center"/>
    </xf>
    <xf numFmtId="2" fontId="11" fillId="8" borderId="0" xfId="2" applyNumberFormat="1" applyFont="1" applyFill="1" applyAlignment="1">
      <alignment horizontal="center" vertical="center"/>
    </xf>
    <xf numFmtId="0" fontId="34" fillId="8" borderId="0" xfId="2" quotePrefix="1" applyFont="1" applyFill="1" applyAlignment="1">
      <alignment vertical="center"/>
    </xf>
    <xf numFmtId="0" fontId="11" fillId="8" borderId="32" xfId="2" applyFont="1" applyFill="1" applyBorder="1" applyAlignment="1">
      <alignment vertical="center"/>
    </xf>
    <xf numFmtId="0" fontId="18" fillId="8" borderId="33" xfId="2" applyFont="1" applyFill="1" applyBorder="1" applyAlignment="1">
      <alignment vertical="center"/>
    </xf>
    <xf numFmtId="0" fontId="11" fillId="8" borderId="34" xfId="2" applyFont="1" applyFill="1" applyBorder="1" applyAlignment="1">
      <alignment vertical="center"/>
    </xf>
    <xf numFmtId="0" fontId="18" fillId="8" borderId="33" xfId="0" applyFont="1" applyFill="1" applyBorder="1" applyAlignment="1">
      <alignment vertical="center"/>
    </xf>
    <xf numFmtId="164" fontId="11" fillId="0" borderId="36" xfId="0" applyNumberFormat="1" applyFont="1" applyBorder="1" applyAlignment="1">
      <alignment horizontal="center" vertical="center"/>
    </xf>
    <xf numFmtId="2" fontId="11" fillId="8" borderId="36" xfId="2" applyNumberFormat="1" applyFont="1" applyFill="1" applyBorder="1" applyAlignment="1">
      <alignment horizontal="center" vertical="center"/>
    </xf>
    <xf numFmtId="0" fontId="6" fillId="0" borderId="0" xfId="0" applyFont="1"/>
    <xf numFmtId="0" fontId="11" fillId="8" borderId="33" xfId="2" applyFont="1" applyFill="1" applyBorder="1" applyAlignment="1">
      <alignment vertical="center"/>
    </xf>
    <xf numFmtId="2" fontId="11" fillId="8" borderId="37" xfId="2" applyNumberFormat="1" applyFont="1" applyFill="1" applyBorder="1" applyAlignment="1">
      <alignment horizontal="center" vertical="center"/>
    </xf>
    <xf numFmtId="0" fontId="11" fillId="0" borderId="0" xfId="2" applyFont="1" applyAlignment="1">
      <alignment horizontal="right" vertical="center"/>
    </xf>
    <xf numFmtId="0" fontId="38" fillId="8" borderId="0" xfId="2" applyFont="1" applyFill="1" applyAlignment="1">
      <alignment vertical="center"/>
    </xf>
    <xf numFmtId="0" fontId="39" fillId="8" borderId="0" xfId="2" applyFont="1" applyFill="1" applyAlignment="1">
      <alignment vertical="center"/>
    </xf>
    <xf numFmtId="2" fontId="11" fillId="12" borderId="36" xfId="2" applyNumberFormat="1" applyFont="1" applyFill="1" applyBorder="1" applyAlignment="1">
      <alignment horizontal="center" vertical="center"/>
    </xf>
    <xf numFmtId="0" fontId="38" fillId="8" borderId="0" xfId="2" applyFont="1" applyFill="1" applyAlignment="1">
      <alignment horizontal="right" vertical="center"/>
    </xf>
    <xf numFmtId="0" fontId="11" fillId="8" borderId="32" xfId="0" applyFont="1" applyFill="1" applyBorder="1" applyAlignment="1">
      <alignment vertical="center" wrapText="1"/>
    </xf>
    <xf numFmtId="0" fontId="19" fillId="0" borderId="0" xfId="6"/>
    <xf numFmtId="0" fontId="13" fillId="8" borderId="17" xfId="6" applyFont="1" applyFill="1" applyBorder="1" applyAlignment="1">
      <alignment vertical="center"/>
    </xf>
    <xf numFmtId="0" fontId="19" fillId="8" borderId="17" xfId="6" applyFill="1" applyBorder="1" applyAlignment="1">
      <alignment vertical="center"/>
    </xf>
    <xf numFmtId="0" fontId="19" fillId="8" borderId="18" xfId="6" applyFill="1" applyBorder="1" applyAlignment="1">
      <alignment vertical="center"/>
    </xf>
    <xf numFmtId="0" fontId="19" fillId="8" borderId="0" xfId="6" applyFill="1"/>
    <xf numFmtId="0" fontId="13" fillId="8" borderId="0" xfId="6" applyFont="1" applyFill="1" applyAlignment="1">
      <alignment vertical="center"/>
    </xf>
    <xf numFmtId="0" fontId="19" fillId="8" borderId="0" xfId="6" applyFill="1" applyAlignment="1">
      <alignment vertical="center"/>
    </xf>
    <xf numFmtId="0" fontId="19" fillId="8" borderId="20" xfId="6" applyFill="1" applyBorder="1" applyAlignment="1">
      <alignment vertical="center"/>
    </xf>
    <xf numFmtId="0" fontId="20" fillId="8" borderId="19" xfId="6" applyFont="1" applyFill="1" applyBorder="1" applyAlignment="1">
      <alignment horizontal="center"/>
    </xf>
    <xf numFmtId="0" fontId="19" fillId="8" borderId="0" xfId="6" applyFill="1" applyAlignment="1">
      <alignment horizontal="left"/>
    </xf>
    <xf numFmtId="0" fontId="13" fillId="8" borderId="22" xfId="6" applyFont="1" applyFill="1" applyBorder="1" applyAlignment="1">
      <alignment vertical="center"/>
    </xf>
    <xf numFmtId="0" fontId="19" fillId="8" borderId="22" xfId="6" applyFill="1" applyBorder="1" applyAlignment="1">
      <alignment vertical="center"/>
    </xf>
    <xf numFmtId="0" fontId="19" fillId="8" borderId="23" xfId="6" applyFill="1" applyBorder="1" applyAlignment="1">
      <alignment vertical="center"/>
    </xf>
    <xf numFmtId="0" fontId="11" fillId="8" borderId="16" xfId="6" applyFont="1" applyFill="1" applyBorder="1" applyAlignment="1">
      <alignment horizontal="center" vertical="center"/>
    </xf>
    <xf numFmtId="0" fontId="11" fillId="8" borderId="17" xfId="6" applyFont="1" applyFill="1" applyBorder="1" applyAlignment="1">
      <alignment horizontal="center" vertical="center"/>
    </xf>
    <xf numFmtId="0" fontId="11" fillId="8" borderId="18" xfId="6" applyFont="1" applyFill="1" applyBorder="1" applyAlignment="1">
      <alignment horizontal="center" vertical="center"/>
    </xf>
    <xf numFmtId="0" fontId="11" fillId="8" borderId="0" xfId="6" applyFont="1" applyFill="1" applyAlignment="1">
      <alignment horizontal="left" indent="1"/>
    </xf>
    <xf numFmtId="0" fontId="11" fillId="8" borderId="19" xfId="6" applyFont="1" applyFill="1" applyBorder="1" applyAlignment="1">
      <alignment horizontal="center"/>
    </xf>
    <xf numFmtId="0" fontId="19" fillId="8" borderId="20" xfId="6" applyFill="1" applyBorder="1"/>
    <xf numFmtId="0" fontId="11" fillId="8" borderId="19" xfId="6" applyFont="1" applyFill="1" applyBorder="1" applyAlignment="1">
      <alignment horizontal="center" vertical="center"/>
    </xf>
    <xf numFmtId="0" fontId="11" fillId="8" borderId="0" xfId="6" applyFont="1" applyFill="1" applyAlignment="1">
      <alignment horizontal="center" vertical="center"/>
    </xf>
    <xf numFmtId="0" fontId="11" fillId="8" borderId="20" xfId="6" applyFont="1" applyFill="1" applyBorder="1" applyAlignment="1">
      <alignment horizontal="center" vertical="center"/>
    </xf>
    <xf numFmtId="0" fontId="20" fillId="8" borderId="16" xfId="6" applyFont="1" applyFill="1" applyBorder="1" applyAlignment="1">
      <alignment horizontal="center"/>
    </xf>
    <xf numFmtId="0" fontId="19" fillId="8" borderId="17" xfId="6" applyFill="1" applyBorder="1"/>
    <xf numFmtId="0" fontId="19" fillId="8" borderId="17" xfId="6" applyFill="1" applyBorder="1" applyAlignment="1">
      <alignment horizontal="left"/>
    </xf>
    <xf numFmtId="0" fontId="11" fillId="13" borderId="0" xfId="0" applyFont="1" applyFill="1" applyAlignment="1">
      <alignment horizontal="center" vertical="center"/>
    </xf>
    <xf numFmtId="15" fontId="11" fillId="0" borderId="0" xfId="2" applyNumberFormat="1" applyFont="1" applyAlignment="1">
      <alignment vertical="center"/>
    </xf>
    <xf numFmtId="0" fontId="30" fillId="8" borderId="22" xfId="2" applyFont="1" applyFill="1" applyBorder="1" applyAlignment="1">
      <alignment vertical="center"/>
    </xf>
    <xf numFmtId="0" fontId="20" fillId="8" borderId="16" xfId="6" applyFont="1" applyFill="1" applyBorder="1" applyAlignment="1">
      <alignment horizontal="center" vertical="center"/>
    </xf>
    <xf numFmtId="0" fontId="19" fillId="8" borderId="17" xfId="6" applyFill="1" applyBorder="1" applyAlignment="1">
      <alignment horizontal="left" vertical="center"/>
    </xf>
    <xf numFmtId="0" fontId="26" fillId="8" borderId="0" xfId="2" applyFont="1" applyFill="1" applyAlignment="1">
      <alignment vertical="center"/>
    </xf>
    <xf numFmtId="0" fontId="18" fillId="8" borderId="0" xfId="0" applyFont="1" applyFill="1" applyAlignment="1">
      <alignment horizontal="right" vertical="center"/>
    </xf>
    <xf numFmtId="0" fontId="18" fillId="8" borderId="35" xfId="2" applyFont="1" applyFill="1" applyBorder="1" applyAlignment="1">
      <alignment vertical="center" wrapText="1"/>
    </xf>
    <xf numFmtId="0" fontId="11" fillId="8" borderId="33" xfId="0" applyFont="1" applyFill="1" applyBorder="1" applyAlignment="1">
      <alignment vertical="center"/>
    </xf>
    <xf numFmtId="0" fontId="26" fillId="8" borderId="0" xfId="2" quotePrefix="1" applyFont="1" applyFill="1" applyAlignment="1">
      <alignment horizontal="left" vertical="center"/>
    </xf>
    <xf numFmtId="0" fontId="27" fillId="8" borderId="0" xfId="0" applyFont="1" applyFill="1" applyAlignment="1">
      <alignment vertical="center"/>
    </xf>
    <xf numFmtId="0" fontId="20" fillId="8" borderId="19" xfId="6" applyFont="1" applyFill="1" applyBorder="1" applyAlignment="1">
      <alignment horizontal="center" vertical="center"/>
    </xf>
    <xf numFmtId="0" fontId="19" fillId="8" borderId="0" xfId="6" applyFill="1" applyAlignment="1">
      <alignment horizontal="left" vertical="center"/>
    </xf>
    <xf numFmtId="0" fontId="34" fillId="8" borderId="0" xfId="2" applyFont="1" applyFill="1" applyAlignment="1">
      <alignment vertical="center"/>
    </xf>
    <xf numFmtId="0" fontId="42" fillId="8" borderId="0" xfId="2" applyFont="1" applyFill="1" applyAlignment="1">
      <alignment vertical="center" wrapText="1"/>
    </xf>
    <xf numFmtId="0" fontId="42" fillId="8" borderId="0" xfId="2" applyFont="1" applyFill="1" applyAlignment="1">
      <alignment vertical="center"/>
    </xf>
    <xf numFmtId="2" fontId="18" fillId="8" borderId="0" xfId="2" applyNumberFormat="1" applyFont="1" applyFill="1" applyAlignment="1">
      <alignment horizontal="center" vertical="center"/>
    </xf>
    <xf numFmtId="0" fontId="41" fillId="8" borderId="0" xfId="2" applyFont="1" applyFill="1" applyAlignment="1">
      <alignment vertical="center"/>
    </xf>
    <xf numFmtId="0" fontId="11" fillId="8" borderId="21" xfId="0" applyFont="1" applyFill="1" applyBorder="1" applyAlignment="1">
      <alignment vertical="center"/>
    </xf>
    <xf numFmtId="0" fontId="11" fillId="8" borderId="22" xfId="0" applyFont="1" applyFill="1" applyBorder="1" applyAlignment="1">
      <alignment vertical="center"/>
    </xf>
    <xf numFmtId="0" fontId="11" fillId="8" borderId="34" xfId="0" applyFont="1" applyFill="1" applyBorder="1" applyAlignment="1">
      <alignment vertical="center"/>
    </xf>
    <xf numFmtId="0" fontId="11" fillId="8" borderId="23" xfId="0" applyFont="1" applyFill="1" applyBorder="1" applyAlignment="1">
      <alignment vertical="center"/>
    </xf>
    <xf numFmtId="164" fontId="11" fillId="13" borderId="36" xfId="0" applyNumberFormat="1" applyFont="1" applyFill="1" applyBorder="1" applyAlignment="1">
      <alignment horizontal="center" vertical="center"/>
    </xf>
    <xf numFmtId="0" fontId="18" fillId="8" borderId="22" xfId="2" applyFont="1" applyFill="1" applyBorder="1" applyAlignment="1">
      <alignment vertical="center"/>
    </xf>
    <xf numFmtId="0" fontId="18" fillId="8" borderId="34" xfId="2" applyFont="1" applyFill="1" applyBorder="1" applyAlignment="1">
      <alignment vertical="center"/>
    </xf>
    <xf numFmtId="0" fontId="11" fillId="8" borderId="0" xfId="2" applyFont="1" applyFill="1" applyAlignment="1">
      <alignment horizontal="right" vertical="center" wrapText="1"/>
    </xf>
    <xf numFmtId="0" fontId="0" fillId="8" borderId="0" xfId="0" applyFill="1"/>
    <xf numFmtId="0" fontId="45" fillId="14" borderId="16" xfId="6" applyFont="1" applyFill="1" applyBorder="1" applyAlignment="1">
      <alignment horizontal="center" vertical="center"/>
    </xf>
    <xf numFmtId="0" fontId="45" fillId="9" borderId="16" xfId="6" applyFont="1" applyFill="1" applyBorder="1" applyAlignment="1">
      <alignment horizontal="center" vertical="center"/>
    </xf>
    <xf numFmtId="164" fontId="11" fillId="16" borderId="36" xfId="0" applyNumberFormat="1" applyFont="1" applyFill="1" applyBorder="1" applyAlignment="1" applyProtection="1">
      <alignment horizontal="center" vertical="center"/>
      <protection locked="0"/>
    </xf>
    <xf numFmtId="2" fontId="11" fillId="16" borderId="36" xfId="0" applyNumberFormat="1" applyFont="1" applyFill="1" applyBorder="1" applyAlignment="1" applyProtection="1">
      <alignment horizontal="center" vertical="center"/>
      <protection locked="0"/>
    </xf>
    <xf numFmtId="0" fontId="11" fillId="16" borderId="36" xfId="0" applyFont="1" applyFill="1" applyBorder="1" applyAlignment="1" applyProtection="1">
      <alignment horizontal="center" vertical="center"/>
      <protection locked="0"/>
    </xf>
    <xf numFmtId="0" fontId="11" fillId="15" borderId="36" xfId="2" applyFont="1" applyFill="1" applyBorder="1" applyAlignment="1" applyProtection="1">
      <alignment horizontal="center" vertical="center"/>
      <protection locked="0"/>
    </xf>
    <xf numFmtId="0" fontId="45" fillId="9" borderId="28" xfId="6" applyFont="1" applyFill="1" applyBorder="1" applyAlignment="1">
      <alignment horizontal="center" vertical="center"/>
    </xf>
    <xf numFmtId="2" fontId="11" fillId="15" borderId="36" xfId="2" applyNumberFormat="1" applyFont="1" applyFill="1" applyBorder="1" applyAlignment="1" applyProtection="1">
      <alignment horizontal="center" vertical="center"/>
      <protection locked="0"/>
    </xf>
    <xf numFmtId="0" fontId="15" fillId="0" borderId="22" xfId="2" quotePrefix="1" applyFont="1" applyBorder="1" applyAlignment="1">
      <alignment horizontal="left" vertical="center"/>
    </xf>
    <xf numFmtId="0" fontId="45" fillId="9" borderId="29" xfId="6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2" fontId="0" fillId="8" borderId="17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46" fillId="8" borderId="19" xfId="0" applyFont="1" applyFill="1" applyBorder="1" applyAlignment="1">
      <alignment vertical="center"/>
    </xf>
    <xf numFmtId="0" fontId="25" fillId="8" borderId="0" xfId="7" applyFill="1" applyBorder="1" applyAlignment="1">
      <alignment vertical="center"/>
    </xf>
    <xf numFmtId="0" fontId="46" fillId="8" borderId="0" xfId="0" applyFont="1" applyFill="1" applyAlignment="1">
      <alignment vertical="center"/>
    </xf>
    <xf numFmtId="0" fontId="46" fillId="8" borderId="0" xfId="0" applyFont="1" applyFill="1" applyAlignment="1">
      <alignment horizontal="center" vertical="center"/>
    </xf>
    <xf numFmtId="0" fontId="46" fillId="8" borderId="20" xfId="0" applyFont="1" applyFill="1" applyBorder="1" applyAlignment="1">
      <alignment vertical="center"/>
    </xf>
    <xf numFmtId="0" fontId="47" fillId="8" borderId="0" xfId="0" applyFont="1" applyFill="1"/>
    <xf numFmtId="0" fontId="46" fillId="8" borderId="21" xfId="0" applyFont="1" applyFill="1" applyBorder="1" applyAlignment="1">
      <alignment vertical="center"/>
    </xf>
    <xf numFmtId="0" fontId="46" fillId="8" borderId="22" xfId="0" applyFont="1" applyFill="1" applyBorder="1" applyAlignment="1">
      <alignment vertical="center"/>
    </xf>
    <xf numFmtId="0" fontId="46" fillId="8" borderId="22" xfId="0" applyFont="1" applyFill="1" applyBorder="1" applyAlignment="1">
      <alignment horizontal="center" vertical="center"/>
    </xf>
    <xf numFmtId="0" fontId="46" fillId="8" borderId="23" xfId="0" applyFont="1" applyFill="1" applyBorder="1" applyAlignment="1">
      <alignment vertical="center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19" xfId="0" applyFill="1" applyBorder="1"/>
    <xf numFmtId="0" fontId="43" fillId="8" borderId="10" xfId="25" applyFill="1" applyAlignment="1"/>
    <xf numFmtId="0" fontId="43" fillId="8" borderId="10" xfId="25" applyFill="1"/>
    <xf numFmtId="0" fontId="43" fillId="8" borderId="10" xfId="25" applyFill="1" applyAlignment="1">
      <alignment horizontal="center"/>
    </xf>
    <xf numFmtId="0" fontId="44" fillId="8" borderId="0" xfId="26" applyFill="1" applyBorder="1" applyAlignment="1"/>
    <xf numFmtId="0" fontId="44" fillId="8" borderId="0" xfId="26" applyFill="1" applyBorder="1"/>
    <xf numFmtId="0" fontId="0" fillId="8" borderId="20" xfId="0" applyFill="1" applyBorder="1"/>
    <xf numFmtId="0" fontId="0" fillId="8" borderId="7" xfId="0" applyFill="1" applyBorder="1"/>
    <xf numFmtId="14" fontId="0" fillId="8" borderId="7" xfId="0" applyNumberForma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quotePrefix="1" applyFill="1" applyBorder="1"/>
    <xf numFmtId="14" fontId="0" fillId="8" borderId="0" xfId="0" applyNumberFormat="1" applyFill="1" applyAlignment="1">
      <alignment horizontal="center"/>
    </xf>
    <xf numFmtId="0" fontId="0" fillId="8" borderId="21" xfId="0" applyFill="1" applyBorder="1"/>
    <xf numFmtId="0" fontId="0" fillId="8" borderId="22" xfId="0" applyFill="1" applyBorder="1"/>
    <xf numFmtId="0" fontId="0" fillId="8" borderId="22" xfId="0" applyFill="1" applyBorder="1" applyAlignment="1">
      <alignment horizontal="center"/>
    </xf>
    <xf numFmtId="0" fontId="0" fillId="8" borderId="23" xfId="0" applyFill="1" applyBorder="1"/>
    <xf numFmtId="0" fontId="6" fillId="8" borderId="0" xfId="0" applyFont="1" applyFill="1" applyAlignment="1">
      <alignment horizontal="center"/>
    </xf>
    <xf numFmtId="0" fontId="6" fillId="8" borderId="7" xfId="0" applyFont="1" applyFill="1" applyBorder="1"/>
    <xf numFmtId="0" fontId="6" fillId="8" borderId="0" xfId="0" quotePrefix="1" applyFont="1" applyFill="1"/>
    <xf numFmtId="0" fontId="6" fillId="8" borderId="1" xfId="0" quotePrefix="1" applyFont="1" applyFill="1" applyBorder="1"/>
    <xf numFmtId="0" fontId="6" fillId="8" borderId="7" xfId="0" applyFont="1" applyFill="1" applyBorder="1" applyAlignment="1">
      <alignment horizontal="right"/>
    </xf>
    <xf numFmtId="0" fontId="6" fillId="8" borderId="0" xfId="0" applyFont="1" applyFill="1" applyAlignment="1">
      <alignment horizontal="right"/>
    </xf>
    <xf numFmtId="0" fontId="6" fillId="8" borderId="1" xfId="0" applyFont="1" applyFill="1" applyBorder="1" applyAlignment="1">
      <alignment horizontal="right"/>
    </xf>
    <xf numFmtId="2" fontId="11" fillId="8" borderId="37" xfId="0" applyNumberFormat="1" applyFont="1" applyFill="1" applyBorder="1" applyAlignment="1">
      <alignment horizontal="center" vertical="center" wrapText="1"/>
    </xf>
    <xf numFmtId="164" fontId="11" fillId="17" borderId="36" xfId="1" applyNumberFormat="1" applyFont="1" applyFill="1" applyBorder="1" applyAlignment="1" applyProtection="1">
      <alignment horizontal="center" vertical="center"/>
      <protection locked="0"/>
    </xf>
    <xf numFmtId="0" fontId="15" fillId="8" borderId="0" xfId="2" quotePrefix="1" applyFont="1" applyFill="1" applyAlignment="1">
      <alignment vertical="center"/>
    </xf>
    <xf numFmtId="0" fontId="38" fillId="8" borderId="0" xfId="0" applyFont="1" applyFill="1" applyAlignment="1">
      <alignment vertical="center"/>
    </xf>
    <xf numFmtId="164" fontId="11" fillId="0" borderId="0" xfId="0" applyNumberFormat="1" applyFont="1" applyAlignment="1">
      <alignment horizontal="center" vertical="center"/>
    </xf>
    <xf numFmtId="0" fontId="11" fillId="13" borderId="0" xfId="0" applyFont="1" applyFill="1" applyAlignment="1" applyProtection="1">
      <alignment horizontal="center" vertical="center"/>
      <protection locked="0"/>
    </xf>
    <xf numFmtId="164" fontId="11" fillId="8" borderId="0" xfId="0" applyNumberFormat="1" applyFont="1" applyFill="1" applyAlignment="1">
      <alignment horizontal="center" vertical="center"/>
    </xf>
    <xf numFmtId="2" fontId="11" fillId="8" borderId="0" xfId="0" applyNumberFormat="1" applyFont="1" applyFill="1" applyAlignment="1" applyProtection="1">
      <alignment horizontal="center" vertical="center"/>
      <protection locked="0"/>
    </xf>
    <xf numFmtId="2" fontId="11" fillId="8" borderId="0" xfId="2" applyNumberFormat="1" applyFont="1" applyFill="1" applyAlignment="1" applyProtection="1">
      <alignment horizontal="center" vertical="center"/>
      <protection locked="0"/>
    </xf>
    <xf numFmtId="0" fontId="45" fillId="8" borderId="19" xfId="6" applyFont="1" applyFill="1" applyBorder="1" applyAlignment="1">
      <alignment horizontal="center" vertical="center"/>
    </xf>
    <xf numFmtId="0" fontId="22" fillId="8" borderId="0" xfId="6" applyFont="1" applyFill="1" applyAlignment="1">
      <alignment horizontal="left" vertical="center"/>
    </xf>
    <xf numFmtId="0" fontId="22" fillId="8" borderId="20" xfId="6" applyFont="1" applyFill="1" applyBorder="1" applyAlignment="1">
      <alignment horizontal="left" vertical="center"/>
    </xf>
    <xf numFmtId="2" fontId="11" fillId="8" borderId="0" xfId="2" applyNumberFormat="1" applyFont="1" applyFill="1" applyAlignment="1">
      <alignment horizontal="left" vertical="center"/>
    </xf>
    <xf numFmtId="0" fontId="30" fillId="8" borderId="0" xfId="2" applyFont="1" applyFill="1" applyAlignment="1">
      <alignment horizontal="right" vertical="center"/>
    </xf>
    <xf numFmtId="0" fontId="38" fillId="8" borderId="0" xfId="2" applyFont="1" applyFill="1" applyAlignment="1">
      <alignment vertical="top" wrapText="1"/>
    </xf>
    <xf numFmtId="0" fontId="38" fillId="8" borderId="35" xfId="2" applyFont="1" applyFill="1" applyBorder="1" applyAlignment="1">
      <alignment vertical="top" wrapText="1"/>
    </xf>
    <xf numFmtId="0" fontId="1" fillId="0" borderId="0" xfId="27"/>
    <xf numFmtId="0" fontId="50" fillId="0" borderId="0" xfId="27" applyFont="1" applyAlignment="1">
      <alignment horizontal="center" wrapText="1"/>
    </xf>
    <xf numFmtId="0" fontId="51" fillId="11" borderId="0" xfId="27" applyFont="1" applyFill="1"/>
    <xf numFmtId="0" fontId="50" fillId="11" borderId="0" xfId="27" applyFont="1" applyFill="1"/>
    <xf numFmtId="0" fontId="50" fillId="11" borderId="0" xfId="27" applyFont="1" applyFill="1" applyAlignment="1">
      <alignment horizontal="left" indent="2"/>
    </xf>
    <xf numFmtId="0" fontId="50" fillId="0" borderId="0" xfId="27" applyFont="1" applyAlignment="1">
      <alignment horizontal="center"/>
    </xf>
    <xf numFmtId="0" fontId="1" fillId="0" borderId="0" xfId="27" applyAlignment="1">
      <alignment horizontal="center"/>
    </xf>
    <xf numFmtId="0" fontId="50" fillId="11" borderId="39" xfId="27" applyFont="1" applyFill="1" applyBorder="1"/>
    <xf numFmtId="0" fontId="50" fillId="0" borderId="39" xfId="27" applyFont="1" applyBorder="1" applyAlignment="1">
      <alignment horizontal="center"/>
    </xf>
    <xf numFmtId="0" fontId="1" fillId="0" borderId="39" xfId="27" applyBorder="1"/>
    <xf numFmtId="0" fontId="51" fillId="18" borderId="0" xfId="27" applyFont="1" applyFill="1"/>
    <xf numFmtId="0" fontId="50" fillId="18" borderId="0" xfId="27" applyFont="1" applyFill="1"/>
    <xf numFmtId="0" fontId="51" fillId="19" borderId="0" xfId="27" applyFont="1" applyFill="1"/>
    <xf numFmtId="0" fontId="50" fillId="19" borderId="0" xfId="27" applyFont="1" applyFill="1"/>
    <xf numFmtId="0" fontId="51" fillId="20" borderId="0" xfId="27" applyFont="1" applyFill="1"/>
    <xf numFmtId="0" fontId="50" fillId="20" borderId="0" xfId="27" applyFont="1" applyFill="1"/>
    <xf numFmtId="0" fontId="51" fillId="21" borderId="0" xfId="27" applyFont="1" applyFill="1"/>
    <xf numFmtId="0" fontId="50" fillId="21" borderId="0" xfId="27" applyFont="1" applyFill="1"/>
    <xf numFmtId="0" fontId="51" fillId="22" borderId="0" xfId="27" applyFont="1" applyFill="1"/>
    <xf numFmtId="0" fontId="50" fillId="22" borderId="0" xfId="27" applyFont="1" applyFill="1"/>
    <xf numFmtId="0" fontId="51" fillId="23" borderId="0" xfId="27" applyFont="1" applyFill="1"/>
    <xf numFmtId="0" fontId="50" fillId="23" borderId="0" xfId="27" applyFont="1" applyFill="1"/>
    <xf numFmtId="0" fontId="50" fillId="23" borderId="39" xfId="27" applyFont="1" applyFill="1" applyBorder="1"/>
    <xf numFmtId="0" fontId="50" fillId="22" borderId="39" xfId="27" applyFont="1" applyFill="1" applyBorder="1"/>
    <xf numFmtId="0" fontId="50" fillId="19" borderId="39" xfId="27" applyFont="1" applyFill="1" applyBorder="1"/>
    <xf numFmtId="0" fontId="50" fillId="21" borderId="0" xfId="27" applyFont="1" applyFill="1" applyAlignment="1">
      <alignment horizontal="left" indent="2"/>
    </xf>
    <xf numFmtId="0" fontId="50" fillId="21" borderId="39" xfId="27" applyFont="1" applyFill="1" applyBorder="1"/>
    <xf numFmtId="0" fontId="51" fillId="24" borderId="0" xfId="27" applyFont="1" applyFill="1"/>
    <xf numFmtId="0" fontId="50" fillId="24" borderId="0" xfId="27" applyFont="1" applyFill="1"/>
    <xf numFmtId="0" fontId="50" fillId="24" borderId="39" xfId="27" applyFont="1" applyFill="1" applyBorder="1"/>
    <xf numFmtId="0" fontId="50" fillId="18" borderId="39" xfId="27" applyFont="1" applyFill="1" applyBorder="1"/>
    <xf numFmtId="0" fontId="50" fillId="20" borderId="39" xfId="27" applyFont="1" applyFill="1" applyBorder="1"/>
    <xf numFmtId="164" fontId="11" fillId="13" borderId="0" xfId="0" applyNumberFormat="1" applyFont="1" applyFill="1" applyAlignment="1" applyProtection="1">
      <alignment horizontal="right" vertical="center"/>
      <protection locked="0"/>
    </xf>
    <xf numFmtId="0" fontId="19" fillId="8" borderId="22" xfId="6" applyFill="1" applyBorder="1"/>
    <xf numFmtId="0" fontId="27" fillId="8" borderId="0" xfId="2" applyFont="1" applyFill="1" applyAlignment="1">
      <alignment horizontal="right" vertical="center"/>
    </xf>
    <xf numFmtId="0" fontId="18" fillId="8" borderId="35" xfId="2" applyFont="1" applyFill="1" applyBorder="1" applyAlignment="1">
      <alignment vertical="center"/>
    </xf>
    <xf numFmtId="165" fontId="11" fillId="0" borderId="0" xfId="2" applyNumberFormat="1" applyFont="1" applyAlignment="1">
      <alignment horizontal="center" vertical="center"/>
    </xf>
    <xf numFmtId="0" fontId="11" fillId="13" borderId="0" xfId="0" applyFont="1" applyFill="1" applyAlignment="1" applyProtection="1">
      <alignment horizontal="left" vertical="center"/>
      <protection locked="0"/>
    </xf>
    <xf numFmtId="0" fontId="45" fillId="14" borderId="42" xfId="6" applyFont="1" applyFill="1" applyBorder="1" applyAlignment="1">
      <alignment horizontal="center" vertical="center"/>
    </xf>
    <xf numFmtId="0" fontId="11" fillId="8" borderId="43" xfId="2" applyFont="1" applyFill="1" applyBorder="1" applyAlignment="1">
      <alignment horizontal="right" vertical="center"/>
    </xf>
    <xf numFmtId="0" fontId="1" fillId="0" borderId="39" xfId="27" applyBorder="1" applyAlignment="1">
      <alignment horizontal="center"/>
    </xf>
    <xf numFmtId="2" fontId="11" fillId="13" borderId="36" xfId="0" applyNumberFormat="1" applyFont="1" applyFill="1" applyBorder="1" applyAlignment="1" applyProtection="1">
      <alignment horizontal="center" vertical="center"/>
      <protection locked="0"/>
    </xf>
    <xf numFmtId="0" fontId="11" fillId="16" borderId="37" xfId="0" applyFont="1" applyFill="1" applyBorder="1" applyAlignment="1" applyProtection="1">
      <alignment horizontal="center" vertical="center"/>
      <protection locked="0"/>
    </xf>
    <xf numFmtId="0" fontId="11" fillId="15" borderId="45" xfId="2" applyFont="1" applyFill="1" applyBorder="1" applyAlignment="1" applyProtection="1">
      <alignment horizontal="center" vertical="center"/>
      <protection locked="0"/>
    </xf>
    <xf numFmtId="0" fontId="39" fillId="13" borderId="0" xfId="0" applyFont="1" applyFill="1" applyAlignment="1" applyProtection="1">
      <alignment horizontal="left" vertical="center"/>
      <protection locked="0"/>
    </xf>
    <xf numFmtId="0" fontId="11" fillId="8" borderId="0" xfId="2" applyFont="1" applyFill="1" applyAlignment="1" applyProtection="1">
      <alignment horizontal="center" vertical="center"/>
      <protection locked="0"/>
    </xf>
    <xf numFmtId="0" fontId="6" fillId="8" borderId="0" xfId="0" applyFont="1" applyFill="1"/>
    <xf numFmtId="0" fontId="6" fillId="8" borderId="1" xfId="0" applyFont="1" applyFill="1" applyBorder="1"/>
    <xf numFmtId="0" fontId="11" fillId="0" borderId="44" xfId="2" applyFont="1" applyBorder="1" applyAlignment="1">
      <alignment horizontal="center" vertical="center"/>
    </xf>
    <xf numFmtId="2" fontId="11" fillId="15" borderId="45" xfId="0" applyNumberFormat="1" applyFont="1" applyFill="1" applyBorder="1" applyAlignment="1" applyProtection="1">
      <alignment horizontal="center" vertical="center"/>
      <protection locked="0"/>
    </xf>
    <xf numFmtId="2" fontId="38" fillId="8" borderId="46" xfId="0" applyNumberFormat="1" applyFont="1" applyFill="1" applyBorder="1" applyAlignment="1" applyProtection="1">
      <alignment horizontal="left" vertical="center"/>
      <protection locked="0"/>
    </xf>
    <xf numFmtId="0" fontId="11" fillId="13" borderId="36" xfId="0" applyFont="1" applyFill="1" applyBorder="1" applyAlignment="1" applyProtection="1">
      <alignment horizontal="center" vertical="center"/>
      <protection locked="0"/>
    </xf>
    <xf numFmtId="0" fontId="30" fillId="8" borderId="0" xfId="2" applyFont="1" applyFill="1" applyAlignment="1">
      <alignment horizontal="left" vertical="center"/>
    </xf>
    <xf numFmtId="0" fontId="15" fillId="13" borderId="36" xfId="0" applyFont="1" applyFill="1" applyBorder="1" applyAlignment="1" applyProtection="1">
      <alignment horizontal="center" vertical="center"/>
      <protection locked="0"/>
    </xf>
    <xf numFmtId="0" fontId="18" fillId="8" borderId="0" xfId="2" applyFont="1" applyFill="1" applyAlignment="1">
      <alignment vertical="top"/>
    </xf>
    <xf numFmtId="0" fontId="18" fillId="8" borderId="0" xfId="2" applyFont="1" applyFill="1" applyAlignment="1">
      <alignment horizontal="left" vertical="top"/>
    </xf>
    <xf numFmtId="0" fontId="0" fillId="8" borderId="7" xfId="0" applyFill="1" applyBorder="1" applyAlignment="1">
      <alignment horizontal="center" wrapText="1"/>
    </xf>
    <xf numFmtId="0" fontId="0" fillId="8" borderId="0" xfId="0" applyFill="1" applyAlignment="1">
      <alignment horizontal="center" wrapText="1"/>
    </xf>
    <xf numFmtId="15" fontId="0" fillId="8" borderId="0" xfId="0" applyNumberFormat="1" applyFill="1" applyAlignment="1">
      <alignment horizontal="center"/>
    </xf>
    <xf numFmtId="0" fontId="0" fillId="8" borderId="0" xfId="0" quotePrefix="1" applyFill="1"/>
    <xf numFmtId="0" fontId="33" fillId="8" borderId="16" xfId="6" applyFont="1" applyFill="1" applyBorder="1" applyAlignment="1">
      <alignment horizontal="center" vertical="center" wrapText="1"/>
    </xf>
    <xf numFmtId="0" fontId="33" fillId="8" borderId="17" xfId="6" applyFont="1" applyFill="1" applyBorder="1" applyAlignment="1">
      <alignment horizontal="center" vertical="center" wrapText="1"/>
    </xf>
    <xf numFmtId="0" fontId="33" fillId="8" borderId="19" xfId="6" applyFont="1" applyFill="1" applyBorder="1" applyAlignment="1">
      <alignment horizontal="center" vertical="center" wrapText="1"/>
    </xf>
    <xf numFmtId="0" fontId="33" fillId="8" borderId="0" xfId="6" applyFont="1" applyFill="1" applyAlignment="1">
      <alignment horizontal="center" vertical="center" wrapText="1"/>
    </xf>
    <xf numFmtId="0" fontId="33" fillId="8" borderId="21" xfId="6" applyFont="1" applyFill="1" applyBorder="1" applyAlignment="1">
      <alignment horizontal="center" vertical="center" wrapText="1"/>
    </xf>
    <xf numFmtId="0" fontId="33" fillId="8" borderId="22" xfId="6" applyFont="1" applyFill="1" applyBorder="1" applyAlignment="1">
      <alignment horizontal="center" vertical="center" wrapText="1"/>
    </xf>
    <xf numFmtId="0" fontId="11" fillId="15" borderId="24" xfId="12" applyFill="1" applyBorder="1" applyAlignment="1" applyProtection="1">
      <alignment horizontal="left" vertical="center"/>
      <protection locked="0"/>
    </xf>
    <xf numFmtId="0" fontId="11" fillId="15" borderId="25" xfId="12" applyFill="1" applyBorder="1" applyAlignment="1" applyProtection="1">
      <alignment horizontal="left" vertical="center"/>
      <protection locked="0"/>
    </xf>
    <xf numFmtId="0" fontId="11" fillId="15" borderId="26" xfId="12" applyFill="1" applyBorder="1" applyAlignment="1" applyProtection="1">
      <alignment horizontal="left" vertical="center"/>
      <protection locked="0"/>
    </xf>
    <xf numFmtId="0" fontId="11" fillId="0" borderId="0" xfId="2" applyFont="1" applyAlignment="1">
      <alignment horizontal="right" vertical="center"/>
    </xf>
    <xf numFmtId="0" fontId="18" fillId="8" borderId="0" xfId="2" applyFont="1" applyFill="1" applyAlignment="1">
      <alignment horizontal="left" vertical="center"/>
    </xf>
    <xf numFmtId="0" fontId="28" fillId="0" borderId="6" xfId="2" applyFont="1" applyBorder="1" applyAlignment="1">
      <alignment horizontal="center" vertical="center"/>
    </xf>
    <xf numFmtId="0" fontId="28" fillId="0" borderId="7" xfId="2" applyFont="1" applyBorder="1" applyAlignment="1">
      <alignment horizontal="center" vertical="center"/>
    </xf>
    <xf numFmtId="0" fontId="28" fillId="0" borderId="8" xfId="2" applyFont="1" applyBorder="1" applyAlignment="1">
      <alignment horizontal="center" vertical="center"/>
    </xf>
    <xf numFmtId="0" fontId="22" fillId="10" borderId="29" xfId="6" applyFont="1" applyFill="1" applyBorder="1" applyAlignment="1">
      <alignment horizontal="left" vertical="center"/>
    </xf>
    <xf numFmtId="0" fontId="22" fillId="10" borderId="30" xfId="6" applyFont="1" applyFill="1" applyBorder="1" applyAlignment="1">
      <alignment horizontal="left" vertical="center"/>
    </xf>
    <xf numFmtId="0" fontId="22" fillId="10" borderId="31" xfId="6" applyFont="1" applyFill="1" applyBorder="1" applyAlignment="1">
      <alignment horizontal="left" vertical="center"/>
    </xf>
    <xf numFmtId="0" fontId="18" fillId="8" borderId="0" xfId="2" applyFont="1" applyFill="1" applyAlignment="1">
      <alignment horizontal="right" vertical="center" wrapText="1"/>
    </xf>
    <xf numFmtId="0" fontId="11" fillId="0" borderId="44" xfId="2" applyFont="1" applyBorder="1" applyAlignment="1">
      <alignment horizontal="center" vertical="center"/>
    </xf>
    <xf numFmtId="2" fontId="38" fillId="8" borderId="0" xfId="0" applyNumberFormat="1" applyFont="1" applyFill="1" applyAlignment="1" applyProtection="1">
      <alignment horizontal="left" vertical="center" wrapText="1"/>
      <protection locked="0"/>
    </xf>
    <xf numFmtId="2" fontId="38" fillId="8" borderId="35" xfId="0" applyNumberFormat="1" applyFont="1" applyFill="1" applyBorder="1" applyAlignment="1" applyProtection="1">
      <alignment horizontal="left" vertical="center" wrapText="1"/>
      <protection locked="0"/>
    </xf>
    <xf numFmtId="0" fontId="15" fillId="15" borderId="50" xfId="2" applyFont="1" applyFill="1" applyBorder="1" applyAlignment="1" applyProtection="1">
      <alignment horizontal="center" vertical="center" wrapText="1"/>
      <protection locked="0"/>
    </xf>
    <xf numFmtId="0" fontId="15" fillId="15" borderId="51" xfId="2" applyFont="1" applyFill="1" applyBorder="1" applyAlignment="1" applyProtection="1">
      <alignment horizontal="center" vertical="center" wrapText="1"/>
      <protection locked="0"/>
    </xf>
    <xf numFmtId="0" fontId="15" fillId="15" borderId="52" xfId="2" applyFont="1" applyFill="1" applyBorder="1" applyAlignment="1" applyProtection="1">
      <alignment horizontal="center" vertical="center" wrapText="1"/>
      <protection locked="0"/>
    </xf>
    <xf numFmtId="0" fontId="11" fillId="8" borderId="19" xfId="0" applyFont="1" applyFill="1" applyBorder="1" applyAlignment="1">
      <alignment horizontal="center" wrapText="1"/>
    </xf>
    <xf numFmtId="0" fontId="11" fillId="8" borderId="0" xfId="0" applyFont="1" applyFill="1" applyAlignment="1">
      <alignment horizontal="center" wrapText="1"/>
    </xf>
    <xf numFmtId="0" fontId="11" fillId="15" borderId="38" xfId="2" applyFont="1" applyFill="1" applyBorder="1" applyAlignment="1" applyProtection="1">
      <alignment horizontal="center" vertical="center"/>
      <protection locked="0"/>
    </xf>
    <xf numFmtId="0" fontId="11" fillId="15" borderId="41" xfId="2" applyFont="1" applyFill="1" applyBorder="1" applyAlignment="1" applyProtection="1">
      <alignment horizontal="center" vertical="center"/>
      <protection locked="0"/>
    </xf>
    <xf numFmtId="0" fontId="11" fillId="15" borderId="40" xfId="2" applyFont="1" applyFill="1" applyBorder="1" applyAlignment="1" applyProtection="1">
      <alignment horizontal="center" vertical="center"/>
      <protection locked="0"/>
    </xf>
    <xf numFmtId="0" fontId="38" fillId="8" borderId="0" xfId="2" applyFont="1" applyFill="1" applyAlignment="1">
      <alignment horizontal="left" vertical="top" wrapText="1"/>
    </xf>
    <xf numFmtId="0" fontId="38" fillId="8" borderId="35" xfId="2" applyFont="1" applyFill="1" applyBorder="1" applyAlignment="1">
      <alignment horizontal="left" vertical="top" wrapText="1"/>
    </xf>
    <xf numFmtId="9" fontId="11" fillId="13" borderId="47" xfId="0" applyNumberFormat="1" applyFont="1" applyFill="1" applyBorder="1" applyAlignment="1" applyProtection="1">
      <alignment horizontal="center" vertical="center"/>
      <protection locked="0"/>
    </xf>
    <xf numFmtId="9" fontId="11" fillId="13" borderId="49" xfId="0" applyNumberFormat="1" applyFont="1" applyFill="1" applyBorder="1" applyAlignment="1" applyProtection="1">
      <alignment horizontal="center" vertical="center"/>
      <protection locked="0"/>
    </xf>
    <xf numFmtId="0" fontId="11" fillId="8" borderId="0" xfId="2" applyFont="1" applyFill="1" applyAlignment="1">
      <alignment horizontal="center" vertical="center" wrapText="1"/>
    </xf>
    <xf numFmtId="0" fontId="11" fillId="15" borderId="47" xfId="2" applyFont="1" applyFill="1" applyBorder="1" applyAlignment="1" applyProtection="1">
      <alignment horizontal="center" vertical="center"/>
      <protection locked="0"/>
    </xf>
    <xf numFmtId="0" fontId="11" fillId="15" borderId="48" xfId="2" applyFont="1" applyFill="1" applyBorder="1" applyAlignment="1" applyProtection="1">
      <alignment horizontal="center" vertical="center"/>
      <protection locked="0"/>
    </xf>
    <xf numFmtId="0" fontId="18" fillId="8" borderId="0" xfId="2" applyFont="1" applyFill="1" applyAlignment="1">
      <alignment horizontal="left" vertical="center" wrapText="1"/>
    </xf>
    <xf numFmtId="0" fontId="39" fillId="8" borderId="0" xfId="2" applyFont="1" applyFill="1" applyAlignment="1">
      <alignment horizontal="center" vertical="center"/>
    </xf>
    <xf numFmtId="0" fontId="38" fillId="8" borderId="0" xfId="0" applyFont="1" applyFill="1" applyAlignment="1">
      <alignment horizontal="center" vertical="center"/>
    </xf>
    <xf numFmtId="0" fontId="18" fillId="8" borderId="0" xfId="2" applyFont="1" applyFill="1" applyAlignment="1">
      <alignment horizontal="center" vertical="center" wrapText="1"/>
    </xf>
    <xf numFmtId="0" fontId="22" fillId="10" borderId="16" xfId="6" applyFont="1" applyFill="1" applyBorder="1" applyAlignment="1">
      <alignment horizontal="left" vertical="center"/>
    </xf>
    <xf numFmtId="0" fontId="22" fillId="10" borderId="17" xfId="6" applyFont="1" applyFill="1" applyBorder="1" applyAlignment="1">
      <alignment horizontal="left" vertical="center"/>
    </xf>
    <xf numFmtId="0" fontId="22" fillId="10" borderId="18" xfId="6" applyFont="1" applyFill="1" applyBorder="1" applyAlignment="1">
      <alignment horizontal="left" vertical="center"/>
    </xf>
    <xf numFmtId="0" fontId="6" fillId="8" borderId="0" xfId="0" quotePrefix="1" applyFont="1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50" fillId="0" borderId="0" xfId="27" applyFont="1" applyAlignment="1">
      <alignment horizontal="center" wrapText="1"/>
    </xf>
  </cellXfs>
  <cellStyles count="28">
    <cellStyle name="20% - Accent1 2" xfId="20" xr:uid="{00000000-0005-0000-0000-000000000000}"/>
    <cellStyle name="40% - Accent1 2" xfId="21" xr:uid="{00000000-0005-0000-0000-000001000000}"/>
    <cellStyle name="60% - Accent1 2" xfId="22" xr:uid="{00000000-0005-0000-0000-000002000000}"/>
    <cellStyle name="Accent1 2" xfId="19" xr:uid="{00000000-0005-0000-0000-000003000000}"/>
    <cellStyle name="Calculation 2" xfId="5" xr:uid="{00000000-0005-0000-0000-000004000000}"/>
    <cellStyle name="Calculation 3" xfId="14" xr:uid="{00000000-0005-0000-0000-000005000000}"/>
    <cellStyle name="Check Cell 2" xfId="16" xr:uid="{00000000-0005-0000-0000-000006000000}"/>
    <cellStyle name="Comp" xfId="23" xr:uid="{00000000-0005-0000-0000-000007000000}"/>
    <cellStyle name="Explanatory Text 2" xfId="17" xr:uid="{00000000-0005-0000-0000-000008000000}"/>
    <cellStyle name="Heading 1 2" xfId="8" xr:uid="{00000000-0005-0000-0000-000009000000}"/>
    <cellStyle name="Heading 2" xfId="25" builtinId="17"/>
    <cellStyle name="Heading 2 2" xfId="9" xr:uid="{00000000-0005-0000-0000-00000B000000}"/>
    <cellStyle name="Heading 3" xfId="26" builtinId="18"/>
    <cellStyle name="Heading 3 2" xfId="10" xr:uid="{00000000-0005-0000-0000-00000D000000}"/>
    <cellStyle name="Heading 4 2" xfId="11" xr:uid="{00000000-0005-0000-0000-00000E000000}"/>
    <cellStyle name="Input 2" xfId="12" xr:uid="{00000000-0005-0000-0000-00000F000000}"/>
    <cellStyle name="Linked Cell 2" xfId="15" xr:uid="{00000000-0005-0000-0000-000010000000}"/>
    <cellStyle name="Normal" xfId="0" builtinId="0"/>
    <cellStyle name="Normal 2" xfId="3" xr:uid="{00000000-0005-0000-0000-000012000000}"/>
    <cellStyle name="Normal 3" xfId="6" xr:uid="{00000000-0005-0000-0000-000013000000}"/>
    <cellStyle name="Normal 4" xfId="27" xr:uid="{00000000-0005-0000-0000-000014000000}"/>
    <cellStyle name="Normal_REINF" xfId="1" xr:uid="{00000000-0005-0000-0000-000015000000}"/>
    <cellStyle name="Normal_SNOWLOAD" xfId="2" xr:uid="{00000000-0005-0000-0000-000016000000}"/>
    <cellStyle name="Other" xfId="24" xr:uid="{00000000-0005-0000-0000-000017000000}"/>
    <cellStyle name="Output 2" xfId="4" xr:uid="{00000000-0005-0000-0000-000018000000}"/>
    <cellStyle name="Output 3" xfId="13" xr:uid="{00000000-0005-0000-0000-000019000000}"/>
    <cellStyle name="Title 2" xfId="7" xr:uid="{00000000-0005-0000-0000-00001A000000}"/>
    <cellStyle name="Total 2" xfId="18" xr:uid="{00000000-0005-0000-0000-00001B000000}"/>
  </cellStyles>
  <dxfs count="1"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13.png"/><Relationship Id="rId18" Type="http://schemas.microsoft.com/office/2007/relationships/hdphoto" Target="../media/hdphoto8.wdp"/><Relationship Id="rId3" Type="http://schemas.openxmlformats.org/officeDocument/2006/relationships/image" Target="../media/image8.png"/><Relationship Id="rId21" Type="http://schemas.openxmlformats.org/officeDocument/2006/relationships/image" Target="../media/image17.png"/><Relationship Id="rId7" Type="http://schemas.openxmlformats.org/officeDocument/2006/relationships/image" Target="../media/image10.png"/><Relationship Id="rId12" Type="http://schemas.microsoft.com/office/2007/relationships/hdphoto" Target="../media/hdphoto5.wdp"/><Relationship Id="rId17" Type="http://schemas.openxmlformats.org/officeDocument/2006/relationships/image" Target="../media/image15.png"/><Relationship Id="rId2" Type="http://schemas.openxmlformats.org/officeDocument/2006/relationships/image" Target="../media/image7.png"/><Relationship Id="rId16" Type="http://schemas.microsoft.com/office/2007/relationships/hdphoto" Target="../media/hdphoto7.wdp"/><Relationship Id="rId20" Type="http://schemas.microsoft.com/office/2007/relationships/hdphoto" Target="../media/hdphoto9.wdp"/><Relationship Id="rId1" Type="http://schemas.openxmlformats.org/officeDocument/2006/relationships/image" Target="../media/image6.png"/><Relationship Id="rId6" Type="http://schemas.microsoft.com/office/2007/relationships/hdphoto" Target="../media/hdphoto2.wdp"/><Relationship Id="rId11" Type="http://schemas.openxmlformats.org/officeDocument/2006/relationships/image" Target="../media/image12.png"/><Relationship Id="rId5" Type="http://schemas.openxmlformats.org/officeDocument/2006/relationships/image" Target="../media/image9.png"/><Relationship Id="rId15" Type="http://schemas.openxmlformats.org/officeDocument/2006/relationships/image" Target="../media/image14.png"/><Relationship Id="rId10" Type="http://schemas.microsoft.com/office/2007/relationships/hdphoto" Target="../media/hdphoto4.wdp"/><Relationship Id="rId19" Type="http://schemas.openxmlformats.org/officeDocument/2006/relationships/image" Target="../media/image16.png"/><Relationship Id="rId4" Type="http://schemas.microsoft.com/office/2007/relationships/hdphoto" Target="../media/hdphoto1.wdp"/><Relationship Id="rId9" Type="http://schemas.openxmlformats.org/officeDocument/2006/relationships/image" Target="../media/image11.png"/><Relationship Id="rId14" Type="http://schemas.microsoft.com/office/2007/relationships/hdphoto" Target="../media/hdphoto6.wdp"/><Relationship Id="rId22" Type="http://schemas.microsoft.com/office/2007/relationships/hdphoto" Target="../media/hdphoto10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455083</xdr:colOff>
      <xdr:row>35</xdr:row>
      <xdr:rowOff>63499</xdr:rowOff>
    </xdr:from>
    <xdr:to>
      <xdr:col>10</xdr:col>
      <xdr:colOff>50057</xdr:colOff>
      <xdr:row>48</xdr:row>
      <xdr:rowOff>190499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66" y="7524749"/>
          <a:ext cx="4389224" cy="2878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850087</xdr:colOff>
      <xdr:row>101</xdr:row>
      <xdr:rowOff>71410</xdr:rowOff>
    </xdr:from>
    <xdr:to>
      <xdr:col>10</xdr:col>
      <xdr:colOff>197275</xdr:colOff>
      <xdr:row>110</xdr:row>
      <xdr:rowOff>10584</xdr:rowOff>
    </xdr:to>
    <xdr:pic>
      <xdr:nvPicPr>
        <xdr:cNvPr id="1865" name="Picture 19" descr="Snow Accumulation.jpg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1670" y="20391410"/>
          <a:ext cx="4141438" cy="184417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592667</xdr:colOff>
      <xdr:row>1</xdr:row>
      <xdr:rowOff>179917</xdr:rowOff>
    </xdr:from>
    <xdr:to>
      <xdr:col>13</xdr:col>
      <xdr:colOff>606186</xdr:colOff>
      <xdr:row>3</xdr:row>
      <xdr:rowOff>190869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8500" y="254000"/>
          <a:ext cx="1410519" cy="635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22411</xdr:colOff>
      <xdr:row>1</xdr:row>
      <xdr:rowOff>168089</xdr:rowOff>
    </xdr:from>
    <xdr:to>
      <xdr:col>13</xdr:col>
      <xdr:colOff>65813</xdr:colOff>
      <xdr:row>3</xdr:row>
      <xdr:rowOff>164723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5529" y="257736"/>
          <a:ext cx="1410519" cy="635369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205741</xdr:colOff>
      <xdr:row>23</xdr:row>
      <xdr:rowOff>152400</xdr:rowOff>
    </xdr:from>
    <xdr:to>
      <xdr:col>4</xdr:col>
      <xdr:colOff>44297</xdr:colOff>
      <xdr:row>32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1" y="5082540"/>
          <a:ext cx="3168496" cy="1623060"/>
        </a:xfrm>
        <a:prstGeom prst="rect">
          <a:avLst/>
        </a:prstGeom>
      </xdr:spPr>
    </xdr:pic>
    <xdr:clientData/>
  </xdr:twoCellAnchor>
  <xdr:twoCellAnchor editAs="oneCell">
    <xdr:from>
      <xdr:col>3</xdr:col>
      <xdr:colOff>720733</xdr:colOff>
      <xdr:row>23</xdr:row>
      <xdr:rowOff>190383</xdr:rowOff>
    </xdr:from>
    <xdr:to>
      <xdr:col>9</xdr:col>
      <xdr:colOff>499534</xdr:colOff>
      <xdr:row>33</xdr:row>
      <xdr:rowOff>8468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0C874E-78D1-49EE-8DB2-0C712C331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53866" y="5151850"/>
          <a:ext cx="4079868" cy="17654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518160</xdr:colOff>
      <xdr:row>68</xdr:row>
      <xdr:rowOff>121920</xdr:rowOff>
    </xdr:from>
    <xdr:to>
      <xdr:col>64</xdr:col>
      <xdr:colOff>212636</xdr:colOff>
      <xdr:row>114</xdr:row>
      <xdr:rowOff>16172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6560" y="12557760"/>
          <a:ext cx="5790476" cy="8306732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70</xdr:row>
      <xdr:rowOff>30480</xdr:rowOff>
    </xdr:from>
    <xdr:to>
      <xdr:col>54</xdr:col>
      <xdr:colOff>65905</xdr:colOff>
      <xdr:row>114</xdr:row>
      <xdr:rowOff>126617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22400" y="12832080"/>
          <a:ext cx="6161905" cy="81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7</xdr:row>
      <xdr:rowOff>121920</xdr:rowOff>
    </xdr:from>
    <xdr:to>
      <xdr:col>12</xdr:col>
      <xdr:colOff>86937</xdr:colOff>
      <xdr:row>48</xdr:row>
      <xdr:rowOff>33364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2930E5E-1186-4DF5-A1F9-25A58770F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59280" y="1402080"/>
          <a:ext cx="5542857" cy="7409524"/>
        </a:xfrm>
        <a:prstGeom prst="rect">
          <a:avLst/>
        </a:prstGeom>
      </xdr:spPr>
    </xdr:pic>
    <xdr:clientData/>
  </xdr:twoCellAnchor>
  <xdr:twoCellAnchor editAs="oneCell">
    <xdr:from>
      <xdr:col>13</xdr:col>
      <xdr:colOff>182880</xdr:colOff>
      <xdr:row>7</xdr:row>
      <xdr:rowOff>152400</xdr:rowOff>
    </xdr:from>
    <xdr:to>
      <xdr:col>22</xdr:col>
      <xdr:colOff>286956</xdr:colOff>
      <xdr:row>48</xdr:row>
      <xdr:rowOff>92415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0FF249C-9931-4045-BBBD-F20241ADA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07680" y="1432560"/>
          <a:ext cx="5590476" cy="7438095"/>
        </a:xfrm>
        <a:prstGeom prst="rect">
          <a:avLst/>
        </a:prstGeom>
      </xdr:spPr>
    </xdr:pic>
    <xdr:clientData/>
  </xdr:twoCellAnchor>
  <xdr:twoCellAnchor editAs="oneCell">
    <xdr:from>
      <xdr:col>23</xdr:col>
      <xdr:colOff>487680</xdr:colOff>
      <xdr:row>7</xdr:row>
      <xdr:rowOff>152400</xdr:rowOff>
    </xdr:from>
    <xdr:to>
      <xdr:col>33</xdr:col>
      <xdr:colOff>48823</xdr:colOff>
      <xdr:row>48</xdr:row>
      <xdr:rowOff>140034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EC63FE1-0243-4CC4-B376-BDADC126B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508480" y="1432560"/>
          <a:ext cx="5657143" cy="7485714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8</xdr:row>
      <xdr:rowOff>30480</xdr:rowOff>
    </xdr:from>
    <xdr:to>
      <xdr:col>42</xdr:col>
      <xdr:colOff>580324</xdr:colOff>
      <xdr:row>48</xdr:row>
      <xdr:rowOff>153375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DD742B0-5463-4271-AB49-5B0799E60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574000" y="1493520"/>
          <a:ext cx="5609524" cy="7438095"/>
        </a:xfrm>
        <a:prstGeom prst="rect">
          <a:avLst/>
        </a:prstGeom>
      </xdr:spPr>
    </xdr:pic>
    <xdr:clientData/>
  </xdr:twoCellAnchor>
  <xdr:twoCellAnchor editAs="oneCell">
    <xdr:from>
      <xdr:col>43</xdr:col>
      <xdr:colOff>518160</xdr:colOff>
      <xdr:row>8</xdr:row>
      <xdr:rowOff>60960</xdr:rowOff>
    </xdr:from>
    <xdr:to>
      <xdr:col>53</xdr:col>
      <xdr:colOff>60255</xdr:colOff>
      <xdr:row>49</xdr:row>
      <xdr:rowOff>29547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0811AC1-FD63-40A6-BFA5-814A0EDF2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730960" y="1524000"/>
          <a:ext cx="5638095" cy="7466667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</xdr:colOff>
      <xdr:row>8</xdr:row>
      <xdr:rowOff>121920</xdr:rowOff>
    </xdr:from>
    <xdr:to>
      <xdr:col>63</xdr:col>
      <xdr:colOff>115509</xdr:colOff>
      <xdr:row>49</xdr:row>
      <xdr:rowOff>23840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93E4699-17D1-40BE-ACFB-7FAEF9AA0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2948880" y="1584960"/>
          <a:ext cx="5571429" cy="7400000"/>
        </a:xfrm>
        <a:prstGeom prst="rect">
          <a:avLst/>
        </a:prstGeom>
      </xdr:spPr>
    </xdr:pic>
    <xdr:clientData/>
  </xdr:twoCellAnchor>
  <xdr:twoCellAnchor editAs="oneCell">
    <xdr:from>
      <xdr:col>64</xdr:col>
      <xdr:colOff>91440</xdr:colOff>
      <xdr:row>9</xdr:row>
      <xdr:rowOff>60960</xdr:rowOff>
    </xdr:from>
    <xdr:to>
      <xdr:col>73</xdr:col>
      <xdr:colOff>214564</xdr:colOff>
      <xdr:row>49</xdr:row>
      <xdr:rowOff>126712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B0DFB22-9625-4480-B943-BB20CC462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105840" y="1706880"/>
          <a:ext cx="5609524" cy="73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274320</xdr:colOff>
      <xdr:row>70</xdr:row>
      <xdr:rowOff>30480</xdr:rowOff>
    </xdr:from>
    <xdr:to>
      <xdr:col>12</xdr:col>
      <xdr:colOff>387920</xdr:colOff>
      <xdr:row>110</xdr:row>
      <xdr:rowOff>124804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26BD7CC-7B59-486C-BA78-BB6C174C9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03120" y="12832080"/>
          <a:ext cx="5600000" cy="7409524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70</xdr:row>
      <xdr:rowOff>60960</xdr:rowOff>
    </xdr:from>
    <xdr:to>
      <xdr:col>22</xdr:col>
      <xdr:colOff>446971</xdr:colOff>
      <xdr:row>111</xdr:row>
      <xdr:rowOff>20023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4C16EE9-4A22-469F-AF65-7FF8A3573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29600" y="12862560"/>
          <a:ext cx="5628571" cy="7457143"/>
        </a:xfrm>
        <a:prstGeom prst="rect">
          <a:avLst/>
        </a:prstGeom>
      </xdr:spPr>
    </xdr:pic>
    <xdr:clientData/>
  </xdr:twoCellAnchor>
  <xdr:twoCellAnchor editAs="oneCell">
    <xdr:from>
      <xdr:col>23</xdr:col>
      <xdr:colOff>487680</xdr:colOff>
      <xdr:row>70</xdr:row>
      <xdr:rowOff>60960</xdr:rowOff>
    </xdr:from>
    <xdr:to>
      <xdr:col>32</xdr:col>
      <xdr:colOff>582232</xdr:colOff>
      <xdr:row>111</xdr:row>
      <xdr:rowOff>14307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82784F6-044F-4CDA-B431-73BF99619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508480" y="12862560"/>
          <a:ext cx="5580952" cy="7451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2"/>
    <pageSetUpPr fitToPage="1"/>
  </sheetPr>
  <dimension ref="A1:AK134"/>
  <sheetViews>
    <sheetView topLeftCell="A8" zoomScale="90" zoomScaleNormal="90" workbookViewId="0">
      <selection activeCell="H27" sqref="H27"/>
    </sheetView>
  </sheetViews>
  <sheetFormatPr defaultColWidth="9.140625" defaultRowHeight="15.75" x14ac:dyDescent="0.2"/>
  <cols>
    <col min="1" max="1" width="1.42578125" style="2" customWidth="1"/>
    <col min="2" max="2" width="4.42578125" style="2" customWidth="1"/>
    <col min="3" max="3" width="19.28515625" style="2" customWidth="1"/>
    <col min="4" max="5" width="12.7109375" style="2" customWidth="1"/>
    <col min="6" max="7" width="3.85546875" style="2" customWidth="1"/>
    <col min="8" max="10" width="6.42578125" style="2" customWidth="1"/>
    <col min="11" max="11" width="11.7109375" style="2" customWidth="1"/>
    <col min="12" max="12" width="1.42578125" style="2" customWidth="1"/>
    <col min="13" max="13" width="7.7109375" style="2" customWidth="1"/>
    <col min="14" max="14" width="11.140625" style="2" customWidth="1"/>
    <col min="15" max="15" width="2.28515625" style="2" customWidth="1"/>
    <col min="16" max="16" width="1.5703125" style="2" customWidth="1"/>
    <col min="17" max="17" width="4.42578125" style="2" customWidth="1"/>
    <col min="18" max="18" width="23.85546875" style="2" customWidth="1"/>
    <col min="19" max="20" width="12.85546875" style="2" customWidth="1"/>
    <col min="21" max="21" width="3.7109375" style="2" customWidth="1"/>
    <col min="22" max="22" width="5.7109375" style="2" customWidth="1"/>
    <col min="23" max="25" width="6.42578125" style="2" customWidth="1"/>
    <col min="26" max="26" width="11.28515625" style="2" customWidth="1"/>
    <col min="27" max="27" width="1.42578125" style="2" customWidth="1"/>
    <col min="28" max="28" width="7.85546875" style="2" customWidth="1"/>
    <col min="29" max="29" width="10.42578125" style="2" customWidth="1"/>
    <col min="30" max="30" width="1.5703125" style="2" customWidth="1"/>
    <col min="31" max="31" width="4.42578125" style="2" customWidth="1"/>
    <col min="32" max="16384" width="9.140625" style="2"/>
  </cols>
  <sheetData>
    <row r="1" spans="1:37" s="1" customFormat="1" ht="6" customHeight="1" thickBot="1" x14ac:dyDescent="0.35">
      <c r="A1" s="13"/>
      <c r="B1" s="70"/>
      <c r="C1" s="70"/>
      <c r="D1" s="70"/>
      <c r="E1" s="70"/>
      <c r="F1" s="70"/>
      <c r="G1" s="70"/>
      <c r="H1" s="222"/>
      <c r="I1" s="70"/>
      <c r="J1" s="70"/>
      <c r="K1" s="70"/>
      <c r="L1" s="70"/>
      <c r="M1" s="70"/>
      <c r="N1" s="70"/>
      <c r="O1" s="70"/>
      <c r="P1" s="70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spans="1:37" s="1" customFormat="1" ht="16.5" customHeight="1" x14ac:dyDescent="0.3">
      <c r="A2" s="13"/>
      <c r="B2" s="249" t="s">
        <v>0</v>
      </c>
      <c r="C2" s="250"/>
      <c r="D2" s="250"/>
      <c r="E2" s="250"/>
      <c r="F2" s="250"/>
      <c r="G2" s="250"/>
      <c r="H2" s="71"/>
      <c r="I2" s="67"/>
      <c r="J2" s="67"/>
      <c r="K2" s="67"/>
      <c r="L2" s="67"/>
      <c r="M2" s="67"/>
      <c r="N2" s="68"/>
      <c r="O2" s="69"/>
      <c r="P2" s="70"/>
    </row>
    <row r="3" spans="1:37" s="1" customFormat="1" ht="32.25" customHeight="1" x14ac:dyDescent="0.3">
      <c r="A3" s="13"/>
      <c r="B3" s="251"/>
      <c r="C3" s="252"/>
      <c r="D3" s="252"/>
      <c r="E3" s="252"/>
      <c r="F3" s="252"/>
      <c r="G3" s="252"/>
      <c r="H3" s="71"/>
      <c r="I3" s="71"/>
      <c r="J3" s="71"/>
      <c r="K3" s="71"/>
      <c r="L3" s="71"/>
      <c r="M3" s="71"/>
      <c r="N3" s="72"/>
      <c r="O3" s="73"/>
      <c r="P3" s="70"/>
    </row>
    <row r="4" spans="1:37" s="1" customFormat="1" ht="32.25" customHeight="1" thickBot="1" x14ac:dyDescent="0.35">
      <c r="A4" s="13"/>
      <c r="B4" s="253"/>
      <c r="C4" s="254"/>
      <c r="D4" s="254"/>
      <c r="E4" s="254"/>
      <c r="F4" s="254"/>
      <c r="G4" s="254"/>
      <c r="H4" s="76"/>
      <c r="I4" s="76"/>
      <c r="J4" s="76"/>
      <c r="K4" s="76"/>
      <c r="L4" s="76"/>
      <c r="M4" s="76"/>
      <c r="N4" s="77"/>
      <c r="O4" s="78"/>
      <c r="P4" s="70"/>
    </row>
    <row r="5" spans="1:37" s="1" customFormat="1" ht="15" customHeight="1" x14ac:dyDescent="0.3">
      <c r="A5" s="13"/>
      <c r="B5" s="79"/>
      <c r="C5" s="80"/>
      <c r="D5" s="80"/>
      <c r="E5" s="80"/>
      <c r="F5" s="80"/>
      <c r="G5" s="80"/>
      <c r="H5" s="86"/>
      <c r="I5" s="80"/>
      <c r="J5" s="80"/>
      <c r="K5" s="80"/>
      <c r="L5" s="80"/>
      <c r="M5" s="80"/>
      <c r="N5" s="80"/>
      <c r="O5" s="81"/>
      <c r="P5" s="82"/>
      <c r="R5" s="270" t="s">
        <v>1</v>
      </c>
      <c r="AF5" s="260" t="s">
        <v>2</v>
      </c>
      <c r="AG5" s="261"/>
      <c r="AH5" s="261"/>
      <c r="AI5" s="261"/>
      <c r="AJ5" s="261"/>
      <c r="AK5" s="262"/>
    </row>
    <row r="6" spans="1:37" s="1" customFormat="1" x14ac:dyDescent="0.3">
      <c r="A6" s="13"/>
      <c r="B6" s="83"/>
      <c r="C6" s="117" t="s">
        <v>3</v>
      </c>
      <c r="D6" s="255"/>
      <c r="E6" s="256"/>
      <c r="F6" s="257"/>
      <c r="G6" s="70"/>
      <c r="H6" s="70"/>
      <c r="I6" s="70"/>
      <c r="J6" s="70"/>
      <c r="K6" s="70"/>
      <c r="L6" s="70"/>
      <c r="M6" s="70"/>
      <c r="N6" s="70"/>
      <c r="O6" s="84"/>
      <c r="P6" s="82"/>
      <c r="R6" s="271"/>
      <c r="AF6" s="3" t="s">
        <v>4</v>
      </c>
      <c r="AG6" s="7">
        <v>0.8</v>
      </c>
      <c r="AH6" s="7">
        <v>1</v>
      </c>
      <c r="AI6" s="7">
        <v>1.1499999999999999</v>
      </c>
      <c r="AJ6" s="7">
        <v>1.25</v>
      </c>
      <c r="AK6" s="4"/>
    </row>
    <row r="7" spans="1:37" s="1" customFormat="1" ht="15.75" customHeight="1" x14ac:dyDescent="0.3">
      <c r="A7" s="13"/>
      <c r="B7" s="83"/>
      <c r="C7" s="117" t="s">
        <v>5</v>
      </c>
      <c r="D7" s="255"/>
      <c r="E7" s="256"/>
      <c r="F7" s="257"/>
      <c r="G7" s="70"/>
      <c r="H7" s="70"/>
      <c r="I7" s="70"/>
      <c r="K7" s="44"/>
      <c r="L7" s="44"/>
      <c r="M7" s="44"/>
      <c r="N7" s="44"/>
      <c r="O7" s="84"/>
      <c r="P7" s="82"/>
      <c r="R7" s="271"/>
      <c r="AF7" s="8" t="s">
        <v>6</v>
      </c>
      <c r="AG7" s="60" t="s">
        <v>7</v>
      </c>
      <c r="AH7" s="60" t="s">
        <v>8</v>
      </c>
      <c r="AI7" s="60"/>
      <c r="AK7" s="4"/>
    </row>
    <row r="8" spans="1:37" s="1" customFormat="1" ht="15.75" customHeight="1" x14ac:dyDescent="0.3">
      <c r="A8" s="13"/>
      <c r="B8" s="83"/>
      <c r="C8" s="117" t="s">
        <v>9</v>
      </c>
      <c r="D8" s="255"/>
      <c r="E8" s="256"/>
      <c r="F8" s="257"/>
      <c r="G8" s="70"/>
      <c r="H8" s="70"/>
      <c r="I8" s="70"/>
      <c r="J8" s="266" t="s">
        <v>10</v>
      </c>
      <c r="K8" s="266"/>
      <c r="L8" s="266"/>
      <c r="M8" s="266"/>
      <c r="N8" s="266"/>
      <c r="O8" s="84"/>
      <c r="P8" s="82"/>
      <c r="R8" s="272"/>
      <c r="AF8" s="9" t="s">
        <v>11</v>
      </c>
      <c r="AG8" s="10">
        <v>1</v>
      </c>
      <c r="AH8" s="10">
        <v>0.75</v>
      </c>
      <c r="AI8" s="10">
        <v>0.5</v>
      </c>
      <c r="AJ8" s="6"/>
      <c r="AK8" s="11"/>
    </row>
    <row r="9" spans="1:37" s="1" customFormat="1" x14ac:dyDescent="0.3">
      <c r="A9" s="13"/>
      <c r="B9" s="83"/>
      <c r="C9" s="117" t="s">
        <v>12</v>
      </c>
      <c r="D9" s="255"/>
      <c r="E9" s="256"/>
      <c r="F9" s="257"/>
      <c r="G9" s="70"/>
      <c r="H9" s="70"/>
      <c r="I9" s="70"/>
      <c r="J9" s="266"/>
      <c r="K9" s="266"/>
      <c r="L9" s="266"/>
      <c r="M9" s="266"/>
      <c r="N9" s="266"/>
      <c r="O9" s="84"/>
      <c r="P9" s="82"/>
    </row>
    <row r="10" spans="1:37" s="1" customFormat="1" ht="16.5" thickBot="1" x14ac:dyDescent="0.35">
      <c r="A10" s="13"/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7"/>
      <c r="P10" s="82"/>
    </row>
    <row r="11" spans="1:37" s="1" customFormat="1" ht="16.5" customHeight="1" thickBot="1" x14ac:dyDescent="0.25">
      <c r="A11" s="13"/>
      <c r="B11" s="118">
        <v>1</v>
      </c>
      <c r="C11" s="263" t="s">
        <v>13</v>
      </c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5"/>
      <c r="P11" s="13"/>
    </row>
    <row r="12" spans="1:37" s="1" customFormat="1" ht="16.5" customHeight="1" x14ac:dyDescent="0.3">
      <c r="A12" s="13"/>
      <c r="B12" s="88"/>
      <c r="C12" s="70"/>
      <c r="D12" s="70"/>
      <c r="E12" s="75"/>
      <c r="F12" s="13"/>
      <c r="G12" s="13"/>
      <c r="H12" s="13"/>
      <c r="I12" s="13"/>
      <c r="J12" s="175"/>
      <c r="K12" s="13"/>
      <c r="L12" s="52"/>
      <c r="M12" s="13"/>
      <c r="N12" s="13"/>
      <c r="O12" s="16"/>
      <c r="P12" s="13"/>
    </row>
    <row r="13" spans="1:37" s="1" customFormat="1" ht="16.5" customHeight="1" x14ac:dyDescent="0.2">
      <c r="A13" s="13"/>
      <c r="B13" s="18"/>
      <c r="C13" s="19" t="s">
        <v>14</v>
      </c>
      <c r="D13" s="221" t="s">
        <v>15</v>
      </c>
      <c r="E13" s="275" t="s">
        <v>16</v>
      </c>
      <c r="F13" s="276"/>
      <c r="G13" s="277"/>
      <c r="H13" s="34"/>
      <c r="I13" s="34"/>
      <c r="J13" s="50"/>
      <c r="K13" s="34"/>
      <c r="L13" s="52"/>
      <c r="M13" s="34"/>
      <c r="N13" s="34"/>
      <c r="O13" s="16"/>
      <c r="P13" s="13"/>
    </row>
    <row r="14" spans="1:37" s="1" customFormat="1" ht="16.5" customHeight="1" x14ac:dyDescent="0.2">
      <c r="A14" s="13"/>
      <c r="B14" s="18"/>
      <c r="C14" s="19"/>
      <c r="D14" s="221" t="s">
        <v>17</v>
      </c>
      <c r="E14" s="275" t="s">
        <v>18</v>
      </c>
      <c r="F14" s="276"/>
      <c r="G14" s="277"/>
      <c r="H14" s="34"/>
      <c r="I14" s="34"/>
      <c r="J14" s="50"/>
      <c r="K14" s="34"/>
      <c r="L14" s="52"/>
      <c r="M14" s="34"/>
      <c r="N14" s="34"/>
      <c r="O14" s="16"/>
      <c r="P14" s="13"/>
    </row>
    <row r="15" spans="1:37" s="1" customFormat="1" ht="16.5" customHeight="1" x14ac:dyDescent="0.2">
      <c r="A15" s="13"/>
      <c r="B15" s="18"/>
      <c r="C15" s="19"/>
      <c r="D15" s="221"/>
      <c r="E15" s="13"/>
      <c r="F15" s="13"/>
      <c r="G15" s="13"/>
      <c r="H15" s="34"/>
      <c r="I15" s="34"/>
      <c r="J15" s="50"/>
      <c r="K15" s="34"/>
      <c r="L15" s="52"/>
      <c r="M15" s="34"/>
      <c r="N15" s="34"/>
      <c r="O15" s="16"/>
      <c r="P15" s="13"/>
    </row>
    <row r="16" spans="1:37" s="1" customFormat="1" ht="16.5" customHeight="1" x14ac:dyDescent="0.2">
      <c r="A16" s="13"/>
      <c r="B16" s="18"/>
      <c r="C16" s="19" t="s">
        <v>19</v>
      </c>
      <c r="D16" s="120">
        <v>2.5</v>
      </c>
      <c r="E16" s="13" t="s">
        <v>20</v>
      </c>
      <c r="F16" s="13"/>
      <c r="G16" s="13"/>
      <c r="H16" s="34" t="s">
        <v>21</v>
      </c>
      <c r="I16" s="34"/>
      <c r="J16" s="50"/>
      <c r="K16" s="34"/>
      <c r="L16" s="52"/>
      <c r="M16" s="34" t="s">
        <v>22</v>
      </c>
      <c r="N16" s="34"/>
      <c r="O16" s="16"/>
      <c r="P16" s="13"/>
    </row>
    <row r="17" spans="1:37" s="1" customFormat="1" ht="16.5" customHeight="1" x14ac:dyDescent="0.2">
      <c r="A17" s="13"/>
      <c r="B17" s="18"/>
      <c r="C17" s="19" t="s">
        <v>23</v>
      </c>
      <c r="D17" s="120">
        <v>0.4</v>
      </c>
      <c r="E17" s="13" t="s">
        <v>20</v>
      </c>
      <c r="F17" s="13"/>
      <c r="G17" s="13"/>
      <c r="H17" s="34" t="s">
        <v>24</v>
      </c>
      <c r="I17" s="34"/>
      <c r="J17" s="50"/>
      <c r="K17" s="34"/>
      <c r="L17" s="52"/>
      <c r="M17" s="34" t="s">
        <v>22</v>
      </c>
      <c r="N17" s="34"/>
      <c r="O17" s="16"/>
      <c r="P17" s="13"/>
      <c r="AJ17" s="5"/>
    </row>
    <row r="18" spans="1:37" s="1" customFormat="1" ht="16.5" customHeight="1" x14ac:dyDescent="0.2">
      <c r="A18" s="13"/>
      <c r="B18" s="18"/>
      <c r="C18" s="19" t="s">
        <v>25</v>
      </c>
      <c r="D18" s="174">
        <f>MIN(4,0.43*Ss+2.2)</f>
        <v>3.2750000000000004</v>
      </c>
      <c r="E18" s="13" t="s">
        <v>26</v>
      </c>
      <c r="F18" s="31"/>
      <c r="G18" s="13"/>
      <c r="H18" s="34" t="s">
        <v>27</v>
      </c>
      <c r="I18" s="34"/>
      <c r="J18" s="34"/>
      <c r="K18" s="34"/>
      <c r="L18" s="52"/>
      <c r="M18" s="34" t="s">
        <v>28</v>
      </c>
      <c r="N18" s="34"/>
      <c r="O18" s="16"/>
      <c r="P18" s="13"/>
      <c r="AJ18" s="5"/>
    </row>
    <row r="19" spans="1:37" s="1" customFormat="1" ht="16.5" customHeight="1" thickBot="1" x14ac:dyDescent="0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52"/>
      <c r="M19" s="13"/>
      <c r="N19" s="13"/>
      <c r="O19" s="16"/>
      <c r="P19" s="13"/>
      <c r="AJ19" s="5"/>
    </row>
    <row r="20" spans="1:37" s="1" customFormat="1" ht="16.5" customHeight="1" thickBot="1" x14ac:dyDescent="0.25">
      <c r="A20" s="13"/>
      <c r="B20" s="118">
        <v>2</v>
      </c>
      <c r="C20" s="263" t="s">
        <v>29</v>
      </c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5"/>
      <c r="P20" s="13"/>
      <c r="R20" s="267" t="s">
        <v>30</v>
      </c>
      <c r="S20" s="267" t="s">
        <v>31</v>
      </c>
      <c r="T20" s="267"/>
      <c r="AJ20" s="5"/>
    </row>
    <row r="21" spans="1:37" s="1" customFormat="1" ht="16.5" customHeight="1" x14ac:dyDescent="0.3">
      <c r="A21" s="13"/>
      <c r="B21" s="88"/>
      <c r="C21" s="89"/>
      <c r="D21" s="89"/>
      <c r="E21" s="90"/>
      <c r="F21" s="15"/>
      <c r="G21" s="15"/>
      <c r="H21" s="15"/>
      <c r="I21" s="15"/>
      <c r="J21" s="15"/>
      <c r="K21" s="15"/>
      <c r="L21" s="51"/>
      <c r="M21" s="15"/>
      <c r="N21" s="15"/>
      <c r="O21" s="43"/>
      <c r="P21" s="13"/>
      <c r="R21" s="267"/>
      <c r="S21" s="237" t="s">
        <v>32</v>
      </c>
      <c r="T21" s="237" t="s">
        <v>33</v>
      </c>
      <c r="AK21" s="5"/>
    </row>
    <row r="22" spans="1:37" s="1" customFormat="1" ht="16.5" customHeight="1" x14ac:dyDescent="0.2">
      <c r="A22" s="13"/>
      <c r="B22" s="18"/>
      <c r="C22" s="19" t="s">
        <v>34</v>
      </c>
      <c r="D22" s="121">
        <v>1.1499999999999999</v>
      </c>
      <c r="E22" s="13"/>
      <c r="F22" s="13"/>
      <c r="G22" s="13"/>
      <c r="H22" s="28" t="s">
        <v>35</v>
      </c>
      <c r="I22" s="34"/>
      <c r="J22" s="34"/>
      <c r="K22" s="34"/>
      <c r="L22" s="52"/>
      <c r="M22" s="34" t="s">
        <v>36</v>
      </c>
      <c r="N22" s="34"/>
      <c r="O22" s="16"/>
      <c r="P22" s="13"/>
      <c r="R22" s="237" t="s">
        <v>37</v>
      </c>
      <c r="S22" s="237">
        <v>0.8</v>
      </c>
      <c r="T22" s="237">
        <v>0.9</v>
      </c>
    </row>
    <row r="23" spans="1:37" s="1" customFormat="1" ht="16.5" customHeight="1" x14ac:dyDescent="0.2">
      <c r="A23" s="13"/>
      <c r="B23" s="18"/>
      <c r="C23" s="19" t="s">
        <v>38</v>
      </c>
      <c r="D23" s="122">
        <v>60</v>
      </c>
      <c r="E23" s="226" t="s">
        <v>39</v>
      </c>
      <c r="F23" s="13"/>
      <c r="G23" s="13"/>
      <c r="H23" s="34" t="s">
        <v>40</v>
      </c>
      <c r="I23" s="28"/>
      <c r="J23" s="28"/>
      <c r="K23" s="34"/>
      <c r="L23" s="52"/>
      <c r="M23" s="34"/>
      <c r="N23" s="34"/>
      <c r="O23" s="16"/>
      <c r="P23" s="13"/>
      <c r="R23" s="237" t="s">
        <v>41</v>
      </c>
      <c r="S23" s="237">
        <v>1</v>
      </c>
      <c r="T23" s="237">
        <v>0.9</v>
      </c>
    </row>
    <row r="24" spans="1:37" s="1" customFormat="1" ht="16.5" customHeight="1" x14ac:dyDescent="0.2">
      <c r="A24" s="13"/>
      <c r="B24" s="18"/>
      <c r="C24" s="19" t="s">
        <v>42</v>
      </c>
      <c r="D24" s="122">
        <v>100</v>
      </c>
      <c r="E24" s="226" t="s">
        <v>39</v>
      </c>
      <c r="F24" s="17"/>
      <c r="G24" s="13"/>
      <c r="H24" s="34" t="s">
        <v>43</v>
      </c>
      <c r="I24" s="28"/>
      <c r="J24" s="28"/>
      <c r="K24" s="34"/>
      <c r="L24" s="52"/>
      <c r="M24" s="34"/>
      <c r="N24" s="34"/>
      <c r="O24" s="16"/>
      <c r="P24" s="13"/>
      <c r="R24" s="237" t="s">
        <v>44</v>
      </c>
      <c r="S24" s="237">
        <v>1.1499999999999999</v>
      </c>
      <c r="T24" s="237">
        <v>0.9</v>
      </c>
    </row>
    <row r="25" spans="1:37" s="1" customFormat="1" ht="16.5" customHeight="1" x14ac:dyDescent="0.2">
      <c r="A25" s="13"/>
      <c r="B25" s="18"/>
      <c r="C25" s="46" t="s">
        <v>45</v>
      </c>
      <c r="D25" s="55">
        <f>IF(AND(wl&gt;0,Ll&gt;0),2*MIN(wl,Ll)-MIN(wl,Ll)^2/MAX(wl,Ll),0)</f>
        <v>84</v>
      </c>
      <c r="E25" s="179"/>
      <c r="F25" s="13"/>
      <c r="G25" s="13"/>
      <c r="H25" s="28" t="s">
        <v>46</v>
      </c>
      <c r="I25" s="34"/>
      <c r="J25" s="34"/>
      <c r="K25" s="34"/>
      <c r="L25" s="52"/>
      <c r="M25" s="34" t="s">
        <v>47</v>
      </c>
      <c r="N25" s="34"/>
      <c r="O25" s="16"/>
      <c r="P25" s="13"/>
      <c r="R25" s="237" t="s">
        <v>48</v>
      </c>
      <c r="S25" s="237">
        <v>1.25</v>
      </c>
      <c r="T25" s="237">
        <v>0.9</v>
      </c>
    </row>
    <row r="26" spans="1:37" s="1" customFormat="1" ht="16.5" customHeight="1" x14ac:dyDescent="0.2">
      <c r="A26" s="13"/>
      <c r="B26" s="18"/>
      <c r="C26" s="20" t="s">
        <v>49</v>
      </c>
      <c r="D26" s="122" t="s">
        <v>7</v>
      </c>
      <c r="E26" s="178"/>
      <c r="F26" s="13"/>
      <c r="G26" s="13"/>
      <c r="H26" s="34" t="s">
        <v>50</v>
      </c>
      <c r="I26" s="34"/>
      <c r="J26" s="34"/>
      <c r="K26" s="34"/>
      <c r="L26" s="52"/>
      <c r="M26" s="34"/>
      <c r="N26" s="34"/>
      <c r="O26" s="16"/>
      <c r="P26" s="13"/>
    </row>
    <row r="27" spans="1:37" s="1" customFormat="1" ht="16.5" customHeight="1" x14ac:dyDescent="0.2">
      <c r="A27" s="13"/>
      <c r="B27" s="18"/>
      <c r="C27" s="19" t="s">
        <v>51</v>
      </c>
      <c r="D27" s="123">
        <v>15</v>
      </c>
      <c r="E27" s="13" t="s">
        <v>52</v>
      </c>
      <c r="F27" s="13"/>
      <c r="G27" s="13"/>
      <c r="H27" s="34" t="s">
        <v>53</v>
      </c>
      <c r="I27" s="34"/>
      <c r="J27" s="34"/>
      <c r="K27" s="34"/>
      <c r="L27" s="52"/>
      <c r="M27" s="34"/>
      <c r="N27" s="34"/>
      <c r="O27" s="16"/>
      <c r="P27" s="13"/>
      <c r="AG27" s="2"/>
    </row>
    <row r="28" spans="1:37" s="1" customFormat="1" ht="17.25" x14ac:dyDescent="0.2">
      <c r="A28" s="13"/>
      <c r="B28" s="18"/>
      <c r="C28" s="19" t="s">
        <v>54</v>
      </c>
      <c r="D28" s="238">
        <v>1</v>
      </c>
      <c r="E28" s="180"/>
      <c r="F28" s="13"/>
      <c r="G28" s="13"/>
      <c r="H28" s="34" t="s">
        <v>55</v>
      </c>
      <c r="I28" s="28"/>
      <c r="J28" s="28"/>
      <c r="K28" s="28"/>
      <c r="L28" s="52"/>
      <c r="M28" s="34" t="s">
        <v>56</v>
      </c>
      <c r="N28" s="34"/>
      <c r="O28" s="16"/>
      <c r="P28" s="13"/>
    </row>
    <row r="29" spans="1:37" s="1" customFormat="1" x14ac:dyDescent="0.2">
      <c r="A29" s="13"/>
      <c r="B29" s="18"/>
      <c r="C29" s="19"/>
      <c r="D29" s="239" t="str">
        <f>IF(Cwl&lt;1,"Engineer of record shall refer to clause 4.1.6.2.4 and verify applicability of use of Cw less than 1.","")</f>
        <v/>
      </c>
      <c r="E29" s="180"/>
      <c r="F29" s="13"/>
      <c r="G29" s="13"/>
      <c r="H29" s="34"/>
      <c r="I29" s="28"/>
      <c r="J29" s="28"/>
      <c r="K29" s="28"/>
      <c r="L29" s="52"/>
      <c r="M29" s="34"/>
      <c r="N29" s="34"/>
      <c r="O29" s="16"/>
      <c r="P29" s="13"/>
    </row>
    <row r="30" spans="1:37" s="1" customFormat="1" ht="17.25" x14ac:dyDescent="0.2">
      <c r="A30" s="13"/>
      <c r="B30" s="18"/>
      <c r="C30" s="19" t="s">
        <v>57</v>
      </c>
      <c r="D30" s="56">
        <f>IF(Lcl&lt;=(70/Cwl^2),0.8,1/Cwl*(1-(1-0.8*Cwl)*EXP(-(Lcl*Cwl^2-70)/100)))</f>
        <v>0.8261283529202389</v>
      </c>
      <c r="E30" s="49"/>
      <c r="F30" s="13"/>
      <c r="G30" s="13"/>
      <c r="H30" s="34" t="s">
        <v>58</v>
      </c>
      <c r="I30" s="28"/>
      <c r="J30" s="28"/>
      <c r="K30" s="28"/>
      <c r="L30" s="52"/>
      <c r="M30" s="34" t="s">
        <v>47</v>
      </c>
      <c r="N30" s="34"/>
      <c r="O30" s="16"/>
      <c r="P30" s="13"/>
      <c r="AG30" s="2"/>
    </row>
    <row r="31" spans="1:37" ht="17.25" x14ac:dyDescent="0.2">
      <c r="A31" s="17"/>
      <c r="B31" s="18"/>
      <c r="C31" s="48" t="s">
        <v>59</v>
      </c>
      <c r="D31" s="56">
        <f>IF(SlipL="NO",IF(slopel&lt;=30,1,IF(slopel&lt;=70,(70-slopel)/40,0)),IF(slopel&lt;=15,1,IF(slopel&lt;=60,(60-slopel)/45,0)))</f>
        <v>1</v>
      </c>
      <c r="E31" s="49"/>
      <c r="F31" s="13"/>
      <c r="G31" s="13"/>
      <c r="H31" s="34" t="s">
        <v>60</v>
      </c>
      <c r="I31" s="28"/>
      <c r="J31" s="28"/>
      <c r="K31" s="28"/>
      <c r="L31" s="52"/>
      <c r="M31" s="34" t="s">
        <v>61</v>
      </c>
      <c r="N31" s="34"/>
      <c r="O31" s="16"/>
      <c r="P31" s="17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7" ht="17.25" x14ac:dyDescent="0.2">
      <c r="A32" s="17"/>
      <c r="B32" s="18"/>
      <c r="C32" s="19" t="s">
        <v>62</v>
      </c>
      <c r="D32" s="125">
        <v>1</v>
      </c>
      <c r="E32" s="181"/>
      <c r="F32" s="29"/>
      <c r="G32" s="13"/>
      <c r="H32" s="34" t="s">
        <v>63</v>
      </c>
      <c r="I32" s="28"/>
      <c r="J32" s="28"/>
      <c r="K32" s="28"/>
      <c r="L32" s="52"/>
      <c r="M32" s="34" t="s">
        <v>64</v>
      </c>
      <c r="N32" s="34"/>
      <c r="O32" s="16"/>
      <c r="P32" s="17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7.25" x14ac:dyDescent="0.2">
      <c r="A33" s="17"/>
      <c r="B33" s="33"/>
      <c r="C33" s="19" t="s">
        <v>65</v>
      </c>
      <c r="D33" s="56">
        <f>(Ss*(Cbl*Cwl*CsL*Cax)+Sr)*Is</f>
        <v>2.8351190146456866</v>
      </c>
      <c r="E33" s="185" t="s">
        <v>20</v>
      </c>
      <c r="F33" s="13"/>
      <c r="G33" s="13"/>
      <c r="H33" s="34" t="s">
        <v>66</v>
      </c>
      <c r="I33" s="28"/>
      <c r="J33" s="28"/>
      <c r="K33" s="28"/>
      <c r="L33" s="52"/>
      <c r="M33" s="34"/>
      <c r="N33" s="34"/>
      <c r="O33" s="16"/>
      <c r="P33" s="1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s="1" customFormat="1" ht="16.5" customHeight="1" thickBot="1" x14ac:dyDescent="0.25">
      <c r="A34" s="13"/>
      <c r="B34" s="18"/>
      <c r="C34" s="46"/>
      <c r="D34" s="177"/>
      <c r="E34" s="179"/>
      <c r="F34" s="13"/>
      <c r="G34" s="13"/>
      <c r="H34" s="28"/>
      <c r="I34" s="34"/>
      <c r="J34" s="34"/>
      <c r="K34" s="34"/>
      <c r="L34" s="52"/>
      <c r="M34" s="34"/>
      <c r="N34" s="34"/>
      <c r="O34" s="16"/>
      <c r="P34" s="13"/>
    </row>
    <row r="35" spans="1:30" s="1" customFormat="1" ht="16.5" customHeight="1" thickBot="1" x14ac:dyDescent="0.25">
      <c r="A35" s="13"/>
      <c r="B35" s="227">
        <v>3</v>
      </c>
      <c r="C35" s="263" t="s">
        <v>67</v>
      </c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5"/>
      <c r="P35" s="13"/>
    </row>
    <row r="36" spans="1:30" s="1" customFormat="1" ht="16.5" customHeight="1" x14ac:dyDescent="0.2">
      <c r="A36" s="13"/>
      <c r="B36" s="18"/>
      <c r="C36" s="46"/>
      <c r="D36" s="177"/>
      <c r="E36" s="179"/>
      <c r="F36" s="13"/>
      <c r="G36" s="13"/>
      <c r="H36" s="28"/>
      <c r="I36" s="34"/>
      <c r="J36" s="34"/>
      <c r="K36" s="34"/>
      <c r="L36" s="52"/>
      <c r="M36" s="34"/>
      <c r="N36" s="34"/>
      <c r="O36" s="16"/>
      <c r="P36" s="13"/>
    </row>
    <row r="37" spans="1:30" s="1" customFormat="1" ht="16.5" customHeight="1" x14ac:dyDescent="0.2">
      <c r="A37" s="13"/>
      <c r="B37" s="18"/>
      <c r="C37" s="13"/>
      <c r="D37" s="62"/>
      <c r="E37" s="17"/>
      <c r="F37" s="13"/>
      <c r="G37" s="13"/>
      <c r="H37" s="28"/>
      <c r="I37" s="34"/>
      <c r="J37" s="34"/>
      <c r="K37" s="34"/>
      <c r="L37" s="52"/>
      <c r="M37" s="34"/>
      <c r="N37" s="34"/>
      <c r="O37" s="16"/>
      <c r="P37" s="13"/>
    </row>
    <row r="38" spans="1:30" s="1" customFormat="1" ht="16.5" customHeight="1" x14ac:dyDescent="0.2">
      <c r="A38" s="13"/>
      <c r="B38" s="18"/>
      <c r="C38" s="13"/>
      <c r="D38" s="62"/>
      <c r="E38" s="17"/>
      <c r="F38" s="13"/>
      <c r="G38" s="13"/>
      <c r="H38" s="28"/>
      <c r="I38" s="34"/>
      <c r="J38" s="34"/>
      <c r="K38" s="34"/>
      <c r="L38" s="52"/>
      <c r="M38" s="34"/>
      <c r="N38" s="34"/>
      <c r="O38" s="16"/>
      <c r="P38" s="13"/>
    </row>
    <row r="39" spans="1:30" s="1" customFormat="1" ht="16.5" customHeight="1" x14ac:dyDescent="0.2">
      <c r="A39" s="13"/>
      <c r="B39" s="18"/>
      <c r="C39" s="13"/>
      <c r="D39" s="62"/>
      <c r="E39" s="17"/>
      <c r="F39" s="13"/>
      <c r="G39" s="13"/>
      <c r="H39" s="28"/>
      <c r="I39" s="34"/>
      <c r="J39" s="34"/>
      <c r="K39" s="34"/>
      <c r="L39" s="52"/>
      <c r="M39" s="34"/>
      <c r="N39" s="34"/>
      <c r="O39" s="16"/>
      <c r="P39" s="13"/>
    </row>
    <row r="40" spans="1:30" s="1" customFormat="1" ht="16.5" customHeight="1" x14ac:dyDescent="0.2">
      <c r="A40" s="13"/>
      <c r="B40" s="18"/>
      <c r="C40" s="13"/>
      <c r="D40" s="62"/>
      <c r="E40" s="17"/>
      <c r="F40" s="13"/>
      <c r="G40" s="13"/>
      <c r="H40" s="28"/>
      <c r="I40" s="34"/>
      <c r="J40" s="34"/>
      <c r="K40" s="34"/>
      <c r="L40" s="52"/>
      <c r="M40" s="34"/>
      <c r="N40" s="34"/>
      <c r="O40" s="16"/>
      <c r="P40" s="13"/>
    </row>
    <row r="41" spans="1:30" s="1" customFormat="1" ht="16.5" customHeight="1" x14ac:dyDescent="0.2">
      <c r="A41" s="13"/>
      <c r="B41" s="18"/>
      <c r="C41" s="13"/>
      <c r="D41" s="62"/>
      <c r="E41" s="17"/>
      <c r="F41" s="13"/>
      <c r="G41" s="13"/>
      <c r="H41" s="28"/>
      <c r="I41" s="34"/>
      <c r="J41" s="34"/>
      <c r="K41" s="34"/>
      <c r="L41" s="52"/>
      <c r="M41" s="34"/>
      <c r="N41" s="34"/>
      <c r="O41" s="16"/>
      <c r="P41" s="13"/>
    </row>
    <row r="42" spans="1:30" s="1" customFormat="1" ht="16.5" customHeight="1" x14ac:dyDescent="0.2">
      <c r="A42" s="13"/>
      <c r="B42" s="18"/>
      <c r="C42" s="13"/>
      <c r="D42" s="62"/>
      <c r="E42" s="17"/>
      <c r="F42" s="13"/>
      <c r="G42" s="13"/>
      <c r="H42" s="28"/>
      <c r="I42" s="34"/>
      <c r="J42" s="34"/>
      <c r="K42" s="34"/>
      <c r="L42" s="52"/>
      <c r="M42" s="34"/>
      <c r="N42" s="34"/>
      <c r="O42" s="16"/>
      <c r="P42" s="13"/>
    </row>
    <row r="43" spans="1:30" s="1" customFormat="1" ht="16.5" customHeight="1" x14ac:dyDescent="0.2">
      <c r="A43" s="13"/>
      <c r="B43" s="18"/>
      <c r="C43" s="13"/>
      <c r="D43" s="62"/>
      <c r="E43" s="17"/>
      <c r="F43" s="13"/>
      <c r="G43" s="13"/>
      <c r="H43" s="28"/>
      <c r="I43" s="34"/>
      <c r="J43" s="34"/>
      <c r="K43" s="34"/>
      <c r="L43" s="52"/>
      <c r="M43" s="34"/>
      <c r="N43" s="34"/>
      <c r="O43" s="16"/>
      <c r="P43" s="13"/>
    </row>
    <row r="44" spans="1:30" s="1" customFormat="1" ht="16.5" customHeight="1" x14ac:dyDescent="0.2">
      <c r="A44" s="13"/>
      <c r="B44" s="18"/>
      <c r="C44" s="13"/>
      <c r="D44" s="62"/>
      <c r="E44" s="17"/>
      <c r="F44" s="13"/>
      <c r="G44" s="13"/>
      <c r="H44" s="28"/>
      <c r="I44" s="34"/>
      <c r="J44" s="34"/>
      <c r="K44" s="34"/>
      <c r="L44" s="52"/>
      <c r="M44" s="34"/>
      <c r="N44" s="34"/>
      <c r="O44" s="16"/>
      <c r="P44" s="13"/>
    </row>
    <row r="45" spans="1:30" s="1" customFormat="1" ht="16.5" customHeight="1" x14ac:dyDescent="0.2">
      <c r="A45" s="13"/>
      <c r="B45" s="18"/>
      <c r="C45" s="13"/>
      <c r="D45" s="62"/>
      <c r="E45" s="17"/>
      <c r="F45" s="13"/>
      <c r="G45" s="13"/>
      <c r="H45" s="28"/>
      <c r="I45" s="34"/>
      <c r="J45" s="34"/>
      <c r="K45" s="34"/>
      <c r="L45" s="52"/>
      <c r="M45" s="34"/>
      <c r="N45" s="34"/>
      <c r="O45" s="16"/>
      <c r="P45" s="13"/>
    </row>
    <row r="46" spans="1:30" s="1" customFormat="1" ht="16.5" customHeight="1" x14ac:dyDescent="0.2">
      <c r="A46" s="13"/>
      <c r="B46" s="18"/>
      <c r="C46" s="13"/>
      <c r="D46" s="62"/>
      <c r="E46" s="17"/>
      <c r="F46" s="13"/>
      <c r="G46" s="13"/>
      <c r="H46" s="28"/>
      <c r="I46" s="34"/>
      <c r="J46" s="34"/>
      <c r="K46" s="34"/>
      <c r="L46" s="52"/>
      <c r="M46" s="34"/>
      <c r="N46" s="34"/>
      <c r="O46" s="16"/>
      <c r="P46" s="13"/>
    </row>
    <row r="47" spans="1:30" s="1" customFormat="1" ht="16.5" customHeight="1" x14ac:dyDescent="0.2">
      <c r="A47" s="13"/>
      <c r="B47" s="18"/>
      <c r="C47" s="13"/>
      <c r="D47" s="62"/>
      <c r="E47" s="17"/>
      <c r="F47" s="13"/>
      <c r="G47" s="13"/>
      <c r="H47" s="28"/>
      <c r="I47" s="34"/>
      <c r="J47" s="34"/>
      <c r="K47" s="34"/>
      <c r="L47" s="52"/>
      <c r="M47" s="34"/>
      <c r="N47" s="34"/>
      <c r="O47" s="16"/>
      <c r="P47" s="13"/>
    </row>
    <row r="48" spans="1:30" s="1" customFormat="1" ht="16.5" customHeight="1" x14ac:dyDescent="0.2">
      <c r="A48" s="13"/>
      <c r="B48" s="18"/>
      <c r="C48" s="22"/>
      <c r="D48" s="25"/>
      <c r="E48" s="25"/>
      <c r="F48" s="13"/>
      <c r="G48" s="13"/>
      <c r="H48" s="28"/>
      <c r="I48" s="34"/>
      <c r="J48" s="34"/>
      <c r="K48" s="34"/>
      <c r="L48" s="52"/>
      <c r="M48" s="34"/>
      <c r="N48" s="34"/>
      <c r="O48" s="16"/>
      <c r="P48" s="13"/>
    </row>
    <row r="49" spans="1:30" s="1" customFormat="1" ht="16.5" customHeight="1" x14ac:dyDescent="0.2">
      <c r="A49" s="13"/>
      <c r="B49" s="18"/>
      <c r="C49" s="14"/>
      <c r="D49" s="13"/>
      <c r="E49" s="13"/>
      <c r="F49" s="13"/>
      <c r="G49" s="13"/>
      <c r="H49" s="13"/>
      <c r="I49" s="13"/>
      <c r="J49" s="175"/>
      <c r="K49" s="13"/>
      <c r="L49" s="54"/>
      <c r="M49" s="13"/>
      <c r="N49" s="13"/>
      <c r="O49" s="16"/>
      <c r="P49" s="13"/>
    </row>
    <row r="50" spans="1:30" s="1" customFormat="1" ht="16.5" customHeight="1" x14ac:dyDescent="0.2">
      <c r="A50" s="13"/>
      <c r="B50" s="18"/>
      <c r="C50" s="47" t="s">
        <v>68</v>
      </c>
      <c r="D50" s="122">
        <v>3</v>
      </c>
      <c r="E50" s="24" t="s">
        <v>39</v>
      </c>
      <c r="F50" s="13"/>
      <c r="G50" s="13"/>
      <c r="H50" s="28" t="s">
        <v>69</v>
      </c>
      <c r="I50" s="28"/>
      <c r="J50" s="28"/>
      <c r="K50" s="28"/>
      <c r="L50" s="52"/>
      <c r="M50" s="34"/>
      <c r="N50" s="34"/>
      <c r="O50" s="16"/>
      <c r="P50" s="13"/>
    </row>
    <row r="51" spans="1:30" s="1" customFormat="1" ht="16.5" customHeight="1" x14ac:dyDescent="0.2">
      <c r="A51" s="13"/>
      <c r="B51" s="35"/>
      <c r="C51" s="48" t="s">
        <v>70</v>
      </c>
      <c r="D51" s="56">
        <f>0.8*Ss/SDensity</f>
        <v>0.61068702290076327</v>
      </c>
      <c r="E51" s="13" t="s">
        <v>39</v>
      </c>
      <c r="F51" s="13"/>
      <c r="G51" s="13"/>
      <c r="H51" s="34" t="s">
        <v>71</v>
      </c>
      <c r="I51" s="44"/>
      <c r="J51" s="44"/>
      <c r="K51" s="98"/>
      <c r="L51" s="52"/>
      <c r="M51" s="34"/>
      <c r="N51" s="17"/>
      <c r="O51" s="41"/>
      <c r="P51" s="13"/>
    </row>
    <row r="52" spans="1:30" s="1" customFormat="1" ht="16.5" customHeight="1" x14ac:dyDescent="0.2">
      <c r="A52" s="13"/>
      <c r="B52" s="18"/>
      <c r="D52" s="13"/>
      <c r="E52" s="62" t="str">
        <f>"--- "&amp;IF(h&lt;=hmin,"Drift Need Not Be Considered","Drift Must Be Considered")&amp;" ---"</f>
        <v>--- Drift Must Be Considered ---</v>
      </c>
      <c r="G52" s="13"/>
      <c r="H52" s="28"/>
      <c r="I52" s="34"/>
      <c r="J52" s="34"/>
      <c r="K52" s="34"/>
      <c r="L52" s="52"/>
      <c r="M52" s="34"/>
      <c r="N52" s="34"/>
      <c r="O52" s="16"/>
      <c r="P52" s="13"/>
    </row>
    <row r="53" spans="1:30" x14ac:dyDescent="0.3">
      <c r="A53" s="17"/>
      <c r="B53" s="74"/>
      <c r="C53" s="186" t="s">
        <v>72</v>
      </c>
      <c r="D53" s="45"/>
      <c r="E53" s="13"/>
      <c r="F53" s="13"/>
      <c r="G53" s="13"/>
      <c r="H53" s="13"/>
      <c r="I53" s="13"/>
      <c r="J53" s="13"/>
      <c r="K53" s="13"/>
      <c r="L53" s="52"/>
      <c r="M53" s="28" t="s">
        <v>73</v>
      </c>
      <c r="N53" s="13"/>
      <c r="O53" s="16"/>
      <c r="P53" s="17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s="1" customFormat="1" ht="16.5" customHeight="1" x14ac:dyDescent="0.2">
      <c r="A54" s="13"/>
      <c r="B54" s="18"/>
      <c r="C54" s="19" t="s">
        <v>74</v>
      </c>
      <c r="D54" s="122">
        <v>20</v>
      </c>
      <c r="E54" s="226" t="s">
        <v>39</v>
      </c>
      <c r="F54" s="13"/>
      <c r="G54" s="13"/>
      <c r="H54" s="34" t="s">
        <v>75</v>
      </c>
      <c r="I54" s="28"/>
      <c r="J54" s="28"/>
      <c r="K54" s="34"/>
      <c r="L54" s="52"/>
      <c r="M54" s="34"/>
      <c r="N54" s="34"/>
      <c r="O54" s="16"/>
      <c r="P54" s="13"/>
    </row>
    <row r="55" spans="1:30" s="1" customFormat="1" ht="16.5" customHeight="1" x14ac:dyDescent="0.2">
      <c r="A55" s="13"/>
      <c r="B55" s="18"/>
      <c r="C55" s="19" t="s">
        <v>76</v>
      </c>
      <c r="D55" s="122">
        <v>30</v>
      </c>
      <c r="E55" s="226" t="s">
        <v>39</v>
      </c>
      <c r="F55" s="17"/>
      <c r="G55" s="13"/>
      <c r="H55" s="34" t="s">
        <v>77</v>
      </c>
      <c r="I55" s="28"/>
      <c r="J55" s="28"/>
      <c r="K55" s="34"/>
      <c r="L55" s="52"/>
      <c r="M55" s="34"/>
      <c r="N55" s="34"/>
      <c r="O55" s="16"/>
      <c r="P55" s="13"/>
    </row>
    <row r="56" spans="1:30" ht="17.25" x14ac:dyDescent="0.3">
      <c r="A56" s="17"/>
      <c r="B56" s="74"/>
      <c r="C56" s="46" t="s">
        <v>78</v>
      </c>
      <c r="D56" s="55">
        <f>IF(AND(wsI&gt;0,lsI&gt;0),2*MIN(wsI,lsI)-MIN(wsI,lsI)^2/MAX(wsI,lsI),0)</f>
        <v>26.666666666666664</v>
      </c>
      <c r="E56" s="13"/>
      <c r="F56" s="13"/>
      <c r="G56" s="13"/>
      <c r="H56" s="34" t="s">
        <v>79</v>
      </c>
      <c r="I56" s="13"/>
      <c r="J56" s="13"/>
      <c r="K56" s="13"/>
      <c r="L56" s="52"/>
      <c r="M56" s="28"/>
      <c r="N56" s="13"/>
      <c r="O56" s="16"/>
      <c r="P56" s="17"/>
      <c r="Q56" s="60"/>
      <c r="R56" s="60"/>
      <c r="S56" s="1"/>
      <c r="T56" s="60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">
      <c r="A57" s="17"/>
      <c r="B57" s="18"/>
      <c r="C57" s="19" t="s">
        <v>80</v>
      </c>
      <c r="D57" s="56">
        <v>1</v>
      </c>
      <c r="E57" s="13"/>
      <c r="F57" s="13"/>
      <c r="G57" s="13"/>
      <c r="H57" s="13"/>
      <c r="I57" s="13"/>
      <c r="J57" s="13"/>
      <c r="K57" s="13"/>
      <c r="L57" s="52"/>
      <c r="M57" s="28" t="s">
        <v>73</v>
      </c>
      <c r="N57" s="13"/>
      <c r="O57" s="16"/>
      <c r="P57" s="17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s="1" customFormat="1" ht="16.5" customHeight="1" x14ac:dyDescent="0.2">
      <c r="A58" s="13"/>
      <c r="B58" s="18"/>
      <c r="C58" s="47" t="s">
        <v>81</v>
      </c>
      <c r="D58" s="122">
        <v>0.5</v>
      </c>
      <c r="E58" s="24" t="s">
        <v>39</v>
      </c>
      <c r="F58" s="13"/>
      <c r="G58" s="13"/>
      <c r="H58" s="28" t="s">
        <v>82</v>
      </c>
      <c r="I58" s="28"/>
      <c r="J58" s="28"/>
      <c r="K58" s="28"/>
      <c r="L58" s="52"/>
      <c r="M58" s="34"/>
      <c r="N58" s="34"/>
      <c r="O58" s="16"/>
      <c r="P58" s="13"/>
    </row>
    <row r="59" spans="1:30" s="1" customFormat="1" ht="16.5" customHeight="1" x14ac:dyDescent="0.2">
      <c r="A59" s="13"/>
      <c r="B59" s="18"/>
      <c r="C59" s="47"/>
      <c r="D59" s="268" t="str">
        <f>IF(hph&gt;0,"Engineer of record shall ensure that all edges of source area have parapet, otherwise parapet height shall be entered as zero.","")</f>
        <v>Engineer of record shall ensure that all edges of source area have parapet, otherwise parapet height shall be entered as zero.</v>
      </c>
      <c r="E59" s="268"/>
      <c r="F59" s="268"/>
      <c r="G59" s="268"/>
      <c r="H59" s="268"/>
      <c r="I59" s="268"/>
      <c r="J59" s="268"/>
      <c r="K59" s="269"/>
      <c r="L59" s="52"/>
      <c r="M59" s="28" t="s">
        <v>83</v>
      </c>
      <c r="N59" s="34"/>
      <c r="O59" s="16"/>
      <c r="P59" s="13"/>
    </row>
    <row r="60" spans="1:30" s="1" customFormat="1" ht="16.5" customHeight="1" x14ac:dyDescent="0.2">
      <c r="A60" s="13"/>
      <c r="B60" s="18"/>
      <c r="C60" s="47"/>
      <c r="D60" s="268"/>
      <c r="E60" s="268"/>
      <c r="F60" s="268"/>
      <c r="G60" s="268"/>
      <c r="H60" s="268"/>
      <c r="I60" s="268"/>
      <c r="J60" s="268"/>
      <c r="K60" s="269"/>
      <c r="L60" s="52"/>
      <c r="M60" s="34"/>
      <c r="N60" s="34"/>
      <c r="O60" s="16"/>
      <c r="P60" s="13"/>
    </row>
    <row r="61" spans="1:30" s="1" customFormat="1" ht="16.5" customHeight="1" x14ac:dyDescent="0.2">
      <c r="A61" s="13"/>
      <c r="B61" s="18"/>
      <c r="C61" s="47" t="s">
        <v>84</v>
      </c>
      <c r="D61" s="230">
        <f>IF((hph-(0.8*Ss/SDensity))&lt;Lch/5,IF((hph-(0.8*Ss/SDensity))&lt;0,0,hph-(0.8*Ss/SDensity)),Lch/5)</f>
        <v>0</v>
      </c>
      <c r="E61" s="24" t="s">
        <v>39</v>
      </c>
      <c r="F61" s="13"/>
      <c r="G61" s="13"/>
      <c r="H61" s="28"/>
      <c r="I61" s="28"/>
      <c r="J61" s="28"/>
      <c r="K61" s="28"/>
      <c r="L61" s="52"/>
      <c r="M61" s="28" t="s">
        <v>83</v>
      </c>
      <c r="N61" s="34"/>
      <c r="O61" s="16"/>
      <c r="P61" s="13"/>
    </row>
    <row r="62" spans="1:30" ht="17.25" x14ac:dyDescent="0.2">
      <c r="A62" s="17"/>
      <c r="B62" s="35"/>
      <c r="C62" s="19" t="s">
        <v>85</v>
      </c>
      <c r="D62" s="56">
        <f>IF(Lch&lt;=(70/Cwl^2),0.8,1/Cwl*(1-(1-0.8*Cwl)*EXP(-(Lch*Cwl^2-70)/100)))</f>
        <v>0.8</v>
      </c>
      <c r="E62" s="13"/>
      <c r="F62" s="13"/>
      <c r="G62" s="13"/>
      <c r="H62" s="34" t="s">
        <v>86</v>
      </c>
      <c r="I62" s="13"/>
      <c r="J62" s="13"/>
      <c r="K62" s="13"/>
      <c r="L62" s="52"/>
      <c r="M62" s="28"/>
      <c r="N62" s="13"/>
      <c r="O62" s="16"/>
      <c r="P62" s="17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">
      <c r="A63" s="17"/>
      <c r="B63" s="35"/>
      <c r="C63" s="48" t="s">
        <v>87</v>
      </c>
      <c r="D63" s="173">
        <f>IF(Cwl=1,MIN(0.35*βI*SQRT(SDensity*(Lch-5*hprimeph)/Ss)+CbCase1,5),(0.35*βI*SQRT(SDensity*(Lch-5*hprimeph)/Ss)+CbCase1))</f>
        <v>2.8686549575348064</v>
      </c>
      <c r="E63" s="13"/>
      <c r="F63" s="13"/>
      <c r="G63" s="13"/>
      <c r="H63" s="13"/>
      <c r="I63" s="13"/>
      <c r="J63" s="32"/>
      <c r="K63" s="28"/>
      <c r="L63" s="52"/>
      <c r="M63" s="28" t="s">
        <v>88</v>
      </c>
      <c r="N63" s="32"/>
      <c r="O63" s="16"/>
      <c r="P63" s="17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7.25" x14ac:dyDescent="0.2">
      <c r="A64" s="17"/>
      <c r="B64" s="35"/>
      <c r="C64" s="48" t="s">
        <v>89</v>
      </c>
      <c r="D64" s="56">
        <f>MIN(βI*SDensity*h/Cbh/Ss,FI/CbCase1)</f>
        <v>3.585818696918508</v>
      </c>
      <c r="E64" s="49"/>
      <c r="F64" s="29"/>
      <c r="G64" s="13"/>
      <c r="H64" s="34"/>
      <c r="I64" s="28"/>
      <c r="J64" s="28"/>
      <c r="K64" s="28"/>
      <c r="L64" s="52"/>
      <c r="M64" s="28" t="s">
        <v>88</v>
      </c>
      <c r="N64" s="34"/>
      <c r="O64" s="16"/>
      <c r="P64" s="17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">
      <c r="A65" s="17"/>
      <c r="B65" s="35"/>
      <c r="C65" s="19" t="s">
        <v>90</v>
      </c>
      <c r="D65" s="56">
        <f>MAX((Ss*(CbCase1*Cwl*1*Ca)+Sr)*Is,SBasic)</f>
        <v>8.7073830029125681</v>
      </c>
      <c r="E65" s="13" t="s">
        <v>91</v>
      </c>
      <c r="F65" s="13"/>
      <c r="G65" s="17"/>
      <c r="H65" s="176"/>
      <c r="I65" s="28"/>
      <c r="J65" s="28"/>
      <c r="K65" s="13"/>
      <c r="L65" s="54"/>
      <c r="M65" s="28"/>
      <c r="N65" s="34"/>
      <c r="O65" s="16"/>
      <c r="P65" s="17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7.25" x14ac:dyDescent="0.2">
      <c r="A66" s="17"/>
      <c r="B66" s="36"/>
      <c r="C66" s="19" t="s">
        <v>92</v>
      </c>
      <c r="D66" s="56">
        <f>5*CbCase1*Ss/SDensity*(Ca-1)</f>
        <v>7.8956296089114737</v>
      </c>
      <c r="E66" s="13" t="s">
        <v>39</v>
      </c>
      <c r="F66" s="17"/>
      <c r="G66" s="17"/>
      <c r="H66" s="28"/>
      <c r="I66" s="28"/>
      <c r="J66" s="28"/>
      <c r="K66" s="13"/>
      <c r="L66" s="54"/>
      <c r="M66" s="28" t="s">
        <v>88</v>
      </c>
      <c r="N66" s="34"/>
      <c r="O66" s="16"/>
      <c r="P66" s="17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7"/>
      <c r="B67" s="74"/>
      <c r="C67" s="186" t="s">
        <v>93</v>
      </c>
      <c r="D67" s="45"/>
      <c r="E67" s="13"/>
      <c r="F67" s="13"/>
      <c r="G67" s="13"/>
      <c r="H67" s="13"/>
      <c r="I67" s="13"/>
      <c r="J67" s="13"/>
      <c r="K67" s="13"/>
      <c r="L67" s="52"/>
      <c r="M67" s="28" t="s">
        <v>73</v>
      </c>
      <c r="N67" s="13"/>
      <c r="O67" s="16"/>
      <c r="P67" s="1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s="1" customFormat="1" ht="16.5" customHeight="1" x14ac:dyDescent="0.2">
      <c r="A68" s="13"/>
      <c r="B68" s="18"/>
      <c r="C68" s="19" t="s">
        <v>74</v>
      </c>
      <c r="D68" s="122">
        <v>35</v>
      </c>
      <c r="E68" s="226" t="s">
        <v>39</v>
      </c>
      <c r="F68" s="13"/>
      <c r="G68" s="13"/>
      <c r="H68" s="34" t="s">
        <v>94</v>
      </c>
      <c r="I68" s="28"/>
      <c r="J68" s="28"/>
      <c r="K68" s="34"/>
      <c r="L68" s="52"/>
      <c r="M68" s="34"/>
      <c r="N68" s="34"/>
      <c r="O68" s="16"/>
      <c r="P68" s="13"/>
    </row>
    <row r="69" spans="1:30" s="1" customFormat="1" ht="16.5" customHeight="1" x14ac:dyDescent="0.2">
      <c r="A69" s="13"/>
      <c r="B69" s="18"/>
      <c r="C69" s="19" t="s">
        <v>76</v>
      </c>
      <c r="D69" s="122">
        <v>60</v>
      </c>
      <c r="E69" s="226" t="s">
        <v>39</v>
      </c>
      <c r="F69" s="17"/>
      <c r="G69" s="13"/>
      <c r="H69" s="34" t="s">
        <v>95</v>
      </c>
      <c r="I69" s="28"/>
      <c r="J69" s="28"/>
      <c r="K69" s="34"/>
      <c r="L69" s="52"/>
      <c r="M69" s="34"/>
      <c r="N69" s="34"/>
      <c r="O69" s="16"/>
      <c r="P69" s="13"/>
    </row>
    <row r="70" spans="1:30" ht="17.25" x14ac:dyDescent="0.3">
      <c r="A70" s="17"/>
      <c r="B70" s="74"/>
      <c r="C70" s="46" t="s">
        <v>96</v>
      </c>
      <c r="D70" s="55">
        <f>IF(AND(wsII&gt;0,lsII&gt;0),2*MIN(wsII,lsII)-MIN(wsII,lsII)^2/MAX(wsII,lsII),0)</f>
        <v>49.583333333333329</v>
      </c>
      <c r="E70" s="13"/>
      <c r="F70" s="13"/>
      <c r="G70" s="13"/>
      <c r="H70" s="34" t="s">
        <v>97</v>
      </c>
      <c r="I70" s="13"/>
      <c r="J70" s="13"/>
      <c r="K70" s="13"/>
      <c r="L70" s="52"/>
      <c r="M70" s="28"/>
      <c r="N70" s="13"/>
      <c r="O70" s="16"/>
      <c r="P70" s="17"/>
      <c r="Q70" s="60"/>
      <c r="R70" s="60"/>
      <c r="S70" s="60"/>
      <c r="T70" s="60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">
      <c r="A71" s="17"/>
      <c r="B71" s="18"/>
      <c r="C71" s="19" t="s">
        <v>80</v>
      </c>
      <c r="D71" s="56">
        <v>0.67</v>
      </c>
      <c r="E71" s="13"/>
      <c r="F71" s="13"/>
      <c r="G71" s="13"/>
      <c r="H71" s="13"/>
      <c r="I71" s="13"/>
      <c r="J71" s="13"/>
      <c r="K71" s="13"/>
      <c r="L71" s="52"/>
      <c r="M71" s="28" t="s">
        <v>73</v>
      </c>
      <c r="N71" s="13"/>
      <c r="O71" s="16"/>
      <c r="P71" s="1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s="1" customFormat="1" ht="16.5" customHeight="1" x14ac:dyDescent="0.2">
      <c r="A72" s="13"/>
      <c r="B72" s="18"/>
      <c r="C72" s="47" t="s">
        <v>98</v>
      </c>
      <c r="D72" s="122">
        <v>0.4</v>
      </c>
      <c r="E72" s="24" t="s">
        <v>39</v>
      </c>
      <c r="F72" s="13"/>
      <c r="G72" s="13"/>
      <c r="H72" s="28" t="s">
        <v>99</v>
      </c>
      <c r="I72" s="28"/>
      <c r="J72" s="28"/>
      <c r="K72" s="28"/>
      <c r="L72" s="52"/>
      <c r="M72" s="34"/>
      <c r="N72" s="34"/>
      <c r="O72" s="16"/>
      <c r="P72" s="13"/>
    </row>
    <row r="73" spans="1:30" s="1" customFormat="1" ht="16.5" customHeight="1" x14ac:dyDescent="0.2">
      <c r="A73" s="13"/>
      <c r="B73" s="18"/>
      <c r="C73" s="47"/>
      <c r="D73" s="268" t="str">
        <f>IF(hpII&gt;0,"Engineer of record shall ensure that all edges of source area have parapet, otherwise parapet height shall be entered as zero.","")</f>
        <v>Engineer of record shall ensure that all edges of source area have parapet, otherwise parapet height shall be entered as zero.</v>
      </c>
      <c r="E73" s="268"/>
      <c r="F73" s="268"/>
      <c r="G73" s="268"/>
      <c r="H73" s="268"/>
      <c r="I73" s="268"/>
      <c r="J73" s="268"/>
      <c r="K73" s="269"/>
      <c r="L73" s="52"/>
      <c r="M73" s="28" t="s">
        <v>83</v>
      </c>
      <c r="N73" s="34"/>
      <c r="O73" s="16"/>
      <c r="P73" s="13"/>
    </row>
    <row r="74" spans="1:30" s="1" customFormat="1" ht="16.5" customHeight="1" x14ac:dyDescent="0.2">
      <c r="A74" s="13"/>
      <c r="B74" s="18"/>
      <c r="C74" s="47"/>
      <c r="D74" s="268"/>
      <c r="E74" s="268"/>
      <c r="F74" s="268"/>
      <c r="G74" s="268"/>
      <c r="H74" s="268"/>
      <c r="I74" s="268"/>
      <c r="J74" s="268"/>
      <c r="K74" s="269"/>
      <c r="L74" s="52"/>
      <c r="M74" s="34"/>
      <c r="N74" s="34"/>
      <c r="O74" s="16"/>
      <c r="P74" s="13"/>
    </row>
    <row r="75" spans="1:30" s="1" customFormat="1" ht="16.5" customHeight="1" x14ac:dyDescent="0.2">
      <c r="A75" s="13"/>
      <c r="B75" s="18"/>
      <c r="C75" s="47" t="s">
        <v>100</v>
      </c>
      <c r="D75" s="230">
        <f>IF((hpII-(0.8*Ss/SDensity))&lt;lcII/5,IF((hpII-(0.8*Ss/SDensity))&lt;0,0,hpII-(0.8*Ss/SDensity)),lcII/5)</f>
        <v>0</v>
      </c>
      <c r="E75" s="24" t="s">
        <v>39</v>
      </c>
      <c r="F75" s="13"/>
      <c r="G75" s="13"/>
      <c r="H75" s="28"/>
      <c r="I75" s="28"/>
      <c r="J75" s="28"/>
      <c r="K75" s="28"/>
      <c r="L75" s="52"/>
      <c r="M75" s="28" t="s">
        <v>83</v>
      </c>
      <c r="N75" s="34"/>
      <c r="O75" s="16"/>
      <c r="P75" s="13"/>
    </row>
    <row r="76" spans="1:30" s="1" customFormat="1" ht="16.5" customHeight="1" x14ac:dyDescent="0.2">
      <c r="A76" s="13"/>
      <c r="B76" s="18"/>
      <c r="C76" s="19" t="s">
        <v>101</v>
      </c>
      <c r="D76" s="56">
        <f>IF(lcII&lt;=(70/Cwl^2),0.8,1/Cwl*(1-(1-0.8*Cwl)*EXP(-(lcII*Cwl^2-70)/100)))</f>
        <v>0.8</v>
      </c>
      <c r="E76" s="24"/>
      <c r="F76" s="13"/>
      <c r="G76" s="13"/>
      <c r="H76" s="34" t="s">
        <v>102</v>
      </c>
      <c r="I76" s="28"/>
      <c r="J76" s="28"/>
      <c r="K76" s="28"/>
      <c r="L76" s="52"/>
      <c r="M76" s="28"/>
      <c r="N76" s="34"/>
      <c r="O76" s="16"/>
      <c r="P76" s="13"/>
    </row>
    <row r="77" spans="1:30" x14ac:dyDescent="0.2">
      <c r="A77" s="17"/>
      <c r="B77" s="35"/>
      <c r="C77" s="48" t="s">
        <v>87</v>
      </c>
      <c r="D77" s="173">
        <f>IF(Cwl=1,MIN(0.35*βII*SQRT(SDensity*(lcII-5*hprimepII)/Ss)+Cbcase2,5),(0.35*βII*SQRT(SDensity*(lcII-5*hprimepII)/Ss)+Cbcase2))</f>
        <v>2.6899327669368738</v>
      </c>
      <c r="E77" s="13"/>
      <c r="F77" s="13"/>
      <c r="G77" s="13"/>
      <c r="H77" s="13"/>
      <c r="I77" s="13"/>
      <c r="J77" s="32"/>
      <c r="K77" s="28"/>
      <c r="L77" s="52"/>
      <c r="M77" s="28" t="s">
        <v>88</v>
      </c>
      <c r="N77" s="32"/>
      <c r="O77" s="16"/>
      <c r="P77" s="17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7.25" x14ac:dyDescent="0.2">
      <c r="A78" s="17"/>
      <c r="B78" s="35"/>
      <c r="C78" s="48" t="s">
        <v>89</v>
      </c>
      <c r="D78" s="56">
        <f>MIN(βII*SDensity*h/Cbcase2/Ss,FII/Cbcase2)</f>
        <v>3.2913749999999999</v>
      </c>
      <c r="E78" s="49"/>
      <c r="F78" s="29"/>
      <c r="G78" s="13"/>
      <c r="H78" s="34"/>
      <c r="I78" s="28"/>
      <c r="J78" s="28"/>
      <c r="K78" s="28"/>
      <c r="L78" s="52"/>
      <c r="M78" s="28" t="s">
        <v>88</v>
      </c>
      <c r="N78" s="34"/>
      <c r="O78" s="16"/>
      <c r="P78" s="17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">
      <c r="A79" s="17"/>
      <c r="B79" s="35"/>
      <c r="C79" s="19" t="s">
        <v>90</v>
      </c>
      <c r="D79" s="56">
        <f>MAX((Ss*(Cbcase2*Cwl*1*CaII)+Sr)*Is,SBasic)</f>
        <v>8.0301625000000012</v>
      </c>
      <c r="E79" s="13" t="s">
        <v>91</v>
      </c>
      <c r="F79" s="13"/>
      <c r="G79" s="17"/>
      <c r="H79" s="28"/>
      <c r="I79" s="28"/>
      <c r="J79" s="28"/>
      <c r="K79" s="13"/>
      <c r="L79" s="54"/>
      <c r="M79" s="28"/>
      <c r="N79" s="34"/>
      <c r="O79" s="16"/>
      <c r="P79" s="1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7.25" x14ac:dyDescent="0.2">
      <c r="A80" s="17"/>
      <c r="B80" s="36"/>
      <c r="C80" s="19" t="s">
        <v>92</v>
      </c>
      <c r="D80" s="56">
        <f>5*Cbcase2*Ss/SDensity*(CaII-1)</f>
        <v>6.9965648854961824</v>
      </c>
      <c r="E80" s="13" t="s">
        <v>39</v>
      </c>
      <c r="F80" s="17"/>
      <c r="G80" s="17"/>
      <c r="H80" s="28"/>
      <c r="I80" s="28"/>
      <c r="J80" s="28"/>
      <c r="K80" s="13"/>
      <c r="L80" s="54"/>
      <c r="M80" s="28" t="s">
        <v>88</v>
      </c>
      <c r="N80" s="34"/>
      <c r="O80" s="16"/>
      <c r="P80" s="1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7"/>
      <c r="B81" s="74"/>
      <c r="C81" s="186" t="s">
        <v>103</v>
      </c>
      <c r="D81" s="45"/>
      <c r="E81" s="13"/>
      <c r="F81" s="13"/>
      <c r="G81" s="13"/>
      <c r="H81" s="13"/>
      <c r="I81" s="13"/>
      <c r="J81" s="13"/>
      <c r="K81" s="13"/>
      <c r="L81" s="52"/>
      <c r="M81" s="28" t="s">
        <v>73</v>
      </c>
      <c r="N81" s="13"/>
      <c r="O81" s="16"/>
      <c r="P81" s="17"/>
      <c r="Q81" s="258"/>
      <c r="R81" s="258"/>
      <c r="S81" s="258"/>
      <c r="T81" s="258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s="1" customFormat="1" ht="16.5" customHeight="1" x14ac:dyDescent="0.2">
      <c r="A82" s="13"/>
      <c r="B82" s="18"/>
      <c r="C82" s="19" t="s">
        <v>74</v>
      </c>
      <c r="D82" s="122">
        <v>20</v>
      </c>
      <c r="E82" s="226" t="s">
        <v>39</v>
      </c>
      <c r="F82" s="13"/>
      <c r="G82" s="13"/>
      <c r="H82" s="34" t="s">
        <v>94</v>
      </c>
      <c r="I82" s="28"/>
      <c r="J82" s="28"/>
      <c r="K82" s="34"/>
      <c r="L82" s="52"/>
      <c r="M82" s="34"/>
      <c r="N82" s="34"/>
      <c r="O82" s="16"/>
      <c r="P82" s="13"/>
    </row>
    <row r="83" spans="1:30" s="1" customFormat="1" ht="16.5" customHeight="1" x14ac:dyDescent="0.2">
      <c r="A83" s="13"/>
      <c r="B83" s="18"/>
      <c r="C83" s="19" t="s">
        <v>76</v>
      </c>
      <c r="D83" s="122">
        <v>30</v>
      </c>
      <c r="E83" s="226" t="s">
        <v>39</v>
      </c>
      <c r="F83" s="17"/>
      <c r="G83" s="13"/>
      <c r="H83" s="34" t="s">
        <v>95</v>
      </c>
      <c r="I83" s="28"/>
      <c r="J83" s="28"/>
      <c r="K83" s="34"/>
      <c r="L83" s="52"/>
      <c r="M83" s="34"/>
      <c r="N83" s="34"/>
      <c r="O83" s="16"/>
      <c r="P83" s="13"/>
    </row>
    <row r="84" spans="1:30" ht="17.25" x14ac:dyDescent="0.3">
      <c r="A84" s="17"/>
      <c r="B84" s="74"/>
      <c r="C84" s="46" t="s">
        <v>96</v>
      </c>
      <c r="D84" s="55">
        <f>IF(AND(wsIII&gt;0,lsIII&gt;0),2*MIN(wsIII,lsIII)-MIN(wsIII,lsIII)^2/MAX(wsIII,lsIII),0)</f>
        <v>26.666666666666664</v>
      </c>
      <c r="E84" s="13"/>
      <c r="F84" s="13"/>
      <c r="G84" s="13"/>
      <c r="H84" s="34" t="s">
        <v>104</v>
      </c>
      <c r="I84" s="13"/>
      <c r="J84" s="13"/>
      <c r="K84" s="13"/>
      <c r="L84" s="52"/>
      <c r="M84" s="28"/>
      <c r="N84" s="13"/>
      <c r="O84" s="16"/>
      <c r="P84" s="17"/>
      <c r="Q84" s="60"/>
      <c r="R84" s="60"/>
      <c r="S84" s="60"/>
      <c r="T84" s="60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">
      <c r="A85" s="17"/>
      <c r="B85" s="18"/>
      <c r="C85" s="19" t="s">
        <v>80</v>
      </c>
      <c r="D85" s="56">
        <v>0.67</v>
      </c>
      <c r="E85" s="13"/>
      <c r="F85" s="13"/>
      <c r="G85" s="13"/>
      <c r="H85" s="13"/>
      <c r="I85" s="13"/>
      <c r="J85" s="13"/>
      <c r="K85" s="13"/>
      <c r="L85" s="52"/>
      <c r="M85" s="28" t="s">
        <v>73</v>
      </c>
      <c r="N85" s="13"/>
      <c r="O85" s="16"/>
      <c r="P85" s="1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s="1" customFormat="1" ht="16.5" customHeight="1" x14ac:dyDescent="0.2">
      <c r="A86" s="13"/>
      <c r="B86" s="18"/>
      <c r="C86" s="47" t="s">
        <v>98</v>
      </c>
      <c r="D86" s="122">
        <v>0.4</v>
      </c>
      <c r="E86" s="24" t="s">
        <v>39</v>
      </c>
      <c r="F86" s="13"/>
      <c r="G86" s="13"/>
      <c r="H86" s="28" t="s">
        <v>99</v>
      </c>
      <c r="I86" s="28"/>
      <c r="J86" s="28"/>
      <c r="K86" s="28"/>
      <c r="L86" s="52"/>
      <c r="M86" s="34"/>
      <c r="N86" s="34"/>
      <c r="O86" s="16"/>
      <c r="P86" s="13"/>
    </row>
    <row r="87" spans="1:30" s="1" customFormat="1" ht="16.5" customHeight="1" x14ac:dyDescent="0.2">
      <c r="A87" s="13"/>
      <c r="B87" s="18"/>
      <c r="C87" s="47"/>
      <c r="D87" s="268" t="str">
        <f>IF(hpII&gt;0,"Engineer of record shall ensure that all edges of source area have parapet, otherwise parapet height shall be entered as zero.","")</f>
        <v>Engineer of record shall ensure that all edges of source area have parapet, otherwise parapet height shall be entered as zero.</v>
      </c>
      <c r="E87" s="268"/>
      <c r="F87" s="268"/>
      <c r="G87" s="268"/>
      <c r="H87" s="268"/>
      <c r="I87" s="268"/>
      <c r="J87" s="268"/>
      <c r="K87" s="269"/>
      <c r="L87" s="52"/>
      <c r="M87" s="28" t="s">
        <v>83</v>
      </c>
      <c r="N87" s="34"/>
      <c r="O87" s="16"/>
      <c r="P87" s="13"/>
    </row>
    <row r="88" spans="1:30" s="1" customFormat="1" ht="16.5" customHeight="1" x14ac:dyDescent="0.2">
      <c r="A88" s="13"/>
      <c r="B88" s="18"/>
      <c r="C88" s="47"/>
      <c r="D88" s="268"/>
      <c r="E88" s="268"/>
      <c r="F88" s="268"/>
      <c r="G88" s="268"/>
      <c r="H88" s="268"/>
      <c r="I88" s="268"/>
      <c r="J88" s="268"/>
      <c r="K88" s="269"/>
      <c r="L88" s="52"/>
      <c r="M88" s="34"/>
      <c r="N88" s="34"/>
      <c r="O88" s="16"/>
      <c r="P88" s="13"/>
    </row>
    <row r="89" spans="1:30" s="1" customFormat="1" ht="16.5" customHeight="1" x14ac:dyDescent="0.2">
      <c r="A89" s="13"/>
      <c r="B89" s="18"/>
      <c r="C89" s="47" t="s">
        <v>100</v>
      </c>
      <c r="D89" s="230">
        <f>IF((hpIII-(0.8*Ss/SDensity))&lt;lcIII/5,IF((hpIII-(0.8*Ss/SDensity))&lt;0,0,hpIII-(0.8*Ss/SDensity)),lcIII/5)</f>
        <v>0</v>
      </c>
      <c r="E89" s="24" t="s">
        <v>39</v>
      </c>
      <c r="F89" s="13"/>
      <c r="G89" s="13"/>
      <c r="I89" s="28"/>
      <c r="J89" s="28"/>
      <c r="K89" s="28"/>
      <c r="L89" s="52"/>
      <c r="M89" s="28" t="s">
        <v>83</v>
      </c>
      <c r="N89" s="34"/>
      <c r="O89" s="16"/>
      <c r="P89" s="13"/>
    </row>
    <row r="90" spans="1:30" s="1" customFormat="1" ht="16.5" customHeight="1" x14ac:dyDescent="0.2">
      <c r="A90" s="13"/>
      <c r="B90" s="18"/>
      <c r="C90" s="19" t="s">
        <v>105</v>
      </c>
      <c r="D90" s="56">
        <f>IF(lcIII&lt;=(70/Cwl^2),0.8,1/Cwl*(1-(1-0.8*Cwl)*EXP(-(lcIII*Cwl^2-70)/100)))</f>
        <v>0.8</v>
      </c>
      <c r="E90" s="24"/>
      <c r="F90" s="13"/>
      <c r="G90" s="13"/>
      <c r="H90" s="34" t="s">
        <v>106</v>
      </c>
      <c r="I90" s="28"/>
      <c r="J90" s="28"/>
      <c r="K90" s="28"/>
      <c r="L90" s="52"/>
      <c r="M90" s="34"/>
      <c r="N90" s="34"/>
      <c r="O90" s="16"/>
      <c r="P90" s="13"/>
    </row>
    <row r="91" spans="1:30" x14ac:dyDescent="0.2">
      <c r="A91" s="17"/>
      <c r="B91" s="35"/>
      <c r="C91" s="48" t="s">
        <v>87</v>
      </c>
      <c r="D91" s="173">
        <f>IF(Cwl=1,MIN(0.35*βIII*SQRT(SDensity*(lcIII-5*hprimepIII)/Ss)+CbCase3,5),(0.35*βIII*SQRT(SDensity*(lcIII-5*hprimepIII)/Ss)+CbCase3))</f>
        <v>2.1859988215483206</v>
      </c>
      <c r="E91" s="13"/>
      <c r="F91" s="13"/>
      <c r="G91" s="13"/>
      <c r="H91" s="13"/>
      <c r="I91" s="13"/>
      <c r="J91" s="32"/>
      <c r="K91" s="28"/>
      <c r="L91" s="52"/>
      <c r="M91" s="28" t="s">
        <v>88</v>
      </c>
      <c r="N91" s="32"/>
      <c r="O91" s="16"/>
      <c r="P91" s="1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7.25" x14ac:dyDescent="0.2">
      <c r="A92" s="17"/>
      <c r="B92" s="35"/>
      <c r="C92" s="48" t="s">
        <v>89</v>
      </c>
      <c r="D92" s="56">
        <f>MIN(βIII*SDensity*h/CbCase3/Ss,FIII/CbCase3)</f>
        <v>2.7324985269354007</v>
      </c>
      <c r="E92" s="49"/>
      <c r="F92" s="29"/>
      <c r="G92" s="13"/>
      <c r="H92" s="34"/>
      <c r="I92" s="28"/>
      <c r="J92" s="28"/>
      <c r="K92" s="28"/>
      <c r="L92" s="52"/>
      <c r="M92" s="28" t="s">
        <v>88</v>
      </c>
      <c r="N92" s="34"/>
      <c r="O92" s="16"/>
      <c r="P92" s="17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">
      <c r="A93" s="17"/>
      <c r="B93" s="35"/>
      <c r="C93" s="19" t="s">
        <v>90</v>
      </c>
      <c r="D93" s="56">
        <f>MAX((Ss*(CbCase3*Cwl*1*CaIII)+Sr)*Is,SBasic)</f>
        <v>6.7447466119514212</v>
      </c>
      <c r="E93" s="13" t="s">
        <v>91</v>
      </c>
      <c r="F93" s="13"/>
      <c r="G93" s="17"/>
      <c r="H93" s="28"/>
      <c r="I93" s="28"/>
      <c r="J93" s="28"/>
      <c r="K93" s="13"/>
      <c r="L93" s="54"/>
      <c r="M93" s="28"/>
      <c r="N93" s="34"/>
      <c r="O93" s="16"/>
      <c r="P93" s="1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7.25" x14ac:dyDescent="0.2">
      <c r="A94" s="17"/>
      <c r="B94" s="36"/>
      <c r="C94" s="19" t="s">
        <v>92</v>
      </c>
      <c r="D94" s="56">
        <f>5*CbCase3*Ss/SDensity*(CaIII-1)</f>
        <v>5.2900718379706886</v>
      </c>
      <c r="E94" s="13" t="s">
        <v>39</v>
      </c>
      <c r="F94" s="17"/>
      <c r="G94" s="17"/>
      <c r="H94" s="28"/>
      <c r="I94" s="28"/>
      <c r="J94" s="28"/>
      <c r="K94" s="13"/>
      <c r="L94" s="54"/>
      <c r="M94" s="28" t="s">
        <v>88</v>
      </c>
      <c r="N94" s="34"/>
      <c r="O94" s="16"/>
      <c r="P94" s="1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">
      <c r="A95" s="17"/>
      <c r="B95" s="36"/>
      <c r="C95" s="19"/>
      <c r="D95" s="49"/>
      <c r="E95" s="13"/>
      <c r="F95" s="17"/>
      <c r="G95" s="17"/>
      <c r="H95" s="28"/>
      <c r="I95" s="28"/>
      <c r="J95" s="28"/>
      <c r="K95" s="13"/>
      <c r="L95" s="54"/>
      <c r="M95" s="28"/>
      <c r="N95" s="34"/>
      <c r="O95" s="16"/>
      <c r="P95" s="1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">
      <c r="A96" s="17"/>
      <c r="B96" s="36"/>
      <c r="C96" s="241" t="s">
        <v>107</v>
      </c>
      <c r="D96" s="49"/>
      <c r="E96" s="13"/>
      <c r="F96" s="17"/>
      <c r="G96" s="17"/>
      <c r="H96" s="28"/>
      <c r="I96" s="28"/>
      <c r="J96" s="28"/>
      <c r="K96" s="13"/>
      <c r="L96" s="54"/>
      <c r="M96" s="28"/>
      <c r="N96" s="34"/>
      <c r="O96" s="16"/>
      <c r="P96" s="1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7.25" x14ac:dyDescent="0.2">
      <c r="A97" s="17"/>
      <c r="B97" s="36"/>
      <c r="C97" s="223" t="s">
        <v>108</v>
      </c>
      <c r="D97" s="56">
        <f>MAX(CaIII,CaII,Ca)</f>
        <v>3.585818696918508</v>
      </c>
      <c r="E97" s="13"/>
      <c r="F97" s="17"/>
      <c r="G97" s="17"/>
      <c r="H97" s="28"/>
      <c r="I97" s="28"/>
      <c r="J97" s="28"/>
      <c r="K97" s="13"/>
      <c r="L97" s="54"/>
      <c r="M97" s="28"/>
      <c r="N97" s="34"/>
      <c r="O97" s="16"/>
      <c r="P97" s="17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">
      <c r="A98" s="17"/>
      <c r="B98" s="35"/>
      <c r="C98" s="19" t="s">
        <v>90</v>
      </c>
      <c r="D98" s="56">
        <f>MAX(S_driftI,S_driftII,S_driftIII)</f>
        <v>8.7073830029125681</v>
      </c>
      <c r="E98" s="13" t="s">
        <v>91</v>
      </c>
      <c r="F98" s="13"/>
      <c r="G98" s="17"/>
      <c r="H98" s="176"/>
      <c r="I98" s="28"/>
      <c r="J98" s="28"/>
      <c r="K98" s="13"/>
      <c r="L98" s="54"/>
      <c r="M98" s="28"/>
      <c r="N98" s="34"/>
      <c r="O98" s="16"/>
      <c r="P98" s="17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7.25" x14ac:dyDescent="0.2">
      <c r="A99" s="17"/>
      <c r="B99" s="35"/>
      <c r="C99" s="19" t="s">
        <v>92</v>
      </c>
      <c r="D99" s="56">
        <f>MAX(xdI,xdII,xdIII)</f>
        <v>7.8956296089114737</v>
      </c>
      <c r="E99" s="13" t="s">
        <v>39</v>
      </c>
      <c r="F99" s="13"/>
      <c r="G99" s="17"/>
      <c r="H99" s="176"/>
      <c r="I99" s="28"/>
      <c r="J99" s="28"/>
      <c r="K99" s="13"/>
      <c r="L99" s="54"/>
      <c r="M99" s="28"/>
      <c r="N99" s="34"/>
      <c r="O99" s="16"/>
      <c r="P99" s="17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s="1" customFormat="1" ht="16.5" customHeight="1" thickBot="1" x14ac:dyDescent="0.35">
      <c r="A100" s="13"/>
      <c r="B100" s="74"/>
      <c r="C100" s="70"/>
      <c r="D100" s="70"/>
      <c r="E100" s="75"/>
      <c r="F100" s="13"/>
      <c r="G100" s="13"/>
      <c r="H100" s="32"/>
      <c r="I100" s="32"/>
      <c r="J100" s="32"/>
      <c r="K100" s="32"/>
      <c r="L100" s="54"/>
      <c r="M100" s="32"/>
      <c r="N100" s="32"/>
      <c r="O100" s="16"/>
      <c r="P100" s="13"/>
    </row>
    <row r="101" spans="1:30" s="1" customFormat="1" ht="16.5" customHeight="1" thickBot="1" x14ac:dyDescent="0.25">
      <c r="A101" s="13"/>
      <c r="B101" s="227">
        <v>4</v>
      </c>
      <c r="C101" s="263" t="s">
        <v>109</v>
      </c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3"/>
    </row>
    <row r="102" spans="1:30" s="1" customFormat="1" ht="16.5" customHeight="1" x14ac:dyDescent="0.2">
      <c r="A102" s="13"/>
      <c r="B102" s="182"/>
      <c r="C102" s="183"/>
      <c r="D102" s="183"/>
      <c r="E102" s="183"/>
      <c r="F102" s="183"/>
      <c r="G102" s="183"/>
      <c r="H102" s="183"/>
      <c r="I102" s="183"/>
      <c r="J102" s="183"/>
      <c r="K102" s="183"/>
      <c r="L102" s="54"/>
      <c r="M102" s="183"/>
      <c r="N102" s="183"/>
      <c r="O102" s="184"/>
      <c r="P102" s="13"/>
    </row>
    <row r="103" spans="1:30" s="1" customFormat="1" ht="16.5" customHeight="1" x14ac:dyDescent="0.2">
      <c r="A103" s="13"/>
      <c r="B103" s="182"/>
      <c r="C103" s="183"/>
      <c r="D103" s="183"/>
      <c r="E103" s="183"/>
      <c r="F103" s="183"/>
      <c r="G103" s="183"/>
      <c r="H103" s="183"/>
      <c r="I103" s="183"/>
      <c r="J103" s="183"/>
      <c r="K103" s="183"/>
      <c r="L103" s="54"/>
      <c r="M103" s="183"/>
      <c r="N103" s="183"/>
      <c r="O103" s="184"/>
      <c r="P103" s="13"/>
    </row>
    <row r="104" spans="1:30" s="1" customFormat="1" ht="16.5" customHeight="1" x14ac:dyDescent="0.2">
      <c r="A104" s="13"/>
      <c r="B104" s="182"/>
      <c r="C104" s="183"/>
      <c r="D104" s="183"/>
      <c r="E104" s="183"/>
      <c r="F104" s="183"/>
      <c r="G104" s="183"/>
      <c r="H104" s="183"/>
      <c r="I104" s="183"/>
      <c r="J104" s="183"/>
      <c r="K104" s="183"/>
      <c r="L104" s="54"/>
      <c r="M104" s="183"/>
      <c r="N104" s="183"/>
      <c r="O104" s="184"/>
      <c r="P104" s="13"/>
    </row>
    <row r="105" spans="1:30" s="1" customFormat="1" ht="16.5" customHeight="1" x14ac:dyDescent="0.2">
      <c r="A105" s="13"/>
      <c r="B105" s="182"/>
      <c r="C105" s="183"/>
      <c r="D105" s="183"/>
      <c r="E105" s="183"/>
      <c r="F105" s="183"/>
      <c r="G105" s="183"/>
      <c r="H105" s="183"/>
      <c r="I105" s="183"/>
      <c r="J105" s="183"/>
      <c r="K105" s="183"/>
      <c r="L105" s="54"/>
      <c r="M105" s="183"/>
      <c r="N105" s="183"/>
      <c r="O105" s="184"/>
      <c r="P105" s="13"/>
    </row>
    <row r="106" spans="1:30" s="1" customFormat="1" ht="16.5" customHeight="1" x14ac:dyDescent="0.2">
      <c r="A106" s="13"/>
      <c r="B106" s="182"/>
      <c r="C106" s="183"/>
      <c r="D106" s="183"/>
      <c r="E106" s="183"/>
      <c r="F106" s="183"/>
      <c r="G106" s="183"/>
      <c r="H106" s="183"/>
      <c r="I106" s="183"/>
      <c r="J106" s="183"/>
      <c r="K106" s="183"/>
      <c r="L106" s="54"/>
      <c r="M106" s="183"/>
      <c r="N106" s="183"/>
      <c r="O106" s="184"/>
      <c r="P106" s="13"/>
    </row>
    <row r="107" spans="1:30" s="1" customFormat="1" ht="16.5" customHeight="1" x14ac:dyDescent="0.2">
      <c r="A107" s="13"/>
      <c r="B107" s="182"/>
      <c r="C107" s="183"/>
      <c r="D107" s="183"/>
      <c r="E107" s="183"/>
      <c r="F107" s="183"/>
      <c r="G107" s="183"/>
      <c r="H107" s="183"/>
      <c r="I107" s="183"/>
      <c r="J107" s="183"/>
      <c r="K107" s="183"/>
      <c r="L107" s="54"/>
      <c r="M107" s="183"/>
      <c r="N107" s="183"/>
      <c r="O107" s="184"/>
      <c r="P107" s="13"/>
    </row>
    <row r="108" spans="1:30" s="1" customFormat="1" ht="16.5" customHeight="1" x14ac:dyDescent="0.2">
      <c r="A108" s="13"/>
      <c r="B108" s="182"/>
      <c r="C108" s="183"/>
      <c r="D108" s="183"/>
      <c r="E108" s="183"/>
      <c r="F108" s="183"/>
      <c r="G108" s="183"/>
      <c r="H108" s="183"/>
      <c r="I108" s="183"/>
      <c r="J108" s="183"/>
      <c r="K108" s="183"/>
      <c r="L108" s="54"/>
      <c r="M108" s="183"/>
      <c r="N108" s="183"/>
      <c r="O108" s="184"/>
      <c r="P108" s="13"/>
    </row>
    <row r="109" spans="1:30" s="1" customFormat="1" ht="16.5" customHeight="1" x14ac:dyDescent="0.2">
      <c r="A109" s="13"/>
      <c r="B109" s="182"/>
      <c r="C109" s="183"/>
      <c r="D109" s="183"/>
      <c r="E109" s="183"/>
      <c r="F109" s="183"/>
      <c r="G109" s="183"/>
      <c r="H109" s="183"/>
      <c r="I109" s="183"/>
      <c r="J109" s="183"/>
      <c r="K109" s="183"/>
      <c r="L109" s="54"/>
      <c r="M109" s="183"/>
      <c r="N109" s="183"/>
      <c r="O109" s="184"/>
      <c r="P109" s="13"/>
    </row>
    <row r="110" spans="1:30" s="1" customFormat="1" ht="16.5" customHeight="1" x14ac:dyDescent="0.3">
      <c r="A110" s="13"/>
      <c r="B110" s="74"/>
      <c r="C110" s="70"/>
      <c r="D110" s="70"/>
      <c r="E110" s="75"/>
      <c r="F110" s="13"/>
      <c r="G110" s="13"/>
      <c r="H110" s="32"/>
      <c r="I110" s="32"/>
      <c r="J110" s="32"/>
      <c r="K110" s="32"/>
      <c r="L110" s="54"/>
      <c r="M110" s="32"/>
      <c r="N110" s="32"/>
      <c r="O110" s="16"/>
      <c r="P110" s="13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30" s="1" customFormat="1" ht="15" customHeight="1" x14ac:dyDescent="0.3">
      <c r="A111" s="13"/>
      <c r="B111" s="74"/>
      <c r="C111" s="70"/>
      <c r="D111" s="70"/>
      <c r="E111" s="75"/>
      <c r="F111" s="13"/>
      <c r="G111" s="13"/>
      <c r="H111" s="32"/>
      <c r="I111" s="32"/>
      <c r="J111" s="32"/>
      <c r="K111" s="32"/>
      <c r="L111" s="54"/>
      <c r="M111" s="32"/>
      <c r="N111" s="32"/>
      <c r="O111" s="16"/>
      <c r="P111" s="13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2.9" customHeight="1" x14ac:dyDescent="0.2">
      <c r="A112" s="17"/>
      <c r="B112" s="18"/>
      <c r="C112" s="282" t="s">
        <v>110</v>
      </c>
      <c r="D112" s="283" t="s">
        <v>8</v>
      </c>
      <c r="E112" s="62"/>
      <c r="F112" s="17"/>
      <c r="G112" s="13"/>
      <c r="H112" s="17"/>
      <c r="I112" s="187"/>
      <c r="J112" s="187"/>
      <c r="K112" s="188"/>
      <c r="L112" s="54"/>
      <c r="M112" s="259" t="s">
        <v>111</v>
      </c>
      <c r="N112" s="259"/>
      <c r="O112" s="16"/>
      <c r="P112" s="17"/>
    </row>
    <row r="113" spans="1:33" ht="22.15" customHeight="1" x14ac:dyDescent="0.2">
      <c r="A113" s="17"/>
      <c r="B113" s="18"/>
      <c r="C113" s="282"/>
      <c r="D113" s="284"/>
      <c r="E113" s="62"/>
      <c r="F113" s="17"/>
      <c r="G113" s="13"/>
      <c r="H113" s="17"/>
      <c r="I113" s="187"/>
      <c r="J113" s="187"/>
      <c r="K113" s="188"/>
      <c r="L113" s="54"/>
      <c r="M113" s="259"/>
      <c r="N113" s="259"/>
      <c r="O113" s="16"/>
      <c r="P113" s="17"/>
    </row>
    <row r="114" spans="1:33" ht="16.5" customHeight="1" x14ac:dyDescent="0.2">
      <c r="A114" s="17"/>
      <c r="B114" s="273" t="s">
        <v>112</v>
      </c>
      <c r="C114" s="274"/>
      <c r="D114" s="280">
        <v>0.5</v>
      </c>
      <c r="E114" s="17"/>
      <c r="F114" s="17"/>
      <c r="G114" s="17"/>
      <c r="H114" s="187"/>
      <c r="I114" s="187"/>
      <c r="J114" s="187"/>
      <c r="K114" s="188"/>
      <c r="L114" s="58"/>
      <c r="M114" s="285" t="s">
        <v>113</v>
      </c>
      <c r="N114" s="285"/>
      <c r="O114" s="16"/>
      <c r="P114" s="17"/>
      <c r="AG114" s="1"/>
    </row>
    <row r="115" spans="1:33" s="1" customFormat="1" ht="16.5" customHeight="1" x14ac:dyDescent="0.2">
      <c r="A115" s="17"/>
      <c r="B115" s="273"/>
      <c r="C115" s="274"/>
      <c r="D115" s="281"/>
      <c r="F115" s="17"/>
      <c r="G115" s="17"/>
      <c r="H115" s="278"/>
      <c r="I115" s="278"/>
      <c r="J115" s="278"/>
      <c r="K115" s="279"/>
      <c r="L115" s="58"/>
      <c r="M115" s="285"/>
      <c r="N115" s="285"/>
      <c r="O115" s="16"/>
      <c r="P115" s="17"/>
    </row>
    <row r="116" spans="1:33" s="1" customFormat="1" ht="16.5" customHeight="1" x14ac:dyDescent="0.2">
      <c r="A116" s="13"/>
      <c r="B116" s="18"/>
      <c r="C116" s="20" t="s">
        <v>114</v>
      </c>
      <c r="D116" s="231" t="s">
        <v>7</v>
      </c>
      <c r="E116" s="178"/>
      <c r="F116" s="13"/>
      <c r="G116" s="13"/>
      <c r="H116" s="34"/>
      <c r="I116" s="34"/>
      <c r="J116" s="34"/>
      <c r="K116" s="34"/>
      <c r="L116" s="52"/>
      <c r="M116" s="34" t="s">
        <v>115</v>
      </c>
      <c r="N116" s="34"/>
      <c r="O116" s="16"/>
      <c r="P116" s="13"/>
    </row>
    <row r="117" spans="1:33" s="1" customFormat="1" ht="16.5" customHeight="1" x14ac:dyDescent="0.2">
      <c r="A117" s="13"/>
      <c r="B117" s="18"/>
      <c r="C117" s="19" t="s">
        <v>116</v>
      </c>
      <c r="D117" s="232">
        <v>10</v>
      </c>
      <c r="E117" s="13" t="s">
        <v>52</v>
      </c>
      <c r="F117" s="13"/>
      <c r="G117" s="13"/>
      <c r="H117" s="34" t="s">
        <v>117</v>
      </c>
      <c r="I117" s="34"/>
      <c r="J117" s="34"/>
      <c r="K117" s="34"/>
      <c r="L117" s="52"/>
      <c r="M117" s="34" t="s">
        <v>118</v>
      </c>
      <c r="N117" s="34"/>
      <c r="O117" s="16"/>
      <c r="P117" s="13"/>
    </row>
    <row r="118" spans="1:33" s="1" customFormat="1" ht="16.5" customHeight="1" x14ac:dyDescent="0.2">
      <c r="A118" s="13"/>
      <c r="B118" s="18"/>
      <c r="C118" s="19" t="s">
        <v>119</v>
      </c>
      <c r="D118" s="242" t="str">
        <f>IF(D112="NO",IF(AND(SlipH="NO",slopeh&lt;20),"NO","YES"),"NO")</f>
        <v>YES</v>
      </c>
      <c r="E118" s="233"/>
      <c r="F118" s="13"/>
      <c r="G118" s="13"/>
      <c r="H118" s="34"/>
      <c r="I118" s="34"/>
      <c r="J118" s="34"/>
      <c r="K118" s="34"/>
      <c r="L118" s="52"/>
      <c r="M118" s="34"/>
      <c r="N118" s="34"/>
      <c r="O118" s="16"/>
      <c r="P118" s="13"/>
    </row>
    <row r="119" spans="1:33" s="1" customFormat="1" ht="16.5" customHeight="1" x14ac:dyDescent="0.2">
      <c r="A119" s="13"/>
      <c r="B119" s="18"/>
      <c r="C119" s="19" t="s">
        <v>120</v>
      </c>
      <c r="D119" s="240">
        <f>CbCase1</f>
        <v>0.8</v>
      </c>
      <c r="E119" s="233"/>
      <c r="F119" s="13"/>
      <c r="G119" s="13"/>
      <c r="H119" s="34" t="s">
        <v>86</v>
      </c>
      <c r="I119" s="34"/>
      <c r="J119" s="34"/>
      <c r="K119" s="34"/>
      <c r="L119" s="52"/>
      <c r="M119" s="34"/>
      <c r="N119" s="34"/>
      <c r="O119" s="16"/>
      <c r="P119" s="13"/>
    </row>
    <row r="120" spans="1:33" s="1" customFormat="1" ht="16.5" customHeight="1" x14ac:dyDescent="0.2">
      <c r="A120" s="13"/>
      <c r="B120" s="18"/>
      <c r="C120" s="19" t="s">
        <v>121</v>
      </c>
      <c r="D120" s="122">
        <f>slopel</f>
        <v>15</v>
      </c>
      <c r="E120" s="13" t="s">
        <v>52</v>
      </c>
      <c r="F120" s="13"/>
      <c r="G120" s="13"/>
      <c r="H120" s="34" t="s">
        <v>122</v>
      </c>
      <c r="I120" s="34"/>
      <c r="J120" s="34"/>
      <c r="K120" s="34"/>
      <c r="L120" s="52"/>
      <c r="M120" s="34"/>
      <c r="N120" s="34"/>
      <c r="O120" s="16"/>
      <c r="P120" s="13"/>
    </row>
    <row r="121" spans="1:33" s="1" customFormat="1" ht="16.5" customHeight="1" x14ac:dyDescent="0.2">
      <c r="A121" s="13"/>
      <c r="B121" s="18"/>
      <c r="C121" s="48" t="s">
        <v>123</v>
      </c>
      <c r="D121" s="230">
        <f>CsL</f>
        <v>1</v>
      </c>
      <c r="E121" s="13"/>
      <c r="F121" s="13"/>
      <c r="G121" s="13"/>
      <c r="H121" s="34"/>
      <c r="I121" s="34"/>
      <c r="J121" s="34"/>
      <c r="K121" s="34"/>
      <c r="L121" s="52"/>
      <c r="M121" s="34"/>
      <c r="N121" s="34"/>
      <c r="O121" s="16"/>
      <c r="P121" s="13"/>
    </row>
    <row r="122" spans="1:33" x14ac:dyDescent="0.2">
      <c r="A122" s="17"/>
      <c r="B122" s="18"/>
      <c r="C122" s="228" t="s">
        <v>124</v>
      </c>
      <c r="D122" s="56">
        <f>(Ss*Cwl*Cbh*1*CsL+Sr)*Is</f>
        <v>2.76</v>
      </c>
      <c r="E122" s="13" t="s">
        <v>20</v>
      </c>
      <c r="F122" s="13"/>
      <c r="G122" s="13"/>
      <c r="H122" s="34"/>
      <c r="I122" s="34"/>
      <c r="J122" s="34"/>
      <c r="K122" s="34"/>
      <c r="L122" s="52"/>
      <c r="M122" s="34"/>
      <c r="N122" s="34"/>
      <c r="O122" s="16"/>
      <c r="P122" s="17"/>
    </row>
    <row r="123" spans="1:33" ht="17.25" customHeight="1" x14ac:dyDescent="0.2">
      <c r="A123" s="17"/>
      <c r="B123" s="37"/>
      <c r="C123" s="19" t="s">
        <v>74</v>
      </c>
      <c r="D123" s="122">
        <v>10</v>
      </c>
      <c r="E123" s="13" t="s">
        <v>39</v>
      </c>
      <c r="F123" s="13"/>
      <c r="G123" s="13"/>
      <c r="H123" s="34" t="s">
        <v>125</v>
      </c>
      <c r="I123" s="34"/>
      <c r="J123" s="34"/>
      <c r="K123" s="224"/>
      <c r="L123" s="52"/>
      <c r="M123" s="34"/>
      <c r="N123" s="34"/>
      <c r="O123" s="16"/>
      <c r="P123" s="17"/>
    </row>
    <row r="124" spans="1:33" x14ac:dyDescent="0.2">
      <c r="A124" s="17"/>
      <c r="B124" s="37"/>
      <c r="C124" s="19" t="s">
        <v>126</v>
      </c>
      <c r="D124" s="56">
        <f>IF(Sliding="YES",SnowSlidePercent*S*2*ws/xd,0)</f>
        <v>3.4956047037526949</v>
      </c>
      <c r="E124" s="13" t="s">
        <v>91</v>
      </c>
      <c r="F124" s="29"/>
      <c r="G124" s="27"/>
      <c r="H124" s="34" t="s">
        <v>127</v>
      </c>
      <c r="I124" s="34"/>
      <c r="J124" s="34"/>
      <c r="K124" s="34"/>
      <c r="L124" s="52"/>
      <c r="M124" s="34"/>
      <c r="N124" s="34"/>
      <c r="O124" s="16"/>
      <c r="P124" s="17"/>
      <c r="R124" s="225"/>
    </row>
    <row r="125" spans="1:33" ht="16.5" thickBot="1" x14ac:dyDescent="0.25">
      <c r="A125" s="17"/>
      <c r="B125" s="37"/>
      <c r="C125" s="19"/>
      <c r="D125" s="49"/>
      <c r="E125" s="13"/>
      <c r="F125" s="29"/>
      <c r="G125" s="27"/>
      <c r="H125" s="34"/>
      <c r="I125" s="34"/>
      <c r="J125" s="34"/>
      <c r="K125" s="34"/>
      <c r="L125" s="52"/>
      <c r="M125" s="34"/>
      <c r="N125" s="34"/>
      <c r="O125" s="16"/>
      <c r="P125" s="17"/>
    </row>
    <row r="126" spans="1:33" s="1" customFormat="1" ht="16.5" customHeight="1" thickBot="1" x14ac:dyDescent="0.25">
      <c r="A126" s="13"/>
      <c r="B126" s="227">
        <v>5</v>
      </c>
      <c r="C126" s="263" t="s">
        <v>128</v>
      </c>
      <c r="D126" s="264"/>
      <c r="E126" s="264"/>
      <c r="F126" s="264"/>
      <c r="G126" s="264"/>
      <c r="H126" s="264"/>
      <c r="I126" s="264"/>
      <c r="J126" s="264"/>
      <c r="K126" s="264"/>
      <c r="L126" s="264"/>
      <c r="M126" s="264"/>
      <c r="N126" s="264"/>
      <c r="O126" s="265"/>
      <c r="P126" s="13"/>
    </row>
    <row r="127" spans="1:33" x14ac:dyDescent="0.2">
      <c r="A127" s="17"/>
      <c r="B127" s="18"/>
      <c r="C127" s="38"/>
      <c r="D127" s="42"/>
      <c r="E127" s="29"/>
      <c r="F127" s="13"/>
      <c r="G127" s="13"/>
      <c r="H127" s="17"/>
      <c r="I127" s="61"/>
      <c r="J127" s="64"/>
      <c r="L127" s="52"/>
      <c r="M127" s="34"/>
      <c r="N127" s="34"/>
      <c r="O127" s="16"/>
      <c r="P127" s="17"/>
    </row>
    <row r="128" spans="1:33" x14ac:dyDescent="0.2">
      <c r="A128" s="17"/>
      <c r="B128" s="18"/>
      <c r="C128" s="19" t="s">
        <v>129</v>
      </c>
      <c r="D128" s="63">
        <f>Sdrift_MAX+Ssliding</f>
        <v>12.202987706665263</v>
      </c>
      <c r="E128" s="13" t="s">
        <v>91</v>
      </c>
      <c r="F128" s="13"/>
      <c r="G128" s="40"/>
      <c r="H128" s="17"/>
      <c r="I128" s="61"/>
      <c r="J128" s="64"/>
      <c r="K128" s="61"/>
      <c r="L128" s="52"/>
      <c r="M128" s="34"/>
      <c r="N128" s="34"/>
      <c r="O128" s="16"/>
      <c r="P128" s="17"/>
    </row>
    <row r="129" spans="1:30" ht="17.25" x14ac:dyDescent="0.2">
      <c r="A129" s="17"/>
      <c r="B129" s="18"/>
      <c r="C129" s="19" t="s">
        <v>130</v>
      </c>
      <c r="D129" s="63">
        <f>D33</f>
        <v>2.8351190146456866</v>
      </c>
      <c r="E129" s="13" t="s">
        <v>131</v>
      </c>
      <c r="F129" s="13" t="str">
        <f>ROUND(xd,2)&amp;" m)"</f>
        <v>7.9 m)</v>
      </c>
      <c r="G129" s="40"/>
      <c r="H129" s="17"/>
      <c r="I129" s="61"/>
      <c r="J129" s="64"/>
      <c r="K129" s="61"/>
      <c r="L129" s="52"/>
      <c r="M129" s="34"/>
      <c r="N129" s="34"/>
      <c r="O129" s="16"/>
      <c r="P129" s="17"/>
    </row>
    <row r="130" spans="1:30" ht="17.25" x14ac:dyDescent="0.2">
      <c r="A130" s="17"/>
      <c r="B130" s="36"/>
      <c r="C130" s="223" t="s">
        <v>132</v>
      </c>
      <c r="D130" s="56">
        <f>MAX(xdI,xdII,xdIII)</f>
        <v>7.8956296089114737</v>
      </c>
      <c r="E130" s="13" t="s">
        <v>39</v>
      </c>
      <c r="F130" s="17"/>
      <c r="G130" s="17"/>
      <c r="H130" s="28"/>
      <c r="I130" s="28"/>
      <c r="J130" s="28"/>
      <c r="K130" s="13"/>
      <c r="L130" s="54"/>
      <c r="M130" s="28"/>
      <c r="N130" s="34"/>
      <c r="O130" s="16"/>
      <c r="P130" s="17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x14ac:dyDescent="0.2">
      <c r="A131" s="17"/>
      <c r="B131" s="37"/>
      <c r="C131" s="19" t="s">
        <v>133</v>
      </c>
      <c r="D131" s="56">
        <f>IF(Smax=SBasic,0,MAX(0,h-(Cbl*Cwl*Ss)/SDensity))</f>
        <v>2.3693676695265351</v>
      </c>
      <c r="E131" s="13" t="s">
        <v>39</v>
      </c>
      <c r="F131" s="13"/>
      <c r="H131" s="13"/>
      <c r="I131" s="34"/>
      <c r="J131" s="34"/>
      <c r="K131" s="34"/>
      <c r="L131" s="52"/>
      <c r="M131" s="34"/>
      <c r="N131" s="34"/>
      <c r="O131" s="16"/>
      <c r="P131" s="17"/>
    </row>
    <row r="132" spans="1:30" ht="15.75" customHeight="1" x14ac:dyDescent="0.2">
      <c r="A132" s="17"/>
      <c r="B132" s="18"/>
      <c r="C132" s="116" t="s">
        <v>134</v>
      </c>
      <c r="D132" s="56">
        <f>10*hprime</f>
        <v>23.693676695265353</v>
      </c>
      <c r="E132" s="13" t="s">
        <v>39</v>
      </c>
      <c r="F132" s="34" t="s">
        <v>135</v>
      </c>
      <c r="G132" s="13"/>
      <c r="I132" s="44"/>
      <c r="J132" s="44"/>
      <c r="K132" s="98"/>
      <c r="L132" s="52"/>
      <c r="M132" s="28" t="s">
        <v>88</v>
      </c>
      <c r="N132" s="34"/>
      <c r="O132" s="16"/>
      <c r="P132" s="17"/>
    </row>
    <row r="133" spans="1:30" ht="16.5" thickBot="1" x14ac:dyDescent="0.25">
      <c r="A133" s="17"/>
      <c r="B133" s="23"/>
      <c r="C133" s="26"/>
      <c r="D133" s="26"/>
      <c r="E133" s="26"/>
      <c r="F133" s="26"/>
      <c r="G133" s="26"/>
      <c r="H133" s="114"/>
      <c r="I133" s="114"/>
      <c r="J133" s="114"/>
      <c r="K133" s="114"/>
      <c r="L133" s="115"/>
      <c r="M133" s="114"/>
      <c r="N133" s="114"/>
      <c r="O133" s="30"/>
      <c r="P133" s="17"/>
    </row>
    <row r="134" spans="1:30" ht="6.7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</row>
  </sheetData>
  <sheetProtection sheet="1" objects="1" scenarios="1"/>
  <mergeCells count="28">
    <mergeCell ref="R5:R8"/>
    <mergeCell ref="C126:O126"/>
    <mergeCell ref="B114:C115"/>
    <mergeCell ref="E13:G13"/>
    <mergeCell ref="E14:G14"/>
    <mergeCell ref="C35:O35"/>
    <mergeCell ref="C101:O101"/>
    <mergeCell ref="H115:K115"/>
    <mergeCell ref="D114:D115"/>
    <mergeCell ref="C112:C113"/>
    <mergeCell ref="D112:D113"/>
    <mergeCell ref="M114:N115"/>
    <mergeCell ref="B2:G4"/>
    <mergeCell ref="D6:F6"/>
    <mergeCell ref="Q81:T81"/>
    <mergeCell ref="M112:N113"/>
    <mergeCell ref="AF5:AK5"/>
    <mergeCell ref="C11:O11"/>
    <mergeCell ref="C20:O20"/>
    <mergeCell ref="D9:F9"/>
    <mergeCell ref="D8:F8"/>
    <mergeCell ref="D7:F7"/>
    <mergeCell ref="J8:N9"/>
    <mergeCell ref="S20:T20"/>
    <mergeCell ref="R20:R21"/>
    <mergeCell ref="D59:K60"/>
    <mergeCell ref="D73:K74"/>
    <mergeCell ref="D87:K88"/>
  </mergeCells>
  <phoneticPr fontId="5" type="noConversion"/>
  <dataValidations xWindow="341" yWindow="665" count="7">
    <dataValidation type="decimal" operator="greaterThanOrEqual" allowBlank="1" showInputMessage="1" showErrorMessage="1" sqref="D123 D82:D83 D72 D114 D50 D16:D18 D23:D24 D54:D55 D58 D68:D69 D86 D89" xr:uid="{00000000-0002-0000-0000-000000000000}">
      <formula1>0</formula1>
    </dataValidation>
    <dataValidation type="decimal" allowBlank="1" showInputMessage="1" showErrorMessage="1" sqref="D27 D117" xr:uid="{00000000-0002-0000-0000-000001000000}">
      <formula1>0</formula1>
      <formula2>90</formula2>
    </dataValidation>
    <dataValidation operator="greaterThanOrEqual" allowBlank="1" sqref="E50" xr:uid="{00000000-0002-0000-0000-000002000000}"/>
    <dataValidation type="list" allowBlank="1" showInputMessage="1" showErrorMessage="1" sqref="D28" xr:uid="{00000000-0002-0000-0000-000003000000}">
      <formula1>$AG$8:$AI$8</formula1>
    </dataValidation>
    <dataValidation type="list" allowBlank="1" showInputMessage="1" showErrorMessage="1" sqref="D116 D26 D112:D113" xr:uid="{00000000-0002-0000-0000-000004000000}">
      <formula1>$AG$7:$AH$7</formula1>
    </dataValidation>
    <dataValidation type="list" allowBlank="1" showInputMessage="1" showErrorMessage="1" sqref="D22" xr:uid="{00000000-0002-0000-0000-000005000000}">
      <formula1>$AG$6:$AJ$6</formula1>
    </dataValidation>
    <dataValidation operator="greaterThanOrEqual" allowBlank="1" showInputMessage="1" showErrorMessage="1" sqref="D13:D15 H13:K15 E15:G15 E54:E57 E68:E69 E82:E83 E23:E24" xr:uid="{00000000-0002-0000-0000-000006000000}"/>
  </dataValidations>
  <printOptions horizontalCentered="1"/>
  <pageMargins left="0.59055118110236204" right="0.59055118110236204" top="0.59055118110236204" bottom="0.59055118110236204" header="0" footer="0"/>
  <pageSetup scale="74" fitToHeight="2" orientation="portrait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41"/>
    <pageSetUpPr fitToPage="1"/>
  </sheetPr>
  <dimension ref="B1:AB70"/>
  <sheetViews>
    <sheetView topLeftCell="A11" zoomScale="90" zoomScaleNormal="90" workbookViewId="0">
      <selection activeCell="I56" sqref="I56"/>
    </sheetView>
  </sheetViews>
  <sheetFormatPr defaultColWidth="9.140625" defaultRowHeight="15.75" x14ac:dyDescent="0.2"/>
  <cols>
    <col min="1" max="1" width="1.42578125" style="2" customWidth="1"/>
    <col min="2" max="2" width="4.42578125" style="2" customWidth="1"/>
    <col min="3" max="3" width="32.42578125" style="2" customWidth="1"/>
    <col min="4" max="4" width="16.140625" style="2" customWidth="1"/>
    <col min="5" max="5" width="17.28515625" style="2" customWidth="1"/>
    <col min="6" max="8" width="7.7109375" style="2" customWidth="1"/>
    <col min="9" max="9" width="6.28515625" style="2" customWidth="1"/>
    <col min="10" max="10" width="12.5703125" style="2" customWidth="1"/>
    <col min="11" max="11" width="1.7109375" style="2" customWidth="1"/>
    <col min="12" max="12" width="7.7109375" style="2" customWidth="1"/>
    <col min="13" max="13" width="12.7109375" style="2" customWidth="1"/>
    <col min="14" max="14" width="4.85546875" style="2" customWidth="1"/>
    <col min="15" max="15" width="9.140625" style="2"/>
    <col min="16" max="16" width="22.5703125" style="2" customWidth="1"/>
    <col min="17" max="17" width="11.140625" style="2" customWidth="1"/>
    <col min="18" max="18" width="11.28515625" style="2" customWidth="1"/>
    <col min="19" max="21" width="11" style="2" customWidth="1"/>
    <col min="22" max="16384" width="9.140625" style="2"/>
  </cols>
  <sheetData>
    <row r="1" spans="2:28" s="1" customFormat="1" ht="6.75" customHeight="1" thickBot="1" x14ac:dyDescent="0.25">
      <c r="C1" s="60"/>
      <c r="D1" s="60"/>
      <c r="E1" s="12"/>
      <c r="F1" s="12"/>
      <c r="G1" s="126"/>
      <c r="H1" s="12"/>
      <c r="I1" s="12"/>
      <c r="J1" s="12"/>
      <c r="K1" s="12"/>
      <c r="L1" s="60"/>
      <c r="M1" s="92"/>
    </row>
    <row r="2" spans="2:28" s="1" customFormat="1" ht="17.25" customHeight="1" x14ac:dyDescent="0.2">
      <c r="B2" s="249" t="s">
        <v>136</v>
      </c>
      <c r="C2" s="250"/>
      <c r="D2" s="250"/>
      <c r="E2" s="250"/>
      <c r="F2" s="250"/>
      <c r="G2" s="71"/>
      <c r="H2" s="67"/>
      <c r="I2" s="67"/>
      <c r="J2" s="67"/>
      <c r="K2" s="67"/>
      <c r="L2" s="67"/>
      <c r="M2" s="68"/>
      <c r="N2" s="69"/>
    </row>
    <row r="3" spans="2:28" s="1" customFormat="1" ht="32.25" customHeight="1" x14ac:dyDescent="0.2">
      <c r="B3" s="251"/>
      <c r="C3" s="252"/>
      <c r="D3" s="252"/>
      <c r="E3" s="252"/>
      <c r="F3" s="252"/>
      <c r="G3" s="71"/>
      <c r="H3" s="71"/>
      <c r="I3" s="71"/>
      <c r="J3" s="71"/>
      <c r="K3" s="71"/>
      <c r="L3" s="71"/>
      <c r="M3" s="72"/>
      <c r="N3" s="73"/>
    </row>
    <row r="4" spans="2:28" s="1" customFormat="1" ht="32.25" customHeight="1" thickBot="1" x14ac:dyDescent="0.25">
      <c r="B4" s="253"/>
      <c r="C4" s="254"/>
      <c r="D4" s="254"/>
      <c r="E4" s="254"/>
      <c r="F4" s="254"/>
      <c r="G4" s="76"/>
      <c r="H4" s="76"/>
      <c r="I4" s="76"/>
      <c r="J4" s="76"/>
      <c r="K4" s="76"/>
      <c r="L4" s="76"/>
      <c r="M4" s="77"/>
      <c r="N4" s="78"/>
    </row>
    <row r="5" spans="2:28" s="1" customFormat="1" x14ac:dyDescent="0.2">
      <c r="B5" s="79"/>
      <c r="C5" s="80"/>
      <c r="D5" s="80"/>
      <c r="E5" s="80"/>
      <c r="F5" s="80"/>
      <c r="G5" s="86"/>
      <c r="H5" s="80"/>
      <c r="I5" s="80"/>
      <c r="J5" s="80"/>
      <c r="K5" s="80"/>
      <c r="L5" s="80"/>
      <c r="M5" s="80"/>
      <c r="N5" s="81"/>
      <c r="P5" s="270" t="s">
        <v>1</v>
      </c>
      <c r="W5" s="260" t="s">
        <v>2</v>
      </c>
      <c r="X5" s="261"/>
      <c r="Y5" s="261"/>
      <c r="Z5" s="261"/>
      <c r="AA5" s="261"/>
      <c r="AB5" s="262"/>
    </row>
    <row r="6" spans="2:28" s="1" customFormat="1" x14ac:dyDescent="0.2">
      <c r="B6" s="85"/>
      <c r="C6" s="117" t="s">
        <v>3</v>
      </c>
      <c r="D6" s="255"/>
      <c r="E6" s="257"/>
      <c r="F6" s="72"/>
      <c r="G6" s="72"/>
      <c r="H6" s="72"/>
      <c r="I6" s="72"/>
      <c r="J6" s="72"/>
      <c r="K6" s="72"/>
      <c r="L6" s="72"/>
      <c r="M6" s="72"/>
      <c r="N6" s="73"/>
      <c r="P6" s="271"/>
      <c r="W6" s="3" t="s">
        <v>4</v>
      </c>
      <c r="X6" s="7">
        <v>0.8</v>
      </c>
      <c r="Y6" s="7">
        <v>1</v>
      </c>
      <c r="Z6" s="7">
        <v>1.1499999999999999</v>
      </c>
      <c r="AA6" s="7">
        <v>1.25</v>
      </c>
      <c r="AB6" s="4"/>
    </row>
    <row r="7" spans="2:28" s="1" customFormat="1" x14ac:dyDescent="0.2">
      <c r="B7" s="85"/>
      <c r="C7" s="117" t="s">
        <v>5</v>
      </c>
      <c r="D7" s="255"/>
      <c r="E7" s="257"/>
      <c r="F7" s="72"/>
      <c r="G7" s="72"/>
      <c r="H7" s="72"/>
      <c r="J7" s="44"/>
      <c r="K7" s="44"/>
      <c r="L7" s="44"/>
      <c r="M7" s="44"/>
      <c r="N7" s="73"/>
      <c r="P7" s="271"/>
      <c r="W7" s="8" t="s">
        <v>6</v>
      </c>
      <c r="X7" s="60" t="s">
        <v>7</v>
      </c>
      <c r="Y7" s="60" t="s">
        <v>8</v>
      </c>
      <c r="Z7" s="60"/>
      <c r="AB7" s="4"/>
    </row>
    <row r="8" spans="2:28" s="1" customFormat="1" ht="15.75" customHeight="1" x14ac:dyDescent="0.2">
      <c r="B8" s="85"/>
      <c r="C8" s="117" t="s">
        <v>9</v>
      </c>
      <c r="D8" s="255"/>
      <c r="E8" s="257"/>
      <c r="F8" s="72"/>
      <c r="G8" s="72"/>
      <c r="H8" s="72"/>
      <c r="I8" s="13"/>
      <c r="J8" s="288" t="s">
        <v>10</v>
      </c>
      <c r="K8" s="288"/>
      <c r="L8" s="288"/>
      <c r="M8" s="288"/>
      <c r="N8" s="73"/>
      <c r="P8" s="272"/>
      <c r="W8" s="9" t="s">
        <v>11</v>
      </c>
      <c r="X8" s="10">
        <v>1</v>
      </c>
      <c r="Y8" s="10">
        <v>0.75</v>
      </c>
      <c r="Z8" s="10">
        <v>0.5</v>
      </c>
      <c r="AA8" s="6"/>
      <c r="AB8" s="11"/>
    </row>
    <row r="9" spans="2:28" s="1" customFormat="1" x14ac:dyDescent="0.2">
      <c r="B9" s="85"/>
      <c r="C9" s="117" t="s">
        <v>12</v>
      </c>
      <c r="D9" s="255"/>
      <c r="E9" s="257"/>
      <c r="F9" s="72"/>
      <c r="G9" s="72"/>
      <c r="H9" s="72"/>
      <c r="I9" s="34"/>
      <c r="J9" s="288"/>
      <c r="K9" s="288"/>
      <c r="L9" s="288"/>
      <c r="M9" s="288"/>
      <c r="N9" s="73"/>
    </row>
    <row r="10" spans="2:28" s="1" customFormat="1" ht="16.5" thickBot="1" x14ac:dyDescent="0.25"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7"/>
    </row>
    <row r="11" spans="2:28" s="1" customFormat="1" ht="20.25" thickBot="1" x14ac:dyDescent="0.25">
      <c r="B11" s="127">
        <v>1</v>
      </c>
      <c r="C11" s="263" t="s">
        <v>13</v>
      </c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5"/>
    </row>
    <row r="12" spans="2:28" x14ac:dyDescent="0.2">
      <c r="B12" s="18"/>
      <c r="C12" s="40"/>
      <c r="D12" s="13"/>
      <c r="E12" s="13"/>
      <c r="F12" s="13"/>
      <c r="G12" s="13"/>
      <c r="H12" s="13"/>
      <c r="I12" s="13"/>
      <c r="J12" s="13"/>
      <c r="K12" s="52"/>
      <c r="L12" s="13"/>
      <c r="M12" s="13"/>
      <c r="N12" s="16"/>
    </row>
    <row r="13" spans="2:28" x14ac:dyDescent="0.2">
      <c r="B13" s="18"/>
      <c r="C13" s="19" t="s">
        <v>14</v>
      </c>
      <c r="D13" s="221" t="s">
        <v>15</v>
      </c>
      <c r="E13" s="275" t="s">
        <v>16</v>
      </c>
      <c r="F13" s="276"/>
      <c r="G13" s="277"/>
      <c r="H13" s="13"/>
      <c r="I13" s="13"/>
      <c r="J13" s="13"/>
      <c r="K13" s="52"/>
      <c r="L13" s="13"/>
      <c r="M13" s="13"/>
      <c r="N13" s="16"/>
    </row>
    <row r="14" spans="2:28" x14ac:dyDescent="0.2">
      <c r="B14" s="18"/>
      <c r="C14" s="19"/>
      <c r="D14" s="221" t="s">
        <v>17</v>
      </c>
      <c r="E14" s="275" t="s">
        <v>18</v>
      </c>
      <c r="F14" s="276"/>
      <c r="G14" s="277"/>
      <c r="H14" s="13"/>
      <c r="I14" s="13"/>
      <c r="J14" s="13"/>
      <c r="K14" s="52"/>
      <c r="L14" s="13"/>
      <c r="M14" s="13"/>
      <c r="N14" s="16"/>
    </row>
    <row r="15" spans="2:28" x14ac:dyDescent="0.2">
      <c r="B15" s="18"/>
      <c r="C15" s="40"/>
      <c r="D15" s="13"/>
      <c r="E15" s="13"/>
      <c r="F15" s="13"/>
      <c r="G15" s="13"/>
      <c r="H15" s="13"/>
      <c r="I15" s="13"/>
      <c r="J15" s="13"/>
      <c r="K15" s="52"/>
      <c r="L15" s="13"/>
      <c r="M15" s="13"/>
      <c r="N15" s="16"/>
    </row>
    <row r="16" spans="2:28" ht="17.25" x14ac:dyDescent="0.2">
      <c r="B16" s="18"/>
      <c r="C16" s="19" t="s">
        <v>19</v>
      </c>
      <c r="D16" s="120">
        <v>2.5</v>
      </c>
      <c r="E16" s="13" t="s">
        <v>20</v>
      </c>
      <c r="F16" s="34" t="s">
        <v>21</v>
      </c>
      <c r="G16" s="34"/>
      <c r="H16" s="34"/>
      <c r="I16" s="34"/>
      <c r="J16" s="34"/>
      <c r="K16" s="52"/>
      <c r="L16" s="34" t="s">
        <v>22</v>
      </c>
      <c r="M16" s="34"/>
      <c r="N16" s="16"/>
    </row>
    <row r="17" spans="2:18" ht="17.25" x14ac:dyDescent="0.2">
      <c r="B17" s="18"/>
      <c r="C17" s="19" t="s">
        <v>23</v>
      </c>
      <c r="D17" s="120">
        <v>0.4</v>
      </c>
      <c r="E17" s="13" t="s">
        <v>20</v>
      </c>
      <c r="F17" s="34" t="s">
        <v>24</v>
      </c>
      <c r="G17" s="34"/>
      <c r="H17" s="34"/>
      <c r="I17" s="34"/>
      <c r="J17" s="34"/>
      <c r="K17" s="52"/>
      <c r="L17" s="34" t="s">
        <v>22</v>
      </c>
      <c r="M17" s="34"/>
      <c r="N17" s="16"/>
    </row>
    <row r="18" spans="2:18" ht="18" x14ac:dyDescent="0.2">
      <c r="B18" s="18"/>
      <c r="C18" s="19" t="s">
        <v>25</v>
      </c>
      <c r="D18" s="174">
        <f>MIN(4,0.43*Ssr+2.2)</f>
        <v>3.2750000000000004</v>
      </c>
      <c r="E18" s="13" t="s">
        <v>137</v>
      </c>
      <c r="F18" s="34" t="s">
        <v>27</v>
      </c>
      <c r="G18" s="34"/>
      <c r="H18" s="34"/>
      <c r="I18" s="34"/>
      <c r="J18" s="34"/>
      <c r="K18" s="52"/>
      <c r="L18" s="34" t="s">
        <v>28</v>
      </c>
      <c r="M18" s="34"/>
      <c r="N18" s="16"/>
    </row>
    <row r="19" spans="2:18" ht="16.5" thickBot="1" x14ac:dyDescent="0.25">
      <c r="B19" s="23"/>
      <c r="C19" s="93"/>
      <c r="D19" s="26"/>
      <c r="E19" s="26"/>
      <c r="F19" s="26"/>
      <c r="G19" s="26"/>
      <c r="H19" s="26"/>
      <c r="I19" s="26"/>
      <c r="J19" s="26"/>
      <c r="K19" s="52"/>
      <c r="L19" s="13"/>
      <c r="M19" s="26"/>
      <c r="N19" s="30"/>
    </row>
    <row r="20" spans="2:18" ht="20.25" thickBot="1" x14ac:dyDescent="0.25">
      <c r="B20" s="119">
        <v>2</v>
      </c>
      <c r="C20" s="289" t="s">
        <v>138</v>
      </c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1"/>
    </row>
    <row r="21" spans="2:18" x14ac:dyDescent="0.2">
      <c r="B21" s="94"/>
      <c r="C21" s="68"/>
      <c r="D21" s="68"/>
      <c r="E21" s="95"/>
      <c r="F21" s="15"/>
      <c r="G21" s="15"/>
      <c r="H21" s="15"/>
      <c r="I21" s="15"/>
      <c r="J21" s="15"/>
      <c r="K21" s="51"/>
      <c r="L21" s="15"/>
      <c r="M21" s="15"/>
      <c r="N21" s="43"/>
      <c r="P21" s="267" t="s">
        <v>30</v>
      </c>
      <c r="Q21" s="267" t="s">
        <v>31</v>
      </c>
      <c r="R21" s="267"/>
    </row>
    <row r="22" spans="2:18" ht="17.25" x14ac:dyDescent="0.2">
      <c r="B22" s="18"/>
      <c r="C22" s="19" t="s">
        <v>34</v>
      </c>
      <c r="D22" s="121">
        <v>1</v>
      </c>
      <c r="E22" s="17"/>
      <c r="F22" s="28" t="s">
        <v>35</v>
      </c>
      <c r="G22" s="34"/>
      <c r="H22" s="34"/>
      <c r="I22" s="34"/>
      <c r="J22" s="34"/>
      <c r="K22" s="54"/>
      <c r="L22" s="34" t="s">
        <v>36</v>
      </c>
      <c r="M22" s="34"/>
      <c r="N22" s="16"/>
      <c r="P22" s="267"/>
      <c r="Q22" s="237" t="s">
        <v>32</v>
      </c>
      <c r="R22" s="237" t="s">
        <v>33</v>
      </c>
    </row>
    <row r="23" spans="2:18" ht="15" customHeight="1" x14ac:dyDescent="0.2">
      <c r="B23" s="18"/>
      <c r="C23" s="13"/>
      <c r="D23" s="13"/>
      <c r="E23" s="13"/>
      <c r="F23" s="34"/>
      <c r="G23" s="34"/>
      <c r="H23" s="34"/>
      <c r="I23" s="34"/>
      <c r="J23" s="34"/>
      <c r="K23" s="52"/>
      <c r="L23" s="34"/>
      <c r="M23" s="34"/>
      <c r="N23" s="16"/>
      <c r="P23" s="237" t="s">
        <v>37</v>
      </c>
      <c r="Q23" s="237">
        <v>0.8</v>
      </c>
      <c r="R23" s="237">
        <v>0.9</v>
      </c>
    </row>
    <row r="24" spans="2:18" ht="15" customHeight="1" x14ac:dyDescent="0.2">
      <c r="B24" s="18"/>
      <c r="C24" s="96"/>
      <c r="D24" s="13"/>
      <c r="E24" s="13"/>
      <c r="F24" s="34"/>
      <c r="G24" s="34"/>
      <c r="H24" s="34"/>
      <c r="I24" s="34"/>
      <c r="J24" s="34"/>
      <c r="K24" s="52"/>
      <c r="L24" s="34"/>
      <c r="M24" s="34"/>
      <c r="N24" s="16"/>
      <c r="P24" s="237" t="s">
        <v>41</v>
      </c>
      <c r="Q24" s="237">
        <v>1</v>
      </c>
      <c r="R24" s="237">
        <v>0.9</v>
      </c>
    </row>
    <row r="25" spans="2:18" ht="15" customHeight="1" x14ac:dyDescent="0.2">
      <c r="B25" s="35"/>
      <c r="C25" s="17"/>
      <c r="D25" s="17"/>
      <c r="E25" s="17"/>
      <c r="F25" s="28"/>
      <c r="G25" s="28"/>
      <c r="H25" s="28"/>
      <c r="I25" s="28"/>
      <c r="J25" s="28"/>
      <c r="K25" s="54"/>
      <c r="L25" s="34" t="s">
        <v>139</v>
      </c>
      <c r="M25" s="28"/>
      <c r="N25" s="41"/>
      <c r="P25" s="237" t="s">
        <v>44</v>
      </c>
      <c r="Q25" s="237">
        <v>1.1499999999999999</v>
      </c>
      <c r="R25" s="237">
        <v>0.9</v>
      </c>
    </row>
    <row r="26" spans="2:18" ht="15" customHeight="1" x14ac:dyDescent="0.2">
      <c r="B26" s="35"/>
      <c r="C26" s="17"/>
      <c r="D26" s="17"/>
      <c r="E26" s="17"/>
      <c r="F26" s="28"/>
      <c r="G26" s="28"/>
      <c r="H26" s="28"/>
      <c r="I26" s="28"/>
      <c r="J26" s="28"/>
      <c r="K26" s="54"/>
      <c r="L26" s="28"/>
      <c r="M26" s="28"/>
      <c r="N26" s="41"/>
      <c r="P26" s="237" t="s">
        <v>48</v>
      </c>
      <c r="Q26" s="237">
        <v>1.25</v>
      </c>
      <c r="R26" s="237">
        <v>0.9</v>
      </c>
    </row>
    <row r="27" spans="2:18" ht="15" customHeight="1" x14ac:dyDescent="0.2">
      <c r="B27" s="35"/>
      <c r="C27" s="17"/>
      <c r="D27" s="17"/>
      <c r="E27" s="17"/>
      <c r="F27" s="28"/>
      <c r="G27" s="28"/>
      <c r="H27" s="28"/>
      <c r="I27" s="28"/>
      <c r="J27" s="28"/>
      <c r="K27" s="54"/>
      <c r="L27" s="28"/>
      <c r="M27" s="28"/>
      <c r="N27" s="41"/>
    </row>
    <row r="28" spans="2:18" ht="15" customHeight="1" x14ac:dyDescent="0.2">
      <c r="B28" s="18"/>
      <c r="C28" s="21"/>
      <c r="D28" s="21"/>
      <c r="E28" s="39"/>
      <c r="F28" s="34"/>
      <c r="G28" s="34"/>
      <c r="H28" s="34"/>
      <c r="I28" s="34"/>
      <c r="J28" s="34"/>
      <c r="K28" s="52"/>
      <c r="L28" s="34"/>
      <c r="M28" s="34"/>
      <c r="N28" s="16"/>
    </row>
    <row r="29" spans="2:18" ht="15" customHeight="1" x14ac:dyDescent="0.2">
      <c r="B29" s="35"/>
      <c r="C29" s="96"/>
      <c r="D29" s="17"/>
      <c r="E29" s="17"/>
      <c r="F29" s="28"/>
      <c r="G29" s="28"/>
      <c r="H29" s="28"/>
      <c r="I29" s="28"/>
      <c r="J29" s="28"/>
      <c r="K29" s="54"/>
      <c r="L29" s="28"/>
      <c r="M29" s="28"/>
      <c r="N29" s="41"/>
    </row>
    <row r="30" spans="2:18" ht="15" customHeight="1" x14ac:dyDescent="0.2">
      <c r="B30" s="18"/>
      <c r="C30" s="13"/>
      <c r="D30" s="13"/>
      <c r="E30" s="45"/>
      <c r="F30" s="97"/>
      <c r="G30" s="34"/>
      <c r="H30" s="34"/>
      <c r="I30" s="34"/>
      <c r="J30" s="34"/>
      <c r="K30" s="52"/>
      <c r="L30" s="34"/>
      <c r="M30" s="34"/>
      <c r="N30" s="16"/>
    </row>
    <row r="31" spans="2:18" ht="15" customHeight="1" x14ac:dyDescent="0.2">
      <c r="B31" s="35"/>
      <c r="C31" s="17"/>
      <c r="D31" s="17"/>
      <c r="E31" s="17"/>
      <c r="F31" s="28"/>
      <c r="G31" s="28"/>
      <c r="H31" s="28"/>
      <c r="I31" s="28"/>
      <c r="J31" s="28"/>
      <c r="K31" s="54"/>
      <c r="L31" s="28"/>
      <c r="M31" s="28"/>
      <c r="N31" s="41"/>
    </row>
    <row r="32" spans="2:18" s="1" customFormat="1" ht="15" customHeight="1" x14ac:dyDescent="0.2">
      <c r="B32" s="35"/>
      <c r="C32" s="17"/>
      <c r="D32" s="17"/>
      <c r="E32" s="17"/>
      <c r="F32" s="28"/>
      <c r="G32" s="28"/>
      <c r="H32" s="28"/>
      <c r="I32" s="28"/>
      <c r="J32" s="28"/>
      <c r="K32" s="54"/>
      <c r="L32" s="28"/>
      <c r="M32" s="28"/>
      <c r="N32" s="41"/>
    </row>
    <row r="33" spans="2:14" s="1" customFormat="1" ht="15" customHeight="1" x14ac:dyDescent="0.2">
      <c r="B33" s="35"/>
      <c r="C33" s="17"/>
      <c r="D33" s="17"/>
      <c r="E33" s="17"/>
      <c r="F33" s="28"/>
      <c r="G33" s="28"/>
      <c r="H33" s="28"/>
      <c r="I33" s="28"/>
      <c r="J33" s="28"/>
      <c r="K33" s="54"/>
      <c r="L33" s="28"/>
      <c r="M33" s="28"/>
      <c r="N33" s="41"/>
    </row>
    <row r="34" spans="2:14" ht="21.75" customHeight="1" x14ac:dyDescent="0.2">
      <c r="B34" s="35"/>
      <c r="C34" s="17"/>
      <c r="D34" s="17"/>
      <c r="E34" s="17"/>
      <c r="F34" s="28"/>
      <c r="G34" s="28"/>
      <c r="H34" s="28"/>
      <c r="I34" s="28"/>
      <c r="J34" s="28"/>
      <c r="K34" s="54"/>
      <c r="L34" s="28"/>
      <c r="M34" s="28"/>
      <c r="N34" s="41"/>
    </row>
    <row r="35" spans="2:14" s="1" customFormat="1" x14ac:dyDescent="0.2">
      <c r="B35" s="18"/>
      <c r="C35" s="38" t="s">
        <v>140</v>
      </c>
      <c r="D35" s="48"/>
      <c r="E35" s="47"/>
      <c r="F35" s="34"/>
      <c r="G35" s="34"/>
      <c r="H35" s="34"/>
      <c r="I35" s="34"/>
      <c r="J35" s="34"/>
      <c r="K35" s="52"/>
      <c r="L35" s="34"/>
      <c r="M35" s="34"/>
      <c r="N35" s="16"/>
    </row>
    <row r="36" spans="2:14" s="1" customFormat="1" x14ac:dyDescent="0.2">
      <c r="B36" s="18"/>
      <c r="C36" s="19" t="s">
        <v>68</v>
      </c>
      <c r="D36" s="122">
        <v>3</v>
      </c>
      <c r="E36" s="13" t="s">
        <v>39</v>
      </c>
      <c r="F36" s="34" t="s">
        <v>141</v>
      </c>
      <c r="G36" s="34"/>
      <c r="H36" s="34"/>
      <c r="I36" s="34"/>
      <c r="J36" s="34"/>
      <c r="K36" s="52"/>
      <c r="L36" s="34"/>
      <c r="M36" s="34"/>
      <c r="N36" s="16"/>
    </row>
    <row r="37" spans="2:14" s="1" customFormat="1" ht="15.75" customHeight="1" x14ac:dyDescent="0.2">
      <c r="B37" s="18"/>
      <c r="C37" s="19" t="s">
        <v>142</v>
      </c>
      <c r="D37" s="122">
        <v>5</v>
      </c>
      <c r="E37" s="13" t="s">
        <v>39</v>
      </c>
      <c r="F37" s="285" t="s">
        <v>143</v>
      </c>
      <c r="G37" s="285"/>
      <c r="H37" s="285"/>
      <c r="I37" s="285"/>
      <c r="J37" s="98"/>
      <c r="K37" s="52"/>
      <c r="L37" s="34"/>
      <c r="M37" s="34"/>
      <c r="N37" s="16"/>
    </row>
    <row r="38" spans="2:14" s="1" customFormat="1" x14ac:dyDescent="0.2">
      <c r="B38" s="18"/>
      <c r="C38" s="19"/>
      <c r="D38" s="91"/>
      <c r="E38" s="13"/>
      <c r="F38" s="285"/>
      <c r="G38" s="285"/>
      <c r="H38" s="285"/>
      <c r="I38" s="285"/>
      <c r="J38" s="98"/>
      <c r="K38" s="52"/>
      <c r="L38" s="34" t="s">
        <v>144</v>
      </c>
      <c r="M38" s="34"/>
      <c r="N38" s="16"/>
    </row>
    <row r="39" spans="2:14" s="1" customFormat="1" ht="12.75" customHeight="1" x14ac:dyDescent="0.2">
      <c r="B39" s="18"/>
      <c r="C39" s="19"/>
      <c r="D39" s="19"/>
      <c r="E39" s="39"/>
      <c r="F39" s="13"/>
      <c r="G39" s="13"/>
      <c r="H39" s="13"/>
      <c r="I39" s="13"/>
      <c r="J39" s="13"/>
      <c r="K39" s="58"/>
      <c r="L39" s="13"/>
      <c r="M39" s="13"/>
      <c r="N39" s="16"/>
    </row>
    <row r="40" spans="2:14" s="1" customFormat="1" ht="12.75" customHeight="1" x14ac:dyDescent="0.2">
      <c r="B40" s="18"/>
      <c r="C40" s="286" t="str">
        <f>"--- "&amp;IF(br&lt;3,"Effect of Obstruction on Snow Loading Can Be Ignored",IF(hr&lt;0.8*Ssr/SDensityr,"Effect of Obstruction on Snow Loading Can Be Ignored","Effect of Obstruction on Snow Loading Cannot Be Ignored")&amp;" ---")</f>
        <v>--- Effect of Obstruction on Snow Loading Cannot Be Ignored ---</v>
      </c>
      <c r="D40" s="287"/>
      <c r="E40" s="287"/>
      <c r="F40" s="287"/>
      <c r="G40" s="287"/>
      <c r="H40" s="13"/>
      <c r="I40" s="13"/>
      <c r="J40" s="13"/>
      <c r="K40" s="58"/>
      <c r="L40" s="13"/>
      <c r="M40" s="13"/>
      <c r="N40" s="16"/>
    </row>
    <row r="41" spans="2:14" s="1" customFormat="1" ht="12.75" customHeight="1" x14ac:dyDescent="0.2">
      <c r="B41" s="35"/>
      <c r="C41" s="17"/>
      <c r="D41" s="17"/>
      <c r="E41" s="17"/>
      <c r="F41" s="17"/>
      <c r="G41" s="17"/>
      <c r="H41" s="17"/>
      <c r="I41" s="17"/>
      <c r="J41" s="17"/>
      <c r="K41" s="99"/>
      <c r="L41" s="17"/>
      <c r="M41" s="17"/>
      <c r="N41" s="41"/>
    </row>
    <row r="42" spans="2:14" s="1" customFormat="1" ht="12.75" customHeight="1" x14ac:dyDescent="0.2">
      <c r="B42" s="18"/>
      <c r="C42" s="100" t="s">
        <v>145</v>
      </c>
      <c r="D42" s="13"/>
      <c r="E42" s="45"/>
      <c r="F42" s="13"/>
      <c r="G42" s="13"/>
      <c r="H42" s="13"/>
      <c r="I42" s="13"/>
      <c r="J42" s="13"/>
      <c r="K42" s="58"/>
      <c r="L42" s="13"/>
      <c r="M42" s="13"/>
      <c r="N42" s="16"/>
    </row>
    <row r="43" spans="2:14" s="1" customFormat="1" x14ac:dyDescent="0.2">
      <c r="B43" s="18"/>
      <c r="C43" s="19" t="s">
        <v>38</v>
      </c>
      <c r="D43" s="122">
        <v>4.3</v>
      </c>
      <c r="E43" s="13" t="s">
        <v>39</v>
      </c>
      <c r="F43" s="34" t="s">
        <v>40</v>
      </c>
      <c r="G43" s="34"/>
      <c r="H43" s="34"/>
      <c r="I43" s="34"/>
      <c r="J43" s="34"/>
      <c r="K43" s="52"/>
      <c r="L43" s="34"/>
      <c r="M43" s="13"/>
      <c r="N43" s="16"/>
    </row>
    <row r="44" spans="2:14" s="1" customFormat="1" x14ac:dyDescent="0.2">
      <c r="B44" s="18"/>
      <c r="C44" s="19" t="s">
        <v>42</v>
      </c>
      <c r="D44" s="122">
        <v>8.6</v>
      </c>
      <c r="E44" s="17" t="s">
        <v>39</v>
      </c>
      <c r="F44" s="34" t="s">
        <v>43</v>
      </c>
      <c r="G44" s="34"/>
      <c r="H44" s="34"/>
      <c r="I44" s="34"/>
      <c r="J44" s="34"/>
      <c r="K44" s="52"/>
      <c r="L44" s="34"/>
      <c r="M44" s="13"/>
      <c r="N44" s="16"/>
    </row>
    <row r="45" spans="2:14" s="1" customFormat="1" ht="18" x14ac:dyDescent="0.2">
      <c r="B45" s="18"/>
      <c r="C45" s="46" t="s">
        <v>45</v>
      </c>
      <c r="D45" s="113">
        <f>IF(wr*Lr&gt;0,2*MIN(wr,Lr)-MIN(wr,Lr)^2/MAX(wr,Lr),0)</f>
        <v>6.4499999999999993</v>
      </c>
      <c r="E45" s="13" t="s">
        <v>39</v>
      </c>
      <c r="F45" s="28" t="s">
        <v>46</v>
      </c>
      <c r="G45" s="34"/>
      <c r="H45" s="34"/>
      <c r="I45" s="34"/>
      <c r="J45" s="34"/>
      <c r="K45" s="52"/>
      <c r="L45" s="34" t="s">
        <v>47</v>
      </c>
      <c r="M45" s="34"/>
      <c r="N45" s="16"/>
    </row>
    <row r="46" spans="2:14" s="1" customFormat="1" x14ac:dyDescent="0.2">
      <c r="B46" s="18"/>
      <c r="C46" s="19"/>
      <c r="D46" s="39"/>
      <c r="E46" s="101"/>
      <c r="F46" s="28"/>
      <c r="G46" s="28"/>
      <c r="H46" s="28"/>
      <c r="I46" s="28"/>
      <c r="J46" s="28"/>
      <c r="K46" s="52"/>
      <c r="L46" s="34"/>
      <c r="M46" s="13"/>
      <c r="N46" s="16"/>
    </row>
    <row r="47" spans="2:14" s="1" customFormat="1" x14ac:dyDescent="0.2">
      <c r="B47" s="18"/>
      <c r="C47" s="20" t="s">
        <v>49</v>
      </c>
      <c r="D47" s="122" t="s">
        <v>8</v>
      </c>
      <c r="E47" s="13"/>
      <c r="F47" s="34"/>
      <c r="G47" s="28"/>
      <c r="H47" s="28"/>
      <c r="I47" s="28"/>
      <c r="J47" s="28"/>
      <c r="K47" s="52"/>
      <c r="L47" s="34"/>
      <c r="M47" s="13"/>
      <c r="N47" s="16"/>
    </row>
    <row r="48" spans="2:14" s="1" customFormat="1" x14ac:dyDescent="0.2">
      <c r="B48" s="18"/>
      <c r="C48" s="19" t="s">
        <v>51</v>
      </c>
      <c r="D48" s="123">
        <v>10</v>
      </c>
      <c r="E48" s="17" t="s">
        <v>52</v>
      </c>
      <c r="F48" s="34" t="s">
        <v>53</v>
      </c>
      <c r="G48" s="28"/>
      <c r="H48" s="28"/>
      <c r="I48" s="28"/>
      <c r="J48" s="28"/>
      <c r="K48" s="52"/>
      <c r="L48" s="34"/>
      <c r="M48" s="13"/>
      <c r="N48" s="16"/>
    </row>
    <row r="49" spans="2:14" s="1" customFormat="1" x14ac:dyDescent="0.2">
      <c r="B49" s="18"/>
      <c r="C49" s="19"/>
      <c r="D49" s="234"/>
      <c r="E49" s="17"/>
      <c r="F49" s="34"/>
      <c r="G49" s="28"/>
      <c r="H49" s="28"/>
      <c r="I49" s="28"/>
      <c r="J49" s="28"/>
      <c r="K49" s="52"/>
      <c r="L49" s="34"/>
      <c r="M49" s="13"/>
      <c r="N49" s="16"/>
    </row>
    <row r="50" spans="2:14" s="1" customFormat="1" ht="16.5" thickBot="1" x14ac:dyDescent="0.25">
      <c r="B50" s="18"/>
      <c r="C50" s="19"/>
      <c r="D50" s="39"/>
      <c r="E50" s="101"/>
      <c r="F50" s="27"/>
      <c r="G50" s="17"/>
      <c r="H50" s="17"/>
      <c r="I50" s="17"/>
      <c r="J50" s="17"/>
      <c r="K50" s="53"/>
      <c r="L50" s="13"/>
      <c r="M50" s="13"/>
      <c r="N50" s="16"/>
    </row>
    <row r="51" spans="2:14" s="1" customFormat="1" ht="20.25" thickBot="1" x14ac:dyDescent="0.25">
      <c r="B51" s="124">
        <v>3</v>
      </c>
      <c r="C51" s="263" t="s">
        <v>146</v>
      </c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5"/>
    </row>
    <row r="52" spans="2:14" s="1" customFormat="1" x14ac:dyDescent="0.2">
      <c r="B52" s="102"/>
      <c r="C52" s="72"/>
      <c r="D52" s="72"/>
      <c r="E52" s="103"/>
      <c r="F52" s="13"/>
      <c r="G52" s="32"/>
      <c r="H52" s="32"/>
      <c r="I52" s="32"/>
      <c r="J52" s="32"/>
      <c r="K52" s="65"/>
      <c r="L52" s="32"/>
      <c r="M52" s="32"/>
      <c r="N52" s="16"/>
    </row>
    <row r="53" spans="2:14" ht="18.75" customHeight="1" x14ac:dyDescent="0.2">
      <c r="B53" s="18"/>
      <c r="C53" s="19" t="s">
        <v>57</v>
      </c>
      <c r="D53" s="56">
        <f>IF(Lcr&lt;=(70/Cwr^2),0.8,(1/Cwr)*(1-(1-0.8*Cwr)*EXP(-(Lcr*Cwr^2-70)/100)))</f>
        <v>0.8</v>
      </c>
      <c r="E53" s="13"/>
      <c r="F53" s="34" t="s">
        <v>58</v>
      </c>
      <c r="G53" s="34"/>
      <c r="H53" s="34"/>
      <c r="I53" s="34"/>
      <c r="J53" s="28"/>
      <c r="K53" s="52"/>
      <c r="L53" s="34" t="s">
        <v>47</v>
      </c>
      <c r="M53" s="13"/>
      <c r="N53" s="16"/>
    </row>
    <row r="54" spans="2:14" ht="18.75" customHeight="1" x14ac:dyDescent="0.2">
      <c r="B54" s="18"/>
      <c r="C54" s="19" t="s">
        <v>54</v>
      </c>
      <c r="D54" s="125">
        <v>1</v>
      </c>
      <c r="E54" s="13"/>
      <c r="F54" s="34" t="s">
        <v>55</v>
      </c>
      <c r="G54" s="44"/>
      <c r="H54" s="44"/>
      <c r="I54" s="44"/>
      <c r="J54" s="28"/>
      <c r="K54" s="52"/>
      <c r="L54" s="34" t="s">
        <v>56</v>
      </c>
      <c r="M54" s="13"/>
      <c r="N54" s="16"/>
    </row>
    <row r="55" spans="2:14" ht="18.75" customHeight="1" x14ac:dyDescent="0.2">
      <c r="B55" s="18"/>
      <c r="C55" s="19"/>
      <c r="D55" s="239" t="str">
        <f>IF(Cwr&lt;1,"Engineer of record shall refer to clause 4.1.6.2.4 and verify applicability of use of Cw less than 1.","")</f>
        <v/>
      </c>
      <c r="E55" s="13"/>
      <c r="F55" s="34"/>
      <c r="G55" s="44"/>
      <c r="H55" s="44"/>
      <c r="I55" s="44"/>
      <c r="J55" s="28"/>
      <c r="K55" s="52"/>
      <c r="L55" s="34"/>
      <c r="M55" s="13"/>
      <c r="N55" s="16"/>
    </row>
    <row r="56" spans="2:14" ht="18.75" customHeight="1" x14ac:dyDescent="0.2">
      <c r="B56" s="18"/>
      <c r="C56" s="48" t="s">
        <v>59</v>
      </c>
      <c r="D56" s="56">
        <f>IF(Car&gt;1,1,IF(Slipr="NO",IF(sloper&lt;=30,1,IF(sloper&lt;=70,(70-sloper)/40,0)),IF(sloper&lt;=15,1,IF(sloper&lt;=60,(60-sloper)/45,0))))</f>
        <v>1</v>
      </c>
      <c r="E56" s="13"/>
      <c r="F56" s="34" t="s">
        <v>60</v>
      </c>
      <c r="G56" s="44"/>
      <c r="H56" s="44"/>
      <c r="I56" s="44"/>
      <c r="J56" s="34"/>
      <c r="K56" s="52"/>
      <c r="L56" s="34" t="s">
        <v>61</v>
      </c>
      <c r="M56" s="13"/>
      <c r="N56" s="16"/>
    </row>
    <row r="57" spans="2:14" ht="18.75" customHeight="1" x14ac:dyDescent="0.2">
      <c r="B57" s="18"/>
      <c r="C57" s="19" t="s">
        <v>62</v>
      </c>
      <c r="D57" s="125">
        <v>1</v>
      </c>
      <c r="E57" s="13"/>
      <c r="F57" s="34" t="s">
        <v>63</v>
      </c>
      <c r="G57" s="44"/>
      <c r="H57" s="44"/>
      <c r="I57" s="44"/>
      <c r="J57" s="34"/>
      <c r="K57" s="52"/>
      <c r="L57" s="34" t="s">
        <v>64</v>
      </c>
      <c r="M57" s="13"/>
      <c r="N57" s="16"/>
    </row>
    <row r="58" spans="2:14" ht="18.75" customHeight="1" x14ac:dyDescent="0.2">
      <c r="B58" s="18"/>
      <c r="C58" s="48" t="s">
        <v>89</v>
      </c>
      <c r="D58" s="56">
        <f>MIN(0.67*SDensityr*hr/Cbr/Ssr,SDensityr*br/(7.5*Cbr*Ssr)+1)</f>
        <v>2.0916666666666668</v>
      </c>
      <c r="E58" s="13"/>
      <c r="F58" s="34" t="s">
        <v>147</v>
      </c>
      <c r="G58" s="44"/>
      <c r="H58" s="44"/>
      <c r="I58" s="44"/>
      <c r="J58" s="34"/>
      <c r="K58" s="52"/>
      <c r="L58" s="34" t="s">
        <v>148</v>
      </c>
      <c r="M58" s="13"/>
      <c r="N58" s="16"/>
    </row>
    <row r="59" spans="2:14" ht="18.75" customHeight="1" x14ac:dyDescent="0.2">
      <c r="B59" s="18"/>
      <c r="C59" s="19" t="s">
        <v>65</v>
      </c>
      <c r="D59" s="59">
        <f>Isr*((Cwr*Cbr*Csr*Caxr*Ssr)+Srr)</f>
        <v>2.4</v>
      </c>
      <c r="E59" s="13" t="s">
        <v>20</v>
      </c>
      <c r="F59" s="34" t="s">
        <v>66</v>
      </c>
      <c r="G59" s="34"/>
      <c r="H59" s="34"/>
      <c r="I59" s="34"/>
      <c r="J59" s="34"/>
      <c r="K59" s="52"/>
      <c r="L59" s="34"/>
      <c r="M59" s="13"/>
      <c r="N59" s="16"/>
    </row>
    <row r="60" spans="2:14" x14ac:dyDescent="0.2">
      <c r="B60" s="18"/>
      <c r="C60" s="13"/>
      <c r="D60" s="13"/>
      <c r="E60" s="13"/>
      <c r="F60" s="97"/>
      <c r="G60" s="104"/>
      <c r="H60" s="34"/>
      <c r="I60" s="97"/>
      <c r="J60" s="34"/>
      <c r="K60" s="52"/>
      <c r="L60" s="34"/>
      <c r="M60" s="13"/>
      <c r="N60" s="16"/>
    </row>
    <row r="61" spans="2:14" ht="17.25" x14ac:dyDescent="0.2">
      <c r="B61" s="18"/>
      <c r="C61" s="19" t="s">
        <v>92</v>
      </c>
      <c r="D61" s="56">
        <f>MIN(3.35*hr,2/3*br)</f>
        <v>3.333333333333333</v>
      </c>
      <c r="E61" s="13" t="s">
        <v>39</v>
      </c>
      <c r="F61" s="97"/>
      <c r="G61" s="104"/>
      <c r="H61" s="34"/>
      <c r="I61" s="97"/>
      <c r="J61" s="34"/>
      <c r="K61" s="52"/>
      <c r="L61" s="34" t="s">
        <v>148</v>
      </c>
      <c r="M61" s="13"/>
      <c r="N61" s="16"/>
    </row>
    <row r="62" spans="2:14" x14ac:dyDescent="0.2">
      <c r="B62" s="18"/>
      <c r="C62" s="13"/>
      <c r="D62" s="13"/>
      <c r="E62" s="13"/>
      <c r="F62" s="97"/>
      <c r="G62" s="104"/>
      <c r="H62" s="34"/>
      <c r="I62" s="97"/>
      <c r="J62" s="34"/>
      <c r="K62" s="52"/>
      <c r="L62" s="34"/>
      <c r="M62" s="13"/>
      <c r="N62" s="16"/>
    </row>
    <row r="63" spans="2:14" x14ac:dyDescent="0.2">
      <c r="B63" s="18"/>
      <c r="C63" s="38" t="s">
        <v>149</v>
      </c>
      <c r="D63" s="42"/>
      <c r="E63" s="29"/>
      <c r="F63" s="34"/>
      <c r="G63" s="34"/>
      <c r="H63" s="34"/>
      <c r="I63" s="34"/>
      <c r="J63" s="34"/>
      <c r="K63" s="52"/>
      <c r="L63" s="34"/>
      <c r="M63" s="13"/>
      <c r="N63" s="16"/>
    </row>
    <row r="64" spans="2:14" x14ac:dyDescent="0.2">
      <c r="B64" s="18"/>
      <c r="C64" s="19" t="s">
        <v>150</v>
      </c>
      <c r="D64" s="63">
        <f>IF(br&lt;3,SBasicRO,Isr*((Csr*Cbr*Cwr*Car*Ssr)+Srr))</f>
        <v>4.5833333333333339</v>
      </c>
      <c r="E64" s="13" t="s">
        <v>151</v>
      </c>
      <c r="F64" s="34"/>
      <c r="G64" s="105"/>
      <c r="H64" s="34"/>
      <c r="I64" s="34"/>
      <c r="J64" s="34"/>
      <c r="K64" s="52"/>
      <c r="L64" s="34" t="s">
        <v>152</v>
      </c>
      <c r="M64" s="13"/>
      <c r="N64" s="16"/>
    </row>
    <row r="65" spans="2:14" x14ac:dyDescent="0.2">
      <c r="B65" s="18"/>
      <c r="C65" s="19" t="s">
        <v>130</v>
      </c>
      <c r="D65" s="63">
        <f>Isr*((Cwr*Cbr*Csr*Caxr*Ssr)+Srr)</f>
        <v>2.4</v>
      </c>
      <c r="E65" s="13" t="str">
        <f>"kPa (xd = "&amp;ROUND(D61,2)&amp;" m)"</f>
        <v>kPa (xd = 3.33 m)</v>
      </c>
      <c r="F65" s="34"/>
      <c r="G65" s="106"/>
      <c r="H65" s="34"/>
      <c r="I65" s="34"/>
      <c r="J65" s="34"/>
      <c r="K65" s="52"/>
      <c r="L65" s="34"/>
      <c r="M65" s="13"/>
      <c r="N65" s="16"/>
    </row>
    <row r="66" spans="2:14" x14ac:dyDescent="0.2">
      <c r="B66" s="18"/>
      <c r="C66" s="13"/>
      <c r="D66" s="13"/>
      <c r="E66" s="13"/>
      <c r="F66" s="34"/>
      <c r="G66" s="104"/>
      <c r="H66" s="107"/>
      <c r="I66" s="104"/>
      <c r="J66" s="107"/>
      <c r="K66" s="52"/>
      <c r="L66" s="34"/>
      <c r="M66" s="13"/>
      <c r="N66" s="16"/>
    </row>
    <row r="67" spans="2:14" x14ac:dyDescent="0.2">
      <c r="B67" s="18"/>
      <c r="C67" s="19" t="s">
        <v>133</v>
      </c>
      <c r="D67" s="56">
        <f>MAX(0,hr-Cbr*Cwr*Ssr/SDensityr)</f>
        <v>2.3893129770992365</v>
      </c>
      <c r="E67" s="13" t="s">
        <v>39</v>
      </c>
      <c r="F67" s="17"/>
      <c r="G67" s="17"/>
      <c r="H67" s="107"/>
      <c r="I67" s="104"/>
      <c r="J67" s="107"/>
      <c r="K67" s="52"/>
      <c r="L67" s="34"/>
      <c r="M67" s="13"/>
      <c r="N67" s="16"/>
    </row>
    <row r="68" spans="2:14" ht="15.75" customHeight="1" x14ac:dyDescent="0.2">
      <c r="B68" s="35"/>
      <c r="C68" s="13"/>
      <c r="D68" s="56">
        <f>10*hprimer</f>
        <v>23.893129770992367</v>
      </c>
      <c r="E68" s="2" t="s">
        <v>39</v>
      </c>
      <c r="F68" s="244" t="s">
        <v>153</v>
      </c>
      <c r="G68" s="243"/>
      <c r="H68" s="243"/>
      <c r="I68" s="243"/>
      <c r="J68" s="34"/>
      <c r="K68" s="52"/>
      <c r="L68" s="28" t="s">
        <v>88</v>
      </c>
      <c r="M68" s="17"/>
      <c r="N68" s="41"/>
    </row>
    <row r="69" spans="2:14" x14ac:dyDescent="0.2">
      <c r="B69" s="35"/>
      <c r="C69" s="108"/>
      <c r="E69" s="49"/>
      <c r="F69" s="243"/>
      <c r="G69" s="243"/>
      <c r="H69" s="243"/>
      <c r="I69" s="243"/>
      <c r="J69" s="34"/>
      <c r="K69" s="52"/>
      <c r="L69" s="34"/>
      <c r="M69" s="17"/>
      <c r="N69" s="41"/>
    </row>
    <row r="70" spans="2:14" ht="16.5" thickBot="1" x14ac:dyDescent="0.25">
      <c r="B70" s="109"/>
      <c r="C70" s="110"/>
      <c r="D70" s="110"/>
      <c r="E70" s="110"/>
      <c r="F70" s="110"/>
      <c r="G70" s="110"/>
      <c r="H70" s="110"/>
      <c r="I70" s="110"/>
      <c r="J70" s="110"/>
      <c r="K70" s="111"/>
      <c r="L70" s="110"/>
      <c r="M70" s="110"/>
      <c r="N70" s="112"/>
    </row>
  </sheetData>
  <sheetProtection sheet="1" objects="1" scenarios="1"/>
  <mergeCells count="17">
    <mergeCell ref="C51:N51"/>
    <mergeCell ref="F37:I38"/>
    <mergeCell ref="B2:F4"/>
    <mergeCell ref="D6:E6"/>
    <mergeCell ref="D7:E7"/>
    <mergeCell ref="D8:E8"/>
    <mergeCell ref="D9:E9"/>
    <mergeCell ref="W5:AB5"/>
    <mergeCell ref="C40:G40"/>
    <mergeCell ref="C11:N11"/>
    <mergeCell ref="J8:M9"/>
    <mergeCell ref="C20:N20"/>
    <mergeCell ref="E13:G13"/>
    <mergeCell ref="E14:G14"/>
    <mergeCell ref="P21:P22"/>
    <mergeCell ref="Q21:R21"/>
    <mergeCell ref="P5:P8"/>
  </mergeCells>
  <phoneticPr fontId="5" type="noConversion"/>
  <conditionalFormatting sqref="C40:G40">
    <cfRule type="cellIs" dxfId="0" priority="1" stopIfTrue="1" operator="equal">
      <formula>"--- Effect of Obstruction on Snow Loading Can Be Ignored ---"</formula>
    </cfRule>
  </conditionalFormatting>
  <dataValidations count="6">
    <dataValidation type="decimal" operator="greaterThanOrEqual" allowBlank="1" showInputMessage="1" showErrorMessage="1" sqref="D36:D38 D43:D44 D16:D18" xr:uid="{00000000-0002-0000-0100-000000000000}">
      <formula1>0</formula1>
    </dataValidation>
    <dataValidation type="decimal" allowBlank="1" showInputMessage="1" showErrorMessage="1" sqref="D48:D49" xr:uid="{00000000-0002-0000-0100-000001000000}">
      <formula1>0</formula1>
      <formula2>90</formula2>
    </dataValidation>
    <dataValidation operator="greaterThanOrEqual" allowBlank="1" showInputMessage="1" showErrorMessage="1" sqref="D13:D14" xr:uid="{00000000-0002-0000-0100-000002000000}"/>
    <dataValidation type="list" allowBlank="1" showInputMessage="1" showErrorMessage="1" sqref="D54" xr:uid="{00000000-0002-0000-0100-000003000000}">
      <formula1>$X$8:$Z$8</formula1>
    </dataValidation>
    <dataValidation type="list" allowBlank="1" showInputMessage="1" showErrorMessage="1" sqref="D47" xr:uid="{00000000-0002-0000-0100-000004000000}">
      <formula1>$X$7:$Y$7</formula1>
    </dataValidation>
    <dataValidation type="list" allowBlank="1" showInputMessage="1" showErrorMessage="1" sqref="D22" xr:uid="{00000000-0002-0000-0100-000005000000}">
      <formula1>$X$6:$AA$6</formula1>
    </dataValidation>
  </dataValidations>
  <printOptions horizontalCentered="1" verticalCentered="1"/>
  <pageMargins left="0.74803149606299213" right="0.74803149606299213" top="0.51181102362204722" bottom="0.51181102362204722" header="0.51181102362204722" footer="0.51181102362204722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"/>
  <sheetViews>
    <sheetView topLeftCell="A4" workbookViewId="0">
      <selection activeCell="I28" sqref="I28"/>
    </sheetView>
  </sheetViews>
  <sheetFormatPr defaultColWidth="9.140625" defaultRowHeight="12.75" x14ac:dyDescent="0.2"/>
  <cols>
    <col min="1" max="2" width="4.28515625" style="117" customWidth="1"/>
    <col min="3" max="3" width="17.7109375" style="117" bestFit="1" customWidth="1"/>
    <col min="4" max="4" width="3.5703125" style="117" customWidth="1"/>
    <col min="5" max="5" width="15.28515625" style="128" customWidth="1"/>
    <col min="6" max="6" width="3.5703125" style="128" customWidth="1"/>
    <col min="7" max="7" width="12.28515625" style="128" customWidth="1"/>
    <col min="8" max="8" width="3.5703125" style="117" customWidth="1"/>
    <col min="9" max="13" width="9.140625" style="117"/>
    <col min="14" max="14" width="24.140625" style="117" customWidth="1"/>
    <col min="15" max="16" width="4.28515625" style="117" customWidth="1"/>
    <col min="17" max="16384" width="9.140625" style="117"/>
  </cols>
  <sheetData>
    <row r="1" spans="1:16" ht="13.5" thickBot="1" x14ac:dyDescent="0.25">
      <c r="A1" s="128"/>
      <c r="B1" s="128"/>
      <c r="C1" s="128"/>
      <c r="D1" s="129"/>
      <c r="E1" s="129"/>
      <c r="F1" s="130"/>
      <c r="H1" s="128"/>
      <c r="I1" s="128"/>
      <c r="J1" s="128"/>
      <c r="K1" s="128"/>
      <c r="L1" s="128"/>
      <c r="M1" s="128"/>
      <c r="N1" s="128"/>
      <c r="O1" s="128"/>
      <c r="P1" s="128"/>
    </row>
    <row r="2" spans="1:16" x14ac:dyDescent="0.2">
      <c r="A2" s="128"/>
      <c r="B2" s="131"/>
      <c r="C2" s="132"/>
      <c r="D2" s="133"/>
      <c r="E2" s="133"/>
      <c r="F2" s="134"/>
      <c r="G2" s="132"/>
      <c r="H2" s="132"/>
      <c r="I2" s="132"/>
      <c r="J2" s="132"/>
      <c r="K2" s="132"/>
      <c r="L2" s="132"/>
      <c r="M2" s="132"/>
      <c r="N2" s="132"/>
      <c r="O2" s="135"/>
      <c r="P2" s="128"/>
    </row>
    <row r="3" spans="1:16" ht="34.5" x14ac:dyDescent="0.2">
      <c r="A3" s="128"/>
      <c r="B3" s="136"/>
      <c r="C3" s="137" t="s">
        <v>154</v>
      </c>
      <c r="D3" s="138"/>
      <c r="E3" s="139"/>
      <c r="F3" s="139"/>
      <c r="G3" s="139"/>
      <c r="H3" s="138"/>
      <c r="I3" s="138"/>
      <c r="J3" s="138"/>
      <c r="K3" s="138"/>
      <c r="L3" s="138"/>
      <c r="M3" s="138"/>
      <c r="N3" s="138"/>
      <c r="O3" s="140"/>
      <c r="P3" s="141"/>
    </row>
    <row r="4" spans="1:16" ht="35.25" thickBot="1" x14ac:dyDescent="0.25">
      <c r="A4" s="128"/>
      <c r="B4" s="142"/>
      <c r="C4" s="143"/>
      <c r="D4" s="143"/>
      <c r="E4" s="144"/>
      <c r="F4" s="144"/>
      <c r="G4" s="144"/>
      <c r="H4" s="143"/>
      <c r="I4" s="143"/>
      <c r="J4" s="143"/>
      <c r="K4" s="143"/>
      <c r="L4" s="143"/>
      <c r="M4" s="143"/>
      <c r="N4" s="143"/>
      <c r="O4" s="145"/>
      <c r="P4" s="141"/>
    </row>
    <row r="5" spans="1:16" x14ac:dyDescent="0.2">
      <c r="A5" s="128"/>
      <c r="B5" s="146"/>
      <c r="C5" s="128"/>
      <c r="D5" s="129"/>
      <c r="E5" s="129"/>
      <c r="F5" s="130"/>
      <c r="H5" s="128"/>
      <c r="I5" s="128"/>
      <c r="J5" s="128"/>
      <c r="K5" s="128"/>
      <c r="L5" s="128"/>
      <c r="M5" s="128"/>
      <c r="N5" s="128"/>
      <c r="O5" s="147"/>
      <c r="P5" s="128"/>
    </row>
    <row r="6" spans="1:16" ht="18" thickBot="1" x14ac:dyDescent="0.35">
      <c r="B6" s="148"/>
      <c r="C6" s="149" t="s">
        <v>155</v>
      </c>
      <c r="D6" s="150"/>
      <c r="E6" s="151" t="s">
        <v>156</v>
      </c>
      <c r="F6" s="151"/>
      <c r="G6" s="151" t="s">
        <v>157</v>
      </c>
      <c r="H6" s="150"/>
      <c r="I6" s="149" t="s">
        <v>158</v>
      </c>
      <c r="J6" s="152"/>
      <c r="K6" s="152"/>
      <c r="L6" s="152"/>
      <c r="M6" s="152"/>
      <c r="N6" s="153"/>
      <c r="O6" s="154"/>
    </row>
    <row r="7" spans="1:16" ht="28.5" customHeight="1" thickTop="1" x14ac:dyDescent="0.2">
      <c r="B7" s="148"/>
      <c r="C7" s="167" t="s">
        <v>159</v>
      </c>
      <c r="D7" s="155"/>
      <c r="E7" s="156">
        <v>41640</v>
      </c>
      <c r="F7" s="157"/>
      <c r="G7" s="245" t="s">
        <v>160</v>
      </c>
      <c r="H7" s="170" t="s">
        <v>161</v>
      </c>
      <c r="I7" s="57" t="s">
        <v>162</v>
      </c>
      <c r="J7" s="155"/>
      <c r="K7" s="155"/>
      <c r="L7" s="155"/>
      <c r="M7" s="155"/>
      <c r="N7" s="155"/>
      <c r="O7" s="154"/>
    </row>
    <row r="8" spans="1:16" x14ac:dyDescent="0.2">
      <c r="B8" s="148"/>
      <c r="H8" s="171" t="s">
        <v>161</v>
      </c>
      <c r="I8" s="57" t="s">
        <v>163</v>
      </c>
      <c r="O8" s="154"/>
    </row>
    <row r="9" spans="1:16" x14ac:dyDescent="0.2">
      <c r="B9" s="148"/>
      <c r="H9" s="171" t="s">
        <v>161</v>
      </c>
      <c r="I9" s="292" t="s">
        <v>164</v>
      </c>
      <c r="J9" s="293"/>
      <c r="K9" s="293"/>
      <c r="L9" s="293"/>
      <c r="M9" s="293"/>
      <c r="N9" s="293"/>
      <c r="O9" s="154"/>
    </row>
    <row r="10" spans="1:16" x14ac:dyDescent="0.2">
      <c r="B10" s="148"/>
      <c r="C10" s="158"/>
      <c r="D10" s="158"/>
      <c r="E10" s="159"/>
      <c r="F10" s="159"/>
      <c r="G10" s="159"/>
      <c r="H10" s="172" t="s">
        <v>161</v>
      </c>
      <c r="I10" s="160" t="s">
        <v>165</v>
      </c>
      <c r="J10" s="158"/>
      <c r="K10" s="158"/>
      <c r="L10" s="158"/>
      <c r="M10" s="158"/>
      <c r="N10" s="158"/>
      <c r="O10" s="154"/>
    </row>
    <row r="11" spans="1:16" x14ac:dyDescent="0.2">
      <c r="B11" s="148"/>
      <c r="C11" s="117" t="s">
        <v>166</v>
      </c>
      <c r="E11" s="161">
        <v>42775</v>
      </c>
      <c r="G11" s="166" t="s">
        <v>167</v>
      </c>
      <c r="H11" s="171" t="s">
        <v>161</v>
      </c>
      <c r="I11" s="168" t="s">
        <v>168</v>
      </c>
      <c r="O11" s="154"/>
    </row>
    <row r="12" spans="1:16" x14ac:dyDescent="0.2">
      <c r="B12" s="148"/>
      <c r="E12" s="161"/>
      <c r="G12" s="166"/>
      <c r="H12" s="171" t="s">
        <v>161</v>
      </c>
      <c r="I12" s="168" t="s">
        <v>169</v>
      </c>
      <c r="O12" s="154"/>
    </row>
    <row r="13" spans="1:16" x14ac:dyDescent="0.2">
      <c r="B13" s="148"/>
      <c r="H13" s="171" t="s">
        <v>161</v>
      </c>
      <c r="I13" s="168" t="s">
        <v>170</v>
      </c>
      <c r="O13" s="154"/>
    </row>
    <row r="14" spans="1:16" x14ac:dyDescent="0.2">
      <c r="B14" s="148"/>
      <c r="C14" s="158"/>
      <c r="D14" s="158"/>
      <c r="E14" s="159"/>
      <c r="F14" s="159"/>
      <c r="G14" s="159"/>
      <c r="H14" s="171" t="s">
        <v>161</v>
      </c>
      <c r="I14" s="169" t="s">
        <v>171</v>
      </c>
      <c r="J14" s="158"/>
      <c r="K14" s="158"/>
      <c r="L14" s="158"/>
      <c r="M14" s="158"/>
      <c r="N14" s="158"/>
      <c r="O14" s="154"/>
    </row>
    <row r="15" spans="1:16" ht="22.5" customHeight="1" x14ac:dyDescent="0.2">
      <c r="B15" s="148"/>
      <c r="C15" s="117" t="s">
        <v>172</v>
      </c>
      <c r="E15" s="161" t="s">
        <v>173</v>
      </c>
      <c r="G15" s="246" t="s">
        <v>174</v>
      </c>
      <c r="H15" s="170" t="s">
        <v>161</v>
      </c>
      <c r="I15" s="235" t="s">
        <v>175</v>
      </c>
      <c r="O15" s="154"/>
    </row>
    <row r="16" spans="1:16" x14ac:dyDescent="0.2">
      <c r="B16" s="148"/>
      <c r="E16" s="161"/>
      <c r="H16" s="171" t="s">
        <v>161</v>
      </c>
      <c r="I16" s="235" t="s">
        <v>176</v>
      </c>
      <c r="O16" s="154"/>
    </row>
    <row r="17" spans="2:15" x14ac:dyDescent="0.2">
      <c r="B17" s="148"/>
      <c r="E17" s="161"/>
      <c r="I17" s="235" t="s">
        <v>177</v>
      </c>
      <c r="O17" s="154"/>
    </row>
    <row r="18" spans="2:15" x14ac:dyDescent="0.2">
      <c r="B18" s="148"/>
      <c r="E18" s="161"/>
      <c r="H18" s="171" t="s">
        <v>161</v>
      </c>
      <c r="I18" s="235" t="s">
        <v>178</v>
      </c>
      <c r="O18" s="154"/>
    </row>
    <row r="19" spans="2:15" x14ac:dyDescent="0.2">
      <c r="B19" s="148"/>
      <c r="E19" s="161"/>
      <c r="H19" s="171"/>
      <c r="I19" s="235" t="s">
        <v>179</v>
      </c>
      <c r="O19" s="154"/>
    </row>
    <row r="20" spans="2:15" x14ac:dyDescent="0.2">
      <c r="B20" s="148"/>
      <c r="E20" s="161"/>
      <c r="H20" s="171" t="s">
        <v>161</v>
      </c>
      <c r="I20" s="235" t="s">
        <v>180</v>
      </c>
      <c r="O20" s="154"/>
    </row>
    <row r="21" spans="2:15" x14ac:dyDescent="0.2">
      <c r="B21" s="148"/>
      <c r="E21" s="161"/>
      <c r="H21" s="171" t="s">
        <v>161</v>
      </c>
      <c r="I21" s="235" t="s">
        <v>181</v>
      </c>
      <c r="O21" s="154"/>
    </row>
    <row r="22" spans="2:15" x14ac:dyDescent="0.2">
      <c r="B22" s="148"/>
      <c r="C22" s="158"/>
      <c r="D22" s="158"/>
      <c r="E22" s="159"/>
      <c r="F22" s="159"/>
      <c r="G22" s="159"/>
      <c r="H22" s="158"/>
      <c r="I22" s="236" t="s">
        <v>182</v>
      </c>
      <c r="J22" s="158"/>
      <c r="K22" s="158"/>
      <c r="L22" s="158"/>
      <c r="M22" s="158"/>
      <c r="N22" s="158"/>
      <c r="O22" s="154"/>
    </row>
    <row r="23" spans="2:15" ht="25.5" x14ac:dyDescent="0.2">
      <c r="B23" s="148"/>
      <c r="C23" s="117" t="s">
        <v>183</v>
      </c>
      <c r="E23" s="161">
        <v>43627</v>
      </c>
      <c r="G23" s="246" t="s">
        <v>184</v>
      </c>
      <c r="H23" s="170" t="s">
        <v>161</v>
      </c>
      <c r="I23" s="235" t="s">
        <v>185</v>
      </c>
      <c r="O23" s="154"/>
    </row>
    <row r="24" spans="2:15" x14ac:dyDescent="0.2">
      <c r="B24" s="148"/>
      <c r="E24" s="161"/>
      <c r="H24" s="171"/>
      <c r="I24" s="235"/>
      <c r="O24" s="154"/>
    </row>
    <row r="25" spans="2:15" x14ac:dyDescent="0.2">
      <c r="B25" s="148"/>
      <c r="O25" s="154"/>
    </row>
    <row r="26" spans="2:15" x14ac:dyDescent="0.2">
      <c r="B26" s="148"/>
      <c r="C26" s="158"/>
      <c r="D26" s="158"/>
      <c r="E26" s="159"/>
      <c r="F26" s="159"/>
      <c r="G26" s="159"/>
      <c r="H26" s="158"/>
      <c r="I26" s="158"/>
      <c r="J26" s="158"/>
      <c r="K26" s="158"/>
      <c r="L26" s="158"/>
      <c r="M26" s="158"/>
      <c r="N26" s="158"/>
      <c r="O26" s="154"/>
    </row>
    <row r="27" spans="2:15" x14ac:dyDescent="0.2">
      <c r="B27" s="148"/>
      <c r="C27" s="117" t="s">
        <v>186</v>
      </c>
      <c r="E27" s="247">
        <v>44524</v>
      </c>
      <c r="G27" s="128" t="s">
        <v>184</v>
      </c>
      <c r="I27" s="248" t="s">
        <v>187</v>
      </c>
      <c r="O27" s="154"/>
    </row>
    <row r="28" spans="2:15" x14ac:dyDescent="0.2">
      <c r="B28" s="148"/>
      <c r="C28" s="158"/>
      <c r="D28" s="158"/>
      <c r="E28" s="159"/>
      <c r="F28" s="159"/>
      <c r="G28" s="159"/>
      <c r="H28" s="158"/>
      <c r="I28" s="158"/>
      <c r="J28" s="158"/>
      <c r="K28" s="158"/>
      <c r="L28" s="158"/>
      <c r="M28" s="158"/>
      <c r="N28" s="158"/>
      <c r="O28" s="154"/>
    </row>
    <row r="29" spans="2:15" x14ac:dyDescent="0.2">
      <c r="B29" s="148"/>
      <c r="O29" s="154"/>
    </row>
    <row r="30" spans="2:15" x14ac:dyDescent="0.2">
      <c r="B30" s="148"/>
      <c r="C30" s="158"/>
      <c r="D30" s="158"/>
      <c r="E30" s="159"/>
      <c r="F30" s="159"/>
      <c r="G30" s="159"/>
      <c r="H30" s="158"/>
      <c r="I30" s="158"/>
      <c r="J30" s="158"/>
      <c r="K30" s="158"/>
      <c r="L30" s="158"/>
      <c r="M30" s="158"/>
      <c r="N30" s="158"/>
      <c r="O30" s="154"/>
    </row>
    <row r="31" spans="2:15" x14ac:dyDescent="0.2">
      <c r="B31" s="148"/>
      <c r="O31" s="154"/>
    </row>
    <row r="32" spans="2:15" ht="13.5" thickBot="1" x14ac:dyDescent="0.25">
      <c r="B32" s="162"/>
      <c r="C32" s="163"/>
      <c r="D32" s="163"/>
      <c r="E32" s="164"/>
      <c r="F32" s="164"/>
      <c r="G32" s="164"/>
      <c r="H32" s="163"/>
      <c r="I32" s="163"/>
      <c r="J32" s="163"/>
      <c r="K32" s="163"/>
      <c r="L32" s="163"/>
      <c r="M32" s="163"/>
      <c r="N32" s="163"/>
      <c r="O32" s="165"/>
    </row>
  </sheetData>
  <sheetProtection sheet="1" objects="1" scenarios="1"/>
  <mergeCells count="1">
    <mergeCell ref="I9:N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25" zoomScaleNormal="25" workbookViewId="0">
      <selection activeCell="BZ100" sqref="BZ100"/>
    </sheetView>
  </sheetViews>
  <sheetFormatPr defaultRowHeight="12.75" x14ac:dyDescent="0.2"/>
  <sheetData/>
  <sheetProtection sheet="1" objects="1" scenario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K697"/>
  <sheetViews>
    <sheetView tabSelected="1" workbookViewId="0">
      <pane xSplit="1" ySplit="6" topLeftCell="B368" activePane="bottomRight" state="frozen"/>
      <selection pane="topRight" activeCell="B1" sqref="B1"/>
      <selection pane="bottomLeft" activeCell="A8" sqref="A8"/>
      <selection pane="bottomRight" activeCell="B237" sqref="B237"/>
    </sheetView>
  </sheetViews>
  <sheetFormatPr defaultColWidth="9.140625" defaultRowHeight="15" x14ac:dyDescent="0.25"/>
  <cols>
    <col min="1" max="1" width="20.42578125" style="189" customWidth="1"/>
    <col min="2" max="3" width="9.140625" style="195"/>
    <col min="4" max="10" width="9.140625" style="189"/>
    <col min="11" max="11" width="9.140625" style="195"/>
    <col min="12" max="16384" width="9.140625" style="189"/>
  </cols>
  <sheetData>
    <row r="1" spans="1:11" ht="15" customHeight="1" x14ac:dyDescent="0.25">
      <c r="A1" s="294" t="s">
        <v>188</v>
      </c>
      <c r="B1" s="294" t="s">
        <v>189</v>
      </c>
      <c r="C1" s="294"/>
    </row>
    <row r="2" spans="1:11" x14ac:dyDescent="0.25">
      <c r="A2" s="294"/>
      <c r="B2" s="294"/>
      <c r="C2" s="294"/>
    </row>
    <row r="3" spans="1:11" ht="12.75" customHeight="1" x14ac:dyDescent="0.25">
      <c r="A3" s="294"/>
      <c r="B3" s="294"/>
      <c r="C3" s="294"/>
    </row>
    <row r="4" spans="1:11" x14ac:dyDescent="0.25">
      <c r="A4" s="294"/>
      <c r="B4" s="294" t="s">
        <v>190</v>
      </c>
      <c r="C4" s="294" t="s">
        <v>191</v>
      </c>
    </row>
    <row r="5" spans="1:11" x14ac:dyDescent="0.25">
      <c r="A5" s="294"/>
      <c r="B5" s="294"/>
      <c r="C5" s="294"/>
    </row>
    <row r="6" spans="1:11" x14ac:dyDescent="0.25">
      <c r="A6" s="294"/>
      <c r="B6" s="294"/>
      <c r="C6" s="294"/>
      <c r="K6" s="195" t="s">
        <v>192</v>
      </c>
    </row>
    <row r="7" spans="1:11" x14ac:dyDescent="0.25">
      <c r="A7" s="191" t="s">
        <v>193</v>
      </c>
      <c r="B7" s="190"/>
      <c r="C7" s="190"/>
      <c r="K7" s="195" t="s">
        <v>194</v>
      </c>
    </row>
    <row r="8" spans="1:11" x14ac:dyDescent="0.25">
      <c r="A8" s="192" t="s">
        <v>195</v>
      </c>
      <c r="B8" s="194">
        <v>2.6</v>
      </c>
      <c r="C8" s="194">
        <v>0.3</v>
      </c>
      <c r="K8" s="195" t="s">
        <v>196</v>
      </c>
    </row>
    <row r="9" spans="1:11" x14ac:dyDescent="0.25">
      <c r="A9" s="192" t="s">
        <v>197</v>
      </c>
      <c r="B9" s="194">
        <v>2</v>
      </c>
      <c r="C9" s="194">
        <v>0.3</v>
      </c>
      <c r="K9" s="195" t="s">
        <v>198</v>
      </c>
    </row>
    <row r="10" spans="1:11" x14ac:dyDescent="0.25">
      <c r="A10" s="192" t="s">
        <v>199</v>
      </c>
      <c r="B10" s="194">
        <v>2.4</v>
      </c>
      <c r="C10" s="194">
        <v>0.7</v>
      </c>
      <c r="K10" s="195" t="s">
        <v>200</v>
      </c>
    </row>
    <row r="11" spans="1:11" x14ac:dyDescent="0.25">
      <c r="A11" s="192" t="s">
        <v>201</v>
      </c>
      <c r="B11" s="194">
        <v>2.6</v>
      </c>
      <c r="C11" s="194">
        <v>0.4</v>
      </c>
      <c r="K11" s="195" t="s">
        <v>16</v>
      </c>
    </row>
    <row r="12" spans="1:11" s="198" customFormat="1" x14ac:dyDescent="0.25">
      <c r="A12" s="196" t="s">
        <v>202</v>
      </c>
      <c r="B12" s="197">
        <v>1.7</v>
      </c>
      <c r="C12" s="197">
        <v>0.1</v>
      </c>
      <c r="K12" s="229" t="s">
        <v>203</v>
      </c>
    </row>
    <row r="13" spans="1:11" x14ac:dyDescent="0.25">
      <c r="A13" s="192" t="s">
        <v>204</v>
      </c>
      <c r="B13" s="194">
        <v>1</v>
      </c>
      <c r="C13" s="194">
        <v>0.4</v>
      </c>
      <c r="K13" s="195" t="s">
        <v>205</v>
      </c>
    </row>
    <row r="14" spans="1:11" x14ac:dyDescent="0.25">
      <c r="A14" s="192" t="s">
        <v>206</v>
      </c>
      <c r="B14" s="194">
        <v>3.3</v>
      </c>
      <c r="C14" s="194">
        <v>0.1</v>
      </c>
      <c r="K14" s="195" t="s">
        <v>207</v>
      </c>
    </row>
    <row r="15" spans="1:11" x14ac:dyDescent="0.25">
      <c r="A15" s="192" t="s">
        <v>208</v>
      </c>
      <c r="B15" s="194">
        <v>2.6</v>
      </c>
      <c r="C15" s="194">
        <v>0.8</v>
      </c>
      <c r="K15" s="195" t="s">
        <v>209</v>
      </c>
    </row>
    <row r="16" spans="1:11" x14ac:dyDescent="0.25">
      <c r="A16" s="192" t="s">
        <v>210</v>
      </c>
      <c r="B16" s="194">
        <v>4.5</v>
      </c>
      <c r="C16" s="194">
        <v>0.8</v>
      </c>
      <c r="K16" s="195" t="s">
        <v>211</v>
      </c>
    </row>
    <row r="17" spans="1:11" s="198" customFormat="1" x14ac:dyDescent="0.25">
      <c r="A17" s="196" t="s">
        <v>212</v>
      </c>
      <c r="B17" s="197">
        <v>3.4</v>
      </c>
      <c r="C17" s="197">
        <v>0.2</v>
      </c>
      <c r="K17" s="229" t="s">
        <v>213</v>
      </c>
    </row>
    <row r="18" spans="1:11" x14ac:dyDescent="0.25">
      <c r="A18" s="192" t="s">
        <v>214</v>
      </c>
      <c r="B18" s="194">
        <v>1.7</v>
      </c>
      <c r="C18" s="194">
        <v>0.2</v>
      </c>
      <c r="K18" s="195" t="s">
        <v>215</v>
      </c>
    </row>
    <row r="19" spans="1:11" x14ac:dyDescent="0.25">
      <c r="A19" s="192" t="s">
        <v>216</v>
      </c>
      <c r="B19" s="194">
        <v>2.8</v>
      </c>
      <c r="C19" s="194">
        <v>0.4</v>
      </c>
      <c r="K19" s="195" t="s">
        <v>217</v>
      </c>
    </row>
    <row r="20" spans="1:11" x14ac:dyDescent="0.25">
      <c r="A20" s="192" t="s">
        <v>218</v>
      </c>
      <c r="B20" s="194">
        <v>3.6</v>
      </c>
      <c r="C20" s="194">
        <v>0.2</v>
      </c>
    </row>
    <row r="21" spans="1:11" x14ac:dyDescent="0.25">
      <c r="A21" s="192" t="s">
        <v>219</v>
      </c>
      <c r="B21" s="194">
        <v>4.2</v>
      </c>
      <c r="C21" s="194">
        <v>0.1</v>
      </c>
    </row>
    <row r="22" spans="1:11" s="198" customFormat="1" x14ac:dyDescent="0.25">
      <c r="A22" s="196" t="s">
        <v>220</v>
      </c>
      <c r="B22" s="197">
        <v>2.4</v>
      </c>
      <c r="C22" s="197">
        <v>0.2</v>
      </c>
      <c r="K22" s="229"/>
    </row>
    <row r="23" spans="1:11" x14ac:dyDescent="0.25">
      <c r="A23" s="192" t="s">
        <v>221</v>
      </c>
      <c r="B23" s="194">
        <v>2.2000000000000002</v>
      </c>
      <c r="C23" s="194">
        <v>0.3</v>
      </c>
    </row>
    <row r="24" spans="1:11" x14ac:dyDescent="0.25">
      <c r="A24" s="192" t="s">
        <v>222</v>
      </c>
      <c r="B24" s="194">
        <v>2.4</v>
      </c>
      <c r="C24" s="194">
        <v>0.4</v>
      </c>
    </row>
    <row r="25" spans="1:11" x14ac:dyDescent="0.25">
      <c r="A25" s="192" t="s">
        <v>223</v>
      </c>
      <c r="B25" s="194">
        <v>2.4</v>
      </c>
      <c r="C25" s="194">
        <v>0.4</v>
      </c>
    </row>
    <row r="26" spans="1:11" x14ac:dyDescent="0.25">
      <c r="A26" s="192" t="s">
        <v>224</v>
      </c>
      <c r="B26" s="194">
        <v>3</v>
      </c>
      <c r="C26" s="194">
        <v>0.2</v>
      </c>
    </row>
    <row r="27" spans="1:11" s="198" customFormat="1" x14ac:dyDescent="0.25">
      <c r="A27" s="196" t="s">
        <v>225</v>
      </c>
      <c r="B27" s="197">
        <v>4.2</v>
      </c>
      <c r="C27" s="197">
        <v>0.1</v>
      </c>
      <c r="K27" s="229"/>
    </row>
    <row r="28" spans="1:11" x14ac:dyDescent="0.25">
      <c r="A28" s="192" t="s">
        <v>226</v>
      </c>
      <c r="B28" s="194">
        <v>1.8</v>
      </c>
      <c r="C28" s="194">
        <v>0.2</v>
      </c>
    </row>
    <row r="29" spans="1:11" x14ac:dyDescent="0.25">
      <c r="A29" s="192" t="s">
        <v>227</v>
      </c>
      <c r="B29" s="194">
        <v>2.5</v>
      </c>
      <c r="C29" s="194">
        <v>0.2</v>
      </c>
    </row>
    <row r="30" spans="1:11" x14ac:dyDescent="0.25">
      <c r="A30" s="192" t="s">
        <v>228</v>
      </c>
      <c r="B30" s="194">
        <v>2.8</v>
      </c>
      <c r="C30" s="194">
        <v>0.1</v>
      </c>
    </row>
    <row r="31" spans="1:11" x14ac:dyDescent="0.25">
      <c r="A31" s="192" t="s">
        <v>229</v>
      </c>
      <c r="B31" s="194">
        <v>1.8</v>
      </c>
      <c r="C31" s="194">
        <v>0.2</v>
      </c>
    </row>
    <row r="32" spans="1:11" s="198" customFormat="1" x14ac:dyDescent="0.25">
      <c r="A32" s="196" t="s">
        <v>230</v>
      </c>
      <c r="B32" s="197">
        <v>1.8</v>
      </c>
      <c r="C32" s="197">
        <v>0.4</v>
      </c>
      <c r="K32" s="229"/>
    </row>
    <row r="33" spans="1:11" x14ac:dyDescent="0.25">
      <c r="A33" s="192" t="s">
        <v>231</v>
      </c>
      <c r="B33" s="194">
        <v>3.6</v>
      </c>
      <c r="C33" s="194">
        <v>0.2</v>
      </c>
    </row>
    <row r="34" spans="1:11" x14ac:dyDescent="0.25">
      <c r="A34" s="192" t="s">
        <v>232</v>
      </c>
      <c r="B34" s="194">
        <v>4.5</v>
      </c>
      <c r="C34" s="194">
        <v>0.2</v>
      </c>
    </row>
    <row r="35" spans="1:11" x14ac:dyDescent="0.25">
      <c r="A35" s="192" t="s">
        <v>233</v>
      </c>
      <c r="B35" s="194">
        <v>2.4</v>
      </c>
      <c r="C35" s="194">
        <v>0.1</v>
      </c>
    </row>
    <row r="36" spans="1:11" x14ac:dyDescent="0.25">
      <c r="A36" s="192" t="s">
        <v>234</v>
      </c>
      <c r="B36" s="194">
        <v>2.8</v>
      </c>
      <c r="C36" s="194">
        <v>0.1</v>
      </c>
    </row>
    <row r="37" spans="1:11" s="198" customFormat="1" x14ac:dyDescent="0.25">
      <c r="A37" s="196" t="s">
        <v>235</v>
      </c>
      <c r="B37" s="197">
        <v>9.4</v>
      </c>
      <c r="C37" s="197">
        <v>0.2</v>
      </c>
      <c r="K37" s="229"/>
    </row>
    <row r="38" spans="1:11" x14ac:dyDescent="0.25">
      <c r="A38" s="192" t="s">
        <v>236</v>
      </c>
      <c r="B38" s="194">
        <v>2.8</v>
      </c>
      <c r="C38" s="194">
        <v>0.6</v>
      </c>
    </row>
    <row r="39" spans="1:11" x14ac:dyDescent="0.25">
      <c r="A39" s="192" t="s">
        <v>237</v>
      </c>
      <c r="B39" s="194">
        <v>3.7</v>
      </c>
      <c r="C39" s="194">
        <v>0.2</v>
      </c>
    </row>
    <row r="40" spans="1:11" x14ac:dyDescent="0.25">
      <c r="A40" s="192" t="s">
        <v>238</v>
      </c>
      <c r="B40" s="194">
        <v>2.8</v>
      </c>
      <c r="C40" s="194">
        <v>0.1</v>
      </c>
    </row>
    <row r="41" spans="1:11" x14ac:dyDescent="0.25">
      <c r="A41" s="192" t="s">
        <v>239</v>
      </c>
      <c r="B41" s="194">
        <v>3.6</v>
      </c>
      <c r="C41" s="194">
        <v>0.1</v>
      </c>
    </row>
    <row r="42" spans="1:11" s="198" customFormat="1" x14ac:dyDescent="0.25">
      <c r="A42" s="196" t="s">
        <v>240</v>
      </c>
      <c r="B42" s="197">
        <v>2.8</v>
      </c>
      <c r="C42" s="197">
        <v>0.7</v>
      </c>
      <c r="K42" s="229"/>
    </row>
    <row r="43" spans="1:11" x14ac:dyDescent="0.25">
      <c r="A43" s="192" t="s">
        <v>241</v>
      </c>
      <c r="B43" s="194">
        <v>1.2</v>
      </c>
      <c r="C43" s="194">
        <v>0.4</v>
      </c>
    </row>
    <row r="44" spans="1:11" x14ac:dyDescent="0.25">
      <c r="A44" s="192" t="s">
        <v>242</v>
      </c>
      <c r="B44" s="194">
        <v>1.8</v>
      </c>
      <c r="C44" s="194">
        <v>0.2</v>
      </c>
    </row>
    <row r="45" spans="1:11" x14ac:dyDescent="0.25">
      <c r="A45" s="192" t="s">
        <v>243</v>
      </c>
      <c r="B45" s="194">
        <v>2.8</v>
      </c>
      <c r="C45" s="194">
        <v>0.1</v>
      </c>
    </row>
    <row r="46" spans="1:11" x14ac:dyDescent="0.25">
      <c r="A46" s="192" t="s">
        <v>244</v>
      </c>
      <c r="B46" s="194">
        <v>1.7</v>
      </c>
      <c r="C46" s="194">
        <v>0.1</v>
      </c>
    </row>
    <row r="47" spans="1:11" s="198" customFormat="1" x14ac:dyDescent="0.25">
      <c r="A47" s="196" t="s">
        <v>245</v>
      </c>
      <c r="B47" s="197">
        <v>3</v>
      </c>
      <c r="C47" s="197">
        <v>0.2</v>
      </c>
      <c r="K47" s="229"/>
    </row>
    <row r="48" spans="1:11" x14ac:dyDescent="0.25">
      <c r="A48" s="192" t="s">
        <v>246</v>
      </c>
      <c r="B48" s="194">
        <v>5.5</v>
      </c>
      <c r="C48" s="194">
        <v>0.8</v>
      </c>
    </row>
    <row r="49" spans="1:11" x14ac:dyDescent="0.25">
      <c r="A49" s="192" t="s">
        <v>247</v>
      </c>
      <c r="B49" s="194">
        <v>6.5</v>
      </c>
      <c r="C49" s="194">
        <v>0.8</v>
      </c>
    </row>
    <row r="50" spans="1:11" x14ac:dyDescent="0.25">
      <c r="A50" s="192" t="s">
        <v>248</v>
      </c>
      <c r="B50" s="194">
        <v>2.4</v>
      </c>
      <c r="C50" s="194">
        <v>0.4</v>
      </c>
    </row>
    <row r="51" spans="1:11" x14ac:dyDescent="0.25">
      <c r="A51" s="192" t="s">
        <v>249</v>
      </c>
      <c r="B51" s="194">
        <v>1.8</v>
      </c>
      <c r="C51" s="194">
        <v>0.3</v>
      </c>
    </row>
    <row r="52" spans="1:11" s="198" customFormat="1" x14ac:dyDescent="0.25">
      <c r="A52" s="196" t="s">
        <v>250</v>
      </c>
      <c r="B52" s="197">
        <v>2.1</v>
      </c>
      <c r="C52" s="197">
        <v>0.1</v>
      </c>
      <c r="K52" s="229"/>
    </row>
    <row r="53" spans="1:11" x14ac:dyDescent="0.25">
      <c r="A53" s="192" t="s">
        <v>251</v>
      </c>
      <c r="B53" s="194">
        <v>2.8</v>
      </c>
      <c r="C53" s="194">
        <v>0.3</v>
      </c>
    </row>
    <row r="54" spans="1:11" x14ac:dyDescent="0.25">
      <c r="A54" s="192" t="s">
        <v>252</v>
      </c>
      <c r="B54" s="194">
        <v>5.0999999999999996</v>
      </c>
      <c r="C54" s="194">
        <v>0.2</v>
      </c>
    </row>
    <row r="55" spans="1:11" x14ac:dyDescent="0.25">
      <c r="A55" s="192" t="s">
        <v>253</v>
      </c>
      <c r="B55" s="194">
        <v>1.8</v>
      </c>
      <c r="C55" s="194">
        <v>0.4</v>
      </c>
    </row>
    <row r="56" spans="1:11" x14ac:dyDescent="0.25">
      <c r="A56" s="192" t="s">
        <v>254</v>
      </c>
      <c r="B56" s="194">
        <v>4.3</v>
      </c>
      <c r="C56" s="194">
        <v>0.2</v>
      </c>
    </row>
    <row r="57" spans="1:11" s="198" customFormat="1" x14ac:dyDescent="0.25">
      <c r="A57" s="196" t="s">
        <v>255</v>
      </c>
      <c r="B57" s="197">
        <v>4.0999999999999996</v>
      </c>
      <c r="C57" s="197">
        <v>0.2</v>
      </c>
      <c r="K57" s="229"/>
    </row>
    <row r="58" spans="1:11" x14ac:dyDescent="0.25">
      <c r="A58" s="192" t="s">
        <v>256</v>
      </c>
      <c r="B58" s="194">
        <v>1.8</v>
      </c>
      <c r="C58" s="194">
        <v>0.3</v>
      </c>
    </row>
    <row r="59" spans="1:11" x14ac:dyDescent="0.25">
      <c r="A59" s="192" t="s">
        <v>257</v>
      </c>
      <c r="B59" s="194">
        <v>2.4</v>
      </c>
      <c r="C59" s="194">
        <v>0.3</v>
      </c>
    </row>
    <row r="60" spans="1:11" x14ac:dyDescent="0.25">
      <c r="A60" s="192" t="s">
        <v>258</v>
      </c>
      <c r="B60" s="194">
        <v>4.0999999999999996</v>
      </c>
      <c r="C60" s="194">
        <v>0.1</v>
      </c>
    </row>
    <row r="61" spans="1:11" x14ac:dyDescent="0.25">
      <c r="A61" s="192" t="s">
        <v>259</v>
      </c>
      <c r="B61" s="194">
        <v>4.4000000000000004</v>
      </c>
      <c r="C61" s="194">
        <v>0.1</v>
      </c>
    </row>
    <row r="62" spans="1:11" s="198" customFormat="1" x14ac:dyDescent="0.25">
      <c r="A62" s="196" t="s">
        <v>260</v>
      </c>
      <c r="B62" s="197">
        <v>2.1</v>
      </c>
      <c r="C62" s="197">
        <v>0.4</v>
      </c>
      <c r="K62" s="229"/>
    </row>
    <row r="63" spans="1:11" x14ac:dyDescent="0.25">
      <c r="A63" s="192" t="s">
        <v>261</v>
      </c>
      <c r="B63" s="194">
        <v>4.2</v>
      </c>
      <c r="C63" s="194">
        <v>0.1</v>
      </c>
    </row>
    <row r="64" spans="1:11" x14ac:dyDescent="0.25">
      <c r="A64" s="192" t="s">
        <v>262</v>
      </c>
      <c r="B64" s="194">
        <v>3.9</v>
      </c>
      <c r="C64" s="194">
        <v>0.8</v>
      </c>
    </row>
    <row r="65" spans="1:11" x14ac:dyDescent="0.25">
      <c r="A65" s="192" t="s">
        <v>263</v>
      </c>
      <c r="B65" s="194">
        <v>1.1000000000000001</v>
      </c>
      <c r="C65" s="194">
        <v>0.1</v>
      </c>
    </row>
    <row r="66" spans="1:11" x14ac:dyDescent="0.25">
      <c r="A66" s="192" t="s">
        <v>264</v>
      </c>
      <c r="B66" s="194">
        <v>2</v>
      </c>
      <c r="C66" s="194">
        <v>0.4</v>
      </c>
    </row>
    <row r="67" spans="1:11" s="198" customFormat="1" x14ac:dyDescent="0.25">
      <c r="A67" s="196" t="s">
        <v>265</v>
      </c>
      <c r="B67" s="197">
        <v>1.3</v>
      </c>
      <c r="C67" s="197">
        <v>0.1</v>
      </c>
      <c r="K67" s="229"/>
    </row>
    <row r="68" spans="1:11" x14ac:dyDescent="0.25">
      <c r="A68" s="192" t="s">
        <v>266</v>
      </c>
      <c r="B68" s="194">
        <v>2.6</v>
      </c>
      <c r="C68" s="194">
        <v>0.4</v>
      </c>
    </row>
    <row r="69" spans="1:11" x14ac:dyDescent="0.25">
      <c r="A69" s="192" t="s">
        <v>267</v>
      </c>
      <c r="B69" s="194">
        <v>1.1000000000000001</v>
      </c>
      <c r="C69" s="194">
        <v>0.4</v>
      </c>
    </row>
    <row r="70" spans="1:11" x14ac:dyDescent="0.25">
      <c r="A70" s="192" t="s">
        <v>268</v>
      </c>
      <c r="B70" s="194">
        <v>0.9</v>
      </c>
      <c r="C70" s="194">
        <v>0.4</v>
      </c>
    </row>
    <row r="71" spans="1:11" x14ac:dyDescent="0.25">
      <c r="A71" s="192" t="s">
        <v>269</v>
      </c>
      <c r="B71" s="194">
        <v>1.1000000000000001</v>
      </c>
      <c r="C71" s="194">
        <v>0.4</v>
      </c>
    </row>
    <row r="72" spans="1:11" s="198" customFormat="1" x14ac:dyDescent="0.25">
      <c r="A72" s="196" t="s">
        <v>270</v>
      </c>
      <c r="B72" s="197">
        <v>1.1000000000000001</v>
      </c>
      <c r="C72" s="197">
        <v>0.4</v>
      </c>
      <c r="K72" s="229"/>
    </row>
    <row r="73" spans="1:11" x14ac:dyDescent="0.25">
      <c r="A73" s="192" t="s">
        <v>271</v>
      </c>
      <c r="B73" s="194">
        <v>1.7</v>
      </c>
      <c r="C73" s="194">
        <v>0.4</v>
      </c>
    </row>
    <row r="74" spans="1:11" x14ac:dyDescent="0.25">
      <c r="A74" s="192" t="s">
        <v>272</v>
      </c>
      <c r="B74" s="194">
        <v>3.4</v>
      </c>
      <c r="C74" s="194">
        <v>0.2</v>
      </c>
    </row>
    <row r="75" spans="1:11" x14ac:dyDescent="0.25">
      <c r="A75" s="192" t="s">
        <v>273</v>
      </c>
      <c r="B75" s="194">
        <v>1.9</v>
      </c>
      <c r="C75" s="194">
        <v>0.4</v>
      </c>
    </row>
    <row r="76" spans="1:11" x14ac:dyDescent="0.25">
      <c r="A76" s="192" t="s">
        <v>274</v>
      </c>
      <c r="B76" s="194">
        <v>2.9</v>
      </c>
      <c r="C76" s="194">
        <v>0.6</v>
      </c>
    </row>
    <row r="77" spans="1:11" s="198" customFormat="1" x14ac:dyDescent="0.25">
      <c r="A77" s="196" t="s">
        <v>275</v>
      </c>
      <c r="B77" s="197">
        <v>2</v>
      </c>
      <c r="C77" s="197">
        <v>0.4</v>
      </c>
      <c r="K77" s="229"/>
    </row>
    <row r="78" spans="1:11" x14ac:dyDescent="0.25">
      <c r="A78" s="192" t="s">
        <v>276</v>
      </c>
      <c r="B78" s="194">
        <v>1.8</v>
      </c>
      <c r="C78" s="194">
        <v>0.4</v>
      </c>
    </row>
    <row r="79" spans="1:11" x14ac:dyDescent="0.25">
      <c r="A79" s="192" t="s">
        <v>277</v>
      </c>
      <c r="B79" s="194">
        <v>3</v>
      </c>
      <c r="C79" s="194">
        <v>0.1</v>
      </c>
    </row>
    <row r="80" spans="1:11" x14ac:dyDescent="0.25">
      <c r="A80" s="192" t="s">
        <v>278</v>
      </c>
      <c r="B80" s="194">
        <v>7.2</v>
      </c>
      <c r="C80" s="194">
        <v>0.1</v>
      </c>
    </row>
    <row r="81" spans="1:11" x14ac:dyDescent="0.25">
      <c r="A81" s="192" t="s">
        <v>279</v>
      </c>
      <c r="B81" s="194">
        <v>3.5</v>
      </c>
      <c r="C81" s="194">
        <v>0.1</v>
      </c>
    </row>
    <row r="82" spans="1:11" s="198" customFormat="1" x14ac:dyDescent="0.25">
      <c r="A82" s="196" t="s">
        <v>280</v>
      </c>
      <c r="B82" s="197">
        <v>1.8</v>
      </c>
      <c r="C82" s="197">
        <v>0.4</v>
      </c>
      <c r="K82" s="229"/>
    </row>
    <row r="83" spans="1:11" x14ac:dyDescent="0.25">
      <c r="A83" s="192" t="s">
        <v>281</v>
      </c>
      <c r="B83" s="194">
        <v>1.8</v>
      </c>
      <c r="C83" s="194">
        <v>0.4</v>
      </c>
    </row>
    <row r="84" spans="1:11" x14ac:dyDescent="0.25">
      <c r="A84" s="192" t="s">
        <v>282</v>
      </c>
      <c r="B84" s="194">
        <v>1.1000000000000001</v>
      </c>
      <c r="C84" s="194">
        <v>0.2</v>
      </c>
    </row>
    <row r="85" spans="1:11" x14ac:dyDescent="0.25">
      <c r="A85" s="192" t="s">
        <v>283</v>
      </c>
      <c r="B85" s="194">
        <v>2.8</v>
      </c>
      <c r="C85" s="194">
        <v>0.1</v>
      </c>
    </row>
    <row r="86" spans="1:11" x14ac:dyDescent="0.25">
      <c r="A86" s="192" t="s">
        <v>284</v>
      </c>
      <c r="B86" s="194">
        <v>3.5</v>
      </c>
      <c r="C86" s="194">
        <v>0.2</v>
      </c>
    </row>
    <row r="87" spans="1:11" s="198" customFormat="1" x14ac:dyDescent="0.25">
      <c r="A87" s="196" t="s">
        <v>285</v>
      </c>
      <c r="B87" s="197">
        <v>1.3</v>
      </c>
      <c r="C87" s="197">
        <v>0.3</v>
      </c>
      <c r="K87" s="229"/>
    </row>
    <row r="88" spans="1:11" x14ac:dyDescent="0.25">
      <c r="A88" s="192" t="s">
        <v>286</v>
      </c>
      <c r="B88" s="194">
        <v>2.8</v>
      </c>
      <c r="C88" s="194">
        <v>0.7</v>
      </c>
    </row>
    <row r="89" spans="1:11" x14ac:dyDescent="0.25">
      <c r="A89" s="192" t="s">
        <v>287</v>
      </c>
      <c r="B89" s="194">
        <v>7.9</v>
      </c>
      <c r="C89" s="194">
        <v>0.8</v>
      </c>
    </row>
    <row r="90" spans="1:11" x14ac:dyDescent="0.25">
      <c r="A90" s="192" t="s">
        <v>288</v>
      </c>
      <c r="B90" s="194">
        <v>1.1000000000000001</v>
      </c>
      <c r="C90" s="194">
        <v>0.4</v>
      </c>
    </row>
    <row r="91" spans="1:11" x14ac:dyDescent="0.25">
      <c r="A91" s="192" t="s">
        <v>289</v>
      </c>
      <c r="B91" s="194">
        <v>2.2999999999999998</v>
      </c>
      <c r="C91" s="194">
        <v>0.1</v>
      </c>
    </row>
    <row r="92" spans="1:11" s="198" customFormat="1" x14ac:dyDescent="0.25">
      <c r="A92" s="196" t="s">
        <v>290</v>
      </c>
      <c r="B92" s="197">
        <v>5.4</v>
      </c>
      <c r="C92" s="197">
        <v>0.6</v>
      </c>
      <c r="K92" s="229"/>
    </row>
    <row r="93" spans="1:11" x14ac:dyDescent="0.25">
      <c r="A93" s="192" t="s">
        <v>291</v>
      </c>
      <c r="B93" s="194">
        <v>1.1000000000000001</v>
      </c>
      <c r="C93" s="194">
        <v>0.4</v>
      </c>
    </row>
    <row r="94" spans="1:11" x14ac:dyDescent="0.25">
      <c r="A94" s="192" t="s">
        <v>292</v>
      </c>
      <c r="B94" s="194">
        <v>4.0999999999999996</v>
      </c>
      <c r="C94" s="194">
        <v>0.1</v>
      </c>
    </row>
    <row r="95" spans="1:11" x14ac:dyDescent="0.25">
      <c r="A95" s="192" t="s">
        <v>293</v>
      </c>
      <c r="B95" s="194">
        <v>1</v>
      </c>
      <c r="C95" s="194">
        <v>0.4</v>
      </c>
    </row>
    <row r="96" spans="1:11" x14ac:dyDescent="0.25">
      <c r="A96" s="192" t="s">
        <v>294</v>
      </c>
      <c r="B96" s="194"/>
      <c r="C96" s="194"/>
    </row>
    <row r="97" spans="1:11" x14ac:dyDescent="0.25">
      <c r="A97" s="192" t="s">
        <v>295</v>
      </c>
      <c r="B97" s="194">
        <v>2.9</v>
      </c>
      <c r="C97" s="194">
        <v>0.7</v>
      </c>
    </row>
    <row r="98" spans="1:11" s="198" customFormat="1" x14ac:dyDescent="0.25">
      <c r="A98" s="196" t="s">
        <v>296</v>
      </c>
      <c r="B98" s="197">
        <v>2.5</v>
      </c>
      <c r="C98" s="197">
        <v>0.2</v>
      </c>
      <c r="K98" s="229"/>
    </row>
    <row r="99" spans="1:11" x14ac:dyDescent="0.25">
      <c r="A99" s="192" t="s">
        <v>297</v>
      </c>
      <c r="B99" s="194">
        <v>2.4</v>
      </c>
      <c r="C99" s="194">
        <v>0.2</v>
      </c>
    </row>
    <row r="100" spans="1:11" x14ac:dyDescent="0.25">
      <c r="A100" s="192" t="s">
        <v>298</v>
      </c>
      <c r="B100" s="194">
        <v>1.3</v>
      </c>
      <c r="C100" s="194">
        <v>0.2</v>
      </c>
    </row>
    <row r="101" spans="1:11" x14ac:dyDescent="0.25">
      <c r="A101" s="192" t="s">
        <v>299</v>
      </c>
      <c r="B101" s="194">
        <v>2.4</v>
      </c>
      <c r="C101" s="194">
        <v>0.2</v>
      </c>
    </row>
    <row r="102" spans="1:11" x14ac:dyDescent="0.25">
      <c r="A102" s="192" t="s">
        <v>300</v>
      </c>
      <c r="B102" s="194">
        <v>2.2999999999999998</v>
      </c>
      <c r="C102" s="194">
        <v>0.2</v>
      </c>
    </row>
    <row r="103" spans="1:11" s="198" customFormat="1" x14ac:dyDescent="0.25">
      <c r="A103" s="196" t="s">
        <v>301</v>
      </c>
      <c r="B103" s="197">
        <v>3</v>
      </c>
      <c r="C103" s="197">
        <v>0.3</v>
      </c>
      <c r="K103" s="229"/>
    </row>
    <row r="104" spans="1:11" x14ac:dyDescent="0.25">
      <c r="A104" s="192" t="s">
        <v>302</v>
      </c>
      <c r="B104" s="194">
        <v>1.5</v>
      </c>
      <c r="C104" s="194">
        <v>0.2</v>
      </c>
    </row>
    <row r="105" spans="1:11" x14ac:dyDescent="0.25">
      <c r="A105" s="192" t="s">
        <v>303</v>
      </c>
      <c r="B105" s="194">
        <v>2.4</v>
      </c>
      <c r="C105" s="194">
        <v>0.3</v>
      </c>
    </row>
    <row r="106" spans="1:11" x14ac:dyDescent="0.25">
      <c r="A106" s="192" t="s">
        <v>304</v>
      </c>
      <c r="B106" s="194">
        <v>1.8</v>
      </c>
      <c r="C106" s="194">
        <v>0.2</v>
      </c>
    </row>
    <row r="107" spans="1:11" x14ac:dyDescent="0.25">
      <c r="A107" s="192" t="s">
        <v>305</v>
      </c>
      <c r="B107" s="194">
        <v>1.9</v>
      </c>
      <c r="C107" s="194">
        <v>0.3</v>
      </c>
    </row>
    <row r="108" spans="1:11" s="198" customFormat="1" x14ac:dyDescent="0.25">
      <c r="A108" s="196" t="s">
        <v>306</v>
      </c>
      <c r="B108" s="197">
        <v>2.4</v>
      </c>
      <c r="C108" s="197">
        <v>0.2</v>
      </c>
      <c r="K108" s="229"/>
    </row>
    <row r="109" spans="1:11" x14ac:dyDescent="0.25">
      <c r="A109" s="192" t="s">
        <v>307</v>
      </c>
      <c r="B109" s="194">
        <v>2.2000000000000002</v>
      </c>
      <c r="C109" s="194">
        <v>0.1</v>
      </c>
    </row>
    <row r="110" spans="1:11" x14ac:dyDescent="0.25">
      <c r="A110" s="192" t="s">
        <v>308</v>
      </c>
      <c r="B110" s="194"/>
      <c r="C110" s="194"/>
    </row>
    <row r="111" spans="1:11" x14ac:dyDescent="0.25">
      <c r="A111" s="193" t="s">
        <v>309</v>
      </c>
      <c r="B111" s="194">
        <v>1.5</v>
      </c>
      <c r="C111" s="194">
        <v>0.3</v>
      </c>
    </row>
    <row r="112" spans="1:11" x14ac:dyDescent="0.25">
      <c r="A112" s="193" t="s">
        <v>310</v>
      </c>
      <c r="B112" s="194">
        <v>2.1</v>
      </c>
      <c r="C112" s="194">
        <v>0.3</v>
      </c>
    </row>
    <row r="113" spans="1:11" x14ac:dyDescent="0.25">
      <c r="A113" s="192" t="s">
        <v>311</v>
      </c>
      <c r="B113" s="194">
        <v>1.1000000000000001</v>
      </c>
      <c r="C113" s="194">
        <v>0.2</v>
      </c>
    </row>
    <row r="114" spans="1:11" s="198" customFormat="1" x14ac:dyDescent="0.25">
      <c r="A114" s="196" t="s">
        <v>312</v>
      </c>
      <c r="B114" s="197">
        <v>9.5</v>
      </c>
      <c r="C114" s="197">
        <v>0.9</v>
      </c>
      <c r="K114" s="229"/>
    </row>
    <row r="115" spans="1:11" x14ac:dyDescent="0.25">
      <c r="A115" s="192" t="s">
        <v>313</v>
      </c>
      <c r="B115" s="194">
        <v>2</v>
      </c>
      <c r="C115" s="194">
        <v>0.2</v>
      </c>
    </row>
    <row r="116" spans="1:11" x14ac:dyDescent="0.25">
      <c r="A116" s="192" t="s">
        <v>314</v>
      </c>
      <c r="B116" s="194">
        <v>2.4</v>
      </c>
      <c r="C116" s="194">
        <v>0.2</v>
      </c>
    </row>
    <row r="117" spans="1:11" s="198" customFormat="1" x14ac:dyDescent="0.25">
      <c r="A117" s="196" t="s">
        <v>315</v>
      </c>
      <c r="B117" s="197">
        <v>3.5</v>
      </c>
      <c r="C117" s="197">
        <v>0.7</v>
      </c>
      <c r="K117" s="229"/>
    </row>
    <row r="118" spans="1:11" x14ac:dyDescent="0.25">
      <c r="A118" s="209" t="s">
        <v>316</v>
      </c>
      <c r="B118" s="194"/>
      <c r="C118" s="194"/>
    </row>
    <row r="119" spans="1:11" x14ac:dyDescent="0.25">
      <c r="A119" s="210" t="s">
        <v>317</v>
      </c>
      <c r="B119" s="194">
        <v>1.5</v>
      </c>
      <c r="C119" s="194">
        <v>0.1</v>
      </c>
    </row>
    <row r="120" spans="1:11" x14ac:dyDescent="0.25">
      <c r="A120" s="210" t="s">
        <v>318</v>
      </c>
      <c r="B120" s="194">
        <v>3.3</v>
      </c>
      <c r="C120" s="194">
        <v>0.1</v>
      </c>
    </row>
    <row r="121" spans="1:11" x14ac:dyDescent="0.25">
      <c r="A121" s="210" t="s">
        <v>319</v>
      </c>
      <c r="B121" s="194">
        <v>1.7</v>
      </c>
      <c r="C121" s="194">
        <v>0.1</v>
      </c>
    </row>
    <row r="122" spans="1:11" x14ac:dyDescent="0.25">
      <c r="A122" s="210" t="s">
        <v>320</v>
      </c>
      <c r="B122" s="194">
        <v>2.4</v>
      </c>
      <c r="C122" s="194">
        <v>0.1</v>
      </c>
    </row>
    <row r="123" spans="1:11" s="198" customFormat="1" x14ac:dyDescent="0.25">
      <c r="A123" s="211" t="s">
        <v>321</v>
      </c>
      <c r="B123" s="197">
        <v>1.2</v>
      </c>
      <c r="C123" s="197">
        <v>0.1</v>
      </c>
      <c r="K123" s="229"/>
    </row>
    <row r="124" spans="1:11" x14ac:dyDescent="0.25">
      <c r="A124" s="210" t="s">
        <v>322</v>
      </c>
      <c r="B124" s="194">
        <v>1.1000000000000001</v>
      </c>
      <c r="C124" s="194">
        <v>0.1</v>
      </c>
    </row>
    <row r="125" spans="1:11" x14ac:dyDescent="0.25">
      <c r="A125" s="210" t="s">
        <v>323</v>
      </c>
      <c r="B125" s="194">
        <v>1.7</v>
      </c>
      <c r="C125" s="194">
        <v>0.1</v>
      </c>
    </row>
    <row r="126" spans="1:11" x14ac:dyDescent="0.25">
      <c r="A126" s="210" t="s">
        <v>324</v>
      </c>
      <c r="B126" s="194">
        <v>2</v>
      </c>
      <c r="C126" s="194">
        <v>0.1</v>
      </c>
    </row>
    <row r="127" spans="1:11" x14ac:dyDescent="0.25">
      <c r="A127" s="210" t="s">
        <v>325</v>
      </c>
      <c r="B127" s="194">
        <v>3.2</v>
      </c>
      <c r="C127" s="194">
        <v>0.1</v>
      </c>
    </row>
    <row r="128" spans="1:11" s="198" customFormat="1" x14ac:dyDescent="0.25">
      <c r="A128" s="211" t="s">
        <v>326</v>
      </c>
      <c r="B128" s="197">
        <v>1.5</v>
      </c>
      <c r="C128" s="197">
        <v>0.1</v>
      </c>
      <c r="K128" s="229"/>
    </row>
    <row r="129" spans="1:11" x14ac:dyDescent="0.25">
      <c r="A129" s="210" t="s">
        <v>327</v>
      </c>
      <c r="B129" s="194">
        <v>1.3</v>
      </c>
      <c r="C129" s="194">
        <v>0.1</v>
      </c>
    </row>
    <row r="130" spans="1:11" x14ac:dyDescent="0.25">
      <c r="A130" s="210" t="s">
        <v>328</v>
      </c>
      <c r="B130" s="194">
        <v>1.7</v>
      </c>
      <c r="C130" s="194">
        <v>0.1</v>
      </c>
    </row>
    <row r="131" spans="1:11" x14ac:dyDescent="0.25">
      <c r="A131" s="210" t="s">
        <v>329</v>
      </c>
      <c r="B131" s="194">
        <v>2.7</v>
      </c>
      <c r="C131" s="194">
        <v>0.3</v>
      </c>
    </row>
    <row r="132" spans="1:11" x14ac:dyDescent="0.25">
      <c r="A132" s="210" t="s">
        <v>330</v>
      </c>
      <c r="B132" s="194">
        <v>1.9</v>
      </c>
      <c r="C132" s="194">
        <v>0.1</v>
      </c>
    </row>
    <row r="133" spans="1:11" s="198" customFormat="1" x14ac:dyDescent="0.25">
      <c r="A133" s="211" t="s">
        <v>331</v>
      </c>
      <c r="B133" s="197">
        <v>1.6</v>
      </c>
      <c r="C133" s="197">
        <v>0.1</v>
      </c>
      <c r="K133" s="229"/>
    </row>
    <row r="134" spans="1:11" x14ac:dyDescent="0.25">
      <c r="A134" s="210" t="s">
        <v>332</v>
      </c>
      <c r="B134" s="194">
        <v>1.2</v>
      </c>
      <c r="C134" s="194">
        <v>0.1</v>
      </c>
    </row>
    <row r="135" spans="1:11" x14ac:dyDescent="0.25">
      <c r="A135" s="210" t="s">
        <v>333</v>
      </c>
      <c r="B135" s="194">
        <v>1.7</v>
      </c>
      <c r="C135" s="194">
        <v>0.1</v>
      </c>
    </row>
    <row r="136" spans="1:11" x14ac:dyDescent="0.25">
      <c r="A136" s="210" t="s">
        <v>334</v>
      </c>
      <c r="B136" s="194">
        <v>2.1</v>
      </c>
      <c r="C136" s="194">
        <v>0.1</v>
      </c>
    </row>
    <row r="137" spans="1:11" x14ac:dyDescent="0.25">
      <c r="A137" s="210" t="s">
        <v>335</v>
      </c>
      <c r="B137" s="194">
        <v>2.2000000000000002</v>
      </c>
      <c r="C137" s="194">
        <v>0.1</v>
      </c>
    </row>
    <row r="138" spans="1:11" s="198" customFormat="1" x14ac:dyDescent="0.25">
      <c r="A138" s="211" t="s">
        <v>336</v>
      </c>
      <c r="B138" s="197">
        <v>2.4</v>
      </c>
      <c r="C138" s="197">
        <v>0.1</v>
      </c>
      <c r="K138" s="229"/>
    </row>
    <row r="139" spans="1:11" x14ac:dyDescent="0.25">
      <c r="A139" s="210" t="s">
        <v>337</v>
      </c>
      <c r="B139" s="194">
        <v>1.2</v>
      </c>
      <c r="C139" s="194">
        <v>0.1</v>
      </c>
    </row>
    <row r="140" spans="1:11" x14ac:dyDescent="0.25">
      <c r="A140" s="210" t="s">
        <v>338</v>
      </c>
      <c r="B140" s="194">
        <v>1.5</v>
      </c>
      <c r="C140" s="194">
        <v>0.1</v>
      </c>
    </row>
    <row r="141" spans="1:11" ht="12.75" customHeight="1" x14ac:dyDescent="0.25">
      <c r="A141" s="210" t="s">
        <v>339</v>
      </c>
      <c r="B141" s="194">
        <v>1.6</v>
      </c>
      <c r="C141" s="194">
        <v>0.1</v>
      </c>
    </row>
    <row r="142" spans="1:11" x14ac:dyDescent="0.25">
      <c r="A142" s="210" t="s">
        <v>340</v>
      </c>
      <c r="B142" s="194">
        <v>2.1</v>
      </c>
      <c r="C142" s="194">
        <v>0.1</v>
      </c>
    </row>
    <row r="143" spans="1:11" s="198" customFormat="1" x14ac:dyDescent="0.25">
      <c r="A143" s="211" t="s">
        <v>341</v>
      </c>
      <c r="B143" s="197">
        <v>2.2000000000000002</v>
      </c>
      <c r="C143" s="197">
        <v>0.1</v>
      </c>
      <c r="K143" s="229"/>
    </row>
    <row r="144" spans="1:11" x14ac:dyDescent="0.25">
      <c r="A144" s="210" t="s">
        <v>342</v>
      </c>
      <c r="B144" s="194">
        <v>2.4</v>
      </c>
      <c r="C144" s="194">
        <v>0.1</v>
      </c>
    </row>
    <row r="145" spans="1:11" x14ac:dyDescent="0.25">
      <c r="A145" s="210" t="s">
        <v>343</v>
      </c>
      <c r="B145" s="194">
        <v>1.7</v>
      </c>
      <c r="C145" s="194">
        <v>0.1</v>
      </c>
    </row>
    <row r="146" spans="1:11" x14ac:dyDescent="0.25">
      <c r="A146" s="210" t="s">
        <v>344</v>
      </c>
      <c r="B146" s="194">
        <v>1.3</v>
      </c>
      <c r="C146" s="194">
        <v>0.1</v>
      </c>
    </row>
    <row r="147" spans="1:11" x14ac:dyDescent="0.25">
      <c r="A147" s="210" t="s">
        <v>345</v>
      </c>
      <c r="B147" s="194">
        <v>2.6</v>
      </c>
      <c r="C147" s="194">
        <v>0.1</v>
      </c>
    </row>
    <row r="148" spans="1:11" s="198" customFormat="1" x14ac:dyDescent="0.25">
      <c r="A148" s="211" t="s">
        <v>346</v>
      </c>
      <c r="B148" s="197">
        <v>3</v>
      </c>
      <c r="C148" s="197">
        <v>0.1</v>
      </c>
      <c r="K148" s="229"/>
    </row>
    <row r="149" spans="1:11" x14ac:dyDescent="0.25">
      <c r="A149" s="210" t="s">
        <v>347</v>
      </c>
      <c r="B149" s="194">
        <v>2.4</v>
      </c>
      <c r="C149" s="194">
        <v>0.1</v>
      </c>
    </row>
    <row r="150" spans="1:11" x14ac:dyDescent="0.25">
      <c r="A150" s="210" t="s">
        <v>348</v>
      </c>
      <c r="B150" s="194">
        <v>1.6</v>
      </c>
      <c r="C150" s="194">
        <v>0.1</v>
      </c>
    </row>
    <row r="151" spans="1:11" x14ac:dyDescent="0.25">
      <c r="A151" s="210" t="s">
        <v>349</v>
      </c>
      <c r="B151" s="194">
        <v>1.9</v>
      </c>
      <c r="C151" s="194">
        <v>0.1</v>
      </c>
    </row>
    <row r="152" spans="1:11" x14ac:dyDescent="0.25">
      <c r="A152" s="210" t="s">
        <v>350</v>
      </c>
      <c r="B152" s="194">
        <v>1.2</v>
      </c>
      <c r="C152" s="194">
        <v>0.1</v>
      </c>
    </row>
    <row r="153" spans="1:11" s="198" customFormat="1" x14ac:dyDescent="0.25">
      <c r="A153" s="211" t="s">
        <v>351</v>
      </c>
      <c r="B153" s="197">
        <v>2.2999999999999998</v>
      </c>
      <c r="C153" s="197">
        <v>0.1</v>
      </c>
      <c r="K153" s="229"/>
    </row>
    <row r="154" spans="1:11" x14ac:dyDescent="0.25">
      <c r="A154" s="210" t="s">
        <v>352</v>
      </c>
      <c r="B154" s="194">
        <v>1.1000000000000001</v>
      </c>
      <c r="C154" s="194">
        <v>0.1</v>
      </c>
    </row>
    <row r="155" spans="1:11" x14ac:dyDescent="0.25">
      <c r="A155" s="210" t="s">
        <v>353</v>
      </c>
      <c r="B155" s="194">
        <v>2.2000000000000002</v>
      </c>
      <c r="C155" s="194">
        <v>0.1</v>
      </c>
    </row>
    <row r="156" spans="1:11" x14ac:dyDescent="0.25">
      <c r="A156" s="210" t="s">
        <v>354</v>
      </c>
      <c r="B156" s="194">
        <v>1.5</v>
      </c>
      <c r="C156" s="194">
        <v>0.1</v>
      </c>
    </row>
    <row r="157" spans="1:11" x14ac:dyDescent="0.25">
      <c r="A157" s="210" t="s">
        <v>355</v>
      </c>
      <c r="B157" s="194">
        <v>1.9</v>
      </c>
      <c r="C157" s="194">
        <v>0.1</v>
      </c>
    </row>
    <row r="158" spans="1:11" s="198" customFormat="1" x14ac:dyDescent="0.25">
      <c r="A158" s="211" t="s">
        <v>356</v>
      </c>
      <c r="B158" s="197">
        <v>1.8</v>
      </c>
      <c r="C158" s="197">
        <v>0.1</v>
      </c>
      <c r="K158" s="229"/>
    </row>
    <row r="159" spans="1:11" ht="12.75" customHeight="1" x14ac:dyDescent="0.25">
      <c r="A159" s="210" t="s">
        <v>357</v>
      </c>
      <c r="B159" s="194">
        <v>1.9</v>
      </c>
      <c r="C159" s="194">
        <v>0.1</v>
      </c>
    </row>
    <row r="160" spans="1:11" x14ac:dyDescent="0.25">
      <c r="A160" s="210" t="s">
        <v>358</v>
      </c>
      <c r="B160" s="194">
        <v>1.9</v>
      </c>
      <c r="C160" s="194">
        <v>0.1</v>
      </c>
    </row>
    <row r="161" spans="1:11" x14ac:dyDescent="0.25">
      <c r="A161" s="210" t="s">
        <v>359</v>
      </c>
      <c r="B161" s="194">
        <v>1.9</v>
      </c>
      <c r="C161" s="194">
        <v>0.1</v>
      </c>
    </row>
    <row r="162" spans="1:11" x14ac:dyDescent="0.25">
      <c r="A162" s="210" t="s">
        <v>360</v>
      </c>
      <c r="B162" s="194">
        <v>1.7</v>
      </c>
      <c r="C162" s="194">
        <v>0.1</v>
      </c>
    </row>
    <row r="163" spans="1:11" s="198" customFormat="1" x14ac:dyDescent="0.25">
      <c r="A163" s="211" t="s">
        <v>361</v>
      </c>
      <c r="B163" s="197">
        <v>1.3</v>
      </c>
      <c r="C163" s="197">
        <v>0.1</v>
      </c>
      <c r="K163" s="229"/>
    </row>
    <row r="164" spans="1:11" ht="10.5" customHeight="1" x14ac:dyDescent="0.25">
      <c r="A164" s="210" t="s">
        <v>362</v>
      </c>
      <c r="B164" s="194">
        <v>1.2</v>
      </c>
      <c r="C164" s="194">
        <v>0.1</v>
      </c>
    </row>
    <row r="165" spans="1:11" x14ac:dyDescent="0.25">
      <c r="A165" s="210" t="s">
        <v>363</v>
      </c>
      <c r="B165" s="194">
        <v>1.4</v>
      </c>
      <c r="C165" s="194">
        <v>0.1</v>
      </c>
    </row>
    <row r="166" spans="1:11" x14ac:dyDescent="0.25">
      <c r="A166" s="210" t="s">
        <v>364</v>
      </c>
      <c r="B166" s="194">
        <v>2.2999999999999998</v>
      </c>
      <c r="C166" s="194">
        <v>0.1</v>
      </c>
    </row>
    <row r="167" spans="1:11" x14ac:dyDescent="0.25">
      <c r="A167" s="210" t="s">
        <v>365</v>
      </c>
      <c r="B167" s="194">
        <v>1.9</v>
      </c>
      <c r="C167" s="194">
        <v>0.1</v>
      </c>
    </row>
    <row r="168" spans="1:11" s="198" customFormat="1" x14ac:dyDescent="0.25">
      <c r="A168" s="211" t="s">
        <v>366</v>
      </c>
      <c r="B168" s="197">
        <v>1.7</v>
      </c>
      <c r="C168" s="197">
        <v>0.1</v>
      </c>
      <c r="K168" s="229"/>
    </row>
    <row r="169" spans="1:11" x14ac:dyDescent="0.25">
      <c r="A169" s="210" t="s">
        <v>367</v>
      </c>
      <c r="B169" s="194">
        <v>1.9</v>
      </c>
      <c r="C169" s="194">
        <v>0.1</v>
      </c>
    </row>
    <row r="170" spans="1:11" x14ac:dyDescent="0.25">
      <c r="A170" s="210" t="s">
        <v>368</v>
      </c>
      <c r="B170" s="194">
        <v>2</v>
      </c>
      <c r="C170" s="194">
        <v>0.1</v>
      </c>
    </row>
    <row r="171" spans="1:11" x14ac:dyDescent="0.25">
      <c r="A171" s="210" t="s">
        <v>369</v>
      </c>
      <c r="B171" s="194">
        <v>2</v>
      </c>
      <c r="C171" s="194">
        <v>0.1</v>
      </c>
    </row>
    <row r="172" spans="1:11" x14ac:dyDescent="0.25">
      <c r="A172" s="210" t="s">
        <v>370</v>
      </c>
      <c r="B172" s="194">
        <v>1.9</v>
      </c>
      <c r="C172" s="194">
        <v>0.1</v>
      </c>
    </row>
    <row r="173" spans="1:11" s="198" customFormat="1" x14ac:dyDescent="0.25">
      <c r="A173" s="211" t="s">
        <v>371</v>
      </c>
      <c r="B173" s="197">
        <v>1.6</v>
      </c>
      <c r="C173" s="197">
        <v>0.1</v>
      </c>
      <c r="K173" s="229"/>
    </row>
    <row r="174" spans="1:11" x14ac:dyDescent="0.25">
      <c r="A174" s="207" t="s">
        <v>372</v>
      </c>
      <c r="B174" s="194"/>
      <c r="C174" s="194"/>
    </row>
    <row r="175" spans="1:11" x14ac:dyDescent="0.25">
      <c r="A175" s="208" t="s">
        <v>373</v>
      </c>
      <c r="B175" s="194">
        <v>1.6</v>
      </c>
      <c r="C175" s="194">
        <v>0.1</v>
      </c>
    </row>
    <row r="176" spans="1:11" x14ac:dyDescent="0.25">
      <c r="A176" s="208" t="s">
        <v>374</v>
      </c>
      <c r="B176" s="194">
        <v>1.2</v>
      </c>
      <c r="C176" s="194">
        <v>0.1</v>
      </c>
    </row>
    <row r="177" spans="1:11" x14ac:dyDescent="0.25">
      <c r="A177" s="208" t="s">
        <v>375</v>
      </c>
      <c r="B177" s="194">
        <v>2.1</v>
      </c>
      <c r="C177" s="194">
        <v>0.1</v>
      </c>
    </row>
    <row r="178" spans="1:11" x14ac:dyDescent="0.25">
      <c r="A178" s="208" t="s">
        <v>376</v>
      </c>
      <c r="B178" s="194">
        <v>1.7</v>
      </c>
      <c r="C178" s="194">
        <v>0.1</v>
      </c>
    </row>
    <row r="179" spans="1:11" s="198" customFormat="1" x14ac:dyDescent="0.25">
      <c r="A179" s="212" t="s">
        <v>377</v>
      </c>
      <c r="B179" s="197">
        <v>1.7</v>
      </c>
      <c r="C179" s="197">
        <v>0.1</v>
      </c>
      <c r="K179" s="229"/>
    </row>
    <row r="180" spans="1:11" x14ac:dyDescent="0.25">
      <c r="A180" s="208" t="s">
        <v>378</v>
      </c>
      <c r="B180" s="194">
        <v>1.5</v>
      </c>
      <c r="C180" s="194">
        <v>0.1</v>
      </c>
    </row>
    <row r="181" spans="1:11" x14ac:dyDescent="0.25">
      <c r="A181" s="208" t="s">
        <v>379</v>
      </c>
      <c r="B181" s="194">
        <v>1.6</v>
      </c>
      <c r="C181" s="194">
        <v>0.1</v>
      </c>
    </row>
    <row r="182" spans="1:11" x14ac:dyDescent="0.25">
      <c r="A182" s="208" t="s">
        <v>380</v>
      </c>
      <c r="B182" s="194">
        <v>2</v>
      </c>
      <c r="C182" s="194">
        <v>0.1</v>
      </c>
    </row>
    <row r="183" spans="1:11" x14ac:dyDescent="0.25">
      <c r="A183" s="208" t="s">
        <v>381</v>
      </c>
      <c r="B183" s="194">
        <v>2.1</v>
      </c>
      <c r="C183" s="194">
        <v>0.1</v>
      </c>
    </row>
    <row r="184" spans="1:11" s="198" customFormat="1" x14ac:dyDescent="0.25">
      <c r="A184" s="212" t="s">
        <v>382</v>
      </c>
      <c r="B184" s="197">
        <v>2.1</v>
      </c>
      <c r="C184" s="197">
        <v>0.1</v>
      </c>
      <c r="K184" s="229"/>
    </row>
    <row r="185" spans="1:11" x14ac:dyDescent="0.25">
      <c r="A185" s="208" t="s">
        <v>383</v>
      </c>
      <c r="B185" s="194">
        <v>2.1</v>
      </c>
      <c r="C185" s="194">
        <v>0.2</v>
      </c>
    </row>
    <row r="186" spans="1:11" x14ac:dyDescent="0.25">
      <c r="A186" s="208" t="s">
        <v>384</v>
      </c>
      <c r="B186" s="194">
        <v>1.4</v>
      </c>
      <c r="C186" s="194">
        <v>0.1</v>
      </c>
    </row>
    <row r="187" spans="1:11" x14ac:dyDescent="0.25">
      <c r="A187" s="208" t="s">
        <v>385</v>
      </c>
      <c r="B187" s="194">
        <v>2</v>
      </c>
      <c r="C187" s="194">
        <v>0.1</v>
      </c>
    </row>
    <row r="188" spans="1:11" x14ac:dyDescent="0.25">
      <c r="A188" s="208" t="s">
        <v>386</v>
      </c>
      <c r="B188" s="194">
        <v>1.2</v>
      </c>
      <c r="C188" s="194">
        <v>0.1</v>
      </c>
    </row>
    <row r="189" spans="1:11" s="198" customFormat="1" x14ac:dyDescent="0.25">
      <c r="A189" s="212" t="s">
        <v>387</v>
      </c>
      <c r="B189" s="197">
        <v>1.7</v>
      </c>
      <c r="C189" s="197">
        <v>0.1</v>
      </c>
      <c r="K189" s="229"/>
    </row>
    <row r="190" spans="1:11" x14ac:dyDescent="0.25">
      <c r="A190" s="208" t="s">
        <v>388</v>
      </c>
      <c r="B190" s="194">
        <v>2.1</v>
      </c>
      <c r="C190" s="194">
        <v>0.1</v>
      </c>
    </row>
    <row r="191" spans="1:11" x14ac:dyDescent="0.25">
      <c r="A191" s="208" t="s">
        <v>389</v>
      </c>
      <c r="B191" s="194">
        <v>1.7</v>
      </c>
      <c r="C191" s="194">
        <v>0.1</v>
      </c>
    </row>
    <row r="192" spans="1:11" x14ac:dyDescent="0.25">
      <c r="A192" s="208" t="s">
        <v>390</v>
      </c>
      <c r="B192" s="194">
        <v>1.4</v>
      </c>
      <c r="C192" s="194">
        <v>0.1</v>
      </c>
    </row>
    <row r="193" spans="1:11" x14ac:dyDescent="0.25">
      <c r="A193" s="208" t="s">
        <v>391</v>
      </c>
      <c r="B193" s="194">
        <v>2</v>
      </c>
      <c r="C193" s="194">
        <v>0.1</v>
      </c>
    </row>
    <row r="194" spans="1:11" s="198" customFormat="1" x14ac:dyDescent="0.25">
      <c r="A194" s="212" t="s">
        <v>392</v>
      </c>
      <c r="B194" s="197">
        <v>1.7</v>
      </c>
      <c r="C194" s="197">
        <v>0.1</v>
      </c>
      <c r="K194" s="229"/>
    </row>
    <row r="195" spans="1:11" x14ac:dyDescent="0.25">
      <c r="A195" s="208" t="s">
        <v>393</v>
      </c>
      <c r="B195" s="194">
        <v>1.9</v>
      </c>
      <c r="C195" s="194">
        <v>0.1</v>
      </c>
    </row>
    <row r="196" spans="1:11" x14ac:dyDescent="0.25">
      <c r="A196" s="208" t="s">
        <v>394</v>
      </c>
      <c r="B196" s="194">
        <v>1.7</v>
      </c>
      <c r="C196" s="194">
        <v>0.1</v>
      </c>
    </row>
    <row r="197" spans="1:11" x14ac:dyDescent="0.25">
      <c r="A197" s="208" t="s">
        <v>395</v>
      </c>
      <c r="B197" s="194">
        <v>1.4</v>
      </c>
      <c r="C197" s="194">
        <v>0.1</v>
      </c>
    </row>
    <row r="198" spans="1:11" x14ac:dyDescent="0.25">
      <c r="A198" s="208" t="s">
        <v>396</v>
      </c>
      <c r="B198" s="194">
        <v>1.7</v>
      </c>
      <c r="C198" s="194">
        <v>0.1</v>
      </c>
    </row>
    <row r="199" spans="1:11" s="198" customFormat="1" x14ac:dyDescent="0.25">
      <c r="A199" s="212" t="s">
        <v>397</v>
      </c>
      <c r="B199" s="197">
        <v>1.7</v>
      </c>
      <c r="C199" s="197">
        <v>0.1</v>
      </c>
      <c r="K199" s="229"/>
    </row>
    <row r="200" spans="1:11" x14ac:dyDescent="0.25">
      <c r="A200" s="208" t="s">
        <v>398</v>
      </c>
      <c r="B200" s="194">
        <v>1.9</v>
      </c>
      <c r="C200" s="194">
        <v>0.1</v>
      </c>
    </row>
    <row r="201" spans="1:11" x14ac:dyDescent="0.25">
      <c r="A201" s="208" t="s">
        <v>399</v>
      </c>
      <c r="B201" s="194">
        <v>1.5</v>
      </c>
      <c r="C201" s="194">
        <v>0.1</v>
      </c>
    </row>
    <row r="202" spans="1:11" x14ac:dyDescent="0.25">
      <c r="A202" s="208" t="s">
        <v>400</v>
      </c>
      <c r="B202" s="194">
        <v>1.4</v>
      </c>
      <c r="C202" s="194">
        <v>0.1</v>
      </c>
    </row>
    <row r="203" spans="1:11" x14ac:dyDescent="0.25">
      <c r="A203" s="208" t="s">
        <v>401</v>
      </c>
      <c r="B203" s="194">
        <v>2</v>
      </c>
      <c r="C203" s="194">
        <v>0.1</v>
      </c>
    </row>
    <row r="204" spans="1:11" x14ac:dyDescent="0.25">
      <c r="A204" s="208" t="s">
        <v>402</v>
      </c>
      <c r="B204" s="194">
        <v>1.8</v>
      </c>
      <c r="C204" s="194">
        <v>0.1</v>
      </c>
    </row>
    <row r="205" spans="1:11" s="198" customFormat="1" x14ac:dyDescent="0.25">
      <c r="A205" s="212" t="s">
        <v>403</v>
      </c>
      <c r="B205" s="197">
        <v>1.9</v>
      </c>
      <c r="C205" s="197">
        <v>0.1</v>
      </c>
      <c r="K205" s="229"/>
    </row>
    <row r="206" spans="1:11" x14ac:dyDescent="0.25">
      <c r="A206" s="201" t="s">
        <v>404</v>
      </c>
      <c r="B206" s="194"/>
      <c r="C206" s="194"/>
    </row>
    <row r="207" spans="1:11" x14ac:dyDescent="0.25">
      <c r="A207" s="202" t="s">
        <v>405</v>
      </c>
      <c r="B207" s="194">
        <v>2</v>
      </c>
      <c r="C207" s="194">
        <v>0.2</v>
      </c>
    </row>
    <row r="208" spans="1:11" x14ac:dyDescent="0.25">
      <c r="A208" s="202" t="s">
        <v>406</v>
      </c>
      <c r="B208" s="194">
        <v>2.2000000000000002</v>
      </c>
      <c r="C208" s="194">
        <v>0.2</v>
      </c>
    </row>
    <row r="209" spans="1:11" x14ac:dyDescent="0.25">
      <c r="A209" s="202" t="s">
        <v>407</v>
      </c>
      <c r="B209" s="194">
        <v>2.1</v>
      </c>
      <c r="C209" s="194">
        <v>0.2</v>
      </c>
    </row>
    <row r="210" spans="1:11" x14ac:dyDescent="0.25">
      <c r="A210" s="202" t="s">
        <v>408</v>
      </c>
      <c r="B210" s="194">
        <v>3</v>
      </c>
      <c r="C210" s="194">
        <v>0.2</v>
      </c>
    </row>
    <row r="211" spans="1:11" s="198" customFormat="1" x14ac:dyDescent="0.25">
      <c r="A211" s="213" t="s">
        <v>409</v>
      </c>
      <c r="B211" s="197">
        <v>1.9</v>
      </c>
      <c r="C211" s="197">
        <v>0.2</v>
      </c>
      <c r="K211" s="229"/>
    </row>
    <row r="212" spans="1:11" x14ac:dyDescent="0.25">
      <c r="A212" s="202" t="s">
        <v>410</v>
      </c>
      <c r="B212" s="194">
        <v>2.2000000000000002</v>
      </c>
      <c r="C212" s="194">
        <v>0.2</v>
      </c>
    </row>
    <row r="213" spans="1:11" x14ac:dyDescent="0.25">
      <c r="A213" s="202" t="s">
        <v>411</v>
      </c>
      <c r="B213" s="194">
        <v>1.9</v>
      </c>
      <c r="C213" s="194">
        <v>0.2</v>
      </c>
    </row>
    <row r="214" spans="1:11" x14ac:dyDescent="0.25">
      <c r="A214" s="202" t="s">
        <v>412</v>
      </c>
      <c r="B214" s="194">
        <v>2.6</v>
      </c>
      <c r="C214" s="194">
        <v>0.2</v>
      </c>
    </row>
    <row r="215" spans="1:11" x14ac:dyDescent="0.25">
      <c r="A215" s="202" t="s">
        <v>413</v>
      </c>
      <c r="B215" s="194">
        <v>1.9</v>
      </c>
      <c r="C215" s="194">
        <v>0.2</v>
      </c>
    </row>
    <row r="216" spans="1:11" s="198" customFormat="1" x14ac:dyDescent="0.25">
      <c r="A216" s="213" t="s">
        <v>414</v>
      </c>
      <c r="B216" s="197">
        <v>2.4</v>
      </c>
      <c r="C216" s="197">
        <v>0.2</v>
      </c>
      <c r="K216" s="229"/>
    </row>
    <row r="217" spans="1:11" x14ac:dyDescent="0.25">
      <c r="A217" s="202" t="s">
        <v>415</v>
      </c>
      <c r="B217" s="194">
        <v>2.2000000000000002</v>
      </c>
      <c r="C217" s="194">
        <v>0.2</v>
      </c>
    </row>
    <row r="218" spans="1:11" x14ac:dyDescent="0.25">
      <c r="A218" s="202" t="s">
        <v>416</v>
      </c>
      <c r="B218" s="194">
        <v>2.2000000000000002</v>
      </c>
      <c r="C218" s="194">
        <v>0.2</v>
      </c>
    </row>
    <row r="219" spans="1:11" x14ac:dyDescent="0.25">
      <c r="A219" s="202" t="s">
        <v>417</v>
      </c>
      <c r="B219" s="194">
        <v>1.9</v>
      </c>
      <c r="C219" s="194">
        <v>0.2</v>
      </c>
    </row>
    <row r="220" spans="1:11" x14ac:dyDescent="0.25">
      <c r="A220" s="202" t="s">
        <v>418</v>
      </c>
      <c r="B220" s="194">
        <v>2.1</v>
      </c>
      <c r="C220" s="194">
        <v>0.2</v>
      </c>
    </row>
    <row r="221" spans="1:11" s="198" customFormat="1" x14ac:dyDescent="0.25">
      <c r="A221" s="213" t="s">
        <v>419</v>
      </c>
      <c r="B221" s="197">
        <v>2.1</v>
      </c>
      <c r="C221" s="197">
        <v>0.2</v>
      </c>
      <c r="K221" s="229"/>
    </row>
    <row r="222" spans="1:11" x14ac:dyDescent="0.25">
      <c r="A222" s="202" t="s">
        <v>420</v>
      </c>
      <c r="B222" s="194">
        <v>2.2000000000000002</v>
      </c>
      <c r="C222" s="194">
        <v>0.2</v>
      </c>
    </row>
    <row r="223" spans="1:11" x14ac:dyDescent="0.25">
      <c r="A223" s="202" t="s">
        <v>421</v>
      </c>
      <c r="B223" s="194">
        <v>1.9</v>
      </c>
      <c r="C223" s="194">
        <v>0.2</v>
      </c>
    </row>
    <row r="224" spans="1:11" x14ac:dyDescent="0.25">
      <c r="A224" s="202" t="s">
        <v>422</v>
      </c>
      <c r="B224" s="194">
        <v>2.5</v>
      </c>
      <c r="C224" s="194">
        <v>0.2</v>
      </c>
    </row>
    <row r="225" spans="1:11" x14ac:dyDescent="0.25">
      <c r="A225" s="202" t="s">
        <v>423</v>
      </c>
      <c r="B225" s="194">
        <v>2</v>
      </c>
      <c r="C225" s="194">
        <v>0.2</v>
      </c>
    </row>
    <row r="226" spans="1:11" s="198" customFormat="1" x14ac:dyDescent="0.25">
      <c r="A226" s="213" t="s">
        <v>424</v>
      </c>
      <c r="B226" s="197">
        <v>2</v>
      </c>
      <c r="C226" s="197">
        <v>0.2</v>
      </c>
      <c r="K226" s="229"/>
    </row>
    <row r="227" spans="1:11" x14ac:dyDescent="0.25">
      <c r="A227" s="202" t="s">
        <v>425</v>
      </c>
      <c r="B227" s="194">
        <v>2.2000000000000002</v>
      </c>
      <c r="C227" s="194">
        <v>0.2</v>
      </c>
    </row>
    <row r="228" spans="1:11" x14ac:dyDescent="0.25">
      <c r="A228" s="202" t="s">
        <v>426</v>
      </c>
      <c r="B228" s="194">
        <v>2.4</v>
      </c>
      <c r="C228" s="194">
        <v>0.2</v>
      </c>
    </row>
    <row r="229" spans="1:11" x14ac:dyDescent="0.25">
      <c r="A229" s="202" t="s">
        <v>427</v>
      </c>
      <c r="B229" s="194">
        <v>2</v>
      </c>
      <c r="C229" s="194">
        <v>0.2</v>
      </c>
    </row>
    <row r="230" spans="1:11" s="198" customFormat="1" x14ac:dyDescent="0.25">
      <c r="A230" s="213" t="s">
        <v>428</v>
      </c>
      <c r="B230" s="197">
        <v>1.9</v>
      </c>
      <c r="C230" s="197">
        <v>0.2</v>
      </c>
      <c r="K230" s="229"/>
    </row>
    <row r="231" spans="1:11" x14ac:dyDescent="0.25">
      <c r="A231" s="205" t="s">
        <v>429</v>
      </c>
      <c r="B231" s="194"/>
      <c r="C231" s="194"/>
    </row>
    <row r="232" spans="1:11" x14ac:dyDescent="0.25">
      <c r="A232" s="206" t="s">
        <v>430</v>
      </c>
      <c r="B232" s="194">
        <v>2.2000000000000002</v>
      </c>
      <c r="C232" s="194">
        <v>0.4</v>
      </c>
    </row>
    <row r="233" spans="1:11" x14ac:dyDescent="0.25">
      <c r="A233" s="206" t="s">
        <v>431</v>
      </c>
      <c r="B233" s="194">
        <v>1</v>
      </c>
      <c r="C233" s="194">
        <v>0.4</v>
      </c>
    </row>
    <row r="234" spans="1:11" x14ac:dyDescent="0.25">
      <c r="A234" s="206" t="s">
        <v>432</v>
      </c>
      <c r="B234" s="194">
        <v>2.4</v>
      </c>
      <c r="C234" s="194">
        <v>0.4</v>
      </c>
    </row>
    <row r="235" spans="1:11" x14ac:dyDescent="0.25">
      <c r="A235" s="206" t="s">
        <v>433</v>
      </c>
      <c r="B235" s="194">
        <v>2</v>
      </c>
      <c r="C235" s="194">
        <v>0.4</v>
      </c>
    </row>
    <row r="236" spans="1:11" s="198" customFormat="1" x14ac:dyDescent="0.25">
      <c r="A236" s="215" t="s">
        <v>434</v>
      </c>
      <c r="B236" s="197">
        <v>2.5</v>
      </c>
      <c r="C236" s="197">
        <v>0.4</v>
      </c>
      <c r="K236" s="229"/>
    </row>
    <row r="237" spans="1:11" x14ac:dyDescent="0.25">
      <c r="A237" s="206" t="s">
        <v>435</v>
      </c>
      <c r="B237" s="194">
        <v>2.7</v>
      </c>
      <c r="C237" s="194">
        <v>0.4</v>
      </c>
    </row>
    <row r="238" spans="1:11" x14ac:dyDescent="0.25">
      <c r="A238" s="206" t="s">
        <v>436</v>
      </c>
      <c r="B238" s="194">
        <v>2.5</v>
      </c>
      <c r="C238" s="194">
        <v>0.4</v>
      </c>
    </row>
    <row r="239" spans="1:11" x14ac:dyDescent="0.25">
      <c r="A239" s="206" t="s">
        <v>437</v>
      </c>
      <c r="B239" s="194">
        <v>2.4</v>
      </c>
      <c r="C239" s="194">
        <v>0.3</v>
      </c>
    </row>
    <row r="240" spans="1:11" x14ac:dyDescent="0.25">
      <c r="A240" s="206" t="s">
        <v>438</v>
      </c>
      <c r="B240" s="194">
        <v>2.8</v>
      </c>
      <c r="C240" s="194">
        <v>0.3</v>
      </c>
    </row>
    <row r="241" spans="1:11" s="198" customFormat="1" x14ac:dyDescent="0.25">
      <c r="A241" s="215" t="s">
        <v>439</v>
      </c>
      <c r="B241" s="197">
        <v>2</v>
      </c>
      <c r="C241" s="197">
        <v>0.4</v>
      </c>
      <c r="K241" s="229"/>
    </row>
    <row r="242" spans="1:11" x14ac:dyDescent="0.25">
      <c r="A242" s="206" t="s">
        <v>440</v>
      </c>
      <c r="B242" s="194">
        <v>3.1</v>
      </c>
      <c r="C242" s="194">
        <v>0.4</v>
      </c>
    </row>
    <row r="243" spans="1:11" x14ac:dyDescent="0.25">
      <c r="A243" s="206" t="s">
        <v>18</v>
      </c>
      <c r="B243" s="194">
        <v>2.5</v>
      </c>
      <c r="C243" s="194">
        <v>0.4</v>
      </c>
    </row>
    <row r="244" spans="1:11" x14ac:dyDescent="0.25">
      <c r="A244" s="206" t="s">
        <v>441</v>
      </c>
      <c r="B244" s="194">
        <v>2.1</v>
      </c>
      <c r="C244" s="194">
        <v>0.4</v>
      </c>
    </row>
    <row r="245" spans="1:11" x14ac:dyDescent="0.25">
      <c r="A245" s="206" t="s">
        <v>442</v>
      </c>
      <c r="B245" s="194">
        <v>2.2000000000000002</v>
      </c>
      <c r="C245" s="194">
        <v>0.4</v>
      </c>
    </row>
    <row r="246" spans="1:11" s="198" customFormat="1" x14ac:dyDescent="0.25">
      <c r="A246" s="215" t="s">
        <v>443</v>
      </c>
      <c r="B246" s="197">
        <v>1.7</v>
      </c>
      <c r="C246" s="197">
        <v>0.4</v>
      </c>
      <c r="K246" s="229"/>
    </row>
    <row r="247" spans="1:11" x14ac:dyDescent="0.25">
      <c r="A247" s="206" t="s">
        <v>444</v>
      </c>
      <c r="B247" s="194">
        <v>1.7</v>
      </c>
      <c r="C247" s="194">
        <v>0.4</v>
      </c>
    </row>
    <row r="248" spans="1:11" x14ac:dyDescent="0.25">
      <c r="A248" s="206" t="s">
        <v>445</v>
      </c>
      <c r="B248" s="194">
        <v>3.2</v>
      </c>
      <c r="C248" s="194">
        <v>0.2</v>
      </c>
    </row>
    <row r="249" spans="1:11" x14ac:dyDescent="0.25">
      <c r="A249" s="206" t="s">
        <v>446</v>
      </c>
      <c r="B249" s="194">
        <v>2.2000000000000002</v>
      </c>
      <c r="C249" s="194">
        <v>0.4</v>
      </c>
    </row>
    <row r="250" spans="1:11" x14ac:dyDescent="0.25">
      <c r="A250" s="206" t="s">
        <v>447</v>
      </c>
      <c r="B250" s="194">
        <v>3.1</v>
      </c>
      <c r="C250" s="194">
        <v>0.4</v>
      </c>
    </row>
    <row r="251" spans="1:11" s="198" customFormat="1" x14ac:dyDescent="0.25">
      <c r="A251" s="215" t="s">
        <v>448</v>
      </c>
      <c r="B251" s="197">
        <v>2.1</v>
      </c>
      <c r="C251" s="197">
        <v>0.4</v>
      </c>
      <c r="K251" s="229"/>
    </row>
    <row r="252" spans="1:11" x14ac:dyDescent="0.25">
      <c r="A252" s="206" t="s">
        <v>449</v>
      </c>
      <c r="B252" s="194">
        <v>1.3</v>
      </c>
      <c r="C252" s="194">
        <v>0.4</v>
      </c>
    </row>
    <row r="253" spans="1:11" x14ac:dyDescent="0.25">
      <c r="A253" s="206" t="s">
        <v>450</v>
      </c>
      <c r="B253" s="194">
        <v>1.3</v>
      </c>
      <c r="C253" s="194">
        <v>0.4</v>
      </c>
    </row>
    <row r="254" spans="1:11" x14ac:dyDescent="0.25">
      <c r="A254" s="206" t="s">
        <v>451</v>
      </c>
      <c r="B254" s="194">
        <v>1.6</v>
      </c>
      <c r="C254" s="194">
        <v>0.4</v>
      </c>
    </row>
    <row r="255" spans="1:11" x14ac:dyDescent="0.25">
      <c r="A255" s="206" t="s">
        <v>452</v>
      </c>
      <c r="B255" s="194">
        <v>2.2000000000000002</v>
      </c>
      <c r="C255" s="194">
        <v>0.4</v>
      </c>
    </row>
    <row r="256" spans="1:11" s="198" customFormat="1" x14ac:dyDescent="0.25">
      <c r="A256" s="215" t="s">
        <v>453</v>
      </c>
      <c r="B256" s="197">
        <v>2.7</v>
      </c>
      <c r="C256" s="197">
        <v>0.4</v>
      </c>
      <c r="K256" s="229"/>
    </row>
    <row r="257" spans="1:11" x14ac:dyDescent="0.25">
      <c r="A257" s="206" t="s">
        <v>454</v>
      </c>
      <c r="B257" s="194">
        <v>1.1000000000000001</v>
      </c>
      <c r="C257" s="194">
        <v>0.4</v>
      </c>
    </row>
    <row r="258" spans="1:11" x14ac:dyDescent="0.25">
      <c r="A258" s="206" t="s">
        <v>455</v>
      </c>
      <c r="B258" s="194">
        <v>1.6</v>
      </c>
      <c r="C258" s="194">
        <v>0.4</v>
      </c>
    </row>
    <row r="259" spans="1:11" x14ac:dyDescent="0.25">
      <c r="A259" s="206" t="s">
        <v>456</v>
      </c>
      <c r="B259" s="194">
        <v>1.7</v>
      </c>
      <c r="C259" s="194">
        <v>0.4</v>
      </c>
    </row>
    <row r="260" spans="1:11" x14ac:dyDescent="0.25">
      <c r="A260" s="206" t="s">
        <v>457</v>
      </c>
      <c r="B260" s="194">
        <v>2.2000000000000002</v>
      </c>
      <c r="C260" s="194">
        <v>0.4</v>
      </c>
    </row>
    <row r="261" spans="1:11" s="198" customFormat="1" x14ac:dyDescent="0.25">
      <c r="A261" s="215" t="s">
        <v>458</v>
      </c>
      <c r="B261" s="197">
        <v>2.5</v>
      </c>
      <c r="C261" s="197">
        <v>0.4</v>
      </c>
      <c r="K261" s="229"/>
    </row>
    <row r="262" spans="1:11" x14ac:dyDescent="0.25">
      <c r="A262" s="206" t="s">
        <v>459</v>
      </c>
      <c r="B262" s="194">
        <v>2</v>
      </c>
      <c r="C262" s="194">
        <v>0.4</v>
      </c>
    </row>
    <row r="263" spans="1:11" x14ac:dyDescent="0.25">
      <c r="A263" s="206" t="s">
        <v>460</v>
      </c>
      <c r="B263" s="194">
        <v>2.2999999999999998</v>
      </c>
      <c r="C263" s="194">
        <v>0.4</v>
      </c>
    </row>
    <row r="264" spans="1:11" x14ac:dyDescent="0.25">
      <c r="A264" s="206" t="s">
        <v>461</v>
      </c>
      <c r="B264" s="194">
        <v>3.6</v>
      </c>
      <c r="C264" s="194">
        <v>0.4</v>
      </c>
    </row>
    <row r="265" spans="1:11" x14ac:dyDescent="0.25">
      <c r="A265" s="206" t="s">
        <v>462</v>
      </c>
      <c r="B265" s="194">
        <v>1</v>
      </c>
      <c r="C265" s="194">
        <v>0.4</v>
      </c>
    </row>
    <row r="266" spans="1:11" s="198" customFormat="1" x14ac:dyDescent="0.25">
      <c r="A266" s="215" t="s">
        <v>463</v>
      </c>
      <c r="B266" s="197">
        <v>2.8</v>
      </c>
      <c r="C266" s="197">
        <v>0.4</v>
      </c>
      <c r="K266" s="229"/>
    </row>
    <row r="267" spans="1:11" x14ac:dyDescent="0.25">
      <c r="A267" s="206" t="s">
        <v>464</v>
      </c>
      <c r="B267" s="194">
        <v>2.6</v>
      </c>
      <c r="C267" s="194">
        <v>0.4</v>
      </c>
    </row>
    <row r="268" spans="1:11" x14ac:dyDescent="0.25">
      <c r="A268" s="206" t="s">
        <v>465</v>
      </c>
      <c r="B268" s="194">
        <v>2.5</v>
      </c>
      <c r="C268" s="194">
        <v>0.4</v>
      </c>
    </row>
    <row r="269" spans="1:11" x14ac:dyDescent="0.25">
      <c r="A269" s="206" t="s">
        <v>466</v>
      </c>
      <c r="B269" s="194">
        <v>1.2</v>
      </c>
      <c r="C269" s="194">
        <v>0.4</v>
      </c>
    </row>
    <row r="270" spans="1:11" x14ac:dyDescent="0.25">
      <c r="A270" s="206" t="s">
        <v>467</v>
      </c>
      <c r="B270" s="194">
        <v>2.8</v>
      </c>
      <c r="C270" s="194">
        <v>0.3</v>
      </c>
    </row>
    <row r="271" spans="1:11" s="198" customFormat="1" x14ac:dyDescent="0.25">
      <c r="A271" s="215" t="s">
        <v>468</v>
      </c>
      <c r="B271" s="197">
        <v>1.6</v>
      </c>
      <c r="C271" s="197">
        <v>0.4</v>
      </c>
      <c r="K271" s="229"/>
    </row>
    <row r="272" spans="1:11" x14ac:dyDescent="0.25">
      <c r="A272" s="206" t="s">
        <v>469</v>
      </c>
      <c r="B272" s="194">
        <v>2.7</v>
      </c>
      <c r="C272" s="194">
        <v>0.4</v>
      </c>
    </row>
    <row r="273" spans="1:11" x14ac:dyDescent="0.25">
      <c r="A273" s="206" t="s">
        <v>470</v>
      </c>
      <c r="B273" s="194">
        <v>2.2000000000000002</v>
      </c>
      <c r="C273" s="194">
        <v>0.4</v>
      </c>
    </row>
    <row r="274" spans="1:11" ht="15" customHeight="1" x14ac:dyDescent="0.25">
      <c r="A274" s="206" t="s">
        <v>471</v>
      </c>
      <c r="B274" s="194">
        <v>1</v>
      </c>
      <c r="C274" s="194">
        <v>0.4</v>
      </c>
    </row>
    <row r="275" spans="1:11" x14ac:dyDescent="0.25">
      <c r="A275" s="206" t="s">
        <v>472</v>
      </c>
      <c r="B275" s="194">
        <v>2.5</v>
      </c>
      <c r="C275" s="194">
        <v>0.4</v>
      </c>
    </row>
    <row r="276" spans="1:11" s="198" customFormat="1" x14ac:dyDescent="0.25">
      <c r="A276" s="215" t="s">
        <v>473</v>
      </c>
      <c r="B276" s="197">
        <v>1.9</v>
      </c>
      <c r="C276" s="197">
        <v>0.4</v>
      </c>
      <c r="K276" s="229"/>
    </row>
    <row r="277" spans="1:11" x14ac:dyDescent="0.25">
      <c r="A277" s="206" t="s">
        <v>474</v>
      </c>
      <c r="B277" s="194">
        <v>1.9</v>
      </c>
      <c r="C277" s="194">
        <v>0.4</v>
      </c>
    </row>
    <row r="278" spans="1:11" x14ac:dyDescent="0.25">
      <c r="A278" s="206" t="s">
        <v>475</v>
      </c>
      <c r="B278" s="194">
        <v>2.8</v>
      </c>
      <c r="C278" s="194">
        <v>0.4</v>
      </c>
    </row>
    <row r="279" spans="1:11" x14ac:dyDescent="0.25">
      <c r="A279" s="206" t="s">
        <v>476</v>
      </c>
      <c r="B279" s="194">
        <v>1</v>
      </c>
      <c r="C279" s="194">
        <v>0.4</v>
      </c>
    </row>
    <row r="280" spans="1:11" x14ac:dyDescent="0.25">
      <c r="A280" s="206" t="s">
        <v>477</v>
      </c>
      <c r="B280" s="194">
        <v>2.4</v>
      </c>
      <c r="C280" s="194">
        <v>0.3</v>
      </c>
    </row>
    <row r="281" spans="1:11" s="198" customFormat="1" x14ac:dyDescent="0.25">
      <c r="A281" s="215" t="s">
        <v>478</v>
      </c>
      <c r="B281" s="197">
        <v>3.2</v>
      </c>
      <c r="C281" s="197">
        <v>0.4</v>
      </c>
      <c r="K281" s="229"/>
    </row>
    <row r="282" spans="1:11" x14ac:dyDescent="0.25">
      <c r="A282" s="206" t="s">
        <v>479</v>
      </c>
      <c r="B282" s="194">
        <v>2</v>
      </c>
      <c r="C282" s="194">
        <v>0.4</v>
      </c>
    </row>
    <row r="283" spans="1:11" x14ac:dyDescent="0.25">
      <c r="A283" s="206" t="s">
        <v>480</v>
      </c>
      <c r="B283" s="194">
        <v>2.8</v>
      </c>
      <c r="C283" s="194">
        <v>0.4</v>
      </c>
    </row>
    <row r="284" spans="1:11" x14ac:dyDescent="0.25">
      <c r="A284" s="206" t="s">
        <v>481</v>
      </c>
      <c r="B284" s="194">
        <v>1.3</v>
      </c>
      <c r="C284" s="194">
        <v>0.4</v>
      </c>
    </row>
    <row r="285" spans="1:11" x14ac:dyDescent="0.25">
      <c r="A285" s="206" t="s">
        <v>482</v>
      </c>
      <c r="B285" s="194">
        <v>3.1</v>
      </c>
      <c r="C285" s="194">
        <v>0.4</v>
      </c>
    </row>
    <row r="286" spans="1:11" s="198" customFormat="1" x14ac:dyDescent="0.25">
      <c r="A286" s="215" t="s">
        <v>483</v>
      </c>
      <c r="B286" s="197">
        <v>2.4</v>
      </c>
      <c r="C286" s="197">
        <v>0.3</v>
      </c>
      <c r="K286" s="229"/>
    </row>
    <row r="287" spans="1:11" x14ac:dyDescent="0.25">
      <c r="A287" s="206" t="s">
        <v>484</v>
      </c>
      <c r="B287" s="194">
        <v>2.9</v>
      </c>
      <c r="C287" s="194">
        <v>0.4</v>
      </c>
    </row>
    <row r="288" spans="1:11" x14ac:dyDescent="0.25">
      <c r="A288" s="206" t="s">
        <v>485</v>
      </c>
      <c r="B288" s="194">
        <v>2.6</v>
      </c>
      <c r="C288" s="194">
        <v>0.4</v>
      </c>
    </row>
    <row r="289" spans="1:11" x14ac:dyDescent="0.25">
      <c r="A289" s="206" t="s">
        <v>486</v>
      </c>
      <c r="B289" s="194">
        <v>2</v>
      </c>
      <c r="C289" s="194">
        <v>0.4</v>
      </c>
    </row>
    <row r="290" spans="1:11" x14ac:dyDescent="0.25">
      <c r="A290" s="206" t="s">
        <v>487</v>
      </c>
      <c r="B290" s="194">
        <v>2.8</v>
      </c>
      <c r="C290" s="194">
        <v>0.4</v>
      </c>
    </row>
    <row r="291" spans="1:11" s="198" customFormat="1" x14ac:dyDescent="0.25">
      <c r="A291" s="215" t="s">
        <v>488</v>
      </c>
      <c r="B291" s="197">
        <v>2.2999999999999998</v>
      </c>
      <c r="C291" s="197">
        <v>0.4</v>
      </c>
      <c r="K291" s="229"/>
    </row>
    <row r="292" spans="1:11" x14ac:dyDescent="0.25">
      <c r="A292" s="206" t="s">
        <v>489</v>
      </c>
      <c r="B292" s="194">
        <v>2.4</v>
      </c>
      <c r="C292" s="194">
        <v>0.4</v>
      </c>
    </row>
    <row r="293" spans="1:11" x14ac:dyDescent="0.25">
      <c r="A293" s="206" t="s">
        <v>490</v>
      </c>
      <c r="B293" s="194">
        <v>2.2999999999999998</v>
      </c>
      <c r="C293" s="194">
        <v>0.4</v>
      </c>
    </row>
    <row r="294" spans="1:11" x14ac:dyDescent="0.25">
      <c r="A294" s="206" t="s">
        <v>491</v>
      </c>
      <c r="B294" s="194">
        <v>2.2000000000000002</v>
      </c>
      <c r="C294" s="194">
        <v>0.4</v>
      </c>
    </row>
    <row r="295" spans="1:11" x14ac:dyDescent="0.25">
      <c r="A295" s="206" t="s">
        <v>492</v>
      </c>
      <c r="B295" s="194">
        <v>2</v>
      </c>
      <c r="C295" s="194">
        <v>0.4</v>
      </c>
    </row>
    <row r="296" spans="1:11" s="198" customFormat="1" x14ac:dyDescent="0.25">
      <c r="A296" s="215" t="s">
        <v>493</v>
      </c>
      <c r="B296" s="197">
        <v>2.2999999999999998</v>
      </c>
      <c r="C296" s="197">
        <v>0.4</v>
      </c>
      <c r="K296" s="229"/>
    </row>
    <row r="297" spans="1:11" x14ac:dyDescent="0.25">
      <c r="A297" s="206" t="s">
        <v>494</v>
      </c>
      <c r="B297" s="194">
        <v>2.2999999999999998</v>
      </c>
      <c r="C297" s="194">
        <v>0.4</v>
      </c>
    </row>
    <row r="298" spans="1:11" x14ac:dyDescent="0.25">
      <c r="A298" s="206" t="s">
        <v>495</v>
      </c>
      <c r="B298" s="194">
        <v>2.2999999999999998</v>
      </c>
      <c r="C298" s="194">
        <v>0.3</v>
      </c>
    </row>
    <row r="299" spans="1:11" x14ac:dyDescent="0.25">
      <c r="A299" s="206" t="s">
        <v>496</v>
      </c>
      <c r="B299" s="194">
        <v>2.1</v>
      </c>
      <c r="C299" s="194">
        <v>0.4</v>
      </c>
    </row>
    <row r="300" spans="1:11" x14ac:dyDescent="0.25">
      <c r="A300" s="206" t="s">
        <v>497</v>
      </c>
      <c r="B300" s="194">
        <v>2.9</v>
      </c>
      <c r="C300" s="194">
        <v>0.4</v>
      </c>
    </row>
    <row r="301" spans="1:11" s="198" customFormat="1" x14ac:dyDescent="0.25">
      <c r="A301" s="215" t="s">
        <v>498</v>
      </c>
      <c r="B301" s="197">
        <v>1.5</v>
      </c>
      <c r="C301" s="197">
        <v>0.4</v>
      </c>
      <c r="K301" s="229"/>
    </row>
    <row r="302" spans="1:11" x14ac:dyDescent="0.25">
      <c r="A302" s="206" t="s">
        <v>499</v>
      </c>
      <c r="B302" s="194">
        <v>2.4</v>
      </c>
      <c r="C302" s="194">
        <v>0.4</v>
      </c>
    </row>
    <row r="303" spans="1:11" x14ac:dyDescent="0.25">
      <c r="A303" s="206" t="s">
        <v>500</v>
      </c>
      <c r="B303" s="194">
        <v>2.6</v>
      </c>
      <c r="C303" s="194">
        <v>0.4</v>
      </c>
    </row>
    <row r="304" spans="1:11" x14ac:dyDescent="0.25">
      <c r="A304" s="206" t="s">
        <v>501</v>
      </c>
      <c r="B304" s="194">
        <v>2.6</v>
      </c>
      <c r="C304" s="194">
        <v>0.3</v>
      </c>
    </row>
    <row r="305" spans="1:11" ht="12.75" customHeight="1" x14ac:dyDescent="0.25">
      <c r="A305" s="206" t="s">
        <v>502</v>
      </c>
      <c r="B305" s="194">
        <v>2.7</v>
      </c>
      <c r="C305" s="194">
        <v>0.4</v>
      </c>
    </row>
    <row r="306" spans="1:11" s="198" customFormat="1" x14ac:dyDescent="0.25">
      <c r="A306" s="215" t="s">
        <v>503</v>
      </c>
      <c r="B306" s="197">
        <v>0.9</v>
      </c>
      <c r="C306" s="197">
        <v>0.4</v>
      </c>
      <c r="K306" s="229"/>
    </row>
    <row r="307" spans="1:11" x14ac:dyDescent="0.25">
      <c r="A307" s="206" t="s">
        <v>504</v>
      </c>
      <c r="B307" s="194">
        <v>1.9</v>
      </c>
      <c r="C307" s="194">
        <v>0.4</v>
      </c>
    </row>
    <row r="308" spans="1:11" x14ac:dyDescent="0.25">
      <c r="A308" s="206" t="s">
        <v>505</v>
      </c>
      <c r="B308" s="194">
        <v>2.5</v>
      </c>
      <c r="C308" s="194">
        <v>0.4</v>
      </c>
    </row>
    <row r="309" spans="1:11" x14ac:dyDescent="0.25">
      <c r="A309" s="206" t="s">
        <v>506</v>
      </c>
      <c r="B309" s="194">
        <v>2.4</v>
      </c>
      <c r="C309" s="194">
        <v>0.4</v>
      </c>
    </row>
    <row r="310" spans="1:11" x14ac:dyDescent="0.25">
      <c r="A310" s="206" t="s">
        <v>507</v>
      </c>
      <c r="B310" s="194">
        <v>1.2</v>
      </c>
      <c r="C310" s="194">
        <v>0.4</v>
      </c>
    </row>
    <row r="311" spans="1:11" s="198" customFormat="1" ht="12.75" customHeight="1" x14ac:dyDescent="0.25">
      <c r="A311" s="215" t="s">
        <v>508</v>
      </c>
      <c r="B311" s="197">
        <v>1.3</v>
      </c>
      <c r="C311" s="197">
        <v>0.4</v>
      </c>
      <c r="K311" s="229"/>
    </row>
    <row r="312" spans="1:11" x14ac:dyDescent="0.25">
      <c r="A312" s="206" t="s">
        <v>509</v>
      </c>
      <c r="B312" s="194">
        <v>2.9</v>
      </c>
      <c r="C312" s="194">
        <v>0.4</v>
      </c>
    </row>
    <row r="313" spans="1:11" ht="12.75" customHeight="1" x14ac:dyDescent="0.25">
      <c r="A313" s="206" t="s">
        <v>510</v>
      </c>
      <c r="B313" s="194">
        <v>1.4</v>
      </c>
      <c r="C313" s="194">
        <v>0.4</v>
      </c>
    </row>
    <row r="314" spans="1:11" x14ac:dyDescent="0.25">
      <c r="A314" s="206" t="s">
        <v>511</v>
      </c>
      <c r="B314" s="194">
        <v>1.1000000000000001</v>
      </c>
      <c r="C314" s="194">
        <v>0.4</v>
      </c>
    </row>
    <row r="315" spans="1:11" x14ac:dyDescent="0.25">
      <c r="A315" s="206" t="s">
        <v>512</v>
      </c>
      <c r="B315" s="194">
        <v>2.6</v>
      </c>
      <c r="C315" s="194">
        <v>0.4</v>
      </c>
    </row>
    <row r="316" spans="1:11" s="198" customFormat="1" x14ac:dyDescent="0.25">
      <c r="A316" s="215" t="s">
        <v>513</v>
      </c>
      <c r="B316" s="197">
        <v>2</v>
      </c>
      <c r="C316" s="197">
        <v>0.4</v>
      </c>
      <c r="K316" s="229"/>
    </row>
    <row r="317" spans="1:11" x14ac:dyDescent="0.25">
      <c r="A317" s="206" t="s">
        <v>514</v>
      </c>
      <c r="B317" s="194">
        <v>2.2999999999999998</v>
      </c>
      <c r="C317" s="194">
        <v>0.4</v>
      </c>
    </row>
    <row r="318" spans="1:11" x14ac:dyDescent="0.25">
      <c r="A318" s="206" t="s">
        <v>515</v>
      </c>
      <c r="B318" s="194">
        <v>2.8</v>
      </c>
      <c r="C318" s="194">
        <v>0.3</v>
      </c>
    </row>
    <row r="319" spans="1:11" x14ac:dyDescent="0.25">
      <c r="A319" s="206" t="s">
        <v>516</v>
      </c>
      <c r="B319" s="194">
        <v>2.7</v>
      </c>
      <c r="C319" s="194">
        <v>0.4</v>
      </c>
    </row>
    <row r="320" spans="1:11" x14ac:dyDescent="0.25">
      <c r="A320" s="206" t="s">
        <v>517</v>
      </c>
      <c r="B320" s="194">
        <v>3.6</v>
      </c>
      <c r="C320" s="194">
        <v>0.4</v>
      </c>
    </row>
    <row r="321" spans="1:11" s="198" customFormat="1" x14ac:dyDescent="0.25">
      <c r="A321" s="215" t="s">
        <v>518</v>
      </c>
      <c r="B321" s="197">
        <v>2.9</v>
      </c>
      <c r="C321" s="197">
        <v>0.4</v>
      </c>
      <c r="K321" s="229"/>
    </row>
    <row r="322" spans="1:11" x14ac:dyDescent="0.25">
      <c r="A322" s="206" t="s">
        <v>519</v>
      </c>
      <c r="B322" s="194">
        <v>1.7</v>
      </c>
      <c r="C322" s="194">
        <v>0.4</v>
      </c>
    </row>
    <row r="323" spans="1:11" x14ac:dyDescent="0.25">
      <c r="A323" s="206" t="s">
        <v>520</v>
      </c>
      <c r="B323" s="194">
        <v>2.9</v>
      </c>
      <c r="C323" s="194">
        <v>0.3</v>
      </c>
    </row>
    <row r="324" spans="1:11" x14ac:dyDescent="0.25">
      <c r="A324" s="206" t="s">
        <v>521</v>
      </c>
      <c r="B324" s="194">
        <v>2.7</v>
      </c>
      <c r="C324" s="194">
        <v>0.4</v>
      </c>
    </row>
    <row r="325" spans="1:11" x14ac:dyDescent="0.25">
      <c r="A325" s="206" t="s">
        <v>522</v>
      </c>
      <c r="B325" s="194">
        <v>3</v>
      </c>
      <c r="C325" s="194">
        <v>0.3</v>
      </c>
    </row>
    <row r="326" spans="1:11" s="198" customFormat="1" x14ac:dyDescent="0.25">
      <c r="A326" s="215" t="s">
        <v>523</v>
      </c>
      <c r="B326" s="197">
        <v>2.2999999999999998</v>
      </c>
      <c r="C326" s="197">
        <v>0.4</v>
      </c>
      <c r="K326" s="229"/>
    </row>
    <row r="327" spans="1:11" x14ac:dyDescent="0.25">
      <c r="A327" s="206" t="s">
        <v>524</v>
      </c>
      <c r="B327" s="194">
        <v>2.5</v>
      </c>
      <c r="C327" s="194">
        <v>0.3</v>
      </c>
    </row>
    <row r="328" spans="1:11" x14ac:dyDescent="0.25">
      <c r="A328" s="206" t="s">
        <v>525</v>
      </c>
      <c r="B328" s="194">
        <v>2.7</v>
      </c>
      <c r="C328" s="194">
        <v>0.4</v>
      </c>
    </row>
    <row r="329" spans="1:11" x14ac:dyDescent="0.25">
      <c r="A329" s="206" t="s">
        <v>526</v>
      </c>
      <c r="B329" s="194">
        <v>2.6</v>
      </c>
      <c r="C329" s="194">
        <v>0.4</v>
      </c>
    </row>
    <row r="330" spans="1:11" x14ac:dyDescent="0.25">
      <c r="A330" s="206" t="s">
        <v>527</v>
      </c>
      <c r="B330" s="194">
        <v>2.1</v>
      </c>
      <c r="C330" s="194">
        <v>0.4</v>
      </c>
    </row>
    <row r="331" spans="1:11" s="198" customFormat="1" x14ac:dyDescent="0.25">
      <c r="A331" s="215" t="s">
        <v>528</v>
      </c>
      <c r="B331" s="197">
        <v>2.7</v>
      </c>
      <c r="C331" s="197">
        <v>0.4</v>
      </c>
      <c r="K331" s="229"/>
    </row>
    <row r="332" spans="1:11" x14ac:dyDescent="0.25">
      <c r="A332" s="206" t="s">
        <v>529</v>
      </c>
      <c r="B332" s="194">
        <v>2.9</v>
      </c>
      <c r="C332" s="194">
        <v>0.3</v>
      </c>
    </row>
    <row r="333" spans="1:11" x14ac:dyDescent="0.25">
      <c r="A333" s="206" t="s">
        <v>530</v>
      </c>
      <c r="B333" s="194">
        <v>2</v>
      </c>
      <c r="C333" s="194">
        <v>0.4</v>
      </c>
    </row>
    <row r="334" spans="1:11" x14ac:dyDescent="0.25">
      <c r="A334" s="206" t="s">
        <v>531</v>
      </c>
      <c r="B334" s="194">
        <v>2.2000000000000002</v>
      </c>
      <c r="C334" s="194">
        <v>0.4</v>
      </c>
    </row>
    <row r="335" spans="1:11" x14ac:dyDescent="0.25">
      <c r="A335" s="206" t="s">
        <v>532</v>
      </c>
      <c r="B335" s="194">
        <v>3</v>
      </c>
      <c r="C335" s="194">
        <v>0.2</v>
      </c>
    </row>
    <row r="336" spans="1:11" s="198" customFormat="1" x14ac:dyDescent="0.25">
      <c r="A336" s="215" t="s">
        <v>533</v>
      </c>
      <c r="B336" s="197">
        <v>0.8</v>
      </c>
      <c r="C336" s="197">
        <v>0.4</v>
      </c>
      <c r="K336" s="229"/>
    </row>
    <row r="337" spans="1:11" x14ac:dyDescent="0.25">
      <c r="A337" s="206" t="s">
        <v>534</v>
      </c>
      <c r="B337" s="194">
        <v>2.2999999999999998</v>
      </c>
      <c r="C337" s="194">
        <v>0.4</v>
      </c>
    </row>
    <row r="338" spans="1:11" x14ac:dyDescent="0.25">
      <c r="A338" s="206" t="s">
        <v>535</v>
      </c>
      <c r="B338" s="194">
        <v>2.7</v>
      </c>
      <c r="C338" s="194">
        <v>0.4</v>
      </c>
    </row>
    <row r="339" spans="1:11" x14ac:dyDescent="0.25">
      <c r="A339" s="206" t="s">
        <v>536</v>
      </c>
      <c r="B339" s="194">
        <v>2.6</v>
      </c>
      <c r="C339" s="194">
        <v>0.4</v>
      </c>
    </row>
    <row r="340" spans="1:11" x14ac:dyDescent="0.25">
      <c r="A340" s="206" t="s">
        <v>537</v>
      </c>
      <c r="B340" s="194">
        <v>1.9</v>
      </c>
      <c r="C340" s="194">
        <v>0.4</v>
      </c>
    </row>
    <row r="341" spans="1:11" s="198" customFormat="1" x14ac:dyDescent="0.25">
      <c r="A341" s="215" t="s">
        <v>538</v>
      </c>
      <c r="B341" s="197">
        <v>2.2999999999999998</v>
      </c>
      <c r="C341" s="197">
        <v>0.4</v>
      </c>
      <c r="K341" s="229"/>
    </row>
    <row r="342" spans="1:11" x14ac:dyDescent="0.25">
      <c r="A342" s="206" t="s">
        <v>539</v>
      </c>
      <c r="B342" s="194">
        <v>2.2000000000000002</v>
      </c>
      <c r="C342" s="194">
        <v>0.4</v>
      </c>
    </row>
    <row r="343" spans="1:11" x14ac:dyDescent="0.25">
      <c r="A343" s="206" t="s">
        <v>540</v>
      </c>
      <c r="B343" s="194">
        <v>3.2</v>
      </c>
      <c r="C343" s="194">
        <v>0.4</v>
      </c>
    </row>
    <row r="344" spans="1:11" x14ac:dyDescent="0.25">
      <c r="A344" s="206" t="s">
        <v>541</v>
      </c>
      <c r="B344" s="194">
        <v>1.3</v>
      </c>
      <c r="C344" s="194">
        <v>0.4</v>
      </c>
    </row>
    <row r="345" spans="1:11" x14ac:dyDescent="0.25">
      <c r="A345" s="206" t="s">
        <v>542</v>
      </c>
      <c r="B345" s="194">
        <v>2.6</v>
      </c>
      <c r="C345" s="194">
        <v>0.3</v>
      </c>
    </row>
    <row r="346" spans="1:11" s="198" customFormat="1" x14ac:dyDescent="0.25">
      <c r="A346" s="215" t="s">
        <v>543</v>
      </c>
      <c r="B346" s="197">
        <v>2.8</v>
      </c>
      <c r="C346" s="197">
        <v>0.3</v>
      </c>
      <c r="K346" s="229"/>
    </row>
    <row r="347" spans="1:11" x14ac:dyDescent="0.25">
      <c r="A347" s="206" t="s">
        <v>544</v>
      </c>
      <c r="B347" s="194">
        <v>2.1</v>
      </c>
      <c r="C347" s="194">
        <v>0.4</v>
      </c>
    </row>
    <row r="348" spans="1:11" x14ac:dyDescent="0.25">
      <c r="A348" s="206" t="s">
        <v>545</v>
      </c>
      <c r="B348" s="194">
        <v>2.7</v>
      </c>
      <c r="C348" s="194">
        <v>0.4</v>
      </c>
    </row>
    <row r="349" spans="1:11" x14ac:dyDescent="0.25">
      <c r="A349" s="206" t="s">
        <v>546</v>
      </c>
      <c r="B349" s="194">
        <v>1.3</v>
      </c>
      <c r="C349" s="194">
        <v>0.4</v>
      </c>
    </row>
    <row r="350" spans="1:11" x14ac:dyDescent="0.25">
      <c r="A350" s="206" t="s">
        <v>547</v>
      </c>
      <c r="B350" s="194">
        <v>2.4</v>
      </c>
      <c r="C350" s="194">
        <v>0.4</v>
      </c>
    </row>
    <row r="351" spans="1:11" s="198" customFormat="1" x14ac:dyDescent="0.25">
      <c r="A351" s="215" t="s">
        <v>548</v>
      </c>
      <c r="B351" s="197">
        <v>2.7</v>
      </c>
      <c r="C351" s="197">
        <v>0.4</v>
      </c>
      <c r="K351" s="229"/>
    </row>
    <row r="352" spans="1:11" x14ac:dyDescent="0.25">
      <c r="A352" s="206" t="s">
        <v>549</v>
      </c>
      <c r="B352" s="194">
        <v>1.1000000000000001</v>
      </c>
      <c r="C352" s="194">
        <v>0.4</v>
      </c>
    </row>
    <row r="353" spans="1:11" x14ac:dyDescent="0.25">
      <c r="A353" s="214" t="s">
        <v>550</v>
      </c>
      <c r="B353" s="194">
        <v>1.1000000000000001</v>
      </c>
      <c r="C353" s="194">
        <v>0.4</v>
      </c>
    </row>
    <row r="354" spans="1:11" x14ac:dyDescent="0.25">
      <c r="A354" s="214" t="s">
        <v>551</v>
      </c>
      <c r="B354" s="194">
        <v>0.9</v>
      </c>
      <c r="C354" s="194">
        <v>0.4</v>
      </c>
    </row>
    <row r="355" spans="1:11" x14ac:dyDescent="0.25">
      <c r="A355" s="206" t="s">
        <v>552</v>
      </c>
      <c r="B355" s="194">
        <v>2.4</v>
      </c>
      <c r="C355" s="194">
        <v>0.4</v>
      </c>
    </row>
    <row r="356" spans="1:11" s="198" customFormat="1" x14ac:dyDescent="0.25">
      <c r="A356" s="215" t="s">
        <v>553</v>
      </c>
      <c r="B356" s="197">
        <v>2.7</v>
      </c>
      <c r="C356" s="197">
        <v>0.3</v>
      </c>
      <c r="K356" s="229"/>
    </row>
    <row r="357" spans="1:11" x14ac:dyDescent="0.25">
      <c r="A357" s="206" t="s">
        <v>554</v>
      </c>
      <c r="B357" s="194">
        <v>2.2999999999999998</v>
      </c>
      <c r="C357" s="194">
        <v>0.4</v>
      </c>
    </row>
    <row r="358" spans="1:11" x14ac:dyDescent="0.25">
      <c r="A358" s="206" t="s">
        <v>555</v>
      </c>
      <c r="B358" s="194">
        <v>2.7</v>
      </c>
      <c r="C358" s="194">
        <v>0.4</v>
      </c>
    </row>
    <row r="359" spans="1:11" x14ac:dyDescent="0.25">
      <c r="A359" s="206" t="s">
        <v>556</v>
      </c>
      <c r="B359" s="194">
        <v>2.8</v>
      </c>
      <c r="C359" s="194">
        <v>0.4</v>
      </c>
    </row>
    <row r="360" spans="1:11" x14ac:dyDescent="0.25">
      <c r="A360" s="206" t="s">
        <v>557</v>
      </c>
      <c r="B360" s="194">
        <v>1.4</v>
      </c>
      <c r="C360" s="194">
        <v>0.4</v>
      </c>
    </row>
    <row r="361" spans="1:11" s="198" customFormat="1" ht="12.75" customHeight="1" x14ac:dyDescent="0.25">
      <c r="A361" s="215" t="s">
        <v>558</v>
      </c>
      <c r="B361" s="197">
        <v>1.2</v>
      </c>
      <c r="C361" s="197">
        <v>0.4</v>
      </c>
      <c r="K361" s="229"/>
    </row>
    <row r="362" spans="1:11" x14ac:dyDescent="0.25">
      <c r="A362" s="206" t="s">
        <v>559</v>
      </c>
      <c r="B362" s="194">
        <v>1.9</v>
      </c>
      <c r="C362" s="194">
        <v>0.4</v>
      </c>
    </row>
    <row r="363" spans="1:11" x14ac:dyDescent="0.25">
      <c r="A363" s="206" t="s">
        <v>560</v>
      </c>
      <c r="B363" s="194">
        <v>2.6</v>
      </c>
      <c r="C363" s="194">
        <v>0.4</v>
      </c>
    </row>
    <row r="364" spans="1:11" x14ac:dyDescent="0.25">
      <c r="A364" s="206" t="s">
        <v>561</v>
      </c>
      <c r="B364" s="194">
        <v>1.5</v>
      </c>
      <c r="C364" s="194">
        <v>0.4</v>
      </c>
    </row>
    <row r="365" spans="1:11" ht="12.75" customHeight="1" x14ac:dyDescent="0.25">
      <c r="A365" s="206" t="s">
        <v>562</v>
      </c>
      <c r="B365" s="194">
        <v>1.4</v>
      </c>
      <c r="C365" s="194">
        <v>0.4</v>
      </c>
    </row>
    <row r="366" spans="1:11" s="198" customFormat="1" x14ac:dyDescent="0.25">
      <c r="A366" s="215" t="s">
        <v>563</v>
      </c>
      <c r="B366" s="197">
        <v>2</v>
      </c>
      <c r="C366" s="197">
        <v>0.4</v>
      </c>
      <c r="K366" s="229"/>
    </row>
    <row r="367" spans="1:11" x14ac:dyDescent="0.25">
      <c r="A367" s="206" t="s">
        <v>564</v>
      </c>
      <c r="B367" s="194">
        <v>1.8</v>
      </c>
      <c r="C367" s="194">
        <v>0.4</v>
      </c>
    </row>
    <row r="368" spans="1:11" x14ac:dyDescent="0.25">
      <c r="A368" s="206" t="s">
        <v>565</v>
      </c>
      <c r="B368" s="194">
        <v>2.2000000000000002</v>
      </c>
      <c r="C368" s="194">
        <v>0.4</v>
      </c>
    </row>
    <row r="369" spans="1:11" x14ac:dyDescent="0.25">
      <c r="A369" s="206" t="s">
        <v>566</v>
      </c>
      <c r="B369" s="194">
        <v>2.1</v>
      </c>
      <c r="C369" s="194">
        <v>0.4</v>
      </c>
    </row>
    <row r="370" spans="1:11" x14ac:dyDescent="0.25">
      <c r="A370" s="206" t="s">
        <v>567</v>
      </c>
      <c r="B370" s="194">
        <v>1.1000000000000001</v>
      </c>
      <c r="C370" s="194">
        <v>0.4</v>
      </c>
    </row>
    <row r="371" spans="1:11" s="198" customFormat="1" x14ac:dyDescent="0.25">
      <c r="A371" s="215" t="s">
        <v>568</v>
      </c>
      <c r="B371" s="197">
        <v>2.2999999999999998</v>
      </c>
      <c r="C371" s="197">
        <v>0.4</v>
      </c>
      <c r="K371" s="229"/>
    </row>
    <row r="372" spans="1:11" x14ac:dyDescent="0.25">
      <c r="A372" s="206" t="s">
        <v>569</v>
      </c>
      <c r="B372" s="194">
        <v>2.4</v>
      </c>
      <c r="C372" s="194">
        <v>0.4</v>
      </c>
    </row>
    <row r="373" spans="1:11" x14ac:dyDescent="0.25">
      <c r="A373" s="206" t="s">
        <v>570</v>
      </c>
      <c r="B373" s="194">
        <v>1.4</v>
      </c>
      <c r="C373" s="194">
        <v>0.4</v>
      </c>
    </row>
    <row r="374" spans="1:11" x14ac:dyDescent="0.25">
      <c r="A374" s="206" t="s">
        <v>571</v>
      </c>
      <c r="B374" s="194">
        <v>2.4</v>
      </c>
      <c r="C374" s="194">
        <v>0.4</v>
      </c>
    </row>
    <row r="375" spans="1:11" s="198" customFormat="1" x14ac:dyDescent="0.25">
      <c r="A375" s="215" t="s">
        <v>572</v>
      </c>
      <c r="B375" s="197">
        <v>2.5</v>
      </c>
      <c r="C375" s="197">
        <v>0.4</v>
      </c>
      <c r="K375" s="229"/>
    </row>
    <row r="376" spans="1:11" x14ac:dyDescent="0.25">
      <c r="A376" s="206" t="s">
        <v>573</v>
      </c>
      <c r="B376" s="194">
        <v>2.8</v>
      </c>
      <c r="C376" s="194">
        <v>0.4</v>
      </c>
    </row>
    <row r="377" spans="1:11" x14ac:dyDescent="0.25">
      <c r="A377" s="206" t="s">
        <v>574</v>
      </c>
      <c r="B377" s="194">
        <v>2.7</v>
      </c>
      <c r="C377" s="194">
        <v>0.4</v>
      </c>
    </row>
    <row r="378" spans="1:11" s="198" customFormat="1" x14ac:dyDescent="0.25">
      <c r="A378" s="215" t="s">
        <v>575</v>
      </c>
      <c r="B378" s="197">
        <v>1.4</v>
      </c>
      <c r="C378" s="197">
        <v>0.4</v>
      </c>
      <c r="K378" s="229"/>
    </row>
    <row r="379" spans="1:11" x14ac:dyDescent="0.25">
      <c r="A379" s="206" t="s">
        <v>576</v>
      </c>
      <c r="B379" s="194">
        <v>2.1</v>
      </c>
      <c r="C379" s="194">
        <v>0.4</v>
      </c>
    </row>
    <row r="380" spans="1:11" x14ac:dyDescent="0.25">
      <c r="A380" s="206" t="s">
        <v>577</v>
      </c>
      <c r="B380" s="194">
        <v>2.8</v>
      </c>
      <c r="C380" s="194">
        <v>0.4</v>
      </c>
    </row>
    <row r="381" spans="1:11" x14ac:dyDescent="0.25">
      <c r="A381" s="206" t="s">
        <v>578</v>
      </c>
      <c r="B381" s="194">
        <v>2.1</v>
      </c>
      <c r="C381" s="194">
        <v>0.4</v>
      </c>
    </row>
    <row r="382" spans="1:11" x14ac:dyDescent="0.25">
      <c r="A382" s="206" t="s">
        <v>579</v>
      </c>
      <c r="B382" s="194">
        <v>2.5</v>
      </c>
      <c r="C382" s="194">
        <v>0.4</v>
      </c>
    </row>
    <row r="383" spans="1:11" s="198" customFormat="1" x14ac:dyDescent="0.25">
      <c r="A383" s="215" t="s">
        <v>580</v>
      </c>
      <c r="B383" s="197">
        <v>2.8</v>
      </c>
      <c r="C383" s="197">
        <v>0.4</v>
      </c>
      <c r="K383" s="229"/>
    </row>
    <row r="384" spans="1:11" x14ac:dyDescent="0.25">
      <c r="A384" s="206" t="s">
        <v>581</v>
      </c>
      <c r="B384" s="194">
        <v>2.2999999999999998</v>
      </c>
      <c r="C384" s="194">
        <v>0.4</v>
      </c>
    </row>
    <row r="385" spans="1:11" x14ac:dyDescent="0.25">
      <c r="A385" s="206" t="s">
        <v>582</v>
      </c>
      <c r="B385" s="194">
        <v>2.6</v>
      </c>
      <c r="C385" s="194">
        <v>0.4</v>
      </c>
    </row>
    <row r="386" spans="1:11" x14ac:dyDescent="0.25">
      <c r="A386" s="206" t="s">
        <v>583</v>
      </c>
      <c r="B386" s="194">
        <v>2</v>
      </c>
      <c r="C386" s="194">
        <v>0.4</v>
      </c>
    </row>
    <row r="387" spans="1:11" x14ac:dyDescent="0.25">
      <c r="A387" s="206" t="s">
        <v>584</v>
      </c>
      <c r="B387" s="194">
        <v>1.3</v>
      </c>
      <c r="C387" s="194">
        <v>0.4</v>
      </c>
    </row>
    <row r="388" spans="1:11" s="198" customFormat="1" x14ac:dyDescent="0.25">
      <c r="A388" s="215" t="s">
        <v>585</v>
      </c>
      <c r="B388" s="197">
        <v>1</v>
      </c>
      <c r="C388" s="197">
        <v>0.4</v>
      </c>
      <c r="K388" s="229"/>
    </row>
    <row r="389" spans="1:11" x14ac:dyDescent="0.25">
      <c r="A389" s="206" t="s">
        <v>586</v>
      </c>
      <c r="B389" s="194">
        <v>2</v>
      </c>
      <c r="C389" s="194">
        <v>0.4</v>
      </c>
    </row>
    <row r="390" spans="1:11" x14ac:dyDescent="0.25">
      <c r="A390" s="206" t="s">
        <v>587</v>
      </c>
      <c r="B390" s="194">
        <v>1.9</v>
      </c>
      <c r="C390" s="194">
        <v>0.4</v>
      </c>
    </row>
    <row r="391" spans="1:11" x14ac:dyDescent="0.25">
      <c r="A391" s="206" t="s">
        <v>588</v>
      </c>
      <c r="B391" s="194">
        <v>2.5</v>
      </c>
      <c r="C391" s="194">
        <v>0.4</v>
      </c>
    </row>
    <row r="392" spans="1:11" x14ac:dyDescent="0.25">
      <c r="A392" s="206" t="s">
        <v>589</v>
      </c>
      <c r="B392" s="194">
        <v>1.2</v>
      </c>
      <c r="C392" s="194">
        <v>0.4</v>
      </c>
    </row>
    <row r="393" spans="1:11" s="198" customFormat="1" x14ac:dyDescent="0.25">
      <c r="A393" s="215" t="s">
        <v>590</v>
      </c>
      <c r="B393" s="197">
        <v>2.1</v>
      </c>
      <c r="C393" s="197">
        <v>0.4</v>
      </c>
      <c r="K393" s="229"/>
    </row>
    <row r="394" spans="1:11" x14ac:dyDescent="0.25">
      <c r="A394" s="206" t="s">
        <v>591</v>
      </c>
      <c r="B394" s="194">
        <v>2.8</v>
      </c>
      <c r="C394" s="194">
        <v>0.4</v>
      </c>
    </row>
    <row r="395" spans="1:11" x14ac:dyDescent="0.25">
      <c r="A395" s="206" t="s">
        <v>592</v>
      </c>
      <c r="B395" s="194">
        <v>1.2</v>
      </c>
      <c r="C395" s="194">
        <v>0.4</v>
      </c>
    </row>
    <row r="396" spans="1:11" x14ac:dyDescent="0.25">
      <c r="A396" s="206" t="s">
        <v>593</v>
      </c>
      <c r="B396" s="194">
        <v>2.4</v>
      </c>
      <c r="C396" s="194">
        <v>0.4</v>
      </c>
    </row>
    <row r="397" spans="1:11" x14ac:dyDescent="0.25">
      <c r="A397" s="206" t="s">
        <v>594</v>
      </c>
      <c r="B397" s="194">
        <v>1.2</v>
      </c>
      <c r="C397" s="194">
        <v>0.4</v>
      </c>
    </row>
    <row r="398" spans="1:11" s="198" customFormat="1" x14ac:dyDescent="0.25">
      <c r="A398" s="215" t="s">
        <v>595</v>
      </c>
      <c r="B398" s="197">
        <v>2.2000000000000002</v>
      </c>
      <c r="C398" s="197">
        <v>0.4</v>
      </c>
      <c r="K398" s="229"/>
    </row>
    <row r="399" spans="1:11" x14ac:dyDescent="0.25">
      <c r="A399" s="206" t="s">
        <v>274</v>
      </c>
      <c r="B399" s="194">
        <v>1.5</v>
      </c>
      <c r="C399" s="194">
        <v>0.4</v>
      </c>
    </row>
    <row r="400" spans="1:11" x14ac:dyDescent="0.25">
      <c r="A400" s="206" t="s">
        <v>596</v>
      </c>
      <c r="B400" s="194">
        <v>2.7</v>
      </c>
      <c r="C400" s="194">
        <v>0.4</v>
      </c>
    </row>
    <row r="401" spans="1:11" ht="25.5" customHeight="1" x14ac:dyDescent="0.25">
      <c r="A401" s="206" t="s">
        <v>597</v>
      </c>
      <c r="B401" s="194">
        <v>2.5</v>
      </c>
      <c r="C401" s="194">
        <v>0.4</v>
      </c>
    </row>
    <row r="402" spans="1:11" x14ac:dyDescent="0.25">
      <c r="A402" s="206" t="s">
        <v>598</v>
      </c>
      <c r="B402" s="194">
        <v>2.6</v>
      </c>
      <c r="C402" s="194">
        <v>0.3</v>
      </c>
    </row>
    <row r="403" spans="1:11" s="198" customFormat="1" x14ac:dyDescent="0.25">
      <c r="A403" s="215" t="s">
        <v>599</v>
      </c>
      <c r="B403" s="197">
        <v>2.5</v>
      </c>
      <c r="C403" s="197">
        <v>0.4</v>
      </c>
      <c r="K403" s="229"/>
    </row>
    <row r="404" spans="1:11" x14ac:dyDescent="0.25">
      <c r="A404" s="206" t="s">
        <v>600</v>
      </c>
      <c r="B404" s="194">
        <v>1.5</v>
      </c>
      <c r="C404" s="194">
        <v>0.4</v>
      </c>
    </row>
    <row r="405" spans="1:11" x14ac:dyDescent="0.25">
      <c r="A405" s="206" t="s">
        <v>601</v>
      </c>
      <c r="B405" s="194">
        <v>2.4</v>
      </c>
      <c r="C405" s="194">
        <v>0.4</v>
      </c>
    </row>
    <row r="406" spans="1:11" x14ac:dyDescent="0.25">
      <c r="A406" s="206" t="s">
        <v>602</v>
      </c>
      <c r="B406" s="194">
        <v>1.1000000000000001</v>
      </c>
      <c r="C406" s="194">
        <v>0.4</v>
      </c>
    </row>
    <row r="407" spans="1:11" x14ac:dyDescent="0.25">
      <c r="A407" s="206" t="s">
        <v>603</v>
      </c>
      <c r="B407" s="194">
        <v>3.1</v>
      </c>
      <c r="C407" s="194">
        <v>0.4</v>
      </c>
    </row>
    <row r="408" spans="1:11" s="198" customFormat="1" x14ac:dyDescent="0.25">
      <c r="A408" s="215" t="s">
        <v>604</v>
      </c>
      <c r="B408" s="197">
        <v>3.3</v>
      </c>
      <c r="C408" s="197">
        <v>0.4</v>
      </c>
      <c r="K408" s="229"/>
    </row>
    <row r="409" spans="1:11" x14ac:dyDescent="0.25">
      <c r="A409" s="206" t="s">
        <v>605</v>
      </c>
      <c r="B409" s="194">
        <v>2.5</v>
      </c>
      <c r="C409" s="194">
        <v>0.4</v>
      </c>
    </row>
    <row r="410" spans="1:11" x14ac:dyDescent="0.25">
      <c r="A410" s="206" t="s">
        <v>606</v>
      </c>
      <c r="B410" s="194">
        <v>3.1</v>
      </c>
      <c r="C410" s="194">
        <v>0.4</v>
      </c>
    </row>
    <row r="411" spans="1:11" x14ac:dyDescent="0.25">
      <c r="A411" s="206" t="s">
        <v>607</v>
      </c>
      <c r="B411" s="194">
        <v>1.3</v>
      </c>
      <c r="C411" s="194">
        <v>0.4</v>
      </c>
    </row>
    <row r="412" spans="1:11" x14ac:dyDescent="0.25">
      <c r="A412" s="206" t="s">
        <v>608</v>
      </c>
      <c r="B412" s="194">
        <v>2.6</v>
      </c>
      <c r="C412" s="194">
        <v>0.3</v>
      </c>
    </row>
    <row r="413" spans="1:11" s="198" customFormat="1" x14ac:dyDescent="0.25">
      <c r="A413" s="215" t="s">
        <v>609</v>
      </c>
      <c r="B413" s="197">
        <v>2.2999999999999998</v>
      </c>
      <c r="C413" s="197">
        <v>0.4</v>
      </c>
      <c r="K413" s="229"/>
    </row>
    <row r="414" spans="1:11" x14ac:dyDescent="0.25">
      <c r="A414" s="206" t="s">
        <v>610</v>
      </c>
      <c r="B414" s="194">
        <v>1.5</v>
      </c>
      <c r="C414" s="194">
        <v>0.4</v>
      </c>
    </row>
    <row r="415" spans="1:11" x14ac:dyDescent="0.25">
      <c r="A415" s="206" t="s">
        <v>611</v>
      </c>
      <c r="B415" s="194">
        <v>2.7</v>
      </c>
      <c r="C415" s="194">
        <v>0.3</v>
      </c>
    </row>
    <row r="416" spans="1:11" x14ac:dyDescent="0.25">
      <c r="A416" s="206" t="s">
        <v>612</v>
      </c>
      <c r="B416" s="194">
        <v>2.8</v>
      </c>
      <c r="C416" s="194">
        <v>0.4</v>
      </c>
    </row>
    <row r="417" spans="1:11" x14ac:dyDescent="0.25">
      <c r="A417" s="206" t="s">
        <v>613</v>
      </c>
      <c r="B417" s="194">
        <v>2.7</v>
      </c>
      <c r="C417" s="194">
        <v>0.4</v>
      </c>
    </row>
    <row r="418" spans="1:11" s="198" customFormat="1" x14ac:dyDescent="0.25">
      <c r="A418" s="215" t="s">
        <v>614</v>
      </c>
      <c r="B418" s="197">
        <v>1</v>
      </c>
      <c r="C418" s="197">
        <v>0.4</v>
      </c>
      <c r="K418" s="229"/>
    </row>
    <row r="419" spans="1:11" x14ac:dyDescent="0.25">
      <c r="A419" s="206" t="s">
        <v>615</v>
      </c>
      <c r="B419" s="194">
        <v>2.2000000000000002</v>
      </c>
      <c r="C419" s="194">
        <v>0.4</v>
      </c>
    </row>
    <row r="420" spans="1:11" x14ac:dyDescent="0.25">
      <c r="A420" s="206" t="s">
        <v>616</v>
      </c>
      <c r="B420" s="194">
        <v>1.4</v>
      </c>
      <c r="C420" s="194">
        <v>0.4</v>
      </c>
    </row>
    <row r="421" spans="1:11" x14ac:dyDescent="0.25">
      <c r="A421" s="206" t="s">
        <v>617</v>
      </c>
      <c r="B421" s="194">
        <v>1.7</v>
      </c>
      <c r="C421" s="194">
        <v>0.4</v>
      </c>
    </row>
    <row r="422" spans="1:11" x14ac:dyDescent="0.25">
      <c r="A422" s="206" t="s">
        <v>618</v>
      </c>
      <c r="B422" s="194">
        <v>2.2999999999999998</v>
      </c>
      <c r="C422" s="194">
        <v>0.4</v>
      </c>
    </row>
    <row r="423" spans="1:11" s="198" customFormat="1" x14ac:dyDescent="0.25">
      <c r="A423" s="215" t="s">
        <v>619</v>
      </c>
      <c r="B423" s="197">
        <v>1.9</v>
      </c>
      <c r="C423" s="197">
        <v>0.4</v>
      </c>
      <c r="K423" s="229"/>
    </row>
    <row r="424" spans="1:11" x14ac:dyDescent="0.25">
      <c r="A424" s="206" t="s">
        <v>620</v>
      </c>
      <c r="B424" s="194">
        <v>2.4</v>
      </c>
      <c r="C424" s="194">
        <v>0.4</v>
      </c>
    </row>
    <row r="425" spans="1:11" x14ac:dyDescent="0.25">
      <c r="A425" s="206" t="s">
        <v>621</v>
      </c>
      <c r="B425" s="194">
        <v>2.5</v>
      </c>
      <c r="C425" s="194">
        <v>0.4</v>
      </c>
    </row>
    <row r="426" spans="1:11" x14ac:dyDescent="0.25">
      <c r="A426" s="206" t="s">
        <v>622</v>
      </c>
      <c r="B426" s="194">
        <v>2.8</v>
      </c>
      <c r="C426" s="194">
        <v>0.4</v>
      </c>
    </row>
    <row r="427" spans="1:11" x14ac:dyDescent="0.25">
      <c r="A427" s="206" t="s">
        <v>623</v>
      </c>
      <c r="B427" s="194">
        <v>2.1</v>
      </c>
      <c r="C427" s="194">
        <v>0.4</v>
      </c>
    </row>
    <row r="428" spans="1:11" s="198" customFormat="1" x14ac:dyDescent="0.25">
      <c r="A428" s="215" t="s">
        <v>624</v>
      </c>
      <c r="B428" s="197">
        <v>2.6</v>
      </c>
      <c r="C428" s="197">
        <v>0.4</v>
      </c>
      <c r="K428" s="229"/>
    </row>
    <row r="429" spans="1:11" x14ac:dyDescent="0.25">
      <c r="A429" s="206" t="s">
        <v>625</v>
      </c>
      <c r="B429" s="194">
        <v>1.9</v>
      </c>
      <c r="C429" s="194">
        <v>0.4</v>
      </c>
    </row>
    <row r="430" spans="1:11" x14ac:dyDescent="0.25">
      <c r="A430" s="206" t="s">
        <v>626</v>
      </c>
      <c r="B430" s="194">
        <v>2.1</v>
      </c>
      <c r="C430" s="194">
        <v>0.4</v>
      </c>
    </row>
    <row r="431" spans="1:11" x14ac:dyDescent="0.25">
      <c r="A431" s="206" t="s">
        <v>627</v>
      </c>
      <c r="B431" s="194">
        <v>2.9</v>
      </c>
      <c r="C431" s="194">
        <v>0.4</v>
      </c>
    </row>
    <row r="432" spans="1:11" x14ac:dyDescent="0.25">
      <c r="A432" s="206" t="s">
        <v>628</v>
      </c>
      <c r="B432" s="194">
        <v>1.3</v>
      </c>
      <c r="C432" s="194">
        <v>0.4</v>
      </c>
    </row>
    <row r="433" spans="1:11" s="198" customFormat="1" x14ac:dyDescent="0.25">
      <c r="A433" s="215" t="s">
        <v>629</v>
      </c>
      <c r="B433" s="197">
        <v>3.1</v>
      </c>
      <c r="C433" s="197">
        <v>0.3</v>
      </c>
      <c r="K433" s="229"/>
    </row>
    <row r="434" spans="1:11" x14ac:dyDescent="0.25">
      <c r="A434" s="206" t="s">
        <v>630</v>
      </c>
      <c r="B434" s="194">
        <v>2.9</v>
      </c>
      <c r="C434" s="194">
        <v>0.3</v>
      </c>
    </row>
    <row r="435" spans="1:11" x14ac:dyDescent="0.25">
      <c r="A435" s="206" t="s">
        <v>631</v>
      </c>
      <c r="B435" s="194">
        <v>1.1000000000000001</v>
      </c>
      <c r="C435" s="194">
        <v>0.4</v>
      </c>
    </row>
    <row r="436" spans="1:11" x14ac:dyDescent="0.25">
      <c r="A436" s="206" t="s">
        <v>632</v>
      </c>
      <c r="B436" s="194">
        <v>1.2</v>
      </c>
      <c r="C436" s="194">
        <v>0.4</v>
      </c>
    </row>
    <row r="437" spans="1:11" x14ac:dyDescent="0.25">
      <c r="A437" s="206" t="s">
        <v>633</v>
      </c>
      <c r="B437" s="194">
        <v>1.2</v>
      </c>
      <c r="C437" s="194">
        <v>0.4</v>
      </c>
    </row>
    <row r="438" spans="1:11" s="198" customFormat="1" x14ac:dyDescent="0.25">
      <c r="A438" s="215" t="s">
        <v>634</v>
      </c>
      <c r="B438" s="197">
        <v>0.9</v>
      </c>
      <c r="C438" s="197">
        <v>0.4</v>
      </c>
      <c r="K438" s="229"/>
    </row>
    <row r="439" spans="1:11" x14ac:dyDescent="0.25">
      <c r="A439" s="206" t="s">
        <v>635</v>
      </c>
      <c r="B439" s="194">
        <v>1.6</v>
      </c>
      <c r="C439" s="194">
        <v>0.4</v>
      </c>
    </row>
    <row r="440" spans="1:11" x14ac:dyDescent="0.25">
      <c r="A440" s="206" t="s">
        <v>636</v>
      </c>
      <c r="B440" s="194">
        <v>2.7</v>
      </c>
      <c r="C440" s="194">
        <v>0.4</v>
      </c>
    </row>
    <row r="441" spans="1:11" x14ac:dyDescent="0.25">
      <c r="A441" s="206" t="s">
        <v>637</v>
      </c>
      <c r="B441" s="194">
        <v>2.4</v>
      </c>
      <c r="C441" s="194">
        <v>0.4</v>
      </c>
    </row>
    <row r="442" spans="1:11" ht="12.75" customHeight="1" x14ac:dyDescent="0.25">
      <c r="A442" s="206" t="s">
        <v>638</v>
      </c>
      <c r="B442" s="194">
        <v>1.1000000000000001</v>
      </c>
      <c r="C442" s="194">
        <v>0.4</v>
      </c>
    </row>
    <row r="443" spans="1:11" s="198" customFormat="1" x14ac:dyDescent="0.25">
      <c r="A443" s="215" t="s">
        <v>639</v>
      </c>
      <c r="B443" s="197">
        <v>1.3</v>
      </c>
      <c r="C443" s="197">
        <v>0.4</v>
      </c>
      <c r="K443" s="229"/>
    </row>
    <row r="444" spans="1:11" x14ac:dyDescent="0.25">
      <c r="A444" s="206" t="s">
        <v>640</v>
      </c>
      <c r="B444" s="194">
        <v>2.7</v>
      </c>
      <c r="C444" s="194">
        <v>0.4</v>
      </c>
    </row>
    <row r="445" spans="1:11" x14ac:dyDescent="0.25">
      <c r="A445" s="206" t="s">
        <v>641</v>
      </c>
      <c r="B445" s="194">
        <v>0.9</v>
      </c>
      <c r="C445" s="194">
        <v>0.4</v>
      </c>
    </row>
    <row r="446" spans="1:11" x14ac:dyDescent="0.25">
      <c r="A446" s="206" t="s">
        <v>642</v>
      </c>
      <c r="B446" s="194">
        <v>2</v>
      </c>
      <c r="C446" s="194">
        <v>0.4</v>
      </c>
    </row>
    <row r="447" spans="1:11" x14ac:dyDescent="0.25">
      <c r="A447" s="206" t="s">
        <v>643</v>
      </c>
      <c r="B447" s="194">
        <v>1.9</v>
      </c>
      <c r="C447" s="194">
        <v>0.4</v>
      </c>
    </row>
    <row r="448" spans="1:11" s="198" customFormat="1" x14ac:dyDescent="0.25">
      <c r="A448" s="215" t="s">
        <v>644</v>
      </c>
      <c r="B448" s="197">
        <v>3.4</v>
      </c>
      <c r="C448" s="197">
        <v>0.4</v>
      </c>
      <c r="K448" s="229"/>
    </row>
    <row r="449" spans="1:11" x14ac:dyDescent="0.25">
      <c r="A449" s="206" t="s">
        <v>645</v>
      </c>
      <c r="B449" s="194">
        <v>2</v>
      </c>
      <c r="C449" s="194">
        <v>0.4</v>
      </c>
    </row>
    <row r="450" spans="1:11" x14ac:dyDescent="0.25">
      <c r="A450" s="206" t="s">
        <v>646</v>
      </c>
      <c r="B450" s="194">
        <v>1.3</v>
      </c>
      <c r="C450" s="194">
        <v>0.4</v>
      </c>
    </row>
    <row r="451" spans="1:11" x14ac:dyDescent="0.25">
      <c r="A451" s="206" t="s">
        <v>647</v>
      </c>
      <c r="B451" s="194">
        <v>1.2</v>
      </c>
      <c r="C451" s="194">
        <v>0.4</v>
      </c>
    </row>
    <row r="452" spans="1:11" x14ac:dyDescent="0.25">
      <c r="A452" s="206" t="s">
        <v>648</v>
      </c>
      <c r="B452" s="194">
        <v>1.9</v>
      </c>
      <c r="C452" s="194">
        <v>0.4</v>
      </c>
    </row>
    <row r="453" spans="1:11" s="198" customFormat="1" x14ac:dyDescent="0.25">
      <c r="A453" s="215" t="s">
        <v>649</v>
      </c>
      <c r="B453" s="197">
        <v>3.6</v>
      </c>
      <c r="C453" s="197">
        <v>0.4</v>
      </c>
      <c r="K453" s="229"/>
    </row>
    <row r="454" spans="1:11" x14ac:dyDescent="0.25">
      <c r="A454" s="206" t="s">
        <v>650</v>
      </c>
      <c r="B454" s="194">
        <v>2.7</v>
      </c>
      <c r="C454" s="194">
        <v>0.4</v>
      </c>
    </row>
    <row r="455" spans="1:11" x14ac:dyDescent="0.25">
      <c r="A455" s="206" t="s">
        <v>651</v>
      </c>
      <c r="B455" s="194">
        <v>0.8</v>
      </c>
      <c r="C455" s="194">
        <v>0.4</v>
      </c>
    </row>
    <row r="456" spans="1:11" x14ac:dyDescent="0.25">
      <c r="A456" s="206" t="s">
        <v>652</v>
      </c>
      <c r="B456" s="194">
        <v>2.6</v>
      </c>
      <c r="C456" s="194">
        <v>0.4</v>
      </c>
    </row>
    <row r="457" spans="1:11" x14ac:dyDescent="0.25">
      <c r="A457" s="206" t="s">
        <v>653</v>
      </c>
      <c r="B457" s="194">
        <v>1.9</v>
      </c>
      <c r="C457" s="194">
        <v>0.4</v>
      </c>
    </row>
    <row r="458" spans="1:11" s="198" customFormat="1" x14ac:dyDescent="0.25">
      <c r="A458" s="215" t="s">
        <v>654</v>
      </c>
      <c r="B458" s="197">
        <v>1.6</v>
      </c>
      <c r="C458" s="197">
        <v>0.4</v>
      </c>
      <c r="K458" s="229"/>
    </row>
    <row r="459" spans="1:11" x14ac:dyDescent="0.25">
      <c r="A459" s="207" t="s">
        <v>655</v>
      </c>
      <c r="B459" s="194"/>
      <c r="C459" s="194"/>
    </row>
    <row r="460" spans="1:11" x14ac:dyDescent="0.25">
      <c r="A460" s="208" t="s">
        <v>656</v>
      </c>
      <c r="B460" s="194">
        <v>2.2999999999999998</v>
      </c>
      <c r="C460" s="194">
        <v>0.4</v>
      </c>
    </row>
    <row r="461" spans="1:11" x14ac:dyDescent="0.25">
      <c r="A461" s="208" t="s">
        <v>657</v>
      </c>
      <c r="B461" s="194">
        <v>3.3</v>
      </c>
      <c r="C461" s="194">
        <v>0.4</v>
      </c>
    </row>
    <row r="462" spans="1:11" x14ac:dyDescent="0.25">
      <c r="A462" s="208" t="s">
        <v>658</v>
      </c>
      <c r="B462" s="194">
        <v>3.2</v>
      </c>
      <c r="C462" s="194">
        <v>0.3</v>
      </c>
    </row>
    <row r="463" spans="1:11" x14ac:dyDescent="0.25">
      <c r="A463" s="208" t="s">
        <v>659</v>
      </c>
      <c r="B463" s="194">
        <v>2.8</v>
      </c>
      <c r="C463" s="194">
        <v>0.6</v>
      </c>
    </row>
    <row r="464" spans="1:11" s="198" customFormat="1" x14ac:dyDescent="0.25">
      <c r="A464" s="212" t="s">
        <v>660</v>
      </c>
      <c r="B464" s="197">
        <v>2.5</v>
      </c>
      <c r="C464" s="197">
        <v>0.4</v>
      </c>
      <c r="K464" s="229"/>
    </row>
    <row r="465" spans="1:11" x14ac:dyDescent="0.25">
      <c r="A465" s="208" t="s">
        <v>661</v>
      </c>
      <c r="B465" s="194">
        <v>4.3</v>
      </c>
      <c r="C465" s="194">
        <v>0.4</v>
      </c>
    </row>
    <row r="466" spans="1:11" x14ac:dyDescent="0.25">
      <c r="A466" s="208" t="s">
        <v>662</v>
      </c>
      <c r="B466" s="194">
        <v>3.2</v>
      </c>
      <c r="C466" s="194">
        <v>0.6</v>
      </c>
    </row>
    <row r="467" spans="1:11" x14ac:dyDescent="0.25">
      <c r="A467" s="208" t="s">
        <v>663</v>
      </c>
      <c r="B467" s="194">
        <v>3.4</v>
      </c>
      <c r="C467" s="194">
        <v>0.6</v>
      </c>
    </row>
    <row r="468" spans="1:11" x14ac:dyDescent="0.25">
      <c r="A468" s="208" t="s">
        <v>664</v>
      </c>
      <c r="B468" s="194">
        <v>2.1</v>
      </c>
      <c r="C468" s="194">
        <v>0.4</v>
      </c>
    </row>
    <row r="469" spans="1:11" s="198" customFormat="1" x14ac:dyDescent="0.25">
      <c r="A469" s="212" t="s">
        <v>665</v>
      </c>
      <c r="B469" s="197">
        <v>2.4</v>
      </c>
      <c r="C469" s="197">
        <v>0.4</v>
      </c>
      <c r="K469" s="229"/>
    </row>
    <row r="470" spans="1:11" x14ac:dyDescent="0.25">
      <c r="A470" s="208" t="s">
        <v>666</v>
      </c>
      <c r="B470" s="194">
        <v>2.5</v>
      </c>
      <c r="C470" s="194">
        <v>0.4</v>
      </c>
    </row>
    <row r="471" spans="1:11" x14ac:dyDescent="0.25">
      <c r="A471" s="208" t="s">
        <v>667</v>
      </c>
      <c r="B471" s="194">
        <v>2.4</v>
      </c>
      <c r="C471" s="194">
        <v>0.4</v>
      </c>
    </row>
    <row r="472" spans="1:11" x14ac:dyDescent="0.25">
      <c r="A472" s="208" t="s">
        <v>668</v>
      </c>
      <c r="B472" s="194">
        <v>2.6</v>
      </c>
      <c r="C472" s="194">
        <v>0.4</v>
      </c>
    </row>
    <row r="473" spans="1:11" x14ac:dyDescent="0.25">
      <c r="A473" s="208" t="s">
        <v>669</v>
      </c>
      <c r="B473" s="194">
        <v>2.6</v>
      </c>
      <c r="C473" s="194">
        <v>0.4</v>
      </c>
    </row>
    <row r="474" spans="1:11" s="198" customFormat="1" x14ac:dyDescent="0.25">
      <c r="A474" s="212" t="s">
        <v>670</v>
      </c>
      <c r="B474" s="197">
        <v>2.2999999999999998</v>
      </c>
      <c r="C474" s="197">
        <v>0.4</v>
      </c>
      <c r="K474" s="229"/>
    </row>
    <row r="475" spans="1:11" x14ac:dyDescent="0.25">
      <c r="A475" s="208" t="s">
        <v>671</v>
      </c>
      <c r="B475" s="194">
        <v>2.2999999999999998</v>
      </c>
      <c r="C475" s="194">
        <v>0.6</v>
      </c>
    </row>
    <row r="476" spans="1:11" x14ac:dyDescent="0.25">
      <c r="A476" s="208" t="s">
        <v>672</v>
      </c>
      <c r="B476" s="194">
        <v>2.8</v>
      </c>
      <c r="C476" s="194">
        <v>0.4</v>
      </c>
    </row>
    <row r="477" spans="1:11" x14ac:dyDescent="0.25">
      <c r="A477" s="208" t="s">
        <v>673</v>
      </c>
      <c r="B477" s="194">
        <v>2.2999999999999998</v>
      </c>
      <c r="C477" s="194">
        <v>0.4</v>
      </c>
    </row>
    <row r="478" spans="1:11" x14ac:dyDescent="0.25">
      <c r="A478" s="208" t="s">
        <v>674</v>
      </c>
      <c r="B478" s="194">
        <v>2.4</v>
      </c>
      <c r="C478" s="194">
        <v>0.4</v>
      </c>
    </row>
    <row r="479" spans="1:11" s="198" customFormat="1" x14ac:dyDescent="0.25">
      <c r="A479" s="212" t="s">
        <v>675</v>
      </c>
      <c r="B479" s="197">
        <v>3.5</v>
      </c>
      <c r="C479" s="197">
        <v>0.3</v>
      </c>
      <c r="K479" s="229"/>
    </row>
    <row r="480" spans="1:11" x14ac:dyDescent="0.25">
      <c r="A480" s="208" t="s">
        <v>676</v>
      </c>
      <c r="B480" s="194">
        <v>2.5</v>
      </c>
      <c r="C480" s="194">
        <v>0.4</v>
      </c>
    </row>
    <row r="481" spans="1:11" x14ac:dyDescent="0.25">
      <c r="A481" s="208" t="s">
        <v>677</v>
      </c>
      <c r="B481" s="194">
        <v>2.5</v>
      </c>
      <c r="C481" s="194">
        <v>0.4</v>
      </c>
    </row>
    <row r="482" spans="1:11" x14ac:dyDescent="0.25">
      <c r="A482" s="208" t="s">
        <v>678</v>
      </c>
      <c r="B482" s="194">
        <v>2.5</v>
      </c>
      <c r="C482" s="194">
        <v>0.4</v>
      </c>
    </row>
    <row r="483" spans="1:11" x14ac:dyDescent="0.25">
      <c r="A483" s="208" t="s">
        <v>679</v>
      </c>
      <c r="B483" s="194">
        <v>4.5999999999999996</v>
      </c>
      <c r="C483" s="194">
        <v>0.4</v>
      </c>
    </row>
    <row r="484" spans="1:11" s="198" customFormat="1" x14ac:dyDescent="0.25">
      <c r="A484" s="212" t="s">
        <v>680</v>
      </c>
      <c r="B484" s="197">
        <v>4.3</v>
      </c>
      <c r="C484" s="197">
        <v>0.6</v>
      </c>
      <c r="K484" s="229"/>
    </row>
    <row r="485" spans="1:11" x14ac:dyDescent="0.25">
      <c r="A485" s="208" t="s">
        <v>681</v>
      </c>
      <c r="B485" s="194">
        <v>2.5</v>
      </c>
      <c r="C485" s="194">
        <v>0.4</v>
      </c>
    </row>
    <row r="486" spans="1:11" x14ac:dyDescent="0.25">
      <c r="A486" s="208" t="s">
        <v>682</v>
      </c>
      <c r="B486" s="194">
        <v>2.6</v>
      </c>
      <c r="C486" s="194">
        <v>0.4</v>
      </c>
    </row>
    <row r="487" spans="1:11" x14ac:dyDescent="0.25">
      <c r="A487" s="208" t="s">
        <v>683</v>
      </c>
      <c r="B487" s="194">
        <v>2.2999999999999998</v>
      </c>
      <c r="C487" s="194">
        <v>0.4</v>
      </c>
    </row>
    <row r="488" spans="1:11" x14ac:dyDescent="0.25">
      <c r="A488" s="208" t="s">
        <v>684</v>
      </c>
      <c r="B488" s="194">
        <v>4.9000000000000004</v>
      </c>
      <c r="C488" s="194">
        <v>0.6</v>
      </c>
    </row>
    <row r="489" spans="1:11" s="198" customFormat="1" x14ac:dyDescent="0.25">
      <c r="A489" s="212" t="s">
        <v>685</v>
      </c>
      <c r="B489" s="197">
        <v>4.0999999999999996</v>
      </c>
      <c r="C489" s="197">
        <v>0.6</v>
      </c>
      <c r="K489" s="229"/>
    </row>
    <row r="490" spans="1:11" x14ac:dyDescent="0.25">
      <c r="A490" s="208" t="s">
        <v>686</v>
      </c>
      <c r="B490" s="194">
        <v>2.4</v>
      </c>
      <c r="C490" s="194">
        <v>0.4</v>
      </c>
    </row>
    <row r="491" spans="1:11" x14ac:dyDescent="0.25">
      <c r="A491" s="208" t="s">
        <v>687</v>
      </c>
      <c r="B491" s="194">
        <v>2.4</v>
      </c>
      <c r="C491" s="194">
        <v>0.4</v>
      </c>
    </row>
    <row r="492" spans="1:11" x14ac:dyDescent="0.25">
      <c r="A492" s="208" t="s">
        <v>688</v>
      </c>
      <c r="B492" s="194">
        <v>2.2000000000000002</v>
      </c>
      <c r="C492" s="194">
        <v>0.4</v>
      </c>
    </row>
    <row r="493" spans="1:11" x14ac:dyDescent="0.25">
      <c r="A493" s="208" t="s">
        <v>689</v>
      </c>
      <c r="B493" s="194">
        <v>4.0999999999999996</v>
      </c>
      <c r="C493" s="194">
        <v>0.2</v>
      </c>
    </row>
    <row r="494" spans="1:11" s="198" customFormat="1" x14ac:dyDescent="0.25">
      <c r="A494" s="212" t="s">
        <v>690</v>
      </c>
      <c r="B494" s="197">
        <v>3.1</v>
      </c>
      <c r="C494" s="197">
        <v>0.4</v>
      </c>
      <c r="K494" s="229"/>
    </row>
    <row r="495" spans="1:11" x14ac:dyDescent="0.25">
      <c r="A495" s="208" t="s">
        <v>691</v>
      </c>
      <c r="B495" s="194">
        <v>4.8</v>
      </c>
      <c r="C495" s="194">
        <v>0.2</v>
      </c>
    </row>
    <row r="496" spans="1:11" x14ac:dyDescent="0.25">
      <c r="A496" s="208" t="s">
        <v>692</v>
      </c>
      <c r="B496" s="194">
        <v>4.5</v>
      </c>
      <c r="C496" s="194">
        <v>0.3</v>
      </c>
    </row>
    <row r="497" spans="1:11" x14ac:dyDescent="0.25">
      <c r="A497" s="208" t="s">
        <v>693</v>
      </c>
      <c r="B497" s="194">
        <v>3.2</v>
      </c>
      <c r="C497" s="194">
        <v>0.6</v>
      </c>
    </row>
    <row r="498" spans="1:11" x14ac:dyDescent="0.25">
      <c r="A498" s="208" t="s">
        <v>694</v>
      </c>
      <c r="B498" s="194">
        <v>3.1</v>
      </c>
      <c r="C498" s="194">
        <v>0.6</v>
      </c>
    </row>
    <row r="499" spans="1:11" s="198" customFormat="1" x14ac:dyDescent="0.25">
      <c r="A499" s="212" t="s">
        <v>695</v>
      </c>
      <c r="B499" s="197">
        <v>3.4</v>
      </c>
      <c r="C499" s="197">
        <v>0.4</v>
      </c>
      <c r="K499" s="229"/>
    </row>
    <row r="500" spans="1:11" x14ac:dyDescent="0.25">
      <c r="A500" s="208" t="s">
        <v>696</v>
      </c>
      <c r="B500" s="194">
        <v>3.2</v>
      </c>
      <c r="C500" s="194">
        <v>0.6</v>
      </c>
    </row>
    <row r="501" spans="1:11" x14ac:dyDescent="0.25">
      <c r="A501" s="208" t="s">
        <v>697</v>
      </c>
      <c r="B501" s="194">
        <v>2.4</v>
      </c>
      <c r="C501" s="194">
        <v>0.4</v>
      </c>
    </row>
    <row r="502" spans="1:11" x14ac:dyDescent="0.25">
      <c r="A502" s="208" t="s">
        <v>698</v>
      </c>
      <c r="B502" s="194">
        <v>2.1</v>
      </c>
      <c r="C502" s="194">
        <v>0.6</v>
      </c>
    </row>
    <row r="503" spans="1:11" x14ac:dyDescent="0.25">
      <c r="A503" s="208" t="s">
        <v>699</v>
      </c>
      <c r="B503" s="194">
        <v>2.2999999999999998</v>
      </c>
      <c r="C503" s="194">
        <v>0.4</v>
      </c>
    </row>
    <row r="504" spans="1:11" s="198" customFormat="1" x14ac:dyDescent="0.25">
      <c r="A504" s="212" t="s">
        <v>700</v>
      </c>
      <c r="B504" s="197">
        <v>3.7</v>
      </c>
      <c r="C504" s="197">
        <v>0.6</v>
      </c>
      <c r="K504" s="229"/>
    </row>
    <row r="505" spans="1:11" x14ac:dyDescent="0.25">
      <c r="A505" s="208" t="s">
        <v>701</v>
      </c>
      <c r="B505" s="194">
        <v>2.9</v>
      </c>
      <c r="C505" s="194">
        <v>0.4</v>
      </c>
    </row>
    <row r="506" spans="1:11" x14ac:dyDescent="0.25">
      <c r="A506" s="208" t="s">
        <v>702</v>
      </c>
      <c r="B506" s="194">
        <v>2.2999999999999998</v>
      </c>
      <c r="C506" s="194">
        <v>0.4</v>
      </c>
    </row>
    <row r="507" spans="1:11" x14ac:dyDescent="0.25">
      <c r="A507" s="208" t="s">
        <v>703</v>
      </c>
      <c r="B507" s="194">
        <v>3.3</v>
      </c>
      <c r="C507" s="194">
        <v>0.3</v>
      </c>
    </row>
    <row r="508" spans="1:11" x14ac:dyDescent="0.25">
      <c r="A508" s="208" t="s">
        <v>704</v>
      </c>
      <c r="B508" s="194">
        <v>2.4</v>
      </c>
      <c r="C508" s="194">
        <v>0.4</v>
      </c>
    </row>
    <row r="509" spans="1:11" s="198" customFormat="1" x14ac:dyDescent="0.25">
      <c r="A509" s="212" t="s">
        <v>705</v>
      </c>
      <c r="B509" s="197">
        <v>2.4</v>
      </c>
      <c r="C509" s="197">
        <v>0.4</v>
      </c>
      <c r="K509" s="229"/>
    </row>
    <row r="510" spans="1:11" x14ac:dyDescent="0.25">
      <c r="A510" s="208" t="s">
        <v>706</v>
      </c>
      <c r="B510" s="194">
        <v>3.7</v>
      </c>
      <c r="C510" s="194">
        <v>0.4</v>
      </c>
    </row>
    <row r="511" spans="1:11" x14ac:dyDescent="0.25">
      <c r="A511" s="208" t="s">
        <v>707</v>
      </c>
      <c r="B511" s="194">
        <v>4.0999999999999996</v>
      </c>
      <c r="C511" s="194">
        <v>0.4</v>
      </c>
    </row>
    <row r="512" spans="1:11" x14ac:dyDescent="0.25">
      <c r="A512" s="208" t="s">
        <v>708</v>
      </c>
      <c r="B512" s="194">
        <v>2.6</v>
      </c>
      <c r="C512" s="194">
        <v>0.4</v>
      </c>
    </row>
    <row r="513" spans="1:11" x14ac:dyDescent="0.25">
      <c r="A513" s="208" t="s">
        <v>709</v>
      </c>
      <c r="B513" s="194">
        <v>2.9</v>
      </c>
      <c r="C513" s="194">
        <v>0.6</v>
      </c>
    </row>
    <row r="514" spans="1:11" x14ac:dyDescent="0.25">
      <c r="A514" s="208" t="s">
        <v>710</v>
      </c>
      <c r="B514" s="194">
        <v>2.2999999999999998</v>
      </c>
      <c r="C514" s="194">
        <v>0.4</v>
      </c>
    </row>
    <row r="515" spans="1:11" x14ac:dyDescent="0.25">
      <c r="A515" s="208" t="s">
        <v>711</v>
      </c>
      <c r="B515" s="194">
        <v>2.4</v>
      </c>
      <c r="C515" s="194">
        <v>0.4</v>
      </c>
    </row>
    <row r="516" spans="1:11" x14ac:dyDescent="0.25">
      <c r="A516" s="208" t="s">
        <v>712</v>
      </c>
      <c r="B516" s="194">
        <v>2.6</v>
      </c>
      <c r="C516" s="194">
        <v>0.4</v>
      </c>
    </row>
    <row r="517" spans="1:11" x14ac:dyDescent="0.25">
      <c r="A517" s="208" t="s">
        <v>713</v>
      </c>
      <c r="B517" s="194">
        <v>2.6</v>
      </c>
      <c r="C517" s="194">
        <v>0.4</v>
      </c>
    </row>
    <row r="518" spans="1:11" x14ac:dyDescent="0.25">
      <c r="A518" s="208" t="s">
        <v>714</v>
      </c>
      <c r="B518" s="194">
        <v>2.7</v>
      </c>
      <c r="C518" s="194">
        <v>0.4</v>
      </c>
    </row>
    <row r="519" spans="1:11" x14ac:dyDescent="0.25">
      <c r="A519" s="208" t="s">
        <v>715</v>
      </c>
      <c r="B519" s="194">
        <v>2.6</v>
      </c>
      <c r="C519" s="194">
        <v>0.4</v>
      </c>
    </row>
    <row r="520" spans="1:11" x14ac:dyDescent="0.25">
      <c r="A520" s="208" t="s">
        <v>716</v>
      </c>
      <c r="B520" s="194">
        <v>2.8</v>
      </c>
      <c r="C520" s="194">
        <v>0.4</v>
      </c>
    </row>
    <row r="521" spans="1:11" x14ac:dyDescent="0.25">
      <c r="A521" s="208" t="s">
        <v>717</v>
      </c>
      <c r="B521" s="194">
        <v>2.4</v>
      </c>
      <c r="C521" s="194">
        <v>0.4</v>
      </c>
    </row>
    <row r="522" spans="1:11" x14ac:dyDescent="0.25">
      <c r="A522" s="208" t="s">
        <v>718</v>
      </c>
      <c r="B522" s="194">
        <v>2.5</v>
      </c>
      <c r="C522" s="194">
        <v>0.4</v>
      </c>
    </row>
    <row r="523" spans="1:11" x14ac:dyDescent="0.25">
      <c r="A523" s="208" t="s">
        <v>719</v>
      </c>
      <c r="B523" s="194">
        <v>2.5</v>
      </c>
      <c r="C523" s="194">
        <v>0.4</v>
      </c>
    </row>
    <row r="524" spans="1:11" s="198" customFormat="1" x14ac:dyDescent="0.25">
      <c r="A524" s="212" t="s">
        <v>720</v>
      </c>
      <c r="B524" s="197">
        <v>2.2999999999999998</v>
      </c>
      <c r="C524" s="197">
        <v>0.4</v>
      </c>
      <c r="K524" s="229"/>
    </row>
    <row r="525" spans="1:11" x14ac:dyDescent="0.25">
      <c r="A525" s="208" t="s">
        <v>721</v>
      </c>
      <c r="B525" s="194">
        <v>2.5</v>
      </c>
      <c r="C525" s="194">
        <v>0.4</v>
      </c>
    </row>
    <row r="526" spans="1:11" x14ac:dyDescent="0.25">
      <c r="A526" s="208" t="s">
        <v>722</v>
      </c>
      <c r="B526" s="194">
        <v>2.8</v>
      </c>
      <c r="C526" s="194">
        <v>0.4</v>
      </c>
    </row>
    <row r="527" spans="1:11" x14ac:dyDescent="0.25">
      <c r="A527" s="208" t="s">
        <v>723</v>
      </c>
      <c r="B527" s="194">
        <v>3.5</v>
      </c>
      <c r="C527" s="194">
        <v>0.3</v>
      </c>
    </row>
    <row r="528" spans="1:11" x14ac:dyDescent="0.25">
      <c r="A528" s="208" t="s">
        <v>724</v>
      </c>
      <c r="B528" s="194">
        <v>3.2</v>
      </c>
      <c r="C528" s="194">
        <v>0.3</v>
      </c>
    </row>
    <row r="529" spans="1:11" s="198" customFormat="1" x14ac:dyDescent="0.25">
      <c r="A529" s="212" t="s">
        <v>725</v>
      </c>
      <c r="B529" s="197">
        <v>3.8</v>
      </c>
      <c r="C529" s="197">
        <v>0.6</v>
      </c>
      <c r="K529" s="229"/>
    </row>
    <row r="530" spans="1:11" x14ac:dyDescent="0.25">
      <c r="A530" s="208" t="s">
        <v>726</v>
      </c>
      <c r="B530" s="194">
        <v>2.2999999999999998</v>
      </c>
      <c r="C530" s="194">
        <v>0.4</v>
      </c>
    </row>
    <row r="531" spans="1:11" x14ac:dyDescent="0.25">
      <c r="A531" s="208" t="s">
        <v>727</v>
      </c>
      <c r="B531" s="194">
        <v>2.8</v>
      </c>
      <c r="C531" s="194">
        <v>0.6</v>
      </c>
    </row>
    <row r="532" spans="1:11" x14ac:dyDescent="0.25">
      <c r="A532" s="208" t="s">
        <v>728</v>
      </c>
      <c r="B532" s="194">
        <v>4.0999999999999996</v>
      </c>
      <c r="C532" s="194">
        <v>0.4</v>
      </c>
    </row>
    <row r="533" spans="1:11" x14ac:dyDescent="0.25">
      <c r="A533" s="208" t="s">
        <v>729</v>
      </c>
      <c r="B533" s="194">
        <v>4.5</v>
      </c>
      <c r="C533" s="194">
        <v>0.2</v>
      </c>
    </row>
    <row r="534" spans="1:11" s="198" customFormat="1" x14ac:dyDescent="0.25">
      <c r="A534" s="212" t="s">
        <v>730</v>
      </c>
      <c r="B534" s="197">
        <v>3.4</v>
      </c>
      <c r="C534" s="197">
        <v>0.6</v>
      </c>
      <c r="K534" s="229"/>
    </row>
    <row r="535" spans="1:11" x14ac:dyDescent="0.25">
      <c r="A535" s="208" t="s">
        <v>731</v>
      </c>
      <c r="B535" s="194">
        <v>3.3</v>
      </c>
      <c r="C535" s="194">
        <v>0.6</v>
      </c>
    </row>
    <row r="536" spans="1:11" x14ac:dyDescent="0.25">
      <c r="A536" s="208" t="s">
        <v>732</v>
      </c>
      <c r="B536" s="194">
        <v>3.6</v>
      </c>
      <c r="C536" s="194">
        <v>0.6</v>
      </c>
    </row>
    <row r="537" spans="1:11" x14ac:dyDescent="0.25">
      <c r="A537" s="208" t="s">
        <v>733</v>
      </c>
      <c r="B537" s="194">
        <v>3.1</v>
      </c>
      <c r="C537" s="194">
        <v>0.6</v>
      </c>
    </row>
    <row r="538" spans="1:11" x14ac:dyDescent="0.25">
      <c r="A538" s="208" t="s">
        <v>734</v>
      </c>
      <c r="B538" s="194">
        <v>3.7</v>
      </c>
      <c r="C538" s="194">
        <v>0.6</v>
      </c>
    </row>
    <row r="539" spans="1:11" s="198" customFormat="1" x14ac:dyDescent="0.25">
      <c r="A539" s="212" t="s">
        <v>735</v>
      </c>
      <c r="B539" s="197">
        <v>2.4</v>
      </c>
      <c r="C539" s="197">
        <v>0.6</v>
      </c>
      <c r="K539" s="229"/>
    </row>
    <row r="540" spans="1:11" x14ac:dyDescent="0.25">
      <c r="A540" s="208" t="s">
        <v>736</v>
      </c>
      <c r="B540" s="194">
        <v>3.8</v>
      </c>
      <c r="C540" s="194">
        <v>0.4</v>
      </c>
    </row>
    <row r="541" spans="1:11" x14ac:dyDescent="0.25">
      <c r="A541" s="208" t="s">
        <v>737</v>
      </c>
      <c r="B541" s="194">
        <v>3.5</v>
      </c>
      <c r="C541" s="194">
        <v>0.6</v>
      </c>
    </row>
    <row r="542" spans="1:11" x14ac:dyDescent="0.25">
      <c r="A542" s="208" t="s">
        <v>738</v>
      </c>
      <c r="B542" s="194">
        <v>3.5</v>
      </c>
      <c r="C542" s="194">
        <v>0.3</v>
      </c>
    </row>
    <row r="543" spans="1:11" x14ac:dyDescent="0.25">
      <c r="A543" s="208" t="s">
        <v>739</v>
      </c>
      <c r="B543" s="194">
        <v>2</v>
      </c>
      <c r="C543" s="194">
        <v>0.4</v>
      </c>
    </row>
    <row r="544" spans="1:11" s="198" customFormat="1" x14ac:dyDescent="0.25">
      <c r="A544" s="212" t="s">
        <v>740</v>
      </c>
      <c r="B544" s="197">
        <v>2.6</v>
      </c>
      <c r="C544" s="197">
        <v>0.4</v>
      </c>
      <c r="K544" s="229"/>
    </row>
    <row r="545" spans="1:11" x14ac:dyDescent="0.25">
      <c r="A545" s="208" t="s">
        <v>741</v>
      </c>
      <c r="B545" s="194">
        <v>3.1</v>
      </c>
      <c r="C545" s="194">
        <v>0.3</v>
      </c>
    </row>
    <row r="546" spans="1:11" x14ac:dyDescent="0.25">
      <c r="A546" s="208" t="s">
        <v>742</v>
      </c>
      <c r="B546" s="194">
        <v>2.7</v>
      </c>
      <c r="C546" s="194">
        <v>0.4</v>
      </c>
    </row>
    <row r="547" spans="1:11" ht="12.75" customHeight="1" x14ac:dyDescent="0.25">
      <c r="A547" s="208" t="s">
        <v>743</v>
      </c>
      <c r="B547" s="194">
        <v>2.7</v>
      </c>
      <c r="C547" s="194">
        <v>0.4</v>
      </c>
    </row>
    <row r="548" spans="1:11" x14ac:dyDescent="0.25">
      <c r="A548" s="208" t="s">
        <v>744</v>
      </c>
      <c r="B548" s="194">
        <v>3.1</v>
      </c>
      <c r="C548" s="194">
        <v>0.4</v>
      </c>
    </row>
    <row r="549" spans="1:11" s="198" customFormat="1" x14ac:dyDescent="0.25">
      <c r="A549" s="212" t="s">
        <v>745</v>
      </c>
      <c r="B549" s="197">
        <v>3.1</v>
      </c>
      <c r="C549" s="197">
        <v>0.4</v>
      </c>
      <c r="K549" s="229"/>
    </row>
    <row r="550" spans="1:11" x14ac:dyDescent="0.25">
      <c r="A550" s="208" t="s">
        <v>746</v>
      </c>
      <c r="B550" s="194">
        <v>2.4</v>
      </c>
      <c r="C550" s="194">
        <v>0.4</v>
      </c>
    </row>
    <row r="551" spans="1:11" x14ac:dyDescent="0.25">
      <c r="A551" s="208" t="s">
        <v>747</v>
      </c>
      <c r="B551" s="194">
        <v>2.2000000000000002</v>
      </c>
      <c r="C551" s="194">
        <v>0.4</v>
      </c>
    </row>
    <row r="552" spans="1:11" x14ac:dyDescent="0.25">
      <c r="A552" s="208" t="s">
        <v>748</v>
      </c>
      <c r="B552" s="194">
        <v>2.2999999999999998</v>
      </c>
      <c r="C552" s="194">
        <v>0.4</v>
      </c>
    </row>
    <row r="553" spans="1:11" x14ac:dyDescent="0.25">
      <c r="A553" s="208" t="s">
        <v>749</v>
      </c>
      <c r="B553" s="194">
        <v>4.5</v>
      </c>
      <c r="C553" s="194">
        <v>0.3</v>
      </c>
    </row>
    <row r="554" spans="1:11" s="198" customFormat="1" x14ac:dyDescent="0.25">
      <c r="A554" s="212" t="s">
        <v>750</v>
      </c>
      <c r="B554" s="197">
        <v>3.3</v>
      </c>
      <c r="C554" s="197">
        <v>0.3</v>
      </c>
      <c r="K554" s="229"/>
    </row>
    <row r="555" spans="1:11" x14ac:dyDescent="0.25">
      <c r="A555" s="208" t="s">
        <v>751</v>
      </c>
      <c r="B555" s="194">
        <v>4.0999999999999996</v>
      </c>
      <c r="C555" s="194">
        <v>0.4</v>
      </c>
    </row>
    <row r="556" spans="1:11" x14ac:dyDescent="0.25">
      <c r="A556" s="208" t="s">
        <v>752</v>
      </c>
      <c r="B556" s="194">
        <v>3.1</v>
      </c>
      <c r="C556" s="194">
        <v>0.4</v>
      </c>
    </row>
    <row r="557" spans="1:11" x14ac:dyDescent="0.25">
      <c r="A557" s="208" t="s">
        <v>753</v>
      </c>
      <c r="B557" s="194">
        <v>2.8</v>
      </c>
      <c r="C557" s="194">
        <v>0.4</v>
      </c>
    </row>
    <row r="558" spans="1:11" ht="12.75" customHeight="1" x14ac:dyDescent="0.25">
      <c r="A558" s="208" t="s">
        <v>754</v>
      </c>
      <c r="B558" s="194">
        <v>2.2000000000000002</v>
      </c>
      <c r="C558" s="194">
        <v>0.6</v>
      </c>
    </row>
    <row r="559" spans="1:11" s="198" customFormat="1" x14ac:dyDescent="0.25">
      <c r="A559" s="212" t="s">
        <v>755</v>
      </c>
      <c r="B559" s="197">
        <v>2.8</v>
      </c>
      <c r="C559" s="197">
        <v>0.4</v>
      </c>
      <c r="K559" s="229"/>
    </row>
    <row r="560" spans="1:11" x14ac:dyDescent="0.25">
      <c r="A560" s="208" t="s">
        <v>756</v>
      </c>
      <c r="B560" s="194">
        <v>3.5</v>
      </c>
      <c r="C560" s="194">
        <v>0.3</v>
      </c>
    </row>
    <row r="561" spans="1:11" x14ac:dyDescent="0.25">
      <c r="A561" s="208" t="s">
        <v>757</v>
      </c>
      <c r="B561" s="194">
        <v>3.2</v>
      </c>
      <c r="C561" s="194">
        <v>0.6</v>
      </c>
    </row>
    <row r="562" spans="1:11" x14ac:dyDescent="0.25">
      <c r="A562" s="208" t="s">
        <v>758</v>
      </c>
      <c r="B562" s="194">
        <v>2.5</v>
      </c>
      <c r="C562" s="194">
        <v>0.4</v>
      </c>
    </row>
    <row r="563" spans="1:11" x14ac:dyDescent="0.25">
      <c r="A563" s="208" t="s">
        <v>759</v>
      </c>
      <c r="B563" s="194">
        <v>4.4000000000000004</v>
      </c>
      <c r="C563" s="194">
        <v>0.6</v>
      </c>
    </row>
    <row r="564" spans="1:11" s="198" customFormat="1" x14ac:dyDescent="0.25">
      <c r="A564" s="212" t="s">
        <v>760</v>
      </c>
      <c r="B564" s="197">
        <v>2.2999999999999998</v>
      </c>
      <c r="C564" s="197">
        <v>0.4</v>
      </c>
      <c r="K564" s="229"/>
    </row>
    <row r="565" spans="1:11" x14ac:dyDescent="0.25">
      <c r="A565" s="208" t="s">
        <v>761</v>
      </c>
      <c r="B565" s="194">
        <v>2.7</v>
      </c>
      <c r="C565" s="194">
        <v>0.4</v>
      </c>
    </row>
    <row r="566" spans="1:11" x14ac:dyDescent="0.25">
      <c r="A566" s="208" t="s">
        <v>762</v>
      </c>
      <c r="B566" s="194">
        <v>2.8</v>
      </c>
      <c r="C566" s="194">
        <v>0.4</v>
      </c>
    </row>
    <row r="567" spans="1:11" x14ac:dyDescent="0.25">
      <c r="A567" s="208" t="s">
        <v>763</v>
      </c>
      <c r="B567" s="194">
        <v>2.2999999999999998</v>
      </c>
      <c r="C567" s="194">
        <v>0.4</v>
      </c>
    </row>
    <row r="568" spans="1:11" x14ac:dyDescent="0.25">
      <c r="A568" s="208" t="s">
        <v>764</v>
      </c>
      <c r="B568" s="194">
        <v>3.5</v>
      </c>
      <c r="C568" s="194">
        <v>0.6</v>
      </c>
    </row>
    <row r="569" spans="1:11" s="198" customFormat="1" x14ac:dyDescent="0.25">
      <c r="A569" s="212" t="s">
        <v>765</v>
      </c>
      <c r="B569" s="197">
        <v>3.4</v>
      </c>
      <c r="C569" s="197">
        <v>0.4</v>
      </c>
      <c r="K569" s="229"/>
    </row>
    <row r="570" spans="1:11" x14ac:dyDescent="0.25">
      <c r="A570" s="208" t="s">
        <v>766</v>
      </c>
      <c r="B570" s="194">
        <v>2.4</v>
      </c>
      <c r="C570" s="194">
        <v>0.4</v>
      </c>
    </row>
    <row r="571" spans="1:11" x14ac:dyDescent="0.25">
      <c r="A571" s="208" t="s">
        <v>767</v>
      </c>
      <c r="B571" s="194">
        <v>3.7</v>
      </c>
      <c r="C571" s="194">
        <v>0.4</v>
      </c>
    </row>
    <row r="572" spans="1:11" x14ac:dyDescent="0.25">
      <c r="A572" s="208" t="s">
        <v>768</v>
      </c>
      <c r="B572" s="194">
        <v>2.5</v>
      </c>
      <c r="C572" s="194">
        <v>0.4</v>
      </c>
    </row>
    <row r="573" spans="1:11" x14ac:dyDescent="0.25">
      <c r="A573" s="208" t="s">
        <v>769</v>
      </c>
      <c r="B573" s="194">
        <v>2.6</v>
      </c>
      <c r="C573" s="194">
        <v>0.4</v>
      </c>
    </row>
    <row r="574" spans="1:11" s="198" customFormat="1" x14ac:dyDescent="0.25">
      <c r="A574" s="212" t="s">
        <v>770</v>
      </c>
      <c r="B574" s="197">
        <v>3.5</v>
      </c>
      <c r="C574" s="197">
        <v>0.6</v>
      </c>
      <c r="K574" s="229"/>
    </row>
    <row r="575" spans="1:11" x14ac:dyDescent="0.25">
      <c r="A575" s="208" t="s">
        <v>771</v>
      </c>
      <c r="B575" s="194">
        <v>2.4</v>
      </c>
      <c r="C575" s="194">
        <v>0.4</v>
      </c>
    </row>
    <row r="576" spans="1:11" x14ac:dyDescent="0.25">
      <c r="A576" s="208" t="s">
        <v>772</v>
      </c>
      <c r="B576" s="194">
        <v>2.8</v>
      </c>
      <c r="C576" s="194">
        <v>0.4</v>
      </c>
    </row>
    <row r="577" spans="1:11" x14ac:dyDescent="0.25">
      <c r="A577" s="208" t="s">
        <v>773</v>
      </c>
      <c r="B577" s="194">
        <v>3.4</v>
      </c>
      <c r="C577" s="194">
        <v>0.3</v>
      </c>
    </row>
    <row r="578" spans="1:11" x14ac:dyDescent="0.25">
      <c r="A578" s="208" t="s">
        <v>774</v>
      </c>
      <c r="B578" s="194">
        <v>2.6</v>
      </c>
      <c r="C578" s="194">
        <v>0.4</v>
      </c>
    </row>
    <row r="579" spans="1:11" x14ac:dyDescent="0.25">
      <c r="A579" s="208" t="s">
        <v>775</v>
      </c>
      <c r="B579" s="194">
        <v>2.7</v>
      </c>
      <c r="C579" s="194">
        <v>0.4</v>
      </c>
    </row>
    <row r="580" spans="1:11" x14ac:dyDescent="0.25">
      <c r="A580" s="208" t="s">
        <v>776</v>
      </c>
      <c r="B580" s="194">
        <v>2.6</v>
      </c>
      <c r="C580" s="194">
        <v>0.6</v>
      </c>
    </row>
    <row r="581" spans="1:11" x14ac:dyDescent="0.25">
      <c r="A581" s="208" t="s">
        <v>777</v>
      </c>
      <c r="B581" s="194">
        <v>2.2999999999999998</v>
      </c>
      <c r="C581" s="194">
        <v>0.4</v>
      </c>
    </row>
    <row r="582" spans="1:11" x14ac:dyDescent="0.25">
      <c r="A582" s="208" t="s">
        <v>778</v>
      </c>
      <c r="B582" s="194">
        <v>2.4</v>
      </c>
      <c r="C582" s="194">
        <v>0.4</v>
      </c>
    </row>
    <row r="583" spans="1:11" x14ac:dyDescent="0.25">
      <c r="A583" s="208" t="s">
        <v>642</v>
      </c>
      <c r="B583" s="194">
        <v>2.5</v>
      </c>
      <c r="C583" s="194">
        <v>0.4</v>
      </c>
    </row>
    <row r="584" spans="1:11" s="198" customFormat="1" x14ac:dyDescent="0.25">
      <c r="A584" s="212" t="s">
        <v>651</v>
      </c>
      <c r="B584" s="197">
        <v>2.2999999999999998</v>
      </c>
      <c r="C584" s="197">
        <v>0.4</v>
      </c>
      <c r="K584" s="229"/>
    </row>
    <row r="585" spans="1:11" x14ac:dyDescent="0.25">
      <c r="A585" s="216" t="s">
        <v>779</v>
      </c>
      <c r="B585" s="194"/>
      <c r="C585" s="194"/>
    </row>
    <row r="586" spans="1:11" x14ac:dyDescent="0.25">
      <c r="A586" s="217" t="s">
        <v>657</v>
      </c>
      <c r="B586" s="194">
        <v>2.6</v>
      </c>
      <c r="C586" s="194">
        <v>0.6</v>
      </c>
    </row>
    <row r="587" spans="1:11" x14ac:dyDescent="0.25">
      <c r="A587" s="217" t="s">
        <v>780</v>
      </c>
      <c r="B587" s="194">
        <v>4.0999999999999996</v>
      </c>
      <c r="C587" s="194">
        <v>0.6</v>
      </c>
    </row>
    <row r="588" spans="1:11" x14ac:dyDescent="0.25">
      <c r="A588" s="217" t="s">
        <v>781</v>
      </c>
      <c r="B588" s="194">
        <v>4.3</v>
      </c>
      <c r="C588" s="194">
        <v>0.4</v>
      </c>
    </row>
    <row r="589" spans="1:11" x14ac:dyDescent="0.25">
      <c r="A589" s="217" t="s">
        <v>782</v>
      </c>
      <c r="B589" s="194">
        <v>3.4</v>
      </c>
      <c r="C589" s="194">
        <v>0.6</v>
      </c>
    </row>
    <row r="590" spans="1:11" s="198" customFormat="1" x14ac:dyDescent="0.25">
      <c r="A590" s="218" t="s">
        <v>783</v>
      </c>
      <c r="B590" s="197">
        <v>3.1</v>
      </c>
      <c r="C590" s="197">
        <v>0.6</v>
      </c>
      <c r="K590" s="229"/>
    </row>
    <row r="591" spans="1:11" x14ac:dyDescent="0.25">
      <c r="A591" s="217" t="s">
        <v>784</v>
      </c>
      <c r="B591" s="194">
        <v>2.8</v>
      </c>
      <c r="C591" s="194">
        <v>0.6</v>
      </c>
    </row>
    <row r="592" spans="1:11" x14ac:dyDescent="0.25">
      <c r="A592" s="217" t="s">
        <v>785</v>
      </c>
      <c r="B592" s="194">
        <v>3.6</v>
      </c>
      <c r="C592" s="194">
        <v>0.6</v>
      </c>
    </row>
    <row r="593" spans="1:11" x14ac:dyDescent="0.25">
      <c r="A593" s="217" t="s">
        <v>786</v>
      </c>
      <c r="B593" s="194">
        <v>3.4</v>
      </c>
      <c r="C593" s="194">
        <v>0.6</v>
      </c>
    </row>
    <row r="594" spans="1:11" x14ac:dyDescent="0.25">
      <c r="A594" s="217" t="s">
        <v>787</v>
      </c>
      <c r="B594" s="194">
        <v>3</v>
      </c>
      <c r="C594" s="194">
        <v>0.6</v>
      </c>
    </row>
    <row r="595" spans="1:11" s="198" customFormat="1" x14ac:dyDescent="0.25">
      <c r="A595" s="218" t="s">
        <v>788</v>
      </c>
      <c r="B595" s="197">
        <v>3</v>
      </c>
      <c r="C595" s="197">
        <v>0.6</v>
      </c>
      <c r="K595" s="229"/>
    </row>
    <row r="596" spans="1:11" x14ac:dyDescent="0.25">
      <c r="A596" s="217" t="s">
        <v>789</v>
      </c>
      <c r="B596" s="194">
        <v>2.5</v>
      </c>
      <c r="C596" s="194">
        <v>0.6</v>
      </c>
    </row>
    <row r="597" spans="1:11" x14ac:dyDescent="0.25">
      <c r="A597" s="217" t="s">
        <v>790</v>
      </c>
      <c r="B597" s="194">
        <v>2.8</v>
      </c>
      <c r="C597" s="194">
        <v>0.6</v>
      </c>
    </row>
    <row r="598" spans="1:11" x14ac:dyDescent="0.25">
      <c r="A598" s="217" t="s">
        <v>791</v>
      </c>
      <c r="B598" s="194">
        <v>2.8</v>
      </c>
      <c r="C598" s="194">
        <v>0.6</v>
      </c>
    </row>
    <row r="599" spans="1:11" x14ac:dyDescent="0.25">
      <c r="A599" s="217" t="s">
        <v>792</v>
      </c>
      <c r="B599" s="194">
        <v>2.2999999999999998</v>
      </c>
      <c r="C599" s="194">
        <v>0.6</v>
      </c>
    </row>
    <row r="600" spans="1:11" s="198" customFormat="1" x14ac:dyDescent="0.25">
      <c r="A600" s="218" t="s">
        <v>793</v>
      </c>
      <c r="B600" s="197">
        <v>3.4</v>
      </c>
      <c r="C600" s="197">
        <v>0.6</v>
      </c>
      <c r="K600" s="229"/>
    </row>
    <row r="601" spans="1:11" x14ac:dyDescent="0.25">
      <c r="A601" s="217" t="s">
        <v>794</v>
      </c>
      <c r="B601" s="194">
        <v>2.9</v>
      </c>
      <c r="C601" s="194">
        <v>0.6</v>
      </c>
    </row>
    <row r="602" spans="1:11" s="198" customFormat="1" x14ac:dyDescent="0.25">
      <c r="A602" s="218" t="s">
        <v>653</v>
      </c>
      <c r="B602" s="197">
        <v>3.1</v>
      </c>
      <c r="C602" s="197">
        <v>0.6</v>
      </c>
      <c r="K602" s="229"/>
    </row>
    <row r="603" spans="1:11" x14ac:dyDescent="0.25">
      <c r="A603" s="199" t="s">
        <v>795</v>
      </c>
      <c r="B603" s="194"/>
      <c r="C603" s="194"/>
    </row>
    <row r="604" spans="1:11" x14ac:dyDescent="0.25">
      <c r="A604" s="200" t="s">
        <v>796</v>
      </c>
      <c r="B604" s="194">
        <v>2.4</v>
      </c>
      <c r="C604" s="194">
        <v>0.6</v>
      </c>
    </row>
    <row r="605" spans="1:11" x14ac:dyDescent="0.25">
      <c r="A605" s="200" t="s">
        <v>797</v>
      </c>
      <c r="B605" s="194">
        <v>2.2999999999999998</v>
      </c>
      <c r="C605" s="194">
        <v>0.6</v>
      </c>
    </row>
    <row r="606" spans="1:11" x14ac:dyDescent="0.25">
      <c r="A606" s="200" t="s">
        <v>798</v>
      </c>
      <c r="B606" s="194">
        <v>1.9</v>
      </c>
      <c r="C606" s="194">
        <v>0.6</v>
      </c>
    </row>
    <row r="607" spans="1:11" x14ac:dyDescent="0.25">
      <c r="A607" s="200" t="s">
        <v>799</v>
      </c>
      <c r="B607" s="194">
        <v>1.7</v>
      </c>
      <c r="C607" s="194">
        <v>0.6</v>
      </c>
    </row>
    <row r="608" spans="1:11" s="198" customFormat="1" x14ac:dyDescent="0.25">
      <c r="A608" s="219" t="s">
        <v>800</v>
      </c>
      <c r="B608" s="197">
        <v>2.1</v>
      </c>
      <c r="C608" s="197">
        <v>0.6</v>
      </c>
      <c r="K608" s="229"/>
    </row>
    <row r="609" spans="1:3" x14ac:dyDescent="0.25">
      <c r="A609" s="200" t="s">
        <v>801</v>
      </c>
      <c r="B609" s="194">
        <v>2.2000000000000002</v>
      </c>
      <c r="C609" s="194">
        <v>0.6</v>
      </c>
    </row>
    <row r="610" spans="1:3" x14ac:dyDescent="0.25">
      <c r="A610" s="200" t="s">
        <v>802</v>
      </c>
      <c r="B610" s="194">
        <v>2.7</v>
      </c>
      <c r="C610" s="194">
        <v>0.6</v>
      </c>
    </row>
    <row r="611" spans="1:3" x14ac:dyDescent="0.25">
      <c r="A611" s="200" t="s">
        <v>803</v>
      </c>
      <c r="B611" s="194">
        <v>1.6</v>
      </c>
      <c r="C611" s="194">
        <v>0.6</v>
      </c>
    </row>
    <row r="612" spans="1:3" x14ac:dyDescent="0.25">
      <c r="A612" s="200" t="s">
        <v>804</v>
      </c>
      <c r="B612" s="194">
        <v>1.9</v>
      </c>
      <c r="C612" s="194">
        <v>0.6</v>
      </c>
    </row>
    <row r="613" spans="1:3" x14ac:dyDescent="0.25">
      <c r="A613" s="200" t="s">
        <v>805</v>
      </c>
      <c r="B613" s="194">
        <v>2.6</v>
      </c>
      <c r="C613" s="194">
        <v>0.6</v>
      </c>
    </row>
    <row r="614" spans="1:3" x14ac:dyDescent="0.25">
      <c r="A614" s="200" t="s">
        <v>806</v>
      </c>
      <c r="B614" s="194">
        <v>1.7</v>
      </c>
      <c r="C614" s="194">
        <v>0.6</v>
      </c>
    </row>
    <row r="615" spans="1:3" x14ac:dyDescent="0.25">
      <c r="A615" s="200" t="s">
        <v>807</v>
      </c>
      <c r="B615" s="194">
        <v>1.4</v>
      </c>
      <c r="C615" s="194">
        <v>0.6</v>
      </c>
    </row>
    <row r="616" spans="1:3" x14ac:dyDescent="0.25">
      <c r="A616" s="200" t="s">
        <v>808</v>
      </c>
      <c r="B616" s="194">
        <v>2.1</v>
      </c>
      <c r="C616" s="194">
        <v>0.7</v>
      </c>
    </row>
    <row r="617" spans="1:3" x14ac:dyDescent="0.25">
      <c r="A617" s="200" t="s">
        <v>809</v>
      </c>
      <c r="B617" s="194">
        <v>1.9</v>
      </c>
      <c r="C617" s="194">
        <v>0.6</v>
      </c>
    </row>
    <row r="618" spans="1:3" x14ac:dyDescent="0.25">
      <c r="A618" s="200" t="s">
        <v>810</v>
      </c>
      <c r="B618" s="194">
        <v>2.2000000000000002</v>
      </c>
      <c r="C618" s="194">
        <v>0.6</v>
      </c>
    </row>
    <row r="619" spans="1:3" x14ac:dyDescent="0.25">
      <c r="A619" s="200" t="s">
        <v>811</v>
      </c>
      <c r="B619" s="194">
        <v>2.4</v>
      </c>
      <c r="C619" s="194">
        <v>0.6</v>
      </c>
    </row>
    <row r="620" spans="1:3" x14ac:dyDescent="0.25">
      <c r="A620" s="200" t="s">
        <v>812</v>
      </c>
      <c r="B620" s="194">
        <v>2.2000000000000002</v>
      </c>
      <c r="C620" s="194">
        <v>0.6</v>
      </c>
    </row>
    <row r="621" spans="1:3" ht="12.75" customHeight="1" x14ac:dyDescent="0.25">
      <c r="A621" s="200" t="s">
        <v>813</v>
      </c>
      <c r="B621" s="194">
        <v>2.1</v>
      </c>
      <c r="C621" s="194">
        <v>0.6</v>
      </c>
    </row>
    <row r="622" spans="1:3" x14ac:dyDescent="0.25">
      <c r="A622" s="200" t="s">
        <v>814</v>
      </c>
      <c r="B622" s="194">
        <v>3.1</v>
      </c>
      <c r="C622" s="194">
        <v>0.6</v>
      </c>
    </row>
    <row r="623" spans="1:3" x14ac:dyDescent="0.25">
      <c r="A623" s="200" t="s">
        <v>815</v>
      </c>
      <c r="B623" s="194">
        <v>1.8</v>
      </c>
      <c r="C623" s="194">
        <v>0.6</v>
      </c>
    </row>
    <row r="624" spans="1:3" x14ac:dyDescent="0.25">
      <c r="A624" s="200" t="s">
        <v>816</v>
      </c>
      <c r="B624" s="194">
        <v>2.2999999999999998</v>
      </c>
      <c r="C624" s="194">
        <v>0.6</v>
      </c>
    </row>
    <row r="625" spans="1:11" x14ac:dyDescent="0.25">
      <c r="A625" s="200" t="s">
        <v>817</v>
      </c>
      <c r="B625" s="194">
        <v>2.2000000000000002</v>
      </c>
      <c r="C625" s="194">
        <v>0.6</v>
      </c>
    </row>
    <row r="626" spans="1:11" x14ac:dyDescent="0.25">
      <c r="A626" s="200" t="s">
        <v>818</v>
      </c>
      <c r="B626" s="194">
        <v>2</v>
      </c>
      <c r="C626" s="194">
        <v>0.6</v>
      </c>
    </row>
    <row r="627" spans="1:11" x14ac:dyDescent="0.25">
      <c r="A627" s="200" t="s">
        <v>819</v>
      </c>
      <c r="B627" s="194">
        <v>2.6</v>
      </c>
      <c r="C627" s="194">
        <v>0.6</v>
      </c>
    </row>
    <row r="628" spans="1:11" s="198" customFormat="1" x14ac:dyDescent="0.25">
      <c r="A628" s="219" t="s">
        <v>820</v>
      </c>
      <c r="B628" s="197">
        <v>1.8</v>
      </c>
      <c r="C628" s="197">
        <v>0.6</v>
      </c>
      <c r="K628" s="229"/>
    </row>
    <row r="629" spans="1:11" ht="12.75" customHeight="1" x14ac:dyDescent="0.25">
      <c r="A629" s="203" t="s">
        <v>821</v>
      </c>
      <c r="B629" s="194"/>
      <c r="C629" s="194"/>
    </row>
    <row r="630" spans="1:11" x14ac:dyDescent="0.25">
      <c r="A630" s="204" t="s">
        <v>822</v>
      </c>
      <c r="B630" s="194">
        <v>2.7</v>
      </c>
      <c r="C630" s="194">
        <v>0.6</v>
      </c>
    </row>
    <row r="631" spans="1:11" x14ac:dyDescent="0.25">
      <c r="A631" s="204" t="s">
        <v>823</v>
      </c>
      <c r="B631" s="194">
        <v>2.7</v>
      </c>
      <c r="C631" s="194">
        <v>0.6</v>
      </c>
    </row>
    <row r="632" spans="1:11" x14ac:dyDescent="0.25">
      <c r="A632" s="204" t="s">
        <v>824</v>
      </c>
      <c r="B632" s="194">
        <v>3.1</v>
      </c>
      <c r="C632" s="194">
        <v>0.6</v>
      </c>
    </row>
    <row r="633" spans="1:11" s="198" customFormat="1" x14ac:dyDescent="0.25">
      <c r="A633" s="220" t="s">
        <v>825</v>
      </c>
      <c r="B633" s="197">
        <v>3.2</v>
      </c>
      <c r="C633" s="197">
        <v>0.6</v>
      </c>
      <c r="K633" s="229"/>
    </row>
    <row r="634" spans="1:11" x14ac:dyDescent="0.25">
      <c r="A634" s="201" t="s">
        <v>826</v>
      </c>
      <c r="B634" s="194"/>
      <c r="C634" s="194"/>
    </row>
    <row r="635" spans="1:11" x14ac:dyDescent="0.25">
      <c r="A635" s="202" t="s">
        <v>827</v>
      </c>
      <c r="B635" s="194">
        <v>2.4</v>
      </c>
      <c r="C635" s="194">
        <v>0.7</v>
      </c>
    </row>
    <row r="636" spans="1:11" x14ac:dyDescent="0.25">
      <c r="A636" s="202" t="s">
        <v>828</v>
      </c>
      <c r="B636" s="194">
        <v>3.1</v>
      </c>
      <c r="C636" s="194">
        <v>0.6</v>
      </c>
    </row>
    <row r="637" spans="1:11" x14ac:dyDescent="0.25">
      <c r="A637" s="202" t="s">
        <v>829</v>
      </c>
      <c r="B637" s="194">
        <v>4.7</v>
      </c>
      <c r="C637" s="194">
        <v>0.6</v>
      </c>
    </row>
    <row r="638" spans="1:11" x14ac:dyDescent="0.25">
      <c r="A638" s="202" t="s">
        <v>830</v>
      </c>
      <c r="B638" s="194">
        <v>6.3</v>
      </c>
      <c r="C638" s="194">
        <v>0.4</v>
      </c>
    </row>
    <row r="639" spans="1:11" x14ac:dyDescent="0.25">
      <c r="A639" s="202" t="s">
        <v>831</v>
      </c>
      <c r="B639" s="194">
        <v>2.2999999999999998</v>
      </c>
      <c r="C639" s="194">
        <v>0.7</v>
      </c>
    </row>
    <row r="640" spans="1:11" ht="12.75" customHeight="1" x14ac:dyDescent="0.25">
      <c r="A640" s="202" t="s">
        <v>832</v>
      </c>
      <c r="B640" s="194">
        <v>3.6</v>
      </c>
      <c r="C640" s="194">
        <v>0.7</v>
      </c>
    </row>
    <row r="641" spans="1:3" x14ac:dyDescent="0.25">
      <c r="A641" s="202" t="s">
        <v>833</v>
      </c>
      <c r="B641" s="194">
        <v>3.7</v>
      </c>
      <c r="C641" s="194">
        <v>0.6</v>
      </c>
    </row>
    <row r="642" spans="1:3" x14ac:dyDescent="0.25">
      <c r="A642" s="202" t="s">
        <v>834</v>
      </c>
      <c r="B642" s="194">
        <v>3.7</v>
      </c>
      <c r="C642" s="194">
        <v>0.6</v>
      </c>
    </row>
    <row r="643" spans="1:3" x14ac:dyDescent="0.25">
      <c r="A643" s="202" t="s">
        <v>835</v>
      </c>
      <c r="B643" s="194">
        <v>2.4</v>
      </c>
      <c r="C643" s="194">
        <v>0.7</v>
      </c>
    </row>
    <row r="644" spans="1:3" x14ac:dyDescent="0.25">
      <c r="A644" s="202" t="s">
        <v>785</v>
      </c>
      <c r="B644" s="194">
        <v>3.4</v>
      </c>
      <c r="C644" s="194">
        <v>0.6</v>
      </c>
    </row>
    <row r="645" spans="1:3" ht="12.75" customHeight="1" x14ac:dyDescent="0.25">
      <c r="A645" s="202" t="s">
        <v>836</v>
      </c>
      <c r="B645" s="194">
        <v>5.3</v>
      </c>
      <c r="C645" s="194">
        <v>0.4</v>
      </c>
    </row>
    <row r="646" spans="1:3" x14ac:dyDescent="0.25">
      <c r="A646" s="202" t="s">
        <v>837</v>
      </c>
      <c r="B646" s="194">
        <v>4.8</v>
      </c>
      <c r="C646" s="194">
        <v>0.3</v>
      </c>
    </row>
    <row r="647" spans="1:3" x14ac:dyDescent="0.25">
      <c r="A647" s="202" t="s">
        <v>838</v>
      </c>
      <c r="B647" s="194">
        <v>6.1</v>
      </c>
      <c r="C647" s="194">
        <v>0.6</v>
      </c>
    </row>
    <row r="648" spans="1:3" x14ac:dyDescent="0.25">
      <c r="A648" s="202" t="s">
        <v>839</v>
      </c>
      <c r="B648" s="194">
        <v>2.9</v>
      </c>
      <c r="C648" s="194">
        <v>0.7</v>
      </c>
    </row>
    <row r="649" spans="1:3" x14ac:dyDescent="0.25">
      <c r="A649" s="202" t="s">
        <v>840</v>
      </c>
      <c r="B649" s="194">
        <v>4.0999999999999996</v>
      </c>
      <c r="C649" s="194">
        <v>0.6</v>
      </c>
    </row>
    <row r="650" spans="1:3" x14ac:dyDescent="0.25">
      <c r="A650" s="202" t="s">
        <v>841</v>
      </c>
      <c r="B650" s="194">
        <v>4.8</v>
      </c>
      <c r="C650" s="194">
        <v>0.4</v>
      </c>
    </row>
    <row r="651" spans="1:3" x14ac:dyDescent="0.25">
      <c r="A651" s="202" t="s">
        <v>842</v>
      </c>
      <c r="B651" s="194">
        <v>3</v>
      </c>
      <c r="C651" s="194">
        <v>0.7</v>
      </c>
    </row>
    <row r="652" spans="1:3" x14ac:dyDescent="0.25">
      <c r="A652" s="202" t="s">
        <v>843</v>
      </c>
      <c r="B652" s="194">
        <v>4.8</v>
      </c>
      <c r="C652" s="194">
        <v>0.3</v>
      </c>
    </row>
    <row r="653" spans="1:3" x14ac:dyDescent="0.25">
      <c r="A653" s="199" t="s">
        <v>844</v>
      </c>
      <c r="B653" s="194"/>
      <c r="C653" s="194"/>
    </row>
    <row r="654" spans="1:3" x14ac:dyDescent="0.25">
      <c r="A654" s="200" t="s">
        <v>845</v>
      </c>
      <c r="B654" s="194">
        <v>1.9</v>
      </c>
      <c r="C654" s="194">
        <v>0.1</v>
      </c>
    </row>
    <row r="655" spans="1:3" x14ac:dyDescent="0.25">
      <c r="A655" s="200" t="s">
        <v>846</v>
      </c>
      <c r="B655" s="194">
        <v>2.9</v>
      </c>
      <c r="C655" s="194">
        <v>0.1</v>
      </c>
    </row>
    <row r="656" spans="1:3" x14ac:dyDescent="0.25">
      <c r="A656" s="200" t="s">
        <v>847</v>
      </c>
      <c r="B656" s="194">
        <v>1.9</v>
      </c>
      <c r="C656" s="194">
        <v>0.1</v>
      </c>
    </row>
    <row r="657" spans="1:3" x14ac:dyDescent="0.25">
      <c r="A657" s="200" t="s">
        <v>848</v>
      </c>
      <c r="B657" s="194">
        <v>2.2999999999999998</v>
      </c>
      <c r="C657" s="194">
        <v>0.1</v>
      </c>
    </row>
    <row r="658" spans="1:3" x14ac:dyDescent="0.25">
      <c r="A658" s="200" t="s">
        <v>849</v>
      </c>
      <c r="B658" s="194">
        <v>2.2000000000000002</v>
      </c>
      <c r="C658" s="194">
        <v>0.1</v>
      </c>
    </row>
    <row r="659" spans="1:3" x14ac:dyDescent="0.25">
      <c r="A659" s="200" t="s">
        <v>850</v>
      </c>
      <c r="B659" s="194">
        <v>2.2000000000000002</v>
      </c>
      <c r="C659" s="194">
        <v>0.1</v>
      </c>
    </row>
    <row r="660" spans="1:3" x14ac:dyDescent="0.25">
      <c r="A660" s="200" t="s">
        <v>851</v>
      </c>
      <c r="B660" s="194">
        <v>3</v>
      </c>
      <c r="C660" s="194">
        <v>0.1</v>
      </c>
    </row>
    <row r="661" spans="1:3" x14ac:dyDescent="0.25">
      <c r="A661" s="200" t="s">
        <v>852</v>
      </c>
      <c r="B661" s="194">
        <v>3.2</v>
      </c>
      <c r="C661" s="194">
        <v>0.1</v>
      </c>
    </row>
    <row r="662" spans="1:3" x14ac:dyDescent="0.25">
      <c r="A662" s="200" t="s">
        <v>853</v>
      </c>
      <c r="B662" s="194">
        <v>2</v>
      </c>
      <c r="C662" s="194">
        <v>0.1</v>
      </c>
    </row>
    <row r="663" spans="1:3" x14ac:dyDescent="0.25">
      <c r="A663" s="209" t="s">
        <v>854</v>
      </c>
      <c r="B663" s="194"/>
      <c r="C663" s="194"/>
    </row>
    <row r="664" spans="1:3" x14ac:dyDescent="0.25">
      <c r="A664" s="210" t="s">
        <v>855</v>
      </c>
      <c r="B664" s="194">
        <v>2.8</v>
      </c>
      <c r="C664" s="194">
        <v>0.1</v>
      </c>
    </row>
    <row r="665" spans="1:3" x14ac:dyDescent="0.25">
      <c r="A665" s="210" t="s">
        <v>856</v>
      </c>
      <c r="B665" s="194">
        <v>3</v>
      </c>
      <c r="C665" s="194">
        <v>0.1</v>
      </c>
    </row>
    <row r="666" spans="1:3" x14ac:dyDescent="0.25">
      <c r="A666" s="210" t="s">
        <v>857</v>
      </c>
      <c r="B666" s="194">
        <v>2.9</v>
      </c>
      <c r="C666" s="194">
        <v>0.1</v>
      </c>
    </row>
    <row r="667" spans="1:3" x14ac:dyDescent="0.25">
      <c r="A667" s="210" t="s">
        <v>858</v>
      </c>
      <c r="B667" s="194">
        <v>3.2</v>
      </c>
      <c r="C667" s="194">
        <v>0.1</v>
      </c>
    </row>
    <row r="668" spans="1:3" x14ac:dyDescent="0.25">
      <c r="A668" s="210" t="s">
        <v>859</v>
      </c>
      <c r="B668" s="194">
        <v>2.4</v>
      </c>
      <c r="C668" s="194">
        <v>0.1</v>
      </c>
    </row>
    <row r="669" spans="1:3" x14ac:dyDescent="0.25">
      <c r="A669" s="210" t="s">
        <v>860</v>
      </c>
      <c r="B669" s="194">
        <v>2.2999999999999998</v>
      </c>
      <c r="C669" s="194">
        <v>0.1</v>
      </c>
    </row>
    <row r="670" spans="1:3" x14ac:dyDescent="0.25">
      <c r="A670" s="210" t="s">
        <v>861</v>
      </c>
      <c r="B670" s="194">
        <v>2.2999999999999998</v>
      </c>
      <c r="C670" s="194">
        <v>0.1</v>
      </c>
    </row>
    <row r="671" spans="1:3" x14ac:dyDescent="0.25">
      <c r="A671" s="210" t="s">
        <v>862</v>
      </c>
      <c r="B671" s="194">
        <v>2.2999999999999998</v>
      </c>
      <c r="C671" s="194">
        <v>0.2</v>
      </c>
    </row>
    <row r="672" spans="1:3" x14ac:dyDescent="0.25">
      <c r="A672" s="210" t="s">
        <v>863</v>
      </c>
      <c r="B672" s="194">
        <v>2.4</v>
      </c>
      <c r="C672" s="194">
        <v>0.1</v>
      </c>
    </row>
    <row r="673" spans="1:3" x14ac:dyDescent="0.25">
      <c r="A673" s="210" t="s">
        <v>864</v>
      </c>
      <c r="B673" s="194">
        <v>2.1</v>
      </c>
      <c r="C673" s="194">
        <v>0.1</v>
      </c>
    </row>
    <row r="674" spans="1:3" x14ac:dyDescent="0.25">
      <c r="A674" s="210" t="s">
        <v>865</v>
      </c>
      <c r="B674" s="194">
        <v>3.1</v>
      </c>
      <c r="C674" s="194">
        <v>0.1</v>
      </c>
    </row>
    <row r="675" spans="1:3" x14ac:dyDescent="0.25">
      <c r="A675" s="210" t="s">
        <v>866</v>
      </c>
      <c r="B675" s="194">
        <v>1.5</v>
      </c>
      <c r="C675" s="194">
        <v>0.1</v>
      </c>
    </row>
    <row r="676" spans="1:3" x14ac:dyDescent="0.25">
      <c r="A676" s="210" t="s">
        <v>867</v>
      </c>
      <c r="B676" s="194">
        <v>3</v>
      </c>
      <c r="C676" s="194">
        <v>0.1</v>
      </c>
    </row>
    <row r="677" spans="1:3" x14ac:dyDescent="0.25">
      <c r="A677" s="210" t="s">
        <v>868</v>
      </c>
      <c r="B677" s="194">
        <v>2.2999999999999998</v>
      </c>
      <c r="C677" s="194">
        <v>0.1</v>
      </c>
    </row>
    <row r="678" spans="1:3" x14ac:dyDescent="0.25">
      <c r="A678" s="210" t="s">
        <v>869</v>
      </c>
      <c r="B678" s="194">
        <v>4.3</v>
      </c>
      <c r="C678" s="194">
        <v>0.1</v>
      </c>
    </row>
    <row r="679" spans="1:3" x14ac:dyDescent="0.25">
      <c r="A679" s="210" t="s">
        <v>870</v>
      </c>
      <c r="B679" s="194">
        <v>2.8</v>
      </c>
      <c r="C679" s="194">
        <v>0.1</v>
      </c>
    </row>
    <row r="680" spans="1:3" x14ac:dyDescent="0.25">
      <c r="A680" s="210" t="s">
        <v>871</v>
      </c>
      <c r="B680" s="194">
        <v>2.2000000000000002</v>
      </c>
      <c r="C680" s="194">
        <v>0.1</v>
      </c>
    </row>
    <row r="681" spans="1:3" x14ac:dyDescent="0.25">
      <c r="A681" s="203" t="s">
        <v>872</v>
      </c>
      <c r="B681" s="194"/>
      <c r="C681" s="194"/>
    </row>
    <row r="682" spans="1:3" x14ac:dyDescent="0.25">
      <c r="A682" s="204" t="s">
        <v>873</v>
      </c>
      <c r="B682" s="194">
        <v>2.6</v>
      </c>
      <c r="C682" s="194">
        <v>0.1</v>
      </c>
    </row>
    <row r="683" spans="1:3" x14ac:dyDescent="0.25">
      <c r="A683" s="204" t="s">
        <v>874</v>
      </c>
      <c r="B683" s="194">
        <v>2.4</v>
      </c>
      <c r="C683" s="194">
        <v>0.1</v>
      </c>
    </row>
    <row r="684" spans="1:3" x14ac:dyDescent="0.25">
      <c r="A684" s="204" t="s">
        <v>875</v>
      </c>
      <c r="B684" s="194">
        <v>3</v>
      </c>
      <c r="C684" s="194">
        <v>0.2</v>
      </c>
    </row>
    <row r="685" spans="1:3" x14ac:dyDescent="0.25">
      <c r="A685" s="204" t="s">
        <v>876</v>
      </c>
      <c r="B685" s="194">
        <v>3.4</v>
      </c>
      <c r="C685" s="194">
        <v>0.2</v>
      </c>
    </row>
    <row r="686" spans="1:3" x14ac:dyDescent="0.25">
      <c r="A686" s="204" t="s">
        <v>877</v>
      </c>
      <c r="B686" s="194">
        <v>1.9</v>
      </c>
      <c r="C686" s="194">
        <v>0.1</v>
      </c>
    </row>
    <row r="687" spans="1:3" x14ac:dyDescent="0.25">
      <c r="A687" s="204" t="s">
        <v>878</v>
      </c>
      <c r="B687" s="194">
        <v>3.6</v>
      </c>
      <c r="C687" s="194">
        <v>0.2</v>
      </c>
    </row>
    <row r="688" spans="1:3" x14ac:dyDescent="0.25">
      <c r="A688" s="204" t="s">
        <v>879</v>
      </c>
      <c r="B688" s="194">
        <v>4.2</v>
      </c>
      <c r="C688" s="194">
        <v>0.2</v>
      </c>
    </row>
    <row r="689" spans="1:3" x14ac:dyDescent="0.25">
      <c r="A689" s="204" t="s">
        <v>880</v>
      </c>
      <c r="B689" s="194">
        <v>3.4</v>
      </c>
      <c r="C689" s="194">
        <v>0.1</v>
      </c>
    </row>
    <row r="690" spans="1:3" x14ac:dyDescent="0.25">
      <c r="A690" s="204" t="s">
        <v>881</v>
      </c>
      <c r="B690" s="194">
        <v>3.8</v>
      </c>
      <c r="C690" s="194">
        <v>0.2</v>
      </c>
    </row>
    <row r="691" spans="1:3" x14ac:dyDescent="0.25">
      <c r="A691" s="204" t="s">
        <v>882</v>
      </c>
      <c r="B691" s="194">
        <v>1.6</v>
      </c>
      <c r="C691" s="194">
        <v>0.1</v>
      </c>
    </row>
    <row r="692" spans="1:3" x14ac:dyDescent="0.25">
      <c r="A692" s="204" t="s">
        <v>883</v>
      </c>
      <c r="B692" s="194">
        <v>2.9</v>
      </c>
      <c r="C692" s="194">
        <v>0.2</v>
      </c>
    </row>
    <row r="693" spans="1:3" x14ac:dyDescent="0.25">
      <c r="A693" s="204" t="s">
        <v>884</v>
      </c>
      <c r="B693" s="194">
        <v>1.9</v>
      </c>
      <c r="C693" s="194">
        <v>0.1</v>
      </c>
    </row>
    <row r="694" spans="1:3" x14ac:dyDescent="0.25">
      <c r="A694" s="204" t="s">
        <v>885</v>
      </c>
      <c r="B694" s="194">
        <v>4.7</v>
      </c>
      <c r="C694" s="194">
        <v>0.2</v>
      </c>
    </row>
    <row r="695" spans="1:3" x14ac:dyDescent="0.25">
      <c r="A695" s="204" t="s">
        <v>886</v>
      </c>
      <c r="B695" s="194">
        <v>3</v>
      </c>
      <c r="C695" s="194">
        <v>0.2</v>
      </c>
    </row>
    <row r="696" spans="1:3" x14ac:dyDescent="0.25">
      <c r="A696" s="204" t="s">
        <v>887</v>
      </c>
      <c r="B696" s="194">
        <v>2</v>
      </c>
      <c r="C696" s="194">
        <v>0.1</v>
      </c>
    </row>
    <row r="697" spans="1:3" x14ac:dyDescent="0.25">
      <c r="A697" s="204" t="s">
        <v>888</v>
      </c>
      <c r="B697" s="194">
        <v>5.5</v>
      </c>
      <c r="C697" s="194">
        <v>0.2</v>
      </c>
    </row>
  </sheetData>
  <sheetProtection sheet="1" objects="1" scenarios="1"/>
  <mergeCells count="4">
    <mergeCell ref="B4:B6"/>
    <mergeCell ref="C4:C6"/>
    <mergeCell ref="B1:C3"/>
    <mergeCell ref="A1:A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ee8130-5e6e-4c79-81a7-7fe075a4fbc1" xsi:nil="true"/>
    <lcf76f155ced4ddcb4097134ff3c332f xmlns="eef02ea5-288f-403e-a659-b0c5cd7a7ef3">
      <Terms xmlns="http://schemas.microsoft.com/office/infopath/2007/PartnerControls"/>
    </lcf76f155ced4ddcb4097134ff3c332f>
    <OriginalCreator xmlns="eef02ea5-288f-403e-a659-b0c5cd7a7ef3">
      <UserInfo>
        <DisplayName/>
        <AccountId xsi:nil="true"/>
        <AccountType/>
      </UserInfo>
    </OriginalCreator>
    <Knownlimitations xmlns="eef02ea5-288f-403e-a659-b0c5cd7a7ef3" xsi:nil="true"/>
    <CurrentOwner xmlns="eef02ea5-288f-403e-a659-b0c5cd7a7ef3">
      <UserInfo>
        <DisplayName/>
        <AccountId xsi:nil="true"/>
        <AccountType/>
      </UserInfo>
    </CurrentOwner>
    <LastModified xmlns="eef02ea5-288f-403e-a659-b0c5cd7a7ef3">2022-09-28T00:00:00+00:00</LastModified>
    <Status xmlns="eef02ea5-288f-403e-a659-b0c5cd7a7ef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04929974F8F44083CF05386A875E71" ma:contentTypeVersion="23" ma:contentTypeDescription="Create a new document." ma:contentTypeScope="" ma:versionID="c771b1e6f65624b287b77e010a661226">
  <xsd:schema xmlns:xsd="http://www.w3.org/2001/XMLSchema" xmlns:xs="http://www.w3.org/2001/XMLSchema" xmlns:p="http://schemas.microsoft.com/office/2006/metadata/properties" xmlns:ns2="eef02ea5-288f-403e-a659-b0c5cd7a7ef3" xmlns:ns3="4aee8130-5e6e-4c79-81a7-7fe075a4fbc1" targetNamespace="http://schemas.microsoft.com/office/2006/metadata/properties" ma:root="true" ma:fieldsID="f82e523f8b1c20777c78f8ff2e634911" ns2:_="" ns3:_="">
    <xsd:import namespace="eef02ea5-288f-403e-a659-b0c5cd7a7ef3"/>
    <xsd:import namespace="4aee8130-5e6e-4c79-81a7-7fe075a4fb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urrentOwner" minOccurs="0"/>
                <xsd:element ref="ns2:OriginalCreator" minOccurs="0"/>
                <xsd:element ref="ns2:Knownlimitations" minOccurs="0"/>
                <xsd:element ref="ns2:Status" minOccurs="0"/>
                <xsd:element ref="ns2:LastModified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02ea5-288f-403e-a659-b0c5cd7a7e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urrentOwner" ma:index="23" nillable="true" ma:displayName="Current Owner" ma:description="Individual currently improving/reviewing spreadsheet" ma:format="Dropdown" ma:list="UserInfo" ma:SharePointGroup="0" ma:internalName="Current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riginalCreator" ma:index="24" nillable="true" ma:displayName="Original Creator" ma:description="Original creator of spreadsheet" ma:format="Dropdown" ma:list="UserInfo" ma:SharePointGroup="0" ma:internalName="OriginalCrea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nownlimitations" ma:index="25" nillable="true" ma:displayName="Limitations" ma:format="Dropdown" ma:internalName="Knownlimitations">
      <xsd:simpleType>
        <xsd:restriction base="dms:Note">
          <xsd:maxLength value="255"/>
        </xsd:restriction>
      </xsd:simpleType>
    </xsd:element>
    <xsd:element name="Status" ma:index="26" nillable="true" ma:displayName="Status" ma:description="What Code(s) are included?&#10;How many validations completed?" ma:format="Dropdown" ma:internalName="Status">
      <xsd:simpleType>
        <xsd:restriction base="dms:Note">
          <xsd:maxLength value="255"/>
        </xsd:restriction>
      </xsd:simpleType>
    </xsd:element>
    <xsd:element name="LastModified" ma:index="27" nillable="true" ma:displayName="Last Modified" ma:default="2022-09-28T00:00:00Z" ma:description="Date the spreadsheet was last modified" ma:format="DateOnly" ma:internalName="LastModified">
      <xsd:simpleType>
        <xsd:restriction base="dms:DateTime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e8130-5e6e-4c79-81a7-7fe075a4fbc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30bb8a2-e3ff-4b3b-b1ad-0992ed0d0f95}" ma:internalName="TaxCatchAll" ma:showField="CatchAllData" ma:web="4aee8130-5e6e-4c79-81a7-7fe075a4fb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FF8609-BA46-4D5D-B2E3-6E7B4C9C9F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4F55DB-E66D-4A18-9C03-02BAF649C016}">
  <ds:schemaRefs>
    <ds:schemaRef ds:uri="http://schemas.microsoft.com/office/2006/metadata/properties"/>
    <ds:schemaRef ds:uri="http://schemas.microsoft.com/office/infopath/2007/PartnerControls"/>
    <ds:schemaRef ds:uri="4aee8130-5e6e-4c79-81a7-7fe075a4fbc1"/>
    <ds:schemaRef ds:uri="eef02ea5-288f-403e-a659-b0c5cd7a7ef3"/>
  </ds:schemaRefs>
</ds:datastoreItem>
</file>

<file path=customXml/itemProps3.xml><?xml version="1.0" encoding="utf-8"?>
<ds:datastoreItem xmlns:ds="http://schemas.openxmlformats.org/officeDocument/2006/customXml" ds:itemID="{62853A00-C604-48B7-8E55-D2CBA5559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02ea5-288f-403e-a659-b0c5cd7a7ef3"/>
    <ds:schemaRef ds:uri="4aee8130-5e6e-4c79-81a7-7fe075a4fb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99</vt:i4>
      </vt:variant>
    </vt:vector>
  </HeadingPairs>
  <TitlesOfParts>
    <vt:vector size="104" baseType="lpstr">
      <vt:lpstr>NBC 2015 Roof Level Difference</vt:lpstr>
      <vt:lpstr>NBC 2015 Roof Obstruction</vt:lpstr>
      <vt:lpstr>Revision Log</vt:lpstr>
      <vt:lpstr>Validation</vt:lpstr>
      <vt:lpstr>Climatic Data 2015</vt:lpstr>
      <vt:lpstr>AB</vt:lpstr>
      <vt:lpstr>BC</vt:lpstr>
      <vt:lpstr>br</vt:lpstr>
      <vt:lpstr>Ca</vt:lpstr>
      <vt:lpstr>Cah</vt:lpstr>
      <vt:lpstr>CaII</vt:lpstr>
      <vt:lpstr>CaIII</vt:lpstr>
      <vt:lpstr>CaMAX</vt:lpstr>
      <vt:lpstr>Car</vt:lpstr>
      <vt:lpstr>Cax</vt:lpstr>
      <vt:lpstr>Caxr</vt:lpstr>
      <vt:lpstr>CbCase1</vt:lpstr>
      <vt:lpstr>Cbcase2</vt:lpstr>
      <vt:lpstr>CbCase3</vt:lpstr>
      <vt:lpstr>Cbh</vt:lpstr>
      <vt:lpstr>Cbl</vt:lpstr>
      <vt:lpstr>Cbr</vt:lpstr>
      <vt:lpstr>Csh</vt:lpstr>
      <vt:lpstr>CsL</vt:lpstr>
      <vt:lpstr>Csr</vt:lpstr>
      <vt:lpstr>Cwl</vt:lpstr>
      <vt:lpstr>Cwr</vt:lpstr>
      <vt:lpstr>FI</vt:lpstr>
      <vt:lpstr>FII</vt:lpstr>
      <vt:lpstr>FIII</vt:lpstr>
      <vt:lpstr>h</vt:lpstr>
      <vt:lpstr>hmin</vt:lpstr>
      <vt:lpstr>hph</vt:lpstr>
      <vt:lpstr>hpII</vt:lpstr>
      <vt:lpstr>hpIII</vt:lpstr>
      <vt:lpstr>hprime</vt:lpstr>
      <vt:lpstr>hprimeph</vt:lpstr>
      <vt:lpstr>hprimepII</vt:lpstr>
      <vt:lpstr>hprimepIII</vt:lpstr>
      <vt:lpstr>hprimer</vt:lpstr>
      <vt:lpstr>hr</vt:lpstr>
      <vt:lpstr>Is</vt:lpstr>
      <vt:lpstr>Isr</vt:lpstr>
      <vt:lpstr>Lch</vt:lpstr>
      <vt:lpstr>lcII</vt:lpstr>
      <vt:lpstr>lcIII</vt:lpstr>
      <vt:lpstr>Lcl</vt:lpstr>
      <vt:lpstr>Lcr</vt:lpstr>
      <vt:lpstr>Lh</vt:lpstr>
      <vt:lpstr>Ll</vt:lpstr>
      <vt:lpstr>Lr</vt:lpstr>
      <vt:lpstr>lsI</vt:lpstr>
      <vt:lpstr>lsII</vt:lpstr>
      <vt:lpstr>lsIII</vt:lpstr>
      <vt:lpstr>MB</vt:lpstr>
      <vt:lpstr>NB</vt:lpstr>
      <vt:lpstr>NL</vt:lpstr>
      <vt:lpstr>NS</vt:lpstr>
      <vt:lpstr>NT</vt:lpstr>
      <vt:lpstr>NU</vt:lpstr>
      <vt:lpstr>ON</vt:lpstr>
      <vt:lpstr>PE</vt:lpstr>
      <vt:lpstr>'NBC 2015 Roof Level Difference'!Print_Area</vt:lpstr>
      <vt:lpstr>'NBC 2015 Roof Obstruction'!Print_Area</vt:lpstr>
      <vt:lpstr>QC</vt:lpstr>
      <vt:lpstr>S</vt:lpstr>
      <vt:lpstr>S_driftI</vt:lpstr>
      <vt:lpstr>S_driftII</vt:lpstr>
      <vt:lpstr>S_driftIII</vt:lpstr>
      <vt:lpstr>SBasic</vt:lpstr>
      <vt:lpstr>SBasicRO</vt:lpstr>
      <vt:lpstr>SDensity</vt:lpstr>
      <vt:lpstr>SDensityr</vt:lpstr>
      <vt:lpstr>Sdrift_MAX</vt:lpstr>
      <vt:lpstr>SK</vt:lpstr>
      <vt:lpstr>Sliding</vt:lpstr>
      <vt:lpstr>SlipH</vt:lpstr>
      <vt:lpstr>SlipL</vt:lpstr>
      <vt:lpstr>Slipr</vt:lpstr>
      <vt:lpstr>slopeh</vt:lpstr>
      <vt:lpstr>slopel</vt:lpstr>
      <vt:lpstr>sloper</vt:lpstr>
      <vt:lpstr>Smax</vt:lpstr>
      <vt:lpstr>SnowSlidePercent</vt:lpstr>
      <vt:lpstr>Sr</vt:lpstr>
      <vt:lpstr>Srr</vt:lpstr>
      <vt:lpstr>Ss</vt:lpstr>
      <vt:lpstr>Ssliding</vt:lpstr>
      <vt:lpstr>Ssr</vt:lpstr>
      <vt:lpstr>wh</vt:lpstr>
      <vt:lpstr>wl</vt:lpstr>
      <vt:lpstr>wr</vt:lpstr>
      <vt:lpstr>ws</vt:lpstr>
      <vt:lpstr>wsI</vt:lpstr>
      <vt:lpstr>wsII</vt:lpstr>
      <vt:lpstr>wsIII</vt:lpstr>
      <vt:lpstr>xd</vt:lpstr>
      <vt:lpstr>xdI</vt:lpstr>
      <vt:lpstr>xdII</vt:lpstr>
      <vt:lpstr>xdIII</vt:lpstr>
      <vt:lpstr>YK</vt:lpstr>
      <vt:lpstr>βI</vt:lpstr>
      <vt:lpstr>βII</vt:lpstr>
      <vt:lpstr>βIII</vt:lpstr>
    </vt:vector>
  </TitlesOfParts>
  <Manager/>
  <Company>Consulting Engineer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S. Mandel</dc:creator>
  <cp:keywords/>
  <dc:description/>
  <cp:lastModifiedBy>Anuj Modi</cp:lastModifiedBy>
  <cp:revision/>
  <dcterms:created xsi:type="dcterms:W3CDTF">2001-04-11T21:32:27Z</dcterms:created>
  <dcterms:modified xsi:type="dcterms:W3CDTF">2026-07-13T19:00:58Z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0x0101005804929974F8F44083CF05386A875E71</vt:lpwstr>
  </property>
</Properties>
</file>