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defaultThemeVersion="124226"/>
  <xr:revisionPtr revIDLastSave="0" documentId="13_ncr:1_{9161FA19-16BC-4E13-B9C7-ADB35D4B4690}" xr6:coauthVersionLast="46" xr6:coauthVersionMax="46" xr10:uidLastSave="{00000000-0000-0000-0000-000000000000}"/>
  <bookViews>
    <workbookView xWindow="28680" yWindow="-120" windowWidth="29040" windowHeight="15840" tabRatio="871" firstSheet="1" activeTab="2" xr2:uid="{00000000-000D-0000-FFFF-FFFF00000000}"/>
  </bookViews>
  <sheets>
    <sheet name="_@RISKFitInformation" sheetId="4" state="hidden" r:id="rId1"/>
    <sheet name="EV fleet share results" sheetId="73" r:id="rId2"/>
    <sheet name="Model run input &amp; results" sheetId="101" r:id="rId3"/>
    <sheet name="EIA AEO 2018 reference case" sheetId="33" r:id="rId4"/>
    <sheet name="EV car stock and miles" sheetId="97" r:id="rId5"/>
    <sheet name="EV light truck stock and miles" sheetId="98" r:id="rId6"/>
    <sheet name="ICE car stock and miles" sheetId="99" r:id="rId7"/>
    <sheet name="ICE light truck stock and miles" sheetId="100" r:id="rId8"/>
    <sheet name="VISION miles dist by age" sheetId="93" r:id="rId9"/>
    <sheet name="EV 2018 stock dist by age" sheetId="103" r:id="rId10"/>
    <sheet name="ICE 2018 stock dist by age" sheetId="104" r:id="rId11"/>
    <sheet name="Survival schedule" sheetId="2" r:id="rId12"/>
    <sheet name="New cases" sheetId="105" r:id="rId13"/>
  </sheets>
  <definedNames>
    <definedName name="_AtRisk_FitDataRange_FIT_75E4_52146" hidden="1">'Survival schedule'!$D$96:$E$120</definedName>
    <definedName name="_AtRisk_FitDataRange_FIT_A882F_C0A7B" localSheetId="9" hidden="1">#REF!</definedName>
    <definedName name="_AtRisk_FitDataRange_FIT_A882F_C0A7B" localSheetId="5" hidden="1">#REF!</definedName>
    <definedName name="_AtRisk_FitDataRange_FIT_A882F_C0A7B" localSheetId="10" hidden="1">#REF!</definedName>
    <definedName name="_AtRisk_FitDataRange_FIT_A882F_C0A7B" localSheetId="6" hidden="1">#REF!</definedName>
    <definedName name="_AtRisk_FitDataRange_FIT_A882F_C0A7B" localSheetId="7" hidden="1">#REF!</definedName>
    <definedName name="_AtRisk_FitDataRange_FIT_A882F_C0A7B" localSheetId="2" hidden="1">#REF!</definedName>
    <definedName name="_AtRisk_FitDataRange_FIT_A882F_C0A7B" hidden="1">#REF!</definedName>
    <definedName name="_AtRisk_FitDataRange_FIT_ACEB7_EFF0" localSheetId="9" hidden="1">#REF!</definedName>
    <definedName name="_AtRisk_FitDataRange_FIT_ACEB7_EFF0" localSheetId="5" hidden="1">#REF!</definedName>
    <definedName name="_AtRisk_FitDataRange_FIT_ACEB7_EFF0" localSheetId="10" hidden="1">#REF!</definedName>
    <definedName name="_AtRisk_FitDataRange_FIT_ACEB7_EFF0" localSheetId="6" hidden="1">#REF!</definedName>
    <definedName name="_AtRisk_FitDataRange_FIT_ACEB7_EFF0" localSheetId="7" hidden="1">#REF!</definedName>
    <definedName name="_AtRisk_FitDataRange_FIT_ACEB7_EFF0" localSheetId="2" hidden="1">#REF!</definedName>
    <definedName name="_AtRisk_FitDataRange_FIT_ACEB7_EFF0" hidden="1">#REF!</definedName>
    <definedName name="_AtRisk_FitDataRange_FIT_B580B_E9633" localSheetId="3" hidden="1">'EIA AEO 2018 reference case'!#REF!</definedName>
    <definedName name="_AtRisk_FitDataRange_FIT_B580B_E9633" localSheetId="9" hidden="1">#REF!</definedName>
    <definedName name="_AtRisk_FitDataRange_FIT_B580B_E9633" localSheetId="5" hidden="1">#REF!</definedName>
    <definedName name="_AtRisk_FitDataRange_FIT_B580B_E9633" localSheetId="10" hidden="1">#REF!</definedName>
    <definedName name="_AtRisk_FitDataRange_FIT_B580B_E9633" localSheetId="6" hidden="1">#REF!</definedName>
    <definedName name="_AtRisk_FitDataRange_FIT_B580B_E9633" localSheetId="7" hidden="1">#REF!</definedName>
    <definedName name="_AtRisk_FitDataRange_FIT_B580B_E9633" localSheetId="2" hidden="1">#REF!</definedName>
    <definedName name="_AtRisk_FitDataRange_FIT_B580B_E9633" hidden="1">#REF!</definedName>
    <definedName name="_AtRisk_FitDataRange_FIT_BE53A_F91E" localSheetId="3" hidden="1">'EIA AEO 2018 reference case'!#REF!</definedName>
    <definedName name="_AtRisk_FitDataRange_FIT_BE53A_F91E" localSheetId="9" hidden="1">#REF!</definedName>
    <definedName name="_AtRisk_FitDataRange_FIT_BE53A_F91E" localSheetId="5" hidden="1">#REF!</definedName>
    <definedName name="_AtRisk_FitDataRange_FIT_BE53A_F91E" localSheetId="10" hidden="1">#REF!</definedName>
    <definedName name="_AtRisk_FitDataRange_FIT_BE53A_F91E" localSheetId="6" hidden="1">#REF!</definedName>
    <definedName name="_AtRisk_FitDataRange_FIT_BE53A_F91E" localSheetId="7" hidden="1">#REF!</definedName>
    <definedName name="_AtRisk_FitDataRange_FIT_BE53A_F91E" localSheetId="2" hidden="1">#REF!</definedName>
    <definedName name="_AtRisk_FitDataRange_FIT_BE53A_F91E" hidden="1">#REF!</definedName>
    <definedName name="_AtRisk_FitDataRange_FIT_EE241_9D746" localSheetId="9" hidden="1">#REF!</definedName>
    <definedName name="_AtRisk_FitDataRange_FIT_EE241_9D746" localSheetId="5" hidden="1">#REF!</definedName>
    <definedName name="_AtRisk_FitDataRange_FIT_EE241_9D746" localSheetId="10" hidden="1">#REF!</definedName>
    <definedName name="_AtRisk_FitDataRange_FIT_EE241_9D746" localSheetId="6" hidden="1">#REF!</definedName>
    <definedName name="_AtRisk_FitDataRange_FIT_EE241_9D746" localSheetId="7" hidden="1">#REF!</definedName>
    <definedName name="_AtRisk_FitDataRange_FIT_EE241_9D746" localSheetId="2" hidden="1">#REF!</definedName>
    <definedName name="_AtRisk_FitDataRange_FIT_EE241_9D746"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2</definedName>
    <definedName name="_AtRisk_SimSetting_ReportOptionReportSelection" hidden="1">16400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16400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"A2VSBLX3S12L49MVQ1CP7IAD"</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archRange2" localSheetId="3">'EIA AEO 2018 reference case'!#REF!</definedName>
    <definedName name="RiskSearchRange2" localSheetId="11">-1</definedName>
    <definedName name="RiskSelectedCell" hidden="1">"$AB$1"</definedName>
    <definedName name="RiskSelectedNameCell1" hidden="1">"$AA$1"</definedName>
    <definedName name="RiskSelectedNameCell2" hidden="1">"$G$8"</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rt">'Model run input &amp; results'!$D$1</definedName>
    <definedName name="startYear">'Model run input &amp; results'!$D$1</definedName>
    <definedName name="TopRankDefaultDistForRange" hidden="1">0</definedName>
    <definedName name="TopRankDefaultMaxChange" hidden="1">0.1</definedName>
    <definedName name="TopRankDefaultMinChange" hidden="1">-0.1</definedName>
    <definedName name="TopRankDefaultMultiGroupSize" hidden="1">2</definedName>
    <definedName name="TopRankDefaultMultiStepsPerInput" hidden="1">2</definedName>
    <definedName name="TopRankDefaultRangeType" hidden="1">0</definedName>
    <definedName name="TopRankDefaultStepsPerInput" hidden="1">5</definedName>
    <definedName name="TopRankDetailByInputReport" hidden="1">FALSE</definedName>
    <definedName name="TopRankMaxInputsPerGraph" hidden="1">10</definedName>
    <definedName name="TopRankMultiWayReport" hidden="1">FALSE</definedName>
    <definedName name="TopRankNumberOfRuns" hidden="1">1</definedName>
    <definedName name="TopRankOnlyInputsChangeThreshold">0.01</definedName>
    <definedName name="TopRankOnlyInputsOverThreshold" hidden="1">TRUE</definedName>
    <definedName name="TopRankOnlyTopRanking" hidden="1">TRUE</definedName>
    <definedName name="TopRankOutputDetailReport" hidden="1">FALSE</definedName>
    <definedName name="TopRankOutputsAsPercentChange" hidden="1">FALSE</definedName>
    <definedName name="TopRankOverwriteExisting" hidden="1">FALSE</definedName>
    <definedName name="TopRankPauseOnError" hidden="1">FALSE</definedName>
    <definedName name="TopRankPerformPrecedentScanAddOutput" hidden="1">TRUE</definedName>
    <definedName name="TopRankPerformPrecedentScanAtStart" hidden="1">TRUE</definedName>
    <definedName name="TopRankPrecedentScanType" hidden="1">1</definedName>
    <definedName name="TopRankReportAllOutputCells" hidden="1">TRUE</definedName>
    <definedName name="TopRankReportsInExistingWorkbook" hidden="1">FALSE</definedName>
    <definedName name="TopRankReportsInExistingWorkbookName" hidden="1">"Active Workbook"</definedName>
    <definedName name="TopRankReportsInNewWorkbook" hidden="1">TRUE</definedName>
    <definedName name="TopRankSensitivityGraphs" hidden="1">FALSE</definedName>
    <definedName name="TopRankSingleWorkbookAllResults" hidden="1">FALSE</definedName>
    <definedName name="TopRankSpiderGraphs" hidden="1">TRUE</definedName>
    <definedName name="TopRankTornadoGraphs" hidden="1">TRUE</definedName>
    <definedName name="TopRankUpdateDisplay" hidden="1">FALSE</definedName>
  </definedNames>
  <calcPr calcId="191029" calcMode="manual"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5" i="2" l="1"/>
  <c r="K80" i="2"/>
  <c r="K81" i="2"/>
  <c r="K82" i="2"/>
  <c r="K83" i="2"/>
  <c r="K84" i="2"/>
  <c r="K70" i="2"/>
  <c r="K71" i="2"/>
  <c r="K72" i="2"/>
  <c r="K73" i="2"/>
  <c r="K74" i="2"/>
  <c r="K75" i="2"/>
  <c r="K76" i="2"/>
  <c r="K77" i="2"/>
  <c r="K78" i="2"/>
  <c r="K79" i="2"/>
  <c r="K54" i="2"/>
  <c r="K55" i="2"/>
  <c r="K56" i="2"/>
  <c r="K57" i="2"/>
  <c r="K58" i="2"/>
  <c r="K59" i="2"/>
  <c r="K60" i="2"/>
  <c r="K61" i="2"/>
  <c r="K62" i="2"/>
  <c r="K63" i="2"/>
  <c r="K64" i="2"/>
  <c r="K65" i="2"/>
  <c r="K66" i="2"/>
  <c r="K67" i="2"/>
  <c r="K68" i="2"/>
  <c r="K69" i="2"/>
  <c r="K52" i="2"/>
  <c r="K53" i="2"/>
  <c r="K51" i="2"/>
  <c r="O52" i="2"/>
  <c r="O51" i="2"/>
  <c r="N5" i="104"/>
  <c r="P28" i="103"/>
  <c r="N28" i="103"/>
  <c r="P27" i="103"/>
  <c r="N27" i="103"/>
  <c r="P26" i="103"/>
  <c r="N26" i="103"/>
  <c r="P25" i="103"/>
  <c r="N25" i="103"/>
  <c r="P24" i="103"/>
  <c r="N24" i="103"/>
  <c r="P23" i="103"/>
  <c r="N23" i="103"/>
  <c r="P22" i="103"/>
  <c r="N22" i="103"/>
  <c r="P21" i="103"/>
  <c r="N21" i="103"/>
  <c r="P20" i="103"/>
  <c r="N20" i="103"/>
  <c r="P19" i="103"/>
  <c r="N19" i="103"/>
  <c r="P18" i="103"/>
  <c r="N18" i="103"/>
  <c r="P17" i="103"/>
  <c r="N17" i="103"/>
  <c r="P16" i="103"/>
  <c r="N16" i="103"/>
  <c r="P15" i="103"/>
  <c r="N15" i="103"/>
  <c r="P14" i="103"/>
  <c r="N14" i="103"/>
  <c r="P13" i="103"/>
  <c r="N13" i="103"/>
  <c r="P12" i="103"/>
  <c r="N12" i="103"/>
  <c r="P11" i="103"/>
  <c r="N11" i="103"/>
  <c r="P10" i="103"/>
  <c r="N10" i="103"/>
  <c r="P9" i="103"/>
  <c r="N9" i="103"/>
  <c r="P8" i="103"/>
  <c r="N8" i="103"/>
  <c r="P7" i="103"/>
  <c r="N7" i="103"/>
  <c r="P6" i="103"/>
  <c r="N6" i="103"/>
  <c r="P5" i="103"/>
  <c r="N5" i="103"/>
  <c r="P6" i="104"/>
  <c r="P7" i="104"/>
  <c r="P8" i="104"/>
  <c r="P9" i="104"/>
  <c r="P10" i="104"/>
  <c r="P11" i="104"/>
  <c r="P12" i="104"/>
  <c r="P13" i="104"/>
  <c r="P14" i="104"/>
  <c r="P15" i="104"/>
  <c r="P16" i="104"/>
  <c r="P17" i="104"/>
  <c r="P18" i="104"/>
  <c r="P19" i="104"/>
  <c r="P20" i="104"/>
  <c r="P21" i="104"/>
  <c r="P22" i="104"/>
  <c r="P23" i="104"/>
  <c r="P24" i="104"/>
  <c r="P25" i="104"/>
  <c r="P26" i="104"/>
  <c r="P27" i="104"/>
  <c r="P28" i="104"/>
  <c r="P5" i="104"/>
  <c r="N28" i="104"/>
  <c r="N6" i="104"/>
  <c r="N7" i="104"/>
  <c r="N8" i="104"/>
  <c r="N9" i="104"/>
  <c r="N10" i="104"/>
  <c r="N11" i="104"/>
  <c r="N12" i="104"/>
  <c r="N13" i="104"/>
  <c r="N14" i="104"/>
  <c r="N15" i="104"/>
  <c r="N16" i="104"/>
  <c r="N17" i="104"/>
  <c r="N18" i="104"/>
  <c r="N19" i="104"/>
  <c r="N20" i="104"/>
  <c r="N21" i="104"/>
  <c r="N22" i="104"/>
  <c r="N23" i="104"/>
  <c r="N24" i="104"/>
  <c r="N25" i="104"/>
  <c r="N26" i="104"/>
  <c r="N27" i="104"/>
  <c r="I30" i="103"/>
  <c r="J9" i="103"/>
  <c r="I30" i="104"/>
  <c r="J28" i="104"/>
  <c r="G30" i="104"/>
  <c r="H29" i="104"/>
  <c r="H25" i="104"/>
  <c r="H21" i="104"/>
  <c r="H16" i="104"/>
  <c r="H14" i="104"/>
  <c r="H13" i="104"/>
  <c r="H10" i="104"/>
  <c r="H9" i="104"/>
  <c r="H8" i="104"/>
  <c r="H6" i="104"/>
  <c r="G30" i="103"/>
  <c r="H7" i="103"/>
  <c r="H27" i="104"/>
  <c r="H5" i="104"/>
  <c r="H26" i="103"/>
  <c r="H12" i="103"/>
  <c r="H24" i="103"/>
  <c r="H10" i="103"/>
  <c r="H5" i="103"/>
  <c r="H19" i="103"/>
  <c r="H11" i="103"/>
  <c r="H6" i="103"/>
  <c r="H29" i="103"/>
  <c r="H16" i="103"/>
  <c r="H25" i="103"/>
  <c r="H21" i="103"/>
  <c r="H20" i="103"/>
  <c r="H28" i="103"/>
  <c r="H14" i="103"/>
  <c r="H27" i="103"/>
  <c r="H18" i="103"/>
  <c r="H9" i="103"/>
  <c r="H17" i="103"/>
  <c r="H8" i="103"/>
  <c r="H22" i="103"/>
  <c r="H13" i="103"/>
  <c r="N29" i="104"/>
  <c r="P29" i="104"/>
  <c r="Q27" i="104"/>
  <c r="H23" i="103"/>
  <c r="H15" i="103"/>
  <c r="H12" i="104"/>
  <c r="P29" i="103"/>
  <c r="Q5" i="103"/>
  <c r="N29" i="103"/>
  <c r="O22" i="103"/>
  <c r="J24" i="103"/>
  <c r="J16" i="103"/>
  <c r="J8" i="103"/>
  <c r="J23" i="103"/>
  <c r="J15" i="103"/>
  <c r="J7" i="103"/>
  <c r="J5" i="103"/>
  <c r="J21" i="103"/>
  <c r="J6" i="103"/>
  <c r="J22" i="103"/>
  <c r="J14" i="103"/>
  <c r="J29" i="103"/>
  <c r="J13" i="103"/>
  <c r="J28" i="103"/>
  <c r="J20" i="103"/>
  <c r="J12" i="103"/>
  <c r="J27" i="103"/>
  <c r="J19" i="103"/>
  <c r="J11" i="103"/>
  <c r="J26" i="103"/>
  <c r="J18" i="103"/>
  <c r="J10" i="103"/>
  <c r="J25" i="103"/>
  <c r="J17" i="103"/>
  <c r="J12" i="104"/>
  <c r="J25" i="104"/>
  <c r="J24" i="104"/>
  <c r="J16" i="104"/>
  <c r="J9" i="104"/>
  <c r="J18" i="104"/>
  <c r="J19" i="104"/>
  <c r="J27" i="104"/>
  <c r="J29" i="104"/>
  <c r="J7" i="104"/>
  <c r="J17" i="104"/>
  <c r="J8" i="104"/>
  <c r="J13" i="104"/>
  <c r="J26" i="104"/>
  <c r="J20" i="104"/>
  <c r="J5" i="104"/>
  <c r="J14" i="104"/>
  <c r="J10" i="104"/>
  <c r="J15" i="104"/>
  <c r="J21" i="104"/>
  <c r="J6" i="104"/>
  <c r="J11" i="104"/>
  <c r="J22" i="104"/>
  <c r="H17" i="104"/>
  <c r="J23" i="104"/>
  <c r="H18" i="104"/>
  <c r="H20" i="104"/>
  <c r="H24" i="104"/>
  <c r="H28" i="104"/>
  <c r="H22" i="104"/>
  <c r="H26" i="104"/>
  <c r="H7" i="104"/>
  <c r="H11" i="104"/>
  <c r="H15" i="104"/>
  <c r="H19" i="104"/>
  <c r="H23" i="104"/>
  <c r="H30" i="103"/>
  <c r="O18" i="103"/>
  <c r="O17" i="103"/>
  <c r="O14" i="103"/>
  <c r="O8" i="103"/>
  <c r="O20" i="104"/>
  <c r="O5" i="104"/>
  <c r="J30" i="104"/>
  <c r="O10" i="103"/>
  <c r="O5" i="103"/>
  <c r="O25" i="103"/>
  <c r="Q14" i="104"/>
  <c r="O10" i="104"/>
  <c r="O18" i="104"/>
  <c r="Q12" i="104"/>
  <c r="Q19" i="104"/>
  <c r="O24" i="103"/>
  <c r="O27" i="103"/>
  <c r="O13" i="103"/>
  <c r="Q22" i="104"/>
  <c r="Q21" i="104"/>
  <c r="O12" i="104"/>
  <c r="Q20" i="104"/>
  <c r="Q6" i="104"/>
  <c r="J30" i="103"/>
  <c r="O20" i="103"/>
  <c r="O23" i="103"/>
  <c r="O28" i="104"/>
  <c r="O8" i="104"/>
  <c r="Q10" i="104"/>
  <c r="Q28" i="104"/>
  <c r="Q5" i="104"/>
  <c r="O16" i="103"/>
  <c r="O19" i="103"/>
  <c r="O27" i="104"/>
  <c r="O17" i="104"/>
  <c r="Q18" i="104"/>
  <c r="O11" i="104"/>
  <c r="O6" i="103"/>
  <c r="O12" i="103"/>
  <c r="O15" i="103"/>
  <c r="O9" i="104"/>
  <c r="O19" i="104"/>
  <c r="Q9" i="104"/>
  <c r="Q17" i="104"/>
  <c r="Q25" i="104"/>
  <c r="Q7" i="104"/>
  <c r="Q15" i="104"/>
  <c r="Q23" i="104"/>
  <c r="Q8" i="104"/>
  <c r="Q16" i="104"/>
  <c r="Q24" i="104"/>
  <c r="O16" i="104"/>
  <c r="O24" i="104"/>
  <c r="Q11" i="104"/>
  <c r="O7" i="104"/>
  <c r="O15" i="104"/>
  <c r="O23" i="104"/>
  <c r="O13" i="104"/>
  <c r="O21" i="104"/>
  <c r="O6" i="104"/>
  <c r="O14" i="104"/>
  <c r="O22" i="104"/>
  <c r="Q26" i="104"/>
  <c r="O25" i="104"/>
  <c r="O26" i="104"/>
  <c r="Q13" i="104"/>
  <c r="Q7" i="103"/>
  <c r="Q21" i="103"/>
  <c r="Q20" i="103"/>
  <c r="Q22" i="103"/>
  <c r="Q9" i="103"/>
  <c r="Q11" i="103"/>
  <c r="Q24" i="103"/>
  <c r="Q12" i="103"/>
  <c r="Q27" i="103"/>
  <c r="Q25" i="103"/>
  <c r="O11" i="103"/>
  <c r="Q14" i="103"/>
  <c r="O9" i="103"/>
  <c r="Q26" i="103"/>
  <c r="Q16" i="103"/>
  <c r="Q18" i="103"/>
  <c r="Q8" i="103"/>
  <c r="Q23" i="103"/>
  <c r="Q13" i="103"/>
  <c r="O7" i="103"/>
  <c r="Q10" i="103"/>
  <c r="O26" i="103"/>
  <c r="Q15" i="103"/>
  <c r="Q17" i="103"/>
  <c r="Q28" i="103"/>
  <c r="O28" i="103"/>
  <c r="Q19" i="103"/>
  <c r="O21" i="103"/>
  <c r="Q6" i="103"/>
  <c r="H30" i="104"/>
  <c r="Q29" i="103"/>
  <c r="O29" i="104"/>
  <c r="O29" i="103"/>
  <c r="Q29" i="104"/>
  <c r="F16" i="97"/>
  <c r="F15" i="97"/>
  <c r="G16" i="97"/>
  <c r="G61" i="97"/>
  <c r="F16" i="98"/>
  <c r="F61" i="98"/>
  <c r="F15" i="98"/>
  <c r="F60" i="98"/>
  <c r="F16" i="99"/>
  <c r="F15" i="99"/>
  <c r="F16" i="100"/>
  <c r="F61" i="100"/>
  <c r="F15" i="100"/>
  <c r="F17" i="97"/>
  <c r="F62" i="97"/>
  <c r="F17" i="98"/>
  <c r="F17" i="99"/>
  <c r="F17" i="100"/>
  <c r="F62" i="100"/>
  <c r="F18" i="97"/>
  <c r="F63" i="97"/>
  <c r="F18" i="98"/>
  <c r="F63" i="98"/>
  <c r="F18" i="99"/>
  <c r="G19" i="99"/>
  <c r="F18" i="100"/>
  <c r="F63" i="100"/>
  <c r="F19" i="97"/>
  <c r="F64" i="97"/>
  <c r="F19" i="98"/>
  <c r="G20" i="98"/>
  <c r="F19" i="99"/>
  <c r="F19" i="100"/>
  <c r="F64" i="100"/>
  <c r="F20" i="97"/>
  <c r="F20" i="98"/>
  <c r="F65" i="98"/>
  <c r="F20" i="99"/>
  <c r="F20" i="100"/>
  <c r="F65" i="100"/>
  <c r="F21" i="97"/>
  <c r="F21" i="98"/>
  <c r="F66" i="98"/>
  <c r="F21" i="99"/>
  <c r="F21" i="100"/>
  <c r="F66" i="100"/>
  <c r="F22" i="97"/>
  <c r="F22" i="98"/>
  <c r="F22" i="99"/>
  <c r="F22" i="100"/>
  <c r="F23" i="97"/>
  <c r="F23" i="98"/>
  <c r="F23" i="99"/>
  <c r="F23" i="100"/>
  <c r="F68" i="100"/>
  <c r="F24" i="97"/>
  <c r="F24" i="98"/>
  <c r="F69" i="98"/>
  <c r="F24" i="99"/>
  <c r="F24" i="100"/>
  <c r="F69" i="100"/>
  <c r="F25" i="97"/>
  <c r="F25" i="98"/>
  <c r="F70" i="98"/>
  <c r="F25" i="99"/>
  <c r="F25" i="100"/>
  <c r="F70" i="100"/>
  <c r="F26" i="97"/>
  <c r="F26" i="98"/>
  <c r="F71" i="98"/>
  <c r="F26" i="99"/>
  <c r="F26" i="100"/>
  <c r="F71" i="100"/>
  <c r="F27" i="97"/>
  <c r="F72" i="97"/>
  <c r="F27" i="98"/>
  <c r="F72" i="98"/>
  <c r="F27" i="99"/>
  <c r="F27" i="100"/>
  <c r="F28" i="97"/>
  <c r="F73" i="97"/>
  <c r="F28" i="98"/>
  <c r="F28" i="99"/>
  <c r="G29" i="99"/>
  <c r="F28" i="100"/>
  <c r="F73" i="100"/>
  <c r="F29" i="97"/>
  <c r="F74" i="97"/>
  <c r="F29" i="98"/>
  <c r="G30" i="98"/>
  <c r="F29" i="99"/>
  <c r="F29" i="100"/>
  <c r="F74" i="100"/>
  <c r="F30" i="97"/>
  <c r="F75" i="97"/>
  <c r="F30" i="98"/>
  <c r="F75" i="98"/>
  <c r="F30" i="99"/>
  <c r="F30" i="100"/>
  <c r="F31" i="97"/>
  <c r="F76" i="97"/>
  <c r="F31" i="98"/>
  <c r="F76" i="98"/>
  <c r="F31" i="99"/>
  <c r="F31" i="100"/>
  <c r="F76" i="100"/>
  <c r="F32" i="97"/>
  <c r="F32" i="98"/>
  <c r="F77" i="98"/>
  <c r="F32" i="99"/>
  <c r="F32" i="100"/>
  <c r="F77" i="100"/>
  <c r="F33" i="97"/>
  <c r="F33" i="98"/>
  <c r="F78" i="98"/>
  <c r="F33" i="99"/>
  <c r="F33" i="100"/>
  <c r="F78" i="100"/>
  <c r="F34" i="97"/>
  <c r="F34" i="98"/>
  <c r="F79" i="98"/>
  <c r="F34" i="99"/>
  <c r="F34" i="100"/>
  <c r="F79" i="100"/>
  <c r="F35" i="97"/>
  <c r="F35" i="98"/>
  <c r="F35" i="99"/>
  <c r="F35" i="100"/>
  <c r="F80" i="100"/>
  <c r="F36" i="97"/>
  <c r="F81" i="97"/>
  <c r="F36" i="98"/>
  <c r="F81" i="98"/>
  <c r="F36" i="99"/>
  <c r="F36" i="100"/>
  <c r="F81" i="100"/>
  <c r="F37" i="97"/>
  <c r="F82" i="97"/>
  <c r="F37" i="98"/>
  <c r="F82" i="98"/>
  <c r="F37" i="99"/>
  <c r="G38" i="99"/>
  <c r="F37" i="100"/>
  <c r="F82" i="100"/>
  <c r="F38" i="97"/>
  <c r="F83" i="97"/>
  <c r="F38" i="98"/>
  <c r="F83" i="98"/>
  <c r="F38" i="99"/>
  <c r="F38" i="100"/>
  <c r="F83" i="100"/>
  <c r="F39" i="97"/>
  <c r="F84" i="97"/>
  <c r="F39" i="98"/>
  <c r="F84" i="98"/>
  <c r="F39" i="99"/>
  <c r="F39" i="100"/>
  <c r="F40" i="97"/>
  <c r="F85" i="97"/>
  <c r="F40" i="98"/>
  <c r="F85" i="98"/>
  <c r="F40" i="99"/>
  <c r="F40" i="100"/>
  <c r="F85" i="100"/>
  <c r="F41" i="97"/>
  <c r="F86" i="97"/>
  <c r="F41" i="98"/>
  <c r="F86" i="98"/>
  <c r="F41" i="99"/>
  <c r="F86" i="99"/>
  <c r="F41" i="100"/>
  <c r="F42" i="97"/>
  <c r="F87" i="97"/>
  <c r="F42" i="98"/>
  <c r="F42" i="99"/>
  <c r="F87" i="99"/>
  <c r="F42" i="100"/>
  <c r="F87" i="100"/>
  <c r="F43" i="97"/>
  <c r="F88" i="97"/>
  <c r="F43" i="98"/>
  <c r="F88" i="98"/>
  <c r="F43" i="99"/>
  <c r="F88" i="99"/>
  <c r="F43" i="100"/>
  <c r="F44" i="97"/>
  <c r="F89" i="97"/>
  <c r="F44" i="98"/>
  <c r="F44" i="99"/>
  <c r="F89" i="99"/>
  <c r="F44" i="100"/>
  <c r="F89" i="100"/>
  <c r="F45" i="97"/>
  <c r="F90" i="97"/>
  <c r="F45" i="98"/>
  <c r="F90" i="98"/>
  <c r="F45" i="99"/>
  <c r="F90" i="99"/>
  <c r="F45" i="100"/>
  <c r="F90" i="100"/>
  <c r="F46" i="97"/>
  <c r="F91" i="97"/>
  <c r="F46" i="98"/>
  <c r="F91" i="98"/>
  <c r="F46" i="99"/>
  <c r="F91" i="99"/>
  <c r="F46" i="100"/>
  <c r="F91" i="100"/>
  <c r="F47" i="97"/>
  <c r="F92" i="97"/>
  <c r="F47" i="98"/>
  <c r="F92" i="98"/>
  <c r="F47" i="99"/>
  <c r="F92" i="99"/>
  <c r="F47" i="100"/>
  <c r="F92" i="100"/>
  <c r="B1" i="101"/>
  <c r="R80" i="2"/>
  <c r="R81" i="2"/>
  <c r="N82" i="2"/>
  <c r="O82" i="2"/>
  <c r="O81" i="2"/>
  <c r="Q82" i="2"/>
  <c r="R82" i="2"/>
  <c r="N83" i="2"/>
  <c r="N84" i="2"/>
  <c r="O77" i="2"/>
  <c r="O78" i="2"/>
  <c r="O79" i="2"/>
  <c r="O80" i="2"/>
  <c r="O53" i="2"/>
  <c r="O54" i="2"/>
  <c r="O55" i="2"/>
  <c r="O56" i="2"/>
  <c r="O57" i="2"/>
  <c r="O58" i="2"/>
  <c r="O59" i="2"/>
  <c r="O60" i="2"/>
  <c r="O61" i="2"/>
  <c r="O62" i="2"/>
  <c r="O63" i="2"/>
  <c r="O64" i="2"/>
  <c r="O65" i="2"/>
  <c r="O66" i="2"/>
  <c r="O67" i="2"/>
  <c r="O68" i="2"/>
  <c r="O69" i="2"/>
  <c r="O70" i="2"/>
  <c r="O71" i="2"/>
  <c r="O72" i="2"/>
  <c r="O73" i="2"/>
  <c r="O74" i="2"/>
  <c r="O75" i="2"/>
  <c r="O76"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51" i="2"/>
  <c r="C13" i="4"/>
  <c r="C12" i="4"/>
  <c r="C11" i="4"/>
  <c r="C14" i="4"/>
  <c r="F80" i="99"/>
  <c r="G36" i="99"/>
  <c r="G81" i="99"/>
  <c r="F78" i="99"/>
  <c r="G34" i="99"/>
  <c r="H35" i="99"/>
  <c r="H80" i="99"/>
  <c r="F76" i="99"/>
  <c r="G32" i="99"/>
  <c r="F74" i="99"/>
  <c r="G30" i="99"/>
  <c r="G75" i="99"/>
  <c r="F72" i="99"/>
  <c r="G28" i="99"/>
  <c r="F70" i="99"/>
  <c r="G26" i="99"/>
  <c r="F68" i="99"/>
  <c r="G24" i="99"/>
  <c r="G69" i="99"/>
  <c r="F66" i="99"/>
  <c r="G22" i="99"/>
  <c r="H23" i="99"/>
  <c r="F64" i="99"/>
  <c r="G20" i="99"/>
  <c r="F62" i="99"/>
  <c r="G18" i="99"/>
  <c r="F67" i="100"/>
  <c r="F60" i="100"/>
  <c r="AE15" i="100"/>
  <c r="F83" i="99"/>
  <c r="G39" i="99"/>
  <c r="F81" i="99"/>
  <c r="G37" i="99"/>
  <c r="F79" i="99"/>
  <c r="G35" i="99"/>
  <c r="H36" i="99"/>
  <c r="I37" i="99"/>
  <c r="F77" i="99"/>
  <c r="G33" i="99"/>
  <c r="G78" i="99"/>
  <c r="F75" i="99"/>
  <c r="G31" i="99"/>
  <c r="F71" i="99"/>
  <c r="G27" i="99"/>
  <c r="F69" i="99"/>
  <c r="G25" i="99"/>
  <c r="G70" i="99"/>
  <c r="F67" i="99"/>
  <c r="G23" i="99"/>
  <c r="H24" i="99"/>
  <c r="F65" i="99"/>
  <c r="G21" i="99"/>
  <c r="F60" i="99"/>
  <c r="G15" i="99"/>
  <c r="G16" i="99"/>
  <c r="F61" i="99"/>
  <c r="G17" i="99"/>
  <c r="O84" i="2"/>
  <c r="O83" i="2"/>
  <c r="N85" i="2"/>
  <c r="O85" i="2"/>
  <c r="O88" i="2"/>
  <c r="Q83" i="2"/>
  <c r="R83" i="2"/>
  <c r="AK15" i="100"/>
  <c r="AK60" i="100"/>
  <c r="AK15" i="98"/>
  <c r="AK60" i="98"/>
  <c r="AK15" i="97"/>
  <c r="AK60" i="97"/>
  <c r="G19" i="97"/>
  <c r="G64" i="97"/>
  <c r="AK15" i="99"/>
  <c r="AK60" i="99"/>
  <c r="AG15" i="99"/>
  <c r="AH16" i="99"/>
  <c r="G17" i="100"/>
  <c r="G62" i="100"/>
  <c r="G20" i="100"/>
  <c r="H21" i="100"/>
  <c r="G27" i="100"/>
  <c r="G72" i="100"/>
  <c r="AF15" i="99"/>
  <c r="AF60" i="99"/>
  <c r="I15" i="99"/>
  <c r="I60" i="99"/>
  <c r="G39" i="97"/>
  <c r="G84" i="97"/>
  <c r="AC15" i="100"/>
  <c r="AC60" i="100"/>
  <c r="V15" i="100"/>
  <c r="V60" i="100"/>
  <c r="G34" i="98"/>
  <c r="G79" i="98"/>
  <c r="G45" i="99"/>
  <c r="G90" i="99"/>
  <c r="G41" i="97"/>
  <c r="G86" i="97"/>
  <c r="Y15" i="100"/>
  <c r="Y60" i="100"/>
  <c r="AH15" i="99"/>
  <c r="AH60" i="99"/>
  <c r="J15" i="99"/>
  <c r="J60" i="99"/>
  <c r="U15" i="100"/>
  <c r="U60" i="100"/>
  <c r="G47" i="99"/>
  <c r="G92" i="99"/>
  <c r="G31" i="97"/>
  <c r="G76" i="97"/>
  <c r="P15" i="100"/>
  <c r="P60" i="100"/>
  <c r="AD15" i="99"/>
  <c r="AE16" i="99"/>
  <c r="G21" i="100"/>
  <c r="G66" i="100"/>
  <c r="AG15" i="100"/>
  <c r="AG60" i="100"/>
  <c r="N15" i="100"/>
  <c r="N60" i="100"/>
  <c r="V15" i="99"/>
  <c r="V60" i="99"/>
  <c r="G47" i="98"/>
  <c r="G92" i="98"/>
  <c r="AD15" i="100"/>
  <c r="AE16" i="100"/>
  <c r="M15" i="100"/>
  <c r="M60" i="100"/>
  <c r="U15" i="99"/>
  <c r="V16" i="99"/>
  <c r="R15" i="99"/>
  <c r="R60" i="99"/>
  <c r="Z15" i="100"/>
  <c r="Z60" i="100"/>
  <c r="L15" i="99"/>
  <c r="L60" i="99"/>
  <c r="G43" i="97"/>
  <c r="G88" i="97"/>
  <c r="G73" i="99"/>
  <c r="AH15" i="100"/>
  <c r="AH60" i="100"/>
  <c r="X15" i="100"/>
  <c r="X60" i="100"/>
  <c r="I15" i="100"/>
  <c r="I60" i="100"/>
  <c r="X15" i="99"/>
  <c r="X60" i="99"/>
  <c r="H15" i="99"/>
  <c r="H60" i="99"/>
  <c r="G39" i="100"/>
  <c r="G84" i="100"/>
  <c r="G29" i="100"/>
  <c r="G74" i="100"/>
  <c r="H15" i="100"/>
  <c r="H60" i="100"/>
  <c r="G44" i="98"/>
  <c r="G89" i="98"/>
  <c r="G32" i="100"/>
  <c r="G77" i="100"/>
  <c r="G19" i="98"/>
  <c r="G64" i="98"/>
  <c r="AF15" i="100"/>
  <c r="Q15" i="100"/>
  <c r="R16" i="100"/>
  <c r="T15" i="99"/>
  <c r="T60" i="99"/>
  <c r="R15" i="98"/>
  <c r="R60" i="98"/>
  <c r="G40" i="98"/>
  <c r="G85" i="98"/>
  <c r="G35" i="98"/>
  <c r="G80" i="98"/>
  <c r="G40" i="97"/>
  <c r="G85" i="97"/>
  <c r="J15" i="100"/>
  <c r="J60" i="100"/>
  <c r="G46" i="98"/>
  <c r="G37" i="100"/>
  <c r="G28" i="98"/>
  <c r="G73" i="98"/>
  <c r="G20" i="97"/>
  <c r="G65" i="97"/>
  <c r="G18" i="100"/>
  <c r="G63" i="100"/>
  <c r="R15" i="100"/>
  <c r="R60" i="100"/>
  <c r="AC15" i="99"/>
  <c r="AC60" i="99"/>
  <c r="Q15" i="99"/>
  <c r="R16" i="99"/>
  <c r="G17" i="98"/>
  <c r="AB15" i="99"/>
  <c r="AB60" i="99"/>
  <c r="P15" i="99"/>
  <c r="Q16" i="99"/>
  <c r="G29" i="97"/>
  <c r="G74" i="97"/>
  <c r="G28" i="97"/>
  <c r="H29" i="97"/>
  <c r="H74" i="97"/>
  <c r="G22" i="98"/>
  <c r="Z15" i="99"/>
  <c r="Z60" i="99"/>
  <c r="M15" i="99"/>
  <c r="M60" i="99"/>
  <c r="G46" i="100"/>
  <c r="G91" i="100"/>
  <c r="G31" i="98"/>
  <c r="G76" i="98"/>
  <c r="G26" i="98"/>
  <c r="G71" i="98"/>
  <c r="R15" i="97"/>
  <c r="R60" i="97"/>
  <c r="G65" i="99"/>
  <c r="J15" i="97"/>
  <c r="J60" i="97"/>
  <c r="G46" i="99"/>
  <c r="G91" i="99"/>
  <c r="G43" i="100"/>
  <c r="G88" i="100"/>
  <c r="G42" i="99"/>
  <c r="G45" i="97"/>
  <c r="G90" i="97"/>
  <c r="G34" i="100"/>
  <c r="G79" i="100"/>
  <c r="G25" i="100"/>
  <c r="H26" i="100"/>
  <c r="I27" i="100"/>
  <c r="H22" i="99"/>
  <c r="H67" i="99"/>
  <c r="G75" i="98"/>
  <c r="H31" i="98"/>
  <c r="I32" i="98"/>
  <c r="G65" i="98"/>
  <c r="H21" i="98"/>
  <c r="H66" i="98"/>
  <c r="G38" i="98"/>
  <c r="G83" i="98"/>
  <c r="G33" i="98"/>
  <c r="H34" i="98"/>
  <c r="I35" i="98"/>
  <c r="G19" i="100"/>
  <c r="G64" i="100"/>
  <c r="H17" i="97"/>
  <c r="H62" i="97"/>
  <c r="AD15" i="97"/>
  <c r="AD60" i="97"/>
  <c r="Y15" i="98"/>
  <c r="M15" i="98"/>
  <c r="Z15" i="97"/>
  <c r="AA16" i="97"/>
  <c r="AB17" i="97"/>
  <c r="G47" i="100"/>
  <c r="G92" i="100"/>
  <c r="G47" i="97"/>
  <c r="G92" i="97"/>
  <c r="G41" i="100"/>
  <c r="G86" i="100"/>
  <c r="G38" i="97"/>
  <c r="H39" i="97"/>
  <c r="G37" i="97"/>
  <c r="G82" i="97"/>
  <c r="G32" i="98"/>
  <c r="H33" i="98"/>
  <c r="H78" i="98"/>
  <c r="G24" i="100"/>
  <c r="G69" i="100"/>
  <c r="G23" i="100"/>
  <c r="H24" i="100"/>
  <c r="G22" i="100"/>
  <c r="G67" i="100"/>
  <c r="AJ15" i="100"/>
  <c r="AJ60" i="100"/>
  <c r="AB15" i="100"/>
  <c r="AC16" i="100"/>
  <c r="T15" i="100"/>
  <c r="T60" i="100"/>
  <c r="L15" i="100"/>
  <c r="M16" i="100"/>
  <c r="AJ15" i="99"/>
  <c r="AJ60" i="99"/>
  <c r="Y15" i="99"/>
  <c r="Y60" i="99"/>
  <c r="N15" i="99"/>
  <c r="N60" i="99"/>
  <c r="AH15" i="98"/>
  <c r="AI16" i="98"/>
  <c r="V15" i="98"/>
  <c r="V60" i="98"/>
  <c r="J15" i="98"/>
  <c r="J60" i="98"/>
  <c r="V15" i="97"/>
  <c r="V60" i="97"/>
  <c r="AG15" i="98"/>
  <c r="AH16" i="98"/>
  <c r="G45" i="100"/>
  <c r="AD15" i="98"/>
  <c r="AD60" i="98"/>
  <c r="U15" i="98"/>
  <c r="I15" i="98"/>
  <c r="N15" i="97"/>
  <c r="N60" i="97"/>
  <c r="G44" i="99"/>
  <c r="G43" i="99"/>
  <c r="H44" i="99"/>
  <c r="G42" i="98"/>
  <c r="G87" i="98"/>
  <c r="AC15" i="98"/>
  <c r="Q15" i="98"/>
  <c r="Q60" i="98"/>
  <c r="G82" i="99"/>
  <c r="Z15" i="98"/>
  <c r="Z60" i="98"/>
  <c r="N15" i="98"/>
  <c r="N60" i="98"/>
  <c r="AH15" i="97"/>
  <c r="AH60" i="97"/>
  <c r="G44" i="97"/>
  <c r="F87" i="98"/>
  <c r="G43" i="98"/>
  <c r="F85" i="99"/>
  <c r="G41" i="99"/>
  <c r="F84" i="99"/>
  <c r="G40" i="99"/>
  <c r="G46" i="97"/>
  <c r="F88" i="100"/>
  <c r="G44" i="100"/>
  <c r="F84" i="100"/>
  <c r="G40" i="100"/>
  <c r="F82" i="99"/>
  <c r="F80" i="98"/>
  <c r="G36" i="98"/>
  <c r="F89" i="98"/>
  <c r="G45" i="98"/>
  <c r="G42" i="97"/>
  <c r="F86" i="100"/>
  <c r="G42" i="100"/>
  <c r="G38" i="100"/>
  <c r="G36" i="100"/>
  <c r="F80" i="97"/>
  <c r="G36" i="97"/>
  <c r="F71" i="97"/>
  <c r="G27" i="97"/>
  <c r="G41" i="98"/>
  <c r="G39" i="98"/>
  <c r="G37" i="98"/>
  <c r="G35" i="100"/>
  <c r="G33" i="100"/>
  <c r="G30" i="100"/>
  <c r="F73" i="99"/>
  <c r="F79" i="97"/>
  <c r="G35" i="97"/>
  <c r="F77" i="97"/>
  <c r="G33" i="97"/>
  <c r="F75" i="100"/>
  <c r="G31" i="100"/>
  <c r="F74" i="98"/>
  <c r="F67" i="98"/>
  <c r="G23" i="98"/>
  <c r="F78" i="97"/>
  <c r="G34" i="97"/>
  <c r="F73" i="98"/>
  <c r="G29" i="98"/>
  <c r="G32" i="97"/>
  <c r="F68" i="98"/>
  <c r="G24" i="98"/>
  <c r="G30" i="97"/>
  <c r="F72" i="100"/>
  <c r="G28" i="100"/>
  <c r="G26" i="100"/>
  <c r="G25" i="98"/>
  <c r="F67" i="97"/>
  <c r="G23" i="97"/>
  <c r="G21" i="98"/>
  <c r="G27" i="98"/>
  <c r="F70" i="97"/>
  <c r="G26" i="97"/>
  <c r="F66" i="97"/>
  <c r="G22" i="97"/>
  <c r="F69" i="97"/>
  <c r="G25" i="97"/>
  <c r="F65" i="97"/>
  <c r="G21" i="97"/>
  <c r="F64" i="98"/>
  <c r="F68" i="97"/>
  <c r="G24" i="97"/>
  <c r="F63" i="99"/>
  <c r="G18" i="97"/>
  <c r="F62" i="98"/>
  <c r="G18" i="98"/>
  <c r="F61" i="97"/>
  <c r="G17" i="97"/>
  <c r="AI15" i="100"/>
  <c r="AA15" i="100"/>
  <c r="W15" i="100"/>
  <c r="S15" i="100"/>
  <c r="O15" i="100"/>
  <c r="K15" i="100"/>
  <c r="G15" i="100"/>
  <c r="AG15" i="97"/>
  <c r="AC15" i="97"/>
  <c r="Y15" i="97"/>
  <c r="U15" i="97"/>
  <c r="Q15" i="97"/>
  <c r="M15" i="97"/>
  <c r="I15" i="97"/>
  <c r="G16" i="100"/>
  <c r="AI15" i="99"/>
  <c r="AE15" i="99"/>
  <c r="AA15" i="99"/>
  <c r="W15" i="99"/>
  <c r="S15" i="99"/>
  <c r="O15" i="99"/>
  <c r="K15" i="99"/>
  <c r="AJ15" i="98"/>
  <c r="AF15" i="98"/>
  <c r="AB15" i="98"/>
  <c r="X15" i="98"/>
  <c r="T15" i="98"/>
  <c r="P15" i="98"/>
  <c r="L15" i="98"/>
  <c r="H15" i="98"/>
  <c r="F60" i="97"/>
  <c r="AJ15" i="97"/>
  <c r="AF15" i="97"/>
  <c r="AB15" i="97"/>
  <c r="X15" i="97"/>
  <c r="T15" i="97"/>
  <c r="P15" i="97"/>
  <c r="L15" i="97"/>
  <c r="H15" i="97"/>
  <c r="AI15" i="98"/>
  <c r="AE15" i="98"/>
  <c r="AA15" i="98"/>
  <c r="W15" i="98"/>
  <c r="S15" i="98"/>
  <c r="O15" i="98"/>
  <c r="K15" i="98"/>
  <c r="G15" i="98"/>
  <c r="G16" i="98"/>
  <c r="AI15" i="97"/>
  <c r="AE15" i="97"/>
  <c r="AA15" i="97"/>
  <c r="W15" i="97"/>
  <c r="S15" i="97"/>
  <c r="O15" i="97"/>
  <c r="K15" i="97"/>
  <c r="G15" i="97"/>
  <c r="H18" i="100"/>
  <c r="H26" i="99"/>
  <c r="S16" i="99"/>
  <c r="S61" i="99"/>
  <c r="J16" i="99"/>
  <c r="J61" i="99"/>
  <c r="H22" i="100"/>
  <c r="H67" i="100"/>
  <c r="S16" i="97"/>
  <c r="T17" i="97"/>
  <c r="H36" i="98"/>
  <c r="I37" i="98"/>
  <c r="Q84" i="2"/>
  <c r="U60" i="99"/>
  <c r="S16" i="100"/>
  <c r="S61" i="100"/>
  <c r="AG16" i="99"/>
  <c r="AG61" i="99"/>
  <c r="W16" i="100"/>
  <c r="W61" i="100"/>
  <c r="AG60" i="99"/>
  <c r="W16" i="99"/>
  <c r="W61" i="99"/>
  <c r="H29" i="98"/>
  <c r="I30" i="98"/>
  <c r="AD60" i="99"/>
  <c r="H20" i="97"/>
  <c r="I21" i="97"/>
  <c r="G65" i="100"/>
  <c r="I18" i="97"/>
  <c r="I63" i="97"/>
  <c r="H31" i="99"/>
  <c r="H76" i="99"/>
  <c r="H23" i="100"/>
  <c r="I24" i="100"/>
  <c r="H25" i="99"/>
  <c r="I26" i="99"/>
  <c r="W16" i="97"/>
  <c r="W61" i="97"/>
  <c r="H32" i="98"/>
  <c r="H77" i="98"/>
  <c r="H46" i="99"/>
  <c r="H91" i="99"/>
  <c r="AA16" i="98"/>
  <c r="AB17" i="98"/>
  <c r="Q16" i="100"/>
  <c r="H19" i="100"/>
  <c r="H64" i="100"/>
  <c r="H41" i="98"/>
  <c r="H86" i="98"/>
  <c r="Q60" i="99"/>
  <c r="H29" i="99"/>
  <c r="H74" i="99"/>
  <c r="H20" i="98"/>
  <c r="I21" i="98"/>
  <c r="H40" i="97"/>
  <c r="H85" i="97"/>
  <c r="H21" i="99"/>
  <c r="I22" i="99"/>
  <c r="AI16" i="99"/>
  <c r="AI61" i="99"/>
  <c r="AA16" i="100"/>
  <c r="AB17" i="100"/>
  <c r="AH16" i="100"/>
  <c r="AH61" i="100"/>
  <c r="H81" i="99"/>
  <c r="K16" i="99"/>
  <c r="K61" i="99"/>
  <c r="H45" i="98"/>
  <c r="I46" i="98"/>
  <c r="K16" i="97"/>
  <c r="K61" i="97"/>
  <c r="I22" i="98"/>
  <c r="I67" i="98"/>
  <c r="I36" i="99"/>
  <c r="I81" i="99"/>
  <c r="R16" i="98"/>
  <c r="S17" i="98"/>
  <c r="AG60" i="98"/>
  <c r="H44" i="97"/>
  <c r="H89" i="97"/>
  <c r="V16" i="100"/>
  <c r="V61" i="100"/>
  <c r="O16" i="98"/>
  <c r="O61" i="98"/>
  <c r="O16" i="100"/>
  <c r="O61" i="100"/>
  <c r="M16" i="99"/>
  <c r="M61" i="99"/>
  <c r="L60" i="100"/>
  <c r="H35" i="100"/>
  <c r="H80" i="100"/>
  <c r="H34" i="99"/>
  <c r="H79" i="99"/>
  <c r="H79" i="98"/>
  <c r="AD16" i="100"/>
  <c r="AD61" i="100"/>
  <c r="Y16" i="100"/>
  <c r="Y61" i="100"/>
  <c r="G68" i="100"/>
  <c r="U16" i="100"/>
  <c r="U61" i="100"/>
  <c r="AB60" i="100"/>
  <c r="G79" i="99"/>
  <c r="G83" i="97"/>
  <c r="Q60" i="100"/>
  <c r="H35" i="98"/>
  <c r="H80" i="98"/>
  <c r="H28" i="100"/>
  <c r="AE16" i="97"/>
  <c r="AE61" i="97"/>
  <c r="Z16" i="100"/>
  <c r="Z61" i="100"/>
  <c r="P60" i="99"/>
  <c r="H25" i="100"/>
  <c r="I26" i="100"/>
  <c r="H33" i="100"/>
  <c r="H78" i="100"/>
  <c r="N16" i="100"/>
  <c r="N61" i="100"/>
  <c r="AI16" i="97"/>
  <c r="AJ17" i="97"/>
  <c r="G77" i="98"/>
  <c r="J16" i="100"/>
  <c r="J61" i="100"/>
  <c r="H40" i="100"/>
  <c r="Z16" i="99"/>
  <c r="AA17" i="99"/>
  <c r="AA61" i="97"/>
  <c r="I23" i="99"/>
  <c r="I68" i="99"/>
  <c r="H42" i="97"/>
  <c r="H38" i="97"/>
  <c r="I39" i="97"/>
  <c r="H43" i="98"/>
  <c r="H88" i="98"/>
  <c r="AK16" i="99"/>
  <c r="AK61" i="99"/>
  <c r="G66" i="99"/>
  <c r="AD60" i="100"/>
  <c r="N16" i="99"/>
  <c r="N61" i="99"/>
  <c r="H32" i="97"/>
  <c r="H77" i="97"/>
  <c r="S16" i="98"/>
  <c r="S61" i="98"/>
  <c r="AI16" i="100"/>
  <c r="AI61" i="100"/>
  <c r="H47" i="99"/>
  <c r="H92" i="99"/>
  <c r="I16" i="100"/>
  <c r="I61" i="100"/>
  <c r="K16" i="100"/>
  <c r="K61" i="100"/>
  <c r="AC16" i="99"/>
  <c r="AC61" i="99"/>
  <c r="H71" i="100"/>
  <c r="H30" i="97"/>
  <c r="I31" i="97"/>
  <c r="H76" i="98"/>
  <c r="AF60" i="100"/>
  <c r="AG16" i="100"/>
  <c r="H68" i="99"/>
  <c r="I24" i="99"/>
  <c r="AA16" i="99"/>
  <c r="AA61" i="99"/>
  <c r="AD16" i="99"/>
  <c r="AD61" i="99"/>
  <c r="G67" i="99"/>
  <c r="G70" i="100"/>
  <c r="Y16" i="99"/>
  <c r="Z17" i="99"/>
  <c r="G88" i="99"/>
  <c r="H37" i="99"/>
  <c r="H82" i="99"/>
  <c r="H27" i="98"/>
  <c r="I28" i="98"/>
  <c r="H30" i="100"/>
  <c r="H75" i="100"/>
  <c r="I34" i="98"/>
  <c r="I79" i="98"/>
  <c r="G80" i="99"/>
  <c r="H38" i="99"/>
  <c r="H83" i="99"/>
  <c r="H41" i="97"/>
  <c r="H86" i="97"/>
  <c r="I16" i="99"/>
  <c r="J17" i="99"/>
  <c r="I30" i="97"/>
  <c r="I75" i="97"/>
  <c r="U16" i="99"/>
  <c r="U61" i="99"/>
  <c r="AE16" i="98"/>
  <c r="AE61" i="98"/>
  <c r="H21" i="97"/>
  <c r="H66" i="97"/>
  <c r="Z60" i="97"/>
  <c r="H20" i="100"/>
  <c r="H65" i="100"/>
  <c r="G73" i="97"/>
  <c r="H46" i="97"/>
  <c r="H91" i="97"/>
  <c r="G87" i="99"/>
  <c r="H43" i="99"/>
  <c r="K16" i="98"/>
  <c r="L17" i="98"/>
  <c r="O16" i="99"/>
  <c r="O61" i="99"/>
  <c r="G78" i="98"/>
  <c r="H42" i="100"/>
  <c r="I43" i="100"/>
  <c r="H47" i="100"/>
  <c r="H92" i="100"/>
  <c r="H44" i="100"/>
  <c r="H89" i="100"/>
  <c r="G62" i="98"/>
  <c r="H18" i="98"/>
  <c r="G82" i="100"/>
  <c r="H38" i="100"/>
  <c r="G67" i="98"/>
  <c r="H23" i="98"/>
  <c r="G91" i="98"/>
  <c r="H47" i="98"/>
  <c r="H92" i="98"/>
  <c r="AH60" i="98"/>
  <c r="AK16" i="100"/>
  <c r="AK61" i="100"/>
  <c r="G89" i="99"/>
  <c r="H45" i="99"/>
  <c r="I60" i="98"/>
  <c r="J16" i="98"/>
  <c r="U60" i="98"/>
  <c r="V16" i="98"/>
  <c r="G90" i="100"/>
  <c r="H46" i="100"/>
  <c r="G68" i="99"/>
  <c r="G71" i="99"/>
  <c r="H27" i="99"/>
  <c r="O16" i="97"/>
  <c r="O61" i="97"/>
  <c r="M60" i="98"/>
  <c r="N16" i="98"/>
  <c r="AC60" i="98"/>
  <c r="AD16" i="98"/>
  <c r="W16" i="98"/>
  <c r="W61" i="98"/>
  <c r="H39" i="98"/>
  <c r="H84" i="98"/>
  <c r="Y60" i="98"/>
  <c r="Z16" i="98"/>
  <c r="G76" i="99"/>
  <c r="H32" i="99"/>
  <c r="H69" i="99"/>
  <c r="I25" i="99"/>
  <c r="G77" i="99"/>
  <c r="H33" i="99"/>
  <c r="L60" i="97"/>
  <c r="M16" i="97"/>
  <c r="G74" i="99"/>
  <c r="H30" i="99"/>
  <c r="G82" i="98"/>
  <c r="H38" i="98"/>
  <c r="G81" i="98"/>
  <c r="H37" i="98"/>
  <c r="W60" i="97"/>
  <c r="X16" i="97"/>
  <c r="W60" i="98"/>
  <c r="X16" i="98"/>
  <c r="P60" i="97"/>
  <c r="Q16" i="97"/>
  <c r="P60" i="98"/>
  <c r="Q16" i="98"/>
  <c r="O60" i="99"/>
  <c r="P16" i="99"/>
  <c r="Q60" i="97"/>
  <c r="R16" i="97"/>
  <c r="S60" i="100"/>
  <c r="T16" i="100"/>
  <c r="AE61" i="100"/>
  <c r="AF17" i="100"/>
  <c r="V61" i="99"/>
  <c r="W17" i="99"/>
  <c r="I23" i="100"/>
  <c r="I72" i="100"/>
  <c r="J28" i="100"/>
  <c r="G72" i="99"/>
  <c r="H28" i="99"/>
  <c r="I77" i="98"/>
  <c r="J33" i="98"/>
  <c r="G87" i="100"/>
  <c r="H43" i="100"/>
  <c r="G86" i="99"/>
  <c r="H42" i="99"/>
  <c r="K60" i="99"/>
  <c r="L16" i="99"/>
  <c r="AA60" i="98"/>
  <c r="AB16" i="98"/>
  <c r="T60" i="98"/>
  <c r="U16" i="98"/>
  <c r="U60" i="97"/>
  <c r="V16" i="97"/>
  <c r="W60" i="100"/>
  <c r="X16" i="100"/>
  <c r="AE61" i="99"/>
  <c r="AF17" i="99"/>
  <c r="G64" i="99"/>
  <c r="H20" i="99"/>
  <c r="H66" i="100"/>
  <c r="I22" i="100"/>
  <c r="G67" i="97"/>
  <c r="H23" i="97"/>
  <c r="G73" i="100"/>
  <c r="H29" i="100"/>
  <c r="G76" i="100"/>
  <c r="H32" i="100"/>
  <c r="G75" i="100"/>
  <c r="H31" i="100"/>
  <c r="G83" i="99"/>
  <c r="H39" i="99"/>
  <c r="G89" i="97"/>
  <c r="H45" i="97"/>
  <c r="L60" i="98"/>
  <c r="M16" i="98"/>
  <c r="G69" i="98"/>
  <c r="H25" i="98"/>
  <c r="AA60" i="97"/>
  <c r="AB16" i="97"/>
  <c r="T60" i="97"/>
  <c r="U16" i="97"/>
  <c r="AE60" i="97"/>
  <c r="AF16" i="97"/>
  <c r="AE60" i="98"/>
  <c r="AF16" i="98"/>
  <c r="X60" i="97"/>
  <c r="Y16" i="97"/>
  <c r="X60" i="98"/>
  <c r="Y16" i="98"/>
  <c r="W60" i="99"/>
  <c r="X16" i="99"/>
  <c r="Y60" i="97"/>
  <c r="Z16" i="97"/>
  <c r="AA60" i="100"/>
  <c r="AB16" i="100"/>
  <c r="R61" i="99"/>
  <c r="S17" i="99"/>
  <c r="G62" i="97"/>
  <c r="H18" i="97"/>
  <c r="Q61" i="99"/>
  <c r="R17" i="99"/>
  <c r="G72" i="98"/>
  <c r="H28" i="98"/>
  <c r="G66" i="98"/>
  <c r="H22" i="98"/>
  <c r="G75" i="97"/>
  <c r="H31" i="97"/>
  <c r="AH61" i="98"/>
  <c r="AI17" i="98"/>
  <c r="G77" i="97"/>
  <c r="H33" i="97"/>
  <c r="G78" i="100"/>
  <c r="H34" i="100"/>
  <c r="G84" i="98"/>
  <c r="H40" i="98"/>
  <c r="G83" i="100"/>
  <c r="H39" i="100"/>
  <c r="G87" i="97"/>
  <c r="H43" i="97"/>
  <c r="G88" i="98"/>
  <c r="H44" i="98"/>
  <c r="I80" i="98"/>
  <c r="J36" i="98"/>
  <c r="S60" i="98"/>
  <c r="T16" i="98"/>
  <c r="M60" i="97"/>
  <c r="N16" i="97"/>
  <c r="G84" i="99"/>
  <c r="H40" i="99"/>
  <c r="S60" i="99"/>
  <c r="T16" i="99"/>
  <c r="AI60" i="97"/>
  <c r="AJ16" i="97"/>
  <c r="AI60" i="98"/>
  <c r="AJ16" i="98"/>
  <c r="AB60" i="97"/>
  <c r="AC16" i="97"/>
  <c r="AB60" i="98"/>
  <c r="AC16" i="98"/>
  <c r="AA60" i="99"/>
  <c r="AB16" i="99"/>
  <c r="AC60" i="97"/>
  <c r="AD16" i="97"/>
  <c r="AE60" i="100"/>
  <c r="AF16" i="100"/>
  <c r="M61" i="100"/>
  <c r="N17" i="100"/>
  <c r="G68" i="97"/>
  <c r="H24" i="97"/>
  <c r="G74" i="98"/>
  <c r="H30" i="98"/>
  <c r="G78" i="97"/>
  <c r="H34" i="97"/>
  <c r="H84" i="97"/>
  <c r="I40" i="97"/>
  <c r="G85" i="100"/>
  <c r="H41" i="100"/>
  <c r="G89" i="100"/>
  <c r="H45" i="100"/>
  <c r="G66" i="97"/>
  <c r="H22" i="97"/>
  <c r="G60" i="97"/>
  <c r="H16" i="97"/>
  <c r="AL15" i="97"/>
  <c r="B4" i="101"/>
  <c r="G61" i="98"/>
  <c r="H17" i="98"/>
  <c r="G60" i="98"/>
  <c r="H16" i="98"/>
  <c r="AL15" i="98"/>
  <c r="C4" i="101"/>
  <c r="AF60" i="97"/>
  <c r="AG16" i="97"/>
  <c r="AF60" i="98"/>
  <c r="AG16" i="98"/>
  <c r="AE60" i="99"/>
  <c r="AF16" i="99"/>
  <c r="G62" i="99"/>
  <c r="H18" i="99"/>
  <c r="AG60" i="97"/>
  <c r="AH16" i="97"/>
  <c r="AI60" i="100"/>
  <c r="AJ16" i="100"/>
  <c r="G63" i="97"/>
  <c r="H19" i="97"/>
  <c r="AC18" i="97"/>
  <c r="AB62" i="97"/>
  <c r="G71" i="97"/>
  <c r="H27" i="97"/>
  <c r="H68" i="100"/>
  <c r="R61" i="100"/>
  <c r="S17" i="100"/>
  <c r="H75" i="97"/>
  <c r="G79" i="97"/>
  <c r="H35" i="97"/>
  <c r="G86" i="98"/>
  <c r="H42" i="98"/>
  <c r="G81" i="97"/>
  <c r="H37" i="97"/>
  <c r="I82" i="99"/>
  <c r="J38" i="99"/>
  <c r="H89" i="99"/>
  <c r="I45" i="99"/>
  <c r="O60" i="100"/>
  <c r="P16" i="100"/>
  <c r="G71" i="100"/>
  <c r="H27" i="100"/>
  <c r="H69" i="100"/>
  <c r="I25" i="100"/>
  <c r="G72" i="97"/>
  <c r="H28" i="97"/>
  <c r="K60" i="97"/>
  <c r="L16" i="97"/>
  <c r="K60" i="98"/>
  <c r="L16" i="98"/>
  <c r="AJ60" i="97"/>
  <c r="AK16" i="97"/>
  <c r="AK61" i="97"/>
  <c r="AI60" i="99"/>
  <c r="AJ16" i="99"/>
  <c r="G60" i="100"/>
  <c r="H16" i="100"/>
  <c r="AL15" i="100"/>
  <c r="F4" i="101"/>
  <c r="G63" i="98"/>
  <c r="H19" i="98"/>
  <c r="AC61" i="100"/>
  <c r="AD17" i="100"/>
  <c r="G70" i="97"/>
  <c r="H26" i="97"/>
  <c r="G80" i="100"/>
  <c r="H36" i="100"/>
  <c r="G91" i="97"/>
  <c r="H47" i="97"/>
  <c r="S60" i="97"/>
  <c r="T16" i="97"/>
  <c r="G81" i="100"/>
  <c r="H37" i="100"/>
  <c r="AJ60" i="98"/>
  <c r="AK16" i="98"/>
  <c r="AK61" i="98"/>
  <c r="O60" i="97"/>
  <c r="P16" i="97"/>
  <c r="O60" i="98"/>
  <c r="P16" i="98"/>
  <c r="H60" i="97"/>
  <c r="I16" i="97"/>
  <c r="G61" i="99"/>
  <c r="H17" i="99"/>
  <c r="H60" i="98"/>
  <c r="I16" i="98"/>
  <c r="G60" i="99"/>
  <c r="H16" i="99"/>
  <c r="AL15" i="99"/>
  <c r="E4" i="101"/>
  <c r="G61" i="100"/>
  <c r="H17" i="100"/>
  <c r="I60" i="97"/>
  <c r="J16" i="97"/>
  <c r="K60" i="100"/>
  <c r="L16" i="100"/>
  <c r="AI61" i="98"/>
  <c r="AJ17" i="98"/>
  <c r="AH61" i="99"/>
  <c r="AI17" i="99"/>
  <c r="G63" i="99"/>
  <c r="H19" i="99"/>
  <c r="G69" i="97"/>
  <c r="H25" i="97"/>
  <c r="G70" i="98"/>
  <c r="H26" i="98"/>
  <c r="H71" i="99"/>
  <c r="I27" i="99"/>
  <c r="H63" i="100"/>
  <c r="I19" i="100"/>
  <c r="G68" i="98"/>
  <c r="H24" i="98"/>
  <c r="G80" i="97"/>
  <c r="H36" i="97"/>
  <c r="G90" i="98"/>
  <c r="H46" i="98"/>
  <c r="G85" i="99"/>
  <c r="H41" i="99"/>
  <c r="H90" i="98"/>
  <c r="H74" i="98"/>
  <c r="H81" i="98"/>
  <c r="X17" i="99"/>
  <c r="X62" i="99"/>
  <c r="T17" i="99"/>
  <c r="K17" i="99"/>
  <c r="K62" i="99"/>
  <c r="S61" i="97"/>
  <c r="K61" i="98"/>
  <c r="L17" i="99"/>
  <c r="L62" i="99"/>
  <c r="P17" i="98"/>
  <c r="P62" i="98"/>
  <c r="AH17" i="99"/>
  <c r="AI18" i="99"/>
  <c r="T17" i="100"/>
  <c r="T62" i="100"/>
  <c r="AA61" i="98"/>
  <c r="H72" i="98"/>
  <c r="J23" i="98"/>
  <c r="J68" i="98"/>
  <c r="H66" i="99"/>
  <c r="I32" i="99"/>
  <c r="I77" i="99"/>
  <c r="J19" i="97"/>
  <c r="J64" i="97"/>
  <c r="X17" i="100"/>
  <c r="X62" i="100"/>
  <c r="H65" i="98"/>
  <c r="J24" i="99"/>
  <c r="J69" i="99"/>
  <c r="I20" i="100"/>
  <c r="I65" i="100"/>
  <c r="Q85" i="2"/>
  <c r="R85" i="2"/>
  <c r="AA61" i="100"/>
  <c r="R84" i="2"/>
  <c r="R61" i="98"/>
  <c r="I41" i="97"/>
  <c r="I86" i="97"/>
  <c r="N17" i="99"/>
  <c r="N62" i="99"/>
  <c r="I33" i="98"/>
  <c r="J34" i="98"/>
  <c r="V17" i="100"/>
  <c r="W18" i="100"/>
  <c r="I47" i="99"/>
  <c r="I92" i="99"/>
  <c r="H65" i="97"/>
  <c r="H70" i="99"/>
  <c r="T17" i="98"/>
  <c r="T62" i="98"/>
  <c r="H83" i="97"/>
  <c r="X17" i="97"/>
  <c r="X62" i="97"/>
  <c r="I39" i="99"/>
  <c r="I84" i="99"/>
  <c r="AI61" i="97"/>
  <c r="V17" i="99"/>
  <c r="W18" i="99"/>
  <c r="I21" i="100"/>
  <c r="I66" i="100"/>
  <c r="W17" i="100"/>
  <c r="X18" i="100"/>
  <c r="X63" i="100"/>
  <c r="AJ17" i="99"/>
  <c r="AJ62" i="99"/>
  <c r="I36" i="98"/>
  <c r="I81" i="98"/>
  <c r="I33" i="97"/>
  <c r="J34" i="97"/>
  <c r="Z17" i="100"/>
  <c r="Z62" i="100"/>
  <c r="L17" i="97"/>
  <c r="L62" i="97"/>
  <c r="AE17" i="100"/>
  <c r="AE62" i="100"/>
  <c r="J37" i="99"/>
  <c r="K38" i="99"/>
  <c r="K17" i="100"/>
  <c r="L18" i="100"/>
  <c r="AA17" i="100"/>
  <c r="AA62" i="100"/>
  <c r="I30" i="99"/>
  <c r="I34" i="100"/>
  <c r="J35" i="100"/>
  <c r="I42" i="98"/>
  <c r="J43" i="98"/>
  <c r="Q61" i="100"/>
  <c r="R17" i="100"/>
  <c r="H70" i="100"/>
  <c r="Z61" i="99"/>
  <c r="AI17" i="100"/>
  <c r="AI62" i="100"/>
  <c r="J35" i="98"/>
  <c r="J80" i="98"/>
  <c r="I45" i="97"/>
  <c r="I90" i="97"/>
  <c r="I22" i="97"/>
  <c r="I67" i="97"/>
  <c r="O17" i="99"/>
  <c r="O62" i="99"/>
  <c r="AE17" i="99"/>
  <c r="AF18" i="99"/>
  <c r="O17" i="100"/>
  <c r="O62" i="100"/>
  <c r="H73" i="100"/>
  <c r="I29" i="100"/>
  <c r="I44" i="98"/>
  <c r="I89" i="98"/>
  <c r="I36" i="100"/>
  <c r="J37" i="100"/>
  <c r="P17" i="100"/>
  <c r="P62" i="100"/>
  <c r="I35" i="99"/>
  <c r="J36" i="99"/>
  <c r="AF17" i="97"/>
  <c r="AG18" i="97"/>
  <c r="AJ17" i="100"/>
  <c r="AJ62" i="100"/>
  <c r="H87" i="97"/>
  <c r="I43" i="97"/>
  <c r="AB17" i="99"/>
  <c r="AB62" i="99"/>
  <c r="I31" i="100"/>
  <c r="I76" i="100"/>
  <c r="I61" i="99"/>
  <c r="AD17" i="99"/>
  <c r="AE18" i="99"/>
  <c r="AF17" i="98"/>
  <c r="AF62" i="98"/>
  <c r="H85" i="100"/>
  <c r="I41" i="100"/>
  <c r="I42" i="97"/>
  <c r="I87" i="97"/>
  <c r="H87" i="100"/>
  <c r="I47" i="97"/>
  <c r="I92" i="97"/>
  <c r="I38" i="99"/>
  <c r="I83" i="99"/>
  <c r="L17" i="100"/>
  <c r="L62" i="100"/>
  <c r="J17" i="100"/>
  <c r="J62" i="100"/>
  <c r="P17" i="99"/>
  <c r="P62" i="99"/>
  <c r="Y61" i="99"/>
  <c r="AG61" i="100"/>
  <c r="AH17" i="100"/>
  <c r="I40" i="98"/>
  <c r="I85" i="98"/>
  <c r="P17" i="97"/>
  <c r="P62" i="97"/>
  <c r="J31" i="97"/>
  <c r="J76" i="97"/>
  <c r="X17" i="98"/>
  <c r="X62" i="98"/>
  <c r="G4" i="101"/>
  <c r="I69" i="99"/>
  <c r="J25" i="99"/>
  <c r="AL60" i="97"/>
  <c r="J4" i="101"/>
  <c r="H88" i="99"/>
  <c r="I44" i="99"/>
  <c r="H83" i="100"/>
  <c r="I39" i="100"/>
  <c r="I45" i="100"/>
  <c r="D4" i="101"/>
  <c r="I19" i="98"/>
  <c r="H63" i="98"/>
  <c r="I24" i="98"/>
  <c r="H68" i="98"/>
  <c r="AL60" i="99"/>
  <c r="M4" i="101"/>
  <c r="I70" i="99"/>
  <c r="J26" i="99"/>
  <c r="I66" i="97"/>
  <c r="J22" i="97"/>
  <c r="H91" i="100"/>
  <c r="I47" i="100"/>
  <c r="I92" i="100"/>
  <c r="H90" i="99"/>
  <c r="I46" i="99"/>
  <c r="AL16" i="98"/>
  <c r="C5" i="101"/>
  <c r="H77" i="99"/>
  <c r="I33" i="99"/>
  <c r="W17" i="98"/>
  <c r="V61" i="98"/>
  <c r="H78" i="99"/>
  <c r="I34" i="99"/>
  <c r="AL16" i="99"/>
  <c r="E5" i="101"/>
  <c r="N61" i="98"/>
  <c r="O17" i="98"/>
  <c r="Z61" i="98"/>
  <c r="AA17" i="98"/>
  <c r="AD61" i="98"/>
  <c r="AE17" i="98"/>
  <c r="I28" i="99"/>
  <c r="H72" i="99"/>
  <c r="J61" i="98"/>
  <c r="K17" i="98"/>
  <c r="H81" i="97"/>
  <c r="I37" i="97"/>
  <c r="H64" i="98"/>
  <c r="I20" i="98"/>
  <c r="H73" i="97"/>
  <c r="I29" i="97"/>
  <c r="AJ61" i="100"/>
  <c r="AK17" i="100"/>
  <c r="AK62" i="100"/>
  <c r="H62" i="98"/>
  <c r="I18" i="98"/>
  <c r="H86" i="100"/>
  <c r="I42" i="100"/>
  <c r="H89" i="98"/>
  <c r="I45" i="98"/>
  <c r="H85" i="98"/>
  <c r="I41" i="98"/>
  <c r="H78" i="97"/>
  <c r="I34" i="97"/>
  <c r="H70" i="98"/>
  <c r="I26" i="98"/>
  <c r="I71" i="99"/>
  <c r="J27" i="99"/>
  <c r="H65" i="99"/>
  <c r="I21" i="99"/>
  <c r="Q61" i="98"/>
  <c r="R17" i="98"/>
  <c r="H64" i="99"/>
  <c r="I20" i="99"/>
  <c r="J61" i="97"/>
  <c r="K17" i="97"/>
  <c r="L62" i="98"/>
  <c r="M18" i="98"/>
  <c r="P61" i="100"/>
  <c r="Q17" i="100"/>
  <c r="H87" i="98"/>
  <c r="I43" i="98"/>
  <c r="S62" i="100"/>
  <c r="T18" i="100"/>
  <c r="H64" i="97"/>
  <c r="I20" i="97"/>
  <c r="AG61" i="98"/>
  <c r="AH17" i="98"/>
  <c r="S62" i="98"/>
  <c r="T18" i="98"/>
  <c r="AD61" i="97"/>
  <c r="AE17" i="97"/>
  <c r="T61" i="99"/>
  <c r="U17" i="99"/>
  <c r="N61" i="97"/>
  <c r="O17" i="97"/>
  <c r="H88" i="97"/>
  <c r="I44" i="97"/>
  <c r="Z61" i="97"/>
  <c r="AA17" i="97"/>
  <c r="AF61" i="97"/>
  <c r="AG17" i="97"/>
  <c r="U61" i="97"/>
  <c r="V17" i="97"/>
  <c r="H90" i="97"/>
  <c r="I46" i="97"/>
  <c r="X61" i="100"/>
  <c r="Y17" i="100"/>
  <c r="AB62" i="98"/>
  <c r="AC18" i="98"/>
  <c r="H87" i="99"/>
  <c r="I43" i="99"/>
  <c r="H82" i="100"/>
  <c r="I38" i="100"/>
  <c r="H86" i="99"/>
  <c r="I42" i="99"/>
  <c r="I61" i="98"/>
  <c r="J17" i="98"/>
  <c r="AD62" i="100"/>
  <c r="AE18" i="100"/>
  <c r="H80" i="97"/>
  <c r="I36" i="97"/>
  <c r="AC63" i="97"/>
  <c r="AD19" i="97"/>
  <c r="H79" i="97"/>
  <c r="I35" i="97"/>
  <c r="H76" i="100"/>
  <c r="I32" i="100"/>
  <c r="T61" i="100"/>
  <c r="U17" i="100"/>
  <c r="I64" i="100"/>
  <c r="J20" i="100"/>
  <c r="I71" i="100"/>
  <c r="J27" i="100"/>
  <c r="T61" i="97"/>
  <c r="U17" i="97"/>
  <c r="H71" i="97"/>
  <c r="I27" i="97"/>
  <c r="I70" i="100"/>
  <c r="J26" i="100"/>
  <c r="I90" i="99"/>
  <c r="J46" i="99"/>
  <c r="Z62" i="99"/>
  <c r="AA18" i="99"/>
  <c r="AH61" i="97"/>
  <c r="AI17" i="97"/>
  <c r="H69" i="97"/>
  <c r="I25" i="97"/>
  <c r="H79" i="100"/>
  <c r="I35" i="100"/>
  <c r="I67" i="99"/>
  <c r="J23" i="99"/>
  <c r="H77" i="100"/>
  <c r="I33" i="100"/>
  <c r="H74" i="100"/>
  <c r="I30" i="100"/>
  <c r="J62" i="99"/>
  <c r="K18" i="99"/>
  <c r="H88" i="100"/>
  <c r="I44" i="100"/>
  <c r="J78" i="98"/>
  <c r="K34" i="98"/>
  <c r="AF62" i="100"/>
  <c r="AG18" i="100"/>
  <c r="R61" i="97"/>
  <c r="S17" i="97"/>
  <c r="X61" i="97"/>
  <c r="Y17" i="97"/>
  <c r="I91" i="98"/>
  <c r="J47" i="98"/>
  <c r="J92" i="98"/>
  <c r="H91" i="98"/>
  <c r="I47" i="98"/>
  <c r="AI62" i="99"/>
  <c r="AJ18" i="99"/>
  <c r="H62" i="100"/>
  <c r="I18" i="100"/>
  <c r="H62" i="99"/>
  <c r="I18" i="99"/>
  <c r="P61" i="97"/>
  <c r="Q17" i="97"/>
  <c r="L61" i="98"/>
  <c r="M17" i="98"/>
  <c r="I69" i="100"/>
  <c r="J25" i="100"/>
  <c r="AG61" i="97"/>
  <c r="AH17" i="97"/>
  <c r="I85" i="97"/>
  <c r="J41" i="97"/>
  <c r="H75" i="98"/>
  <c r="I31" i="98"/>
  <c r="AB62" i="100"/>
  <c r="AC18" i="100"/>
  <c r="AC61" i="97"/>
  <c r="AD17" i="97"/>
  <c r="H85" i="99"/>
  <c r="I41" i="99"/>
  <c r="T61" i="98"/>
  <c r="U17" i="98"/>
  <c r="R62" i="99"/>
  <c r="S18" i="99"/>
  <c r="H63" i="97"/>
  <c r="I19" i="97"/>
  <c r="Y61" i="97"/>
  <c r="Z17" i="97"/>
  <c r="AJ62" i="97"/>
  <c r="AK18" i="97"/>
  <c r="AK63" i="97"/>
  <c r="AB61" i="97"/>
  <c r="AC17" i="97"/>
  <c r="AF62" i="99"/>
  <c r="AG18" i="99"/>
  <c r="V61" i="97"/>
  <c r="W17" i="97"/>
  <c r="H73" i="99"/>
  <c r="I29" i="99"/>
  <c r="I68" i="100"/>
  <c r="J24" i="100"/>
  <c r="M61" i="97"/>
  <c r="N17" i="97"/>
  <c r="H61" i="100"/>
  <c r="I17" i="100"/>
  <c r="H72" i="100"/>
  <c r="I28" i="100"/>
  <c r="J83" i="99"/>
  <c r="K39" i="99"/>
  <c r="I76" i="97"/>
  <c r="J32" i="97"/>
  <c r="H61" i="97"/>
  <c r="I17" i="97"/>
  <c r="AL16" i="97"/>
  <c r="B5" i="101"/>
  <c r="H84" i="100"/>
  <c r="I40" i="100"/>
  <c r="AI62" i="98"/>
  <c r="AJ18" i="98"/>
  <c r="I66" i="98"/>
  <c r="J22" i="98"/>
  <c r="Q61" i="97"/>
  <c r="R17" i="97"/>
  <c r="I82" i="98"/>
  <c r="J38" i="98"/>
  <c r="H69" i="98"/>
  <c r="I25" i="98"/>
  <c r="I73" i="98"/>
  <c r="J29" i="98"/>
  <c r="H71" i="98"/>
  <c r="I27" i="98"/>
  <c r="H70" i="97"/>
  <c r="I26" i="97"/>
  <c r="AJ62" i="98"/>
  <c r="AK18" i="98"/>
  <c r="AK63" i="98"/>
  <c r="I61" i="97"/>
  <c r="J17" i="97"/>
  <c r="H92" i="97"/>
  <c r="AL60" i="100"/>
  <c r="N4" i="101"/>
  <c r="L61" i="97"/>
  <c r="M17" i="97"/>
  <c r="H72" i="97"/>
  <c r="I28" i="97"/>
  <c r="H63" i="99"/>
  <c r="I19" i="99"/>
  <c r="H90" i="100"/>
  <c r="I46" i="100"/>
  <c r="N62" i="100"/>
  <c r="O18" i="100"/>
  <c r="AB61" i="99"/>
  <c r="AC17" i="99"/>
  <c r="AJ61" i="98"/>
  <c r="AK17" i="98"/>
  <c r="AK62" i="98"/>
  <c r="J81" i="98"/>
  <c r="K37" i="98"/>
  <c r="H67" i="98"/>
  <c r="I23" i="98"/>
  <c r="S62" i="99"/>
  <c r="T18" i="99"/>
  <c r="X61" i="99"/>
  <c r="Y17" i="99"/>
  <c r="AF61" i="98"/>
  <c r="AG17" i="98"/>
  <c r="U18" i="100"/>
  <c r="M61" i="98"/>
  <c r="N17" i="98"/>
  <c r="U61" i="98"/>
  <c r="V17" i="98"/>
  <c r="I79" i="100"/>
  <c r="H83" i="98"/>
  <c r="I39" i="98"/>
  <c r="H81" i="100"/>
  <c r="I37" i="100"/>
  <c r="AJ61" i="99"/>
  <c r="AK17" i="99"/>
  <c r="AK62" i="99"/>
  <c r="I84" i="97"/>
  <c r="J40" i="97"/>
  <c r="AA62" i="99"/>
  <c r="AB18" i="99"/>
  <c r="H61" i="98"/>
  <c r="I17" i="98"/>
  <c r="H67" i="97"/>
  <c r="I23" i="97"/>
  <c r="I75" i="98"/>
  <c r="J31" i="98"/>
  <c r="H76" i="97"/>
  <c r="I32" i="97"/>
  <c r="I67" i="100"/>
  <c r="J23" i="100"/>
  <c r="L61" i="99"/>
  <c r="M17" i="99"/>
  <c r="J42" i="97"/>
  <c r="J73" i="100"/>
  <c r="K29" i="100"/>
  <c r="W62" i="99"/>
  <c r="X18" i="99"/>
  <c r="P61" i="99"/>
  <c r="Q17" i="99"/>
  <c r="X61" i="98"/>
  <c r="Y17" i="98"/>
  <c r="AL16" i="100"/>
  <c r="F5" i="101"/>
  <c r="H61" i="99"/>
  <c r="I17" i="99"/>
  <c r="I72" i="99"/>
  <c r="J28" i="99"/>
  <c r="L61" i="100"/>
  <c r="M17" i="100"/>
  <c r="P61" i="98"/>
  <c r="Q17" i="98"/>
  <c r="H82" i="97"/>
  <c r="I38" i="97"/>
  <c r="AF61" i="99"/>
  <c r="AG17" i="99"/>
  <c r="AL60" i="98"/>
  <c r="K4" i="101"/>
  <c r="AF61" i="100"/>
  <c r="AG17" i="100"/>
  <c r="AC61" i="98"/>
  <c r="AD17" i="98"/>
  <c r="AJ61" i="97"/>
  <c r="AK17" i="97"/>
  <c r="AK62" i="97"/>
  <c r="H73" i="98"/>
  <c r="I29" i="98"/>
  <c r="AB61" i="100"/>
  <c r="AC17" i="100"/>
  <c r="Y61" i="98"/>
  <c r="Z17" i="98"/>
  <c r="T62" i="99"/>
  <c r="U18" i="99"/>
  <c r="T62" i="97"/>
  <c r="U18" i="97"/>
  <c r="H84" i="99"/>
  <c r="I40" i="99"/>
  <c r="H68" i="97"/>
  <c r="I24" i="97"/>
  <c r="AB61" i="98"/>
  <c r="AC17" i="98"/>
  <c r="I88" i="100"/>
  <c r="J44" i="100"/>
  <c r="H82" i="98"/>
  <c r="I38" i="98"/>
  <c r="H75" i="99"/>
  <c r="I31" i="99"/>
  <c r="J21" i="100"/>
  <c r="J66" i="100"/>
  <c r="AF18" i="100"/>
  <c r="AF63" i="100"/>
  <c r="O18" i="99"/>
  <c r="P19" i="99"/>
  <c r="Y18" i="99"/>
  <c r="K24" i="98"/>
  <c r="K69" i="98"/>
  <c r="L18" i="99"/>
  <c r="M19" i="99"/>
  <c r="I87" i="98"/>
  <c r="Q88" i="2"/>
  <c r="M18" i="99"/>
  <c r="M63" i="99"/>
  <c r="AH62" i="99"/>
  <c r="V62" i="99"/>
  <c r="J40" i="99"/>
  <c r="K41" i="99"/>
  <c r="Y18" i="97"/>
  <c r="Y63" i="97"/>
  <c r="K25" i="99"/>
  <c r="K70" i="99"/>
  <c r="V62" i="100"/>
  <c r="I78" i="98"/>
  <c r="I78" i="97"/>
  <c r="K20" i="97"/>
  <c r="L21" i="97"/>
  <c r="Q18" i="98"/>
  <c r="R19" i="98"/>
  <c r="J33" i="99"/>
  <c r="J78" i="99"/>
  <c r="U18" i="98"/>
  <c r="Y18" i="100"/>
  <c r="Z19" i="100"/>
  <c r="J46" i="97"/>
  <c r="J91" i="97"/>
  <c r="Q86" i="2"/>
  <c r="R86" i="2"/>
  <c r="AA18" i="100"/>
  <c r="AA63" i="100"/>
  <c r="J37" i="98"/>
  <c r="J82" i="98"/>
  <c r="AC18" i="99"/>
  <c r="AD19" i="99"/>
  <c r="AF62" i="97"/>
  <c r="M18" i="97"/>
  <c r="N19" i="97"/>
  <c r="I81" i="100"/>
  <c r="J43" i="97"/>
  <c r="J88" i="97"/>
  <c r="P18" i="99"/>
  <c r="P63" i="99"/>
  <c r="J32" i="100"/>
  <c r="J77" i="100"/>
  <c r="Q18" i="100"/>
  <c r="R19" i="100"/>
  <c r="J82" i="99"/>
  <c r="J23" i="97"/>
  <c r="J68" i="97"/>
  <c r="I80" i="99"/>
  <c r="Y19" i="100"/>
  <c r="Z20" i="100"/>
  <c r="W62" i="100"/>
  <c r="AK18" i="99"/>
  <c r="AK63" i="99"/>
  <c r="AB18" i="100"/>
  <c r="AB63" i="100"/>
  <c r="J22" i="100"/>
  <c r="K62" i="100"/>
  <c r="O4" i="101"/>
  <c r="AE62" i="99"/>
  <c r="AD62" i="99"/>
  <c r="I75" i="99"/>
  <c r="J31" i="99"/>
  <c r="AJ18" i="100"/>
  <c r="AJ63" i="100"/>
  <c r="R62" i="100"/>
  <c r="S18" i="100"/>
  <c r="K36" i="98"/>
  <c r="L37" i="98"/>
  <c r="Y18" i="98"/>
  <c r="Y63" i="98"/>
  <c r="J41" i="98"/>
  <c r="K42" i="98"/>
  <c r="J39" i="99"/>
  <c r="K40" i="99"/>
  <c r="L41" i="99"/>
  <c r="AK18" i="100"/>
  <c r="AK63" i="100"/>
  <c r="L4" i="101"/>
  <c r="Q18" i="99"/>
  <c r="R19" i="99"/>
  <c r="P18" i="100"/>
  <c r="AG18" i="98"/>
  <c r="AG63" i="98"/>
  <c r="J45" i="98"/>
  <c r="J90" i="98"/>
  <c r="I74" i="100"/>
  <c r="J30" i="100"/>
  <c r="M18" i="100"/>
  <c r="M63" i="100"/>
  <c r="I86" i="100"/>
  <c r="J42" i="100"/>
  <c r="J44" i="97"/>
  <c r="I88" i="97"/>
  <c r="Q18" i="97"/>
  <c r="Q63" i="97"/>
  <c r="K18" i="100"/>
  <c r="K63" i="100"/>
  <c r="K26" i="99"/>
  <c r="J70" i="99"/>
  <c r="K32" i="97"/>
  <c r="K77" i="97"/>
  <c r="AH62" i="100"/>
  <c r="AI18" i="100"/>
  <c r="AL17" i="99"/>
  <c r="E6" i="101"/>
  <c r="H4" i="101"/>
  <c r="I4" i="101"/>
  <c r="I64" i="98"/>
  <c r="J20" i="98"/>
  <c r="D5" i="101"/>
  <c r="G5" i="101"/>
  <c r="I90" i="100"/>
  <c r="J46" i="100"/>
  <c r="I84" i="100"/>
  <c r="J40" i="100"/>
  <c r="I69" i="98"/>
  <c r="J25" i="98"/>
  <c r="I89" i="99"/>
  <c r="J45" i="99"/>
  <c r="J67" i="97"/>
  <c r="K23" i="97"/>
  <c r="AL61" i="98"/>
  <c r="K5" i="101"/>
  <c r="AL17" i="100"/>
  <c r="F6" i="101"/>
  <c r="AE62" i="98"/>
  <c r="AF18" i="98"/>
  <c r="J47" i="99"/>
  <c r="J92" i="99"/>
  <c r="I91" i="99"/>
  <c r="K27" i="99"/>
  <c r="J71" i="99"/>
  <c r="K35" i="97"/>
  <c r="J79" i="97"/>
  <c r="AA62" i="98"/>
  <c r="AB18" i="98"/>
  <c r="W62" i="98"/>
  <c r="X18" i="98"/>
  <c r="I73" i="99"/>
  <c r="J29" i="99"/>
  <c r="AL61" i="99"/>
  <c r="M5" i="101"/>
  <c r="AL61" i="100"/>
  <c r="N5" i="101"/>
  <c r="I78" i="99"/>
  <c r="J34" i="99"/>
  <c r="J35" i="99"/>
  <c r="I79" i="99"/>
  <c r="K62" i="98"/>
  <c r="L18" i="98"/>
  <c r="O62" i="98"/>
  <c r="P18" i="98"/>
  <c r="L63" i="100"/>
  <c r="M19" i="100"/>
  <c r="I68" i="98"/>
  <c r="J24" i="98"/>
  <c r="AC62" i="99"/>
  <c r="AD18" i="99"/>
  <c r="R62" i="97"/>
  <c r="S18" i="97"/>
  <c r="I62" i="97"/>
  <c r="J18" i="97"/>
  <c r="AL17" i="97"/>
  <c r="B6" i="101"/>
  <c r="K84" i="99"/>
  <c r="L40" i="99"/>
  <c r="AG63" i="99"/>
  <c r="AH19" i="99"/>
  <c r="S63" i="99"/>
  <c r="T19" i="99"/>
  <c r="AD62" i="97"/>
  <c r="AE18" i="97"/>
  <c r="Y62" i="97"/>
  <c r="Z18" i="97"/>
  <c r="K79" i="98"/>
  <c r="L35" i="98"/>
  <c r="I80" i="100"/>
  <c r="J36" i="100"/>
  <c r="J91" i="99"/>
  <c r="K47" i="99"/>
  <c r="J82" i="100"/>
  <c r="K38" i="100"/>
  <c r="I80" i="97"/>
  <c r="J36" i="97"/>
  <c r="Y62" i="100"/>
  <c r="Z18" i="100"/>
  <c r="V62" i="97"/>
  <c r="W18" i="97"/>
  <c r="U62" i="99"/>
  <c r="V18" i="99"/>
  <c r="AH62" i="98"/>
  <c r="AI18" i="98"/>
  <c r="I88" i="98"/>
  <c r="J44" i="98"/>
  <c r="I79" i="97"/>
  <c r="J35" i="97"/>
  <c r="Z62" i="98"/>
  <c r="AA18" i="98"/>
  <c r="AG62" i="98"/>
  <c r="AH18" i="98"/>
  <c r="I91" i="100"/>
  <c r="J47" i="100"/>
  <c r="I70" i="98"/>
  <c r="J26" i="98"/>
  <c r="AJ63" i="98"/>
  <c r="AK19" i="98"/>
  <c r="AK64" i="98"/>
  <c r="AL61" i="97"/>
  <c r="J5" i="101"/>
  <c r="J70" i="100"/>
  <c r="K26" i="100"/>
  <c r="M62" i="98"/>
  <c r="N18" i="98"/>
  <c r="I63" i="99"/>
  <c r="J19" i="99"/>
  <c r="AI62" i="97"/>
  <c r="AJ18" i="97"/>
  <c r="U62" i="97"/>
  <c r="V18" i="97"/>
  <c r="J62" i="98"/>
  <c r="K18" i="98"/>
  <c r="M63" i="98"/>
  <c r="N19" i="98"/>
  <c r="I65" i="98"/>
  <c r="J21" i="98"/>
  <c r="AG62" i="100"/>
  <c r="AH18" i="100"/>
  <c r="I85" i="99"/>
  <c r="J41" i="99"/>
  <c r="V62" i="98"/>
  <c r="W18" i="98"/>
  <c r="I75" i="100"/>
  <c r="J31" i="100"/>
  <c r="AD64" i="97"/>
  <c r="AE20" i="97"/>
  <c r="AC62" i="98"/>
  <c r="AD18" i="98"/>
  <c r="M62" i="99"/>
  <c r="N18" i="99"/>
  <c r="J76" i="98"/>
  <c r="K32" i="98"/>
  <c r="W63" i="99"/>
  <c r="X19" i="99"/>
  <c r="Y62" i="99"/>
  <c r="Z18" i="99"/>
  <c r="I73" i="100"/>
  <c r="J29" i="100"/>
  <c r="J68" i="99"/>
  <c r="K24" i="99"/>
  <c r="I77" i="100"/>
  <c r="J33" i="100"/>
  <c r="I89" i="97"/>
  <c r="J45" i="97"/>
  <c r="I65" i="97"/>
  <c r="J21" i="97"/>
  <c r="Q63" i="98"/>
  <c r="R62" i="98"/>
  <c r="S18" i="98"/>
  <c r="I86" i="98"/>
  <c r="J42" i="98"/>
  <c r="I87" i="100"/>
  <c r="J43" i="100"/>
  <c r="J67" i="98"/>
  <c r="K23" i="98"/>
  <c r="AC63" i="100"/>
  <c r="AD19" i="100"/>
  <c r="AG62" i="97"/>
  <c r="AH18" i="97"/>
  <c r="I66" i="99"/>
  <c r="J22" i="99"/>
  <c r="M62" i="100"/>
  <c r="N18" i="100"/>
  <c r="AI63" i="99"/>
  <c r="AJ19" i="99"/>
  <c r="K82" i="98"/>
  <c r="L38" i="98"/>
  <c r="I71" i="97"/>
  <c r="J27" i="97"/>
  <c r="Q63" i="99"/>
  <c r="AC62" i="100"/>
  <c r="AD18" i="100"/>
  <c r="AF63" i="99"/>
  <c r="AG19" i="99"/>
  <c r="I84" i="98"/>
  <c r="J40" i="98"/>
  <c r="J83" i="98"/>
  <c r="K39" i="98"/>
  <c r="O63" i="99"/>
  <c r="J88" i="98"/>
  <c r="K44" i="98"/>
  <c r="J87" i="97"/>
  <c r="K43" i="97"/>
  <c r="AE63" i="99"/>
  <c r="AF19" i="99"/>
  <c r="J86" i="97"/>
  <c r="K42" i="97"/>
  <c r="I70" i="97"/>
  <c r="J26" i="97"/>
  <c r="Q62" i="100"/>
  <c r="R18" i="100"/>
  <c r="J89" i="100"/>
  <c r="K45" i="100"/>
  <c r="Q62" i="99"/>
  <c r="R18" i="99"/>
  <c r="AB63" i="99"/>
  <c r="AC19" i="99"/>
  <c r="Z62" i="97"/>
  <c r="AA18" i="97"/>
  <c r="I89" i="100"/>
  <c r="J45" i="100"/>
  <c r="J71" i="100"/>
  <c r="K27" i="100"/>
  <c r="U63" i="97"/>
  <c r="V19" i="97"/>
  <c r="I62" i="99"/>
  <c r="J18" i="99"/>
  <c r="I64" i="99"/>
  <c r="J20" i="99"/>
  <c r="O63" i="100"/>
  <c r="P19" i="100"/>
  <c r="J62" i="97"/>
  <c r="K18" i="97"/>
  <c r="I85" i="100"/>
  <c r="J41" i="100"/>
  <c r="AG63" i="97"/>
  <c r="AH19" i="97"/>
  <c r="U62" i="98"/>
  <c r="V18" i="98"/>
  <c r="I63" i="100"/>
  <c r="J19" i="100"/>
  <c r="S62" i="97"/>
  <c r="T18" i="97"/>
  <c r="U62" i="100"/>
  <c r="V18" i="100"/>
  <c r="I81" i="97"/>
  <c r="J37" i="97"/>
  <c r="I87" i="99"/>
  <c r="J43" i="99"/>
  <c r="I88" i="99"/>
  <c r="J44" i="99"/>
  <c r="Y63" i="99"/>
  <c r="Z19" i="99"/>
  <c r="AE62" i="97"/>
  <c r="AF18" i="97"/>
  <c r="J72" i="99"/>
  <c r="K28" i="99"/>
  <c r="I76" i="99"/>
  <c r="J32" i="99"/>
  <c r="U63" i="99"/>
  <c r="V19" i="99"/>
  <c r="Q62" i="98"/>
  <c r="R18" i="98"/>
  <c r="X63" i="99"/>
  <c r="Y19" i="99"/>
  <c r="J68" i="100"/>
  <c r="K24" i="100"/>
  <c r="I68" i="97"/>
  <c r="J24" i="97"/>
  <c r="I82" i="100"/>
  <c r="J38" i="100"/>
  <c r="J85" i="99"/>
  <c r="N62" i="98"/>
  <c r="O18" i="98"/>
  <c r="T63" i="99"/>
  <c r="U19" i="99"/>
  <c r="M62" i="97"/>
  <c r="N18" i="97"/>
  <c r="I72" i="98"/>
  <c r="J28" i="98"/>
  <c r="I62" i="100"/>
  <c r="J18" i="100"/>
  <c r="J69" i="100"/>
  <c r="K25" i="100"/>
  <c r="AH62" i="97"/>
  <c r="AI18" i="97"/>
  <c r="I78" i="100"/>
  <c r="J34" i="100"/>
  <c r="AA63" i="99"/>
  <c r="AB19" i="99"/>
  <c r="J72" i="100"/>
  <c r="K28" i="100"/>
  <c r="I91" i="97"/>
  <c r="J47" i="97"/>
  <c r="T63" i="100"/>
  <c r="U19" i="100"/>
  <c r="K62" i="97"/>
  <c r="L18" i="97"/>
  <c r="W63" i="100"/>
  <c r="X19" i="100"/>
  <c r="I63" i="98"/>
  <c r="J19" i="98"/>
  <c r="I74" i="98"/>
  <c r="J30" i="98"/>
  <c r="AD62" i="98"/>
  <c r="AE18" i="98"/>
  <c r="I83" i="97"/>
  <c r="J39" i="97"/>
  <c r="J73" i="99"/>
  <c r="K29" i="99"/>
  <c r="I77" i="97"/>
  <c r="J33" i="97"/>
  <c r="J85" i="97"/>
  <c r="K41" i="97"/>
  <c r="J79" i="98"/>
  <c r="K35" i="98"/>
  <c r="J77" i="97"/>
  <c r="K33" i="97"/>
  <c r="W62" i="97"/>
  <c r="X18" i="97"/>
  <c r="AC62" i="97"/>
  <c r="AD18" i="97"/>
  <c r="J20" i="97"/>
  <c r="I64" i="97"/>
  <c r="I86" i="99"/>
  <c r="J42" i="99"/>
  <c r="AJ63" i="99"/>
  <c r="AK19" i="99"/>
  <c r="AK64" i="99"/>
  <c r="J81" i="99"/>
  <c r="K37" i="99"/>
  <c r="AG63" i="100"/>
  <c r="AH19" i="100"/>
  <c r="K83" i="99"/>
  <c r="L39" i="99"/>
  <c r="AE63" i="100"/>
  <c r="AF19" i="100"/>
  <c r="AC63" i="98"/>
  <c r="AD19" i="98"/>
  <c r="AA62" i="97"/>
  <c r="AB18" i="97"/>
  <c r="O62" i="97"/>
  <c r="P18" i="97"/>
  <c r="T63" i="98"/>
  <c r="U19" i="98"/>
  <c r="I71" i="98"/>
  <c r="J27" i="98"/>
  <c r="I90" i="98"/>
  <c r="J46" i="98"/>
  <c r="AL17" i="98"/>
  <c r="C6" i="101"/>
  <c r="I74" i="97"/>
  <c r="J30" i="97"/>
  <c r="I82" i="97"/>
  <c r="J38" i="97"/>
  <c r="I83" i="98"/>
  <c r="J39" i="98"/>
  <c r="I69" i="97"/>
  <c r="J25" i="97"/>
  <c r="AG62" i="99"/>
  <c r="AH18" i="99"/>
  <c r="Y62" i="98"/>
  <c r="Z18" i="98"/>
  <c r="K74" i="100"/>
  <c r="L30" i="100"/>
  <c r="I62" i="98"/>
  <c r="J18" i="98"/>
  <c r="J80" i="100"/>
  <c r="K36" i="100"/>
  <c r="U63" i="100"/>
  <c r="V19" i="100"/>
  <c r="I73" i="97"/>
  <c r="J29" i="97"/>
  <c r="J74" i="98"/>
  <c r="K30" i="98"/>
  <c r="N62" i="97"/>
  <c r="O18" i="97"/>
  <c r="I74" i="99"/>
  <c r="J30" i="99"/>
  <c r="I76" i="98"/>
  <c r="J32" i="98"/>
  <c r="U63" i="98"/>
  <c r="V19" i="98"/>
  <c r="Q62" i="97"/>
  <c r="R18" i="97"/>
  <c r="I92" i="98"/>
  <c r="K63" i="99"/>
  <c r="L19" i="99"/>
  <c r="I72" i="97"/>
  <c r="J28" i="97"/>
  <c r="J65" i="100"/>
  <c r="K21" i="100"/>
  <c r="I83" i="100"/>
  <c r="J39" i="100"/>
  <c r="I65" i="99"/>
  <c r="J21" i="99"/>
  <c r="K47" i="97"/>
  <c r="K92" i="97"/>
  <c r="K22" i="100"/>
  <c r="L63" i="99"/>
  <c r="Z19" i="97"/>
  <c r="Z64" i="97"/>
  <c r="AG19" i="100"/>
  <c r="AG64" i="100"/>
  <c r="K65" i="97"/>
  <c r="L25" i="98"/>
  <c r="L70" i="98"/>
  <c r="J67" i="100"/>
  <c r="N19" i="99"/>
  <c r="N64" i="99"/>
  <c r="AC63" i="99"/>
  <c r="L26" i="99"/>
  <c r="L71" i="99"/>
  <c r="Y63" i="100"/>
  <c r="AB19" i="100"/>
  <c r="AC20" i="100"/>
  <c r="K34" i="99"/>
  <c r="L35" i="99"/>
  <c r="M63" i="97"/>
  <c r="K44" i="97"/>
  <c r="K89" i="97"/>
  <c r="K38" i="98"/>
  <c r="K83" i="98"/>
  <c r="K85" i="99"/>
  <c r="Y64" i="100"/>
  <c r="J86" i="98"/>
  <c r="AK19" i="100"/>
  <c r="AK64" i="100"/>
  <c r="P4" i="101"/>
  <c r="Q4" i="101"/>
  <c r="R4" i="101"/>
  <c r="Z19" i="98"/>
  <c r="Z64" i="98"/>
  <c r="Q19" i="99"/>
  <c r="Q64" i="99"/>
  <c r="Q63" i="100"/>
  <c r="K23" i="100"/>
  <c r="K68" i="100"/>
  <c r="AC19" i="100"/>
  <c r="AC64" i="100"/>
  <c r="N19" i="100"/>
  <c r="O20" i="100"/>
  <c r="K24" i="97"/>
  <c r="L25" i="97"/>
  <c r="K33" i="100"/>
  <c r="K78" i="100"/>
  <c r="AH19" i="98"/>
  <c r="AH64" i="98"/>
  <c r="H5" i="101"/>
  <c r="I5" i="101"/>
  <c r="L5" i="101"/>
  <c r="K32" i="99"/>
  <c r="J76" i="99"/>
  <c r="K81" i="98"/>
  <c r="L33" i="97"/>
  <c r="L78" i="97"/>
  <c r="J84" i="99"/>
  <c r="K46" i="98"/>
  <c r="K91" i="98"/>
  <c r="T19" i="100"/>
  <c r="S63" i="100"/>
  <c r="P63" i="100"/>
  <c r="Q19" i="100"/>
  <c r="R19" i="97"/>
  <c r="R64" i="97"/>
  <c r="J75" i="100"/>
  <c r="K31" i="100"/>
  <c r="K45" i="97"/>
  <c r="J89" i="97"/>
  <c r="L19" i="100"/>
  <c r="M20" i="100"/>
  <c r="J87" i="100"/>
  <c r="K43" i="100"/>
  <c r="K71" i="99"/>
  <c r="L27" i="99"/>
  <c r="AJ19" i="100"/>
  <c r="AI63" i="100"/>
  <c r="G6" i="101"/>
  <c r="K26" i="98"/>
  <c r="J70" i="98"/>
  <c r="J85" i="100"/>
  <c r="K41" i="100"/>
  <c r="J65" i="98"/>
  <c r="K21" i="98"/>
  <c r="J90" i="99"/>
  <c r="K46" i="99"/>
  <c r="J91" i="100"/>
  <c r="K47" i="100"/>
  <c r="K92" i="100"/>
  <c r="AL62" i="100"/>
  <c r="N6" i="101"/>
  <c r="M64" i="100"/>
  <c r="N20" i="100"/>
  <c r="X63" i="98"/>
  <c r="Y19" i="98"/>
  <c r="P63" i="98"/>
  <c r="Q19" i="98"/>
  <c r="AF63" i="98"/>
  <c r="AG19" i="98"/>
  <c r="AL18" i="98"/>
  <c r="C7" i="101"/>
  <c r="L63" i="98"/>
  <c r="M19" i="98"/>
  <c r="J79" i="99"/>
  <c r="K35" i="99"/>
  <c r="AL62" i="98"/>
  <c r="K6" i="101"/>
  <c r="O5" i="101"/>
  <c r="L36" i="97"/>
  <c r="K80" i="97"/>
  <c r="AB63" i="98"/>
  <c r="AC19" i="98"/>
  <c r="K30" i="99"/>
  <c r="J74" i="99"/>
  <c r="K68" i="97"/>
  <c r="L24" i="97"/>
  <c r="K36" i="99"/>
  <c r="J80" i="99"/>
  <c r="K72" i="99"/>
  <c r="L28" i="99"/>
  <c r="K80" i="98"/>
  <c r="L36" i="98"/>
  <c r="K69" i="100"/>
  <c r="L25" i="100"/>
  <c r="R63" i="100"/>
  <c r="S19" i="100"/>
  <c r="N63" i="98"/>
  <c r="O19" i="98"/>
  <c r="V63" i="99"/>
  <c r="W19" i="99"/>
  <c r="AH63" i="99"/>
  <c r="AI19" i="99"/>
  <c r="J84" i="98"/>
  <c r="K40" i="98"/>
  <c r="K82" i="99"/>
  <c r="L38" i="99"/>
  <c r="AD63" i="97"/>
  <c r="AE19" i="97"/>
  <c r="K86" i="97"/>
  <c r="L42" i="97"/>
  <c r="L63" i="97"/>
  <c r="M19" i="97"/>
  <c r="J77" i="99"/>
  <c r="K33" i="99"/>
  <c r="AF63" i="97"/>
  <c r="AG19" i="97"/>
  <c r="J88" i="99"/>
  <c r="K44" i="99"/>
  <c r="L66" i="97"/>
  <c r="M22" i="97"/>
  <c r="AH64" i="97"/>
  <c r="AI20" i="97"/>
  <c r="P64" i="100"/>
  <c r="Q20" i="100"/>
  <c r="R64" i="100"/>
  <c r="S20" i="100"/>
  <c r="AJ64" i="99"/>
  <c r="AK20" i="99"/>
  <c r="AK65" i="99"/>
  <c r="J67" i="99"/>
  <c r="K23" i="99"/>
  <c r="X64" i="99"/>
  <c r="Y20" i="99"/>
  <c r="AE65" i="97"/>
  <c r="AF21" i="97"/>
  <c r="J80" i="97"/>
  <c r="K36" i="97"/>
  <c r="AD63" i="99"/>
  <c r="AE19" i="99"/>
  <c r="P63" i="97"/>
  <c r="Q19" i="97"/>
  <c r="J65" i="97"/>
  <c r="K21" i="97"/>
  <c r="N63" i="97"/>
  <c r="O19" i="97"/>
  <c r="AD64" i="99"/>
  <c r="AE20" i="99"/>
  <c r="AH63" i="100"/>
  <c r="AI19" i="100"/>
  <c r="AJ63" i="97"/>
  <c r="AK19" i="97"/>
  <c r="AK64" i="97"/>
  <c r="J81" i="100"/>
  <c r="K37" i="100"/>
  <c r="K66" i="100"/>
  <c r="L22" i="100"/>
  <c r="J91" i="98"/>
  <c r="K47" i="98"/>
  <c r="AB63" i="97"/>
  <c r="AC19" i="97"/>
  <c r="AA20" i="97"/>
  <c r="J84" i="97"/>
  <c r="K40" i="97"/>
  <c r="AB64" i="99"/>
  <c r="AC20" i="99"/>
  <c r="J63" i="100"/>
  <c r="K19" i="100"/>
  <c r="J83" i="100"/>
  <c r="K39" i="100"/>
  <c r="Y64" i="99"/>
  <c r="Z20" i="99"/>
  <c r="T63" i="97"/>
  <c r="U19" i="97"/>
  <c r="J65" i="99"/>
  <c r="K21" i="99"/>
  <c r="K72" i="100"/>
  <c r="L28" i="100"/>
  <c r="J71" i="97"/>
  <c r="K27" i="97"/>
  <c r="AF64" i="99"/>
  <c r="AG20" i="99"/>
  <c r="K89" i="98"/>
  <c r="L45" i="98"/>
  <c r="M64" i="99"/>
  <c r="N20" i="99"/>
  <c r="R64" i="99"/>
  <c r="S20" i="99"/>
  <c r="J74" i="100"/>
  <c r="K30" i="100"/>
  <c r="J92" i="100"/>
  <c r="W63" i="97"/>
  <c r="X19" i="97"/>
  <c r="K83" i="100"/>
  <c r="L39" i="100"/>
  <c r="L80" i="98"/>
  <c r="M36" i="98"/>
  <c r="AE63" i="97"/>
  <c r="AF19" i="97"/>
  <c r="D6" i="101"/>
  <c r="AG64" i="99"/>
  <c r="AH20" i="99"/>
  <c r="J81" i="97"/>
  <c r="K37" i="97"/>
  <c r="L85" i="99"/>
  <c r="M41" i="99"/>
  <c r="R63" i="97"/>
  <c r="S19" i="97"/>
  <c r="V64" i="100"/>
  <c r="W20" i="100"/>
  <c r="L75" i="100"/>
  <c r="M31" i="100"/>
  <c r="J83" i="97"/>
  <c r="K39" i="97"/>
  <c r="L84" i="99"/>
  <c r="M40" i="99"/>
  <c r="X63" i="97"/>
  <c r="Y19" i="97"/>
  <c r="N64" i="97"/>
  <c r="O20" i="97"/>
  <c r="J82" i="97"/>
  <c r="K38" i="97"/>
  <c r="V63" i="98"/>
  <c r="W19" i="98"/>
  <c r="AC64" i="99"/>
  <c r="AD20" i="99"/>
  <c r="K90" i="100"/>
  <c r="L46" i="100"/>
  <c r="AH63" i="97"/>
  <c r="AI19" i="97"/>
  <c r="S63" i="98"/>
  <c r="T19" i="98"/>
  <c r="J90" i="97"/>
  <c r="K46" i="97"/>
  <c r="K69" i="99"/>
  <c r="L25" i="99"/>
  <c r="K77" i="98"/>
  <c r="L33" i="98"/>
  <c r="J66" i="98"/>
  <c r="K22" i="98"/>
  <c r="K63" i="98"/>
  <c r="L19" i="98"/>
  <c r="K71" i="100"/>
  <c r="L27" i="100"/>
  <c r="AA63" i="98"/>
  <c r="AB19" i="98"/>
  <c r="J63" i="97"/>
  <c r="K19" i="97"/>
  <c r="AL18" i="97"/>
  <c r="B7" i="101"/>
  <c r="K86" i="99"/>
  <c r="L42" i="99"/>
  <c r="J87" i="98"/>
  <c r="K43" i="98"/>
  <c r="J72" i="98"/>
  <c r="K28" i="98"/>
  <c r="AE63" i="98"/>
  <c r="AF19" i="98"/>
  <c r="Z65" i="100"/>
  <c r="AA21" i="100"/>
  <c r="U64" i="99"/>
  <c r="V20" i="99"/>
  <c r="R63" i="98"/>
  <c r="S19" i="98"/>
  <c r="Z64" i="99"/>
  <c r="AA20" i="99"/>
  <c r="J63" i="99"/>
  <c r="K19" i="99"/>
  <c r="K88" i="97"/>
  <c r="L44" i="97"/>
  <c r="AD63" i="100"/>
  <c r="AE19" i="100"/>
  <c r="L82" i="98"/>
  <c r="M38" i="98"/>
  <c r="K68" i="98"/>
  <c r="L24" i="98"/>
  <c r="J76" i="100"/>
  <c r="K32" i="100"/>
  <c r="W63" i="98"/>
  <c r="X19" i="98"/>
  <c r="J71" i="98"/>
  <c r="K27" i="98"/>
  <c r="J89" i="98"/>
  <c r="K45" i="98"/>
  <c r="Z63" i="100"/>
  <c r="AA19" i="100"/>
  <c r="Z63" i="97"/>
  <c r="AA19" i="97"/>
  <c r="T64" i="99"/>
  <c r="U20" i="99"/>
  <c r="AL62" i="97"/>
  <c r="J6" i="101"/>
  <c r="J69" i="98"/>
  <c r="K25" i="98"/>
  <c r="J77" i="98"/>
  <c r="K33" i="98"/>
  <c r="J92" i="97"/>
  <c r="J75" i="99"/>
  <c r="K31" i="99"/>
  <c r="AD64" i="98"/>
  <c r="AE20" i="98"/>
  <c r="V64" i="98"/>
  <c r="W20" i="98"/>
  <c r="K81" i="100"/>
  <c r="L37" i="100"/>
  <c r="J87" i="99"/>
  <c r="K43" i="99"/>
  <c r="J78" i="97"/>
  <c r="K34" i="97"/>
  <c r="J64" i="98"/>
  <c r="K20" i="98"/>
  <c r="U64" i="100"/>
  <c r="V20" i="100"/>
  <c r="J69" i="97"/>
  <c r="K25" i="97"/>
  <c r="V63" i="100"/>
  <c r="W19" i="100"/>
  <c r="Z64" i="100"/>
  <c r="AA20" i="100"/>
  <c r="J86" i="100"/>
  <c r="K42" i="100"/>
  <c r="AL62" i="99"/>
  <c r="M6" i="101"/>
  <c r="J90" i="100"/>
  <c r="K46" i="100"/>
  <c r="K87" i="97"/>
  <c r="L43" i="97"/>
  <c r="P64" i="99"/>
  <c r="Q20" i="99"/>
  <c r="J72" i="97"/>
  <c r="K28" i="97"/>
  <c r="J88" i="100"/>
  <c r="K44" i="100"/>
  <c r="R64" i="98"/>
  <c r="S20" i="98"/>
  <c r="J78" i="100"/>
  <c r="K34" i="100"/>
  <c r="Z63" i="99"/>
  <c r="AA19" i="99"/>
  <c r="N63" i="99"/>
  <c r="O19" i="99"/>
  <c r="V63" i="97"/>
  <c r="W19" i="97"/>
  <c r="AL18" i="99"/>
  <c r="E7" i="101"/>
  <c r="AH63" i="98"/>
  <c r="AI19" i="98"/>
  <c r="K92" i="99"/>
  <c r="S63" i="97"/>
  <c r="T19" i="97"/>
  <c r="J74" i="97"/>
  <c r="K30" i="97"/>
  <c r="K70" i="100"/>
  <c r="L26" i="100"/>
  <c r="J73" i="97"/>
  <c r="K29" i="97"/>
  <c r="Z63" i="98"/>
  <c r="AA19" i="98"/>
  <c r="K78" i="97"/>
  <c r="L34" i="97"/>
  <c r="K87" i="98"/>
  <c r="L43" i="98"/>
  <c r="AI63" i="97"/>
  <c r="AJ19" i="97"/>
  <c r="J84" i="100"/>
  <c r="K40" i="100"/>
  <c r="L64" i="99"/>
  <c r="M20" i="99"/>
  <c r="O63" i="97"/>
  <c r="P19" i="97"/>
  <c r="K75" i="98"/>
  <c r="L31" i="98"/>
  <c r="J75" i="97"/>
  <c r="K31" i="97"/>
  <c r="U64" i="98"/>
  <c r="V20" i="98"/>
  <c r="AH64" i="100"/>
  <c r="AI20" i="100"/>
  <c r="K73" i="100"/>
  <c r="L29" i="100"/>
  <c r="J73" i="98"/>
  <c r="K29" i="98"/>
  <c r="O63" i="98"/>
  <c r="P19" i="98"/>
  <c r="V64" i="99"/>
  <c r="W20" i="99"/>
  <c r="K73" i="99"/>
  <c r="L29" i="99"/>
  <c r="AL18" i="100"/>
  <c r="F7" i="101"/>
  <c r="V64" i="97"/>
  <c r="W20" i="97"/>
  <c r="J85" i="98"/>
  <c r="K41" i="98"/>
  <c r="N63" i="100"/>
  <c r="O19" i="100"/>
  <c r="J86" i="99"/>
  <c r="K42" i="99"/>
  <c r="N64" i="98"/>
  <c r="O20" i="98"/>
  <c r="J64" i="99"/>
  <c r="K20" i="99"/>
  <c r="AI63" i="98"/>
  <c r="AJ19" i="98"/>
  <c r="AH64" i="99"/>
  <c r="AI20" i="99"/>
  <c r="J66" i="99"/>
  <c r="K22" i="99"/>
  <c r="J63" i="98"/>
  <c r="K19" i="98"/>
  <c r="J70" i="97"/>
  <c r="K26" i="97"/>
  <c r="AF64" i="100"/>
  <c r="AG20" i="100"/>
  <c r="K74" i="99"/>
  <c r="L30" i="99"/>
  <c r="J75" i="98"/>
  <c r="K31" i="98"/>
  <c r="X64" i="100"/>
  <c r="Y20" i="100"/>
  <c r="J79" i="100"/>
  <c r="K35" i="100"/>
  <c r="J89" i="99"/>
  <c r="K45" i="99"/>
  <c r="J64" i="100"/>
  <c r="K20" i="100"/>
  <c r="K63" i="97"/>
  <c r="L19" i="97"/>
  <c r="AA63" i="97"/>
  <c r="AB19" i="97"/>
  <c r="R63" i="99"/>
  <c r="S19" i="99"/>
  <c r="K67" i="100"/>
  <c r="L23" i="100"/>
  <c r="K84" i="98"/>
  <c r="L40" i="98"/>
  <c r="L83" i="98"/>
  <c r="M39" i="98"/>
  <c r="AD64" i="100"/>
  <c r="AE20" i="100"/>
  <c r="J66" i="97"/>
  <c r="K22" i="97"/>
  <c r="AD20" i="100"/>
  <c r="AD63" i="98"/>
  <c r="AE19" i="98"/>
  <c r="L86" i="99"/>
  <c r="M42" i="99"/>
  <c r="M26" i="98"/>
  <c r="O20" i="99"/>
  <c r="M27" i="99"/>
  <c r="AH20" i="100"/>
  <c r="AH65" i="100"/>
  <c r="G7" i="101"/>
  <c r="AB64" i="100"/>
  <c r="R20" i="99"/>
  <c r="R65" i="99"/>
  <c r="K79" i="99"/>
  <c r="K69" i="97"/>
  <c r="N64" i="100"/>
  <c r="L45" i="97"/>
  <c r="M46" i="97"/>
  <c r="L34" i="100"/>
  <c r="L79" i="100"/>
  <c r="L39" i="98"/>
  <c r="AA20" i="98"/>
  <c r="AB21" i="98"/>
  <c r="L47" i="98"/>
  <c r="L92" i="98"/>
  <c r="L24" i="100"/>
  <c r="L69" i="100"/>
  <c r="AI20" i="98"/>
  <c r="AJ21" i="98"/>
  <c r="P5" i="101"/>
  <c r="Q5" i="101"/>
  <c r="R5" i="101"/>
  <c r="M34" i="97"/>
  <c r="M79" i="97"/>
  <c r="K77" i="99"/>
  <c r="L33" i="99"/>
  <c r="S20" i="97"/>
  <c r="S65" i="97"/>
  <c r="L6" i="101"/>
  <c r="L64" i="100"/>
  <c r="U20" i="100"/>
  <c r="T64" i="100"/>
  <c r="O6" i="101"/>
  <c r="Q64" i="100"/>
  <c r="R20" i="100"/>
  <c r="K76" i="100"/>
  <c r="L32" i="100"/>
  <c r="K88" i="100"/>
  <c r="L44" i="100"/>
  <c r="K90" i="97"/>
  <c r="L46" i="97"/>
  <c r="AL19" i="99"/>
  <c r="E8" i="101"/>
  <c r="M65" i="100"/>
  <c r="N21" i="100"/>
  <c r="AJ64" i="100"/>
  <c r="AK20" i="100"/>
  <c r="AK65" i="100"/>
  <c r="L72" i="99"/>
  <c r="M28" i="99"/>
  <c r="D7" i="101"/>
  <c r="AC65" i="100"/>
  <c r="AD21" i="100"/>
  <c r="L22" i="98"/>
  <c r="K66" i="98"/>
  <c r="AL63" i="100"/>
  <c r="N7" i="101"/>
  <c r="M36" i="99"/>
  <c r="L80" i="99"/>
  <c r="K86" i="100"/>
  <c r="L42" i="100"/>
  <c r="K71" i="98"/>
  <c r="L27" i="98"/>
  <c r="K91" i="99"/>
  <c r="L47" i="99"/>
  <c r="L92" i="99"/>
  <c r="K75" i="99"/>
  <c r="L31" i="99"/>
  <c r="AD20" i="98"/>
  <c r="AC64" i="98"/>
  <c r="AL63" i="98"/>
  <c r="K7" i="101"/>
  <c r="K80" i="99"/>
  <c r="L36" i="99"/>
  <c r="M64" i="98"/>
  <c r="N20" i="98"/>
  <c r="Z20" i="98"/>
  <c r="Y64" i="98"/>
  <c r="AL19" i="100"/>
  <c r="F8" i="101"/>
  <c r="G8" i="101"/>
  <c r="L70" i="97"/>
  <c r="M26" i="97"/>
  <c r="AL63" i="99"/>
  <c r="M7" i="101"/>
  <c r="L37" i="99"/>
  <c r="K81" i="99"/>
  <c r="L81" i="97"/>
  <c r="M37" i="97"/>
  <c r="AG64" i="98"/>
  <c r="AH20" i="98"/>
  <c r="N65" i="100"/>
  <c r="O21" i="100"/>
  <c r="L69" i="97"/>
  <c r="M25" i="97"/>
  <c r="M29" i="99"/>
  <c r="L73" i="99"/>
  <c r="R20" i="98"/>
  <c r="Q64" i="98"/>
  <c r="L74" i="100"/>
  <c r="M30" i="100"/>
  <c r="L71" i="100"/>
  <c r="M27" i="100"/>
  <c r="K77" i="100"/>
  <c r="L33" i="100"/>
  <c r="K84" i="100"/>
  <c r="L40" i="100"/>
  <c r="AF66" i="97"/>
  <c r="AG22" i="97"/>
  <c r="K67" i="97"/>
  <c r="L23" i="97"/>
  <c r="K80" i="100"/>
  <c r="L36" i="100"/>
  <c r="AJ64" i="98"/>
  <c r="AK20" i="98"/>
  <c r="AK65" i="98"/>
  <c r="L76" i="98"/>
  <c r="M32" i="98"/>
  <c r="T64" i="97"/>
  <c r="U20" i="97"/>
  <c r="AA64" i="99"/>
  <c r="AB20" i="99"/>
  <c r="K91" i="100"/>
  <c r="L47" i="100"/>
  <c r="K65" i="98"/>
  <c r="L21" i="98"/>
  <c r="K73" i="98"/>
  <c r="L29" i="98"/>
  <c r="M87" i="99"/>
  <c r="N43" i="99"/>
  <c r="AG65" i="100"/>
  <c r="AH21" i="100"/>
  <c r="K87" i="99"/>
  <c r="L43" i="99"/>
  <c r="W65" i="97"/>
  <c r="X21" i="97"/>
  <c r="L74" i="99"/>
  <c r="M30" i="99"/>
  <c r="V65" i="98"/>
  <c r="W21" i="98"/>
  <c r="P64" i="97"/>
  <c r="Q20" i="97"/>
  <c r="K70" i="97"/>
  <c r="L26" i="97"/>
  <c r="W65" i="98"/>
  <c r="X21" i="98"/>
  <c r="U65" i="99"/>
  <c r="V21" i="99"/>
  <c r="AE64" i="100"/>
  <c r="AF20" i="100"/>
  <c r="K64" i="97"/>
  <c r="L20" i="97"/>
  <c r="AL19" i="97"/>
  <c r="B8" i="101"/>
  <c r="O65" i="97"/>
  <c r="P21" i="97"/>
  <c r="M85" i="99"/>
  <c r="N41" i="99"/>
  <c r="AH65" i="99"/>
  <c r="AI21" i="99"/>
  <c r="M81" i="98"/>
  <c r="N37" i="98"/>
  <c r="L90" i="98"/>
  <c r="M46" i="98"/>
  <c r="K82" i="100"/>
  <c r="L38" i="100"/>
  <c r="AE64" i="99"/>
  <c r="AF20" i="99"/>
  <c r="K68" i="99"/>
  <c r="L24" i="99"/>
  <c r="S65" i="100"/>
  <c r="T21" i="100"/>
  <c r="K89" i="99"/>
  <c r="L45" i="99"/>
  <c r="M72" i="99"/>
  <c r="N28" i="99"/>
  <c r="K76" i="98"/>
  <c r="L32" i="98"/>
  <c r="W65" i="99"/>
  <c r="X21" i="99"/>
  <c r="K79" i="100"/>
  <c r="L35" i="100"/>
  <c r="K72" i="98"/>
  <c r="L28" i="98"/>
  <c r="AA65" i="99"/>
  <c r="AB21" i="99"/>
  <c r="L70" i="99"/>
  <c r="M26" i="99"/>
  <c r="AI64" i="97"/>
  <c r="AJ20" i="97"/>
  <c r="L84" i="100"/>
  <c r="M40" i="100"/>
  <c r="AG65" i="99"/>
  <c r="AH21" i="99"/>
  <c r="K85" i="97"/>
  <c r="L41" i="97"/>
  <c r="Q65" i="100"/>
  <c r="R21" i="100"/>
  <c r="AG64" i="97"/>
  <c r="AH20" i="97"/>
  <c r="K79" i="97"/>
  <c r="L35" i="97"/>
  <c r="L64" i="98"/>
  <c r="M20" i="98"/>
  <c r="S64" i="97"/>
  <c r="T20" i="97"/>
  <c r="K92" i="98"/>
  <c r="M84" i="98"/>
  <c r="N40" i="98"/>
  <c r="M65" i="99"/>
  <c r="N21" i="99"/>
  <c r="AE65" i="98"/>
  <c r="AF21" i="98"/>
  <c r="AA64" i="97"/>
  <c r="AB20" i="97"/>
  <c r="AA66" i="100"/>
  <c r="AB22" i="100"/>
  <c r="AB64" i="98"/>
  <c r="AC20" i="98"/>
  <c r="K66" i="99"/>
  <c r="L22" i="99"/>
  <c r="S64" i="99"/>
  <c r="T20" i="99"/>
  <c r="K71" i="97"/>
  <c r="L27" i="97"/>
  <c r="AI65" i="99"/>
  <c r="AJ21" i="99"/>
  <c r="K65" i="99"/>
  <c r="L21" i="99"/>
  <c r="K76" i="97"/>
  <c r="L32" i="97"/>
  <c r="L88" i="98"/>
  <c r="M44" i="98"/>
  <c r="K75" i="97"/>
  <c r="L31" i="97"/>
  <c r="V65" i="100"/>
  <c r="W21" i="100"/>
  <c r="L89" i="97"/>
  <c r="M45" i="97"/>
  <c r="L87" i="99"/>
  <c r="M43" i="99"/>
  <c r="W64" i="98"/>
  <c r="X20" i="98"/>
  <c r="K84" i="97"/>
  <c r="L40" i="97"/>
  <c r="M86" i="99"/>
  <c r="N42" i="99"/>
  <c r="AL63" i="97"/>
  <c r="J7" i="101"/>
  <c r="K66" i="97"/>
  <c r="L22" i="97"/>
  <c r="K81" i="97"/>
  <c r="L37" i="97"/>
  <c r="Y65" i="99"/>
  <c r="Z21" i="99"/>
  <c r="L87" i="97"/>
  <c r="M43" i="97"/>
  <c r="K67" i="99"/>
  <c r="L23" i="99"/>
  <c r="W64" i="97"/>
  <c r="X20" i="97"/>
  <c r="M71" i="98"/>
  <c r="N27" i="98"/>
  <c r="K87" i="100"/>
  <c r="L43" i="100"/>
  <c r="K78" i="98"/>
  <c r="L34" i="98"/>
  <c r="AE64" i="98"/>
  <c r="AF20" i="98"/>
  <c r="K65" i="100"/>
  <c r="L21" i="100"/>
  <c r="L75" i="99"/>
  <c r="M31" i="99"/>
  <c r="K86" i="98"/>
  <c r="L42" i="98"/>
  <c r="P64" i="98"/>
  <c r="Q20" i="98"/>
  <c r="O64" i="99"/>
  <c r="P20" i="99"/>
  <c r="S65" i="98"/>
  <c r="T21" i="98"/>
  <c r="K73" i="97"/>
  <c r="L29" i="97"/>
  <c r="AA65" i="100"/>
  <c r="AB21" i="100"/>
  <c r="K88" i="99"/>
  <c r="L44" i="99"/>
  <c r="AA64" i="100"/>
  <c r="AB20" i="100"/>
  <c r="L69" i="98"/>
  <c r="M25" i="98"/>
  <c r="S64" i="98"/>
  <c r="T20" i="98"/>
  <c r="AF64" i="98"/>
  <c r="AG20" i="98"/>
  <c r="K67" i="98"/>
  <c r="L23" i="98"/>
  <c r="L91" i="100"/>
  <c r="M47" i="100"/>
  <c r="M92" i="100"/>
  <c r="X64" i="97"/>
  <c r="Y20" i="97"/>
  <c r="K75" i="100"/>
  <c r="L31" i="100"/>
  <c r="S65" i="99"/>
  <c r="T21" i="99"/>
  <c r="K72" i="97"/>
  <c r="L28" i="97"/>
  <c r="U64" i="97"/>
  <c r="V20" i="97"/>
  <c r="AA65" i="97"/>
  <c r="AB21" i="97"/>
  <c r="AI64" i="100"/>
  <c r="AJ20" i="100"/>
  <c r="AK21" i="100"/>
  <c r="AI65" i="97"/>
  <c r="AJ21" i="97"/>
  <c r="W64" i="99"/>
  <c r="X20" i="99"/>
  <c r="S64" i="100"/>
  <c r="T20" i="100"/>
  <c r="L81" i="98"/>
  <c r="M37" i="98"/>
  <c r="M64" i="97"/>
  <c r="N20" i="97"/>
  <c r="K64" i="98"/>
  <c r="L20" i="98"/>
  <c r="O65" i="98"/>
  <c r="P21" i="98"/>
  <c r="K85" i="100"/>
  <c r="L41" i="100"/>
  <c r="L79" i="97"/>
  <c r="M35" i="97"/>
  <c r="AI64" i="98"/>
  <c r="AJ20" i="98"/>
  <c r="AL19" i="98"/>
  <c r="C8" i="101"/>
  <c r="K76" i="99"/>
  <c r="L32" i="99"/>
  <c r="K70" i="98"/>
  <c r="L26" i="98"/>
  <c r="K64" i="99"/>
  <c r="L20" i="99"/>
  <c r="L72" i="100"/>
  <c r="M28" i="100"/>
  <c r="K91" i="97"/>
  <c r="L47" i="97"/>
  <c r="M76" i="100"/>
  <c r="N32" i="100"/>
  <c r="K82" i="97"/>
  <c r="L38" i="97"/>
  <c r="K64" i="100"/>
  <c r="L20" i="100"/>
  <c r="L67" i="100"/>
  <c r="M23" i="100"/>
  <c r="Q64" i="97"/>
  <c r="R20" i="97"/>
  <c r="K78" i="99"/>
  <c r="L34" i="99"/>
  <c r="K85" i="98"/>
  <c r="L41" i="98"/>
  <c r="K88" i="98"/>
  <c r="L44" i="98"/>
  <c r="L85" i="98"/>
  <c r="M41" i="98"/>
  <c r="M83" i="98"/>
  <c r="N39" i="98"/>
  <c r="AD65" i="99"/>
  <c r="AE21" i="99"/>
  <c r="K83" i="97"/>
  <c r="L39" i="97"/>
  <c r="Y64" i="97"/>
  <c r="Z20" i="97"/>
  <c r="AF64" i="97"/>
  <c r="AG20" i="97"/>
  <c r="O65" i="99"/>
  <c r="P21" i="99"/>
  <c r="N65" i="99"/>
  <c r="O21" i="99"/>
  <c r="AC64" i="97"/>
  <c r="AD20" i="97"/>
  <c r="M67" i="97"/>
  <c r="N23" i="97"/>
  <c r="AE64" i="97"/>
  <c r="AF20" i="97"/>
  <c r="O64" i="98"/>
  <c r="P20" i="98"/>
  <c r="AJ64" i="97"/>
  <c r="AK20" i="97"/>
  <c r="AK65" i="97"/>
  <c r="L88" i="97"/>
  <c r="M44" i="97"/>
  <c r="O64" i="97"/>
  <c r="P20" i="97"/>
  <c r="L83" i="99"/>
  <c r="M39" i="99"/>
  <c r="AB64" i="97"/>
  <c r="AC20" i="97"/>
  <c r="AD65" i="100"/>
  <c r="AE21" i="100"/>
  <c r="AI65" i="100"/>
  <c r="AJ21" i="100"/>
  <c r="AK22" i="100"/>
  <c r="W64" i="100"/>
  <c r="X20" i="100"/>
  <c r="L82" i="100"/>
  <c r="M38" i="100"/>
  <c r="X64" i="98"/>
  <c r="Y20" i="98"/>
  <c r="V65" i="99"/>
  <c r="W21" i="99"/>
  <c r="L78" i="98"/>
  <c r="M34" i="98"/>
  <c r="AE65" i="100"/>
  <c r="AF21" i="100"/>
  <c r="L68" i="100"/>
  <c r="M24" i="100"/>
  <c r="L64" i="97"/>
  <c r="M20" i="97"/>
  <c r="K90" i="99"/>
  <c r="L46" i="99"/>
  <c r="Y65" i="100"/>
  <c r="Z21" i="100"/>
  <c r="O64" i="100"/>
  <c r="P20" i="100"/>
  <c r="K74" i="98"/>
  <c r="L30" i="98"/>
  <c r="AA64" i="98"/>
  <c r="AB20" i="98"/>
  <c r="K74" i="97"/>
  <c r="L30" i="97"/>
  <c r="K89" i="100"/>
  <c r="L45" i="100"/>
  <c r="Q65" i="99"/>
  <c r="R21" i="99"/>
  <c r="K90" i="98"/>
  <c r="L46" i="98"/>
  <c r="T64" i="98"/>
  <c r="U20" i="98"/>
  <c r="W65" i="100"/>
  <c r="X21" i="100"/>
  <c r="L73" i="100"/>
  <c r="M29" i="100"/>
  <c r="Z65" i="99"/>
  <c r="AA21" i="99"/>
  <c r="AC65" i="99"/>
  <c r="AD21" i="99"/>
  <c r="AE65" i="99"/>
  <c r="AF21" i="99"/>
  <c r="H6" i="101"/>
  <c r="I6" i="101"/>
  <c r="O65" i="100"/>
  <c r="P21" i="100"/>
  <c r="AI64" i="99"/>
  <c r="AJ20" i="99"/>
  <c r="L70" i="100"/>
  <c r="M26" i="100"/>
  <c r="AI21" i="100"/>
  <c r="S21" i="99"/>
  <c r="L90" i="97"/>
  <c r="AA65" i="98"/>
  <c r="M35" i="100"/>
  <c r="M80" i="100"/>
  <c r="AI65" i="98"/>
  <c r="M40" i="98"/>
  <c r="L84" i="98"/>
  <c r="N35" i="97"/>
  <c r="N80" i="97"/>
  <c r="H7" i="101"/>
  <c r="I7" i="101"/>
  <c r="P6" i="101"/>
  <c r="Q6" i="101"/>
  <c r="R6" i="101"/>
  <c r="T21" i="97"/>
  <c r="M25" i="100"/>
  <c r="M70" i="100"/>
  <c r="L78" i="99"/>
  <c r="M34" i="99"/>
  <c r="U65" i="100"/>
  <c r="V21" i="100"/>
  <c r="R65" i="100"/>
  <c r="S21" i="100"/>
  <c r="L77" i="100"/>
  <c r="M33" i="100"/>
  <c r="M47" i="97"/>
  <c r="M92" i="97"/>
  <c r="L91" i="97"/>
  <c r="L89" i="100"/>
  <c r="M45" i="100"/>
  <c r="M73" i="99"/>
  <c r="N29" i="99"/>
  <c r="L7" i="101"/>
  <c r="O7" i="101"/>
  <c r="N66" i="100"/>
  <c r="O22" i="100"/>
  <c r="M81" i="99"/>
  <c r="N37" i="99"/>
  <c r="L72" i="98"/>
  <c r="M28" i="98"/>
  <c r="L67" i="98"/>
  <c r="M23" i="98"/>
  <c r="AD66" i="100"/>
  <c r="AE22" i="100"/>
  <c r="M43" i="100"/>
  <c r="L87" i="100"/>
  <c r="L81" i="99"/>
  <c r="M37" i="99"/>
  <c r="L82" i="99"/>
  <c r="M38" i="99"/>
  <c r="AL64" i="100"/>
  <c r="N8" i="101"/>
  <c r="M71" i="97"/>
  <c r="N27" i="97"/>
  <c r="AL64" i="99"/>
  <c r="M8" i="101"/>
  <c r="S21" i="98"/>
  <c r="R65" i="98"/>
  <c r="AH65" i="98"/>
  <c r="AI21" i="98"/>
  <c r="P22" i="100"/>
  <c r="O66" i="100"/>
  <c r="M82" i="97"/>
  <c r="N38" i="97"/>
  <c r="AD65" i="98"/>
  <c r="AE21" i="98"/>
  <c r="AL64" i="98"/>
  <c r="K8" i="101"/>
  <c r="M74" i="99"/>
  <c r="N30" i="99"/>
  <c r="Z65" i="98"/>
  <c r="AA21" i="98"/>
  <c r="L76" i="99"/>
  <c r="M32" i="99"/>
  <c r="M70" i="97"/>
  <c r="N26" i="97"/>
  <c r="N65" i="98"/>
  <c r="O21" i="98"/>
  <c r="AJ65" i="98"/>
  <c r="AK21" i="98"/>
  <c r="AK66" i="98"/>
  <c r="AC65" i="98"/>
  <c r="AD21" i="98"/>
  <c r="M71" i="99"/>
  <c r="N27" i="99"/>
  <c r="M91" i="98"/>
  <c r="N47" i="98"/>
  <c r="N92" i="98"/>
  <c r="AF65" i="100"/>
  <c r="AG21" i="100"/>
  <c r="W66" i="98"/>
  <c r="X22" i="98"/>
  <c r="N88" i="99"/>
  <c r="O44" i="99"/>
  <c r="M77" i="98"/>
  <c r="N33" i="98"/>
  <c r="M74" i="100"/>
  <c r="N30" i="100"/>
  <c r="P65" i="100"/>
  <c r="Q21" i="100"/>
  <c r="W66" i="99"/>
  <c r="X22" i="99"/>
  <c r="M84" i="99"/>
  <c r="N40" i="99"/>
  <c r="P65" i="98"/>
  <c r="Q21" i="98"/>
  <c r="N84" i="98"/>
  <c r="O40" i="98"/>
  <c r="M86" i="98"/>
  <c r="N42" i="98"/>
  <c r="L79" i="99"/>
  <c r="M35" i="99"/>
  <c r="L65" i="100"/>
  <c r="M21" i="100"/>
  <c r="L71" i="98"/>
  <c r="M27" i="98"/>
  <c r="P66" i="98"/>
  <c r="Q22" i="98"/>
  <c r="M82" i="98"/>
  <c r="N38" i="98"/>
  <c r="AG65" i="98"/>
  <c r="AH21" i="98"/>
  <c r="T66" i="98"/>
  <c r="U22" i="98"/>
  <c r="Q65" i="98"/>
  <c r="R21" i="98"/>
  <c r="L67" i="97"/>
  <c r="M23" i="97"/>
  <c r="M88" i="99"/>
  <c r="N44" i="99"/>
  <c r="L72" i="97"/>
  <c r="M28" i="97"/>
  <c r="M65" i="98"/>
  <c r="N21" i="98"/>
  <c r="M85" i="100"/>
  <c r="N41" i="100"/>
  <c r="L69" i="99"/>
  <c r="M25" i="99"/>
  <c r="P66" i="97"/>
  <c r="Q22" i="97"/>
  <c r="L68" i="97"/>
  <c r="M24" i="97"/>
  <c r="L76" i="100"/>
  <c r="M32" i="100"/>
  <c r="AB65" i="100"/>
  <c r="AC21" i="100"/>
  <c r="W66" i="100"/>
  <c r="X22" i="100"/>
  <c r="N66" i="99"/>
  <c r="O22" i="99"/>
  <c r="R66" i="100"/>
  <c r="S22" i="100"/>
  <c r="L71" i="97"/>
  <c r="M27" i="97"/>
  <c r="L78" i="100"/>
  <c r="M34" i="100"/>
  <c r="AB65" i="98"/>
  <c r="AC21" i="98"/>
  <c r="AJ66" i="100"/>
  <c r="AD65" i="97"/>
  <c r="AE21" i="97"/>
  <c r="Z65" i="97"/>
  <c r="AA21" i="97"/>
  <c r="L89" i="98"/>
  <c r="M45" i="98"/>
  <c r="L92" i="97"/>
  <c r="M80" i="97"/>
  <c r="N36" i="97"/>
  <c r="Y65" i="97"/>
  <c r="Z21" i="97"/>
  <c r="AL20" i="100"/>
  <c r="F9" i="101"/>
  <c r="L79" i="98"/>
  <c r="M35" i="98"/>
  <c r="N87" i="99"/>
  <c r="O43" i="99"/>
  <c r="L77" i="97"/>
  <c r="M33" i="97"/>
  <c r="AB67" i="100"/>
  <c r="AC23" i="100"/>
  <c r="AJ66" i="98"/>
  <c r="AK22" i="98"/>
  <c r="AK67" i="98"/>
  <c r="L92" i="100"/>
  <c r="P66" i="100"/>
  <c r="Q22" i="100"/>
  <c r="L75" i="97"/>
  <c r="M31" i="97"/>
  <c r="X66" i="100"/>
  <c r="Y22" i="100"/>
  <c r="Z66" i="100"/>
  <c r="AA22" i="100"/>
  <c r="Y65" i="98"/>
  <c r="Z21" i="98"/>
  <c r="P65" i="97"/>
  <c r="Q21" i="97"/>
  <c r="L65" i="98"/>
  <c r="M21" i="98"/>
  <c r="T65" i="100"/>
  <c r="U21" i="100"/>
  <c r="L73" i="97"/>
  <c r="M29" i="97"/>
  <c r="L89" i="99"/>
  <c r="M45" i="99"/>
  <c r="P65" i="99"/>
  <c r="Q21" i="99"/>
  <c r="L66" i="100"/>
  <c r="M22" i="100"/>
  <c r="N85" i="98"/>
  <c r="O41" i="98"/>
  <c r="AB66" i="99"/>
  <c r="AC22" i="99"/>
  <c r="S66" i="99"/>
  <c r="T22" i="99"/>
  <c r="AF65" i="99"/>
  <c r="AG21" i="99"/>
  <c r="N82" i="98"/>
  <c r="O38" i="98"/>
  <c r="D8" i="101"/>
  <c r="H8" i="101"/>
  <c r="V66" i="99"/>
  <c r="W22" i="99"/>
  <c r="M75" i="99"/>
  <c r="N31" i="99"/>
  <c r="AH66" i="100"/>
  <c r="AI22" i="100"/>
  <c r="AG67" i="97"/>
  <c r="AH23" i="97"/>
  <c r="M72" i="100"/>
  <c r="N28" i="100"/>
  <c r="M65" i="97"/>
  <c r="N21" i="97"/>
  <c r="N73" i="99"/>
  <c r="O29" i="99"/>
  <c r="AF66" i="99"/>
  <c r="AG22" i="99"/>
  <c r="M69" i="100"/>
  <c r="N25" i="100"/>
  <c r="AF65" i="97"/>
  <c r="AG21" i="97"/>
  <c r="T65" i="98"/>
  <c r="U21" i="98"/>
  <c r="M88" i="97"/>
  <c r="N44" i="97"/>
  <c r="AE66" i="100"/>
  <c r="AF22" i="100"/>
  <c r="O66" i="99"/>
  <c r="P22" i="99"/>
  <c r="L84" i="97"/>
  <c r="M40" i="97"/>
  <c r="AB66" i="98"/>
  <c r="AC22" i="98"/>
  <c r="M73" i="100"/>
  <c r="N29" i="100"/>
  <c r="L77" i="99"/>
  <c r="M33" i="99"/>
  <c r="AJ65" i="100"/>
  <c r="AK66" i="100"/>
  <c r="L87" i="98"/>
  <c r="M43" i="98"/>
  <c r="L85" i="97"/>
  <c r="M41" i="97"/>
  <c r="M90" i="97"/>
  <c r="N46" i="97"/>
  <c r="L66" i="99"/>
  <c r="M22" i="99"/>
  <c r="T65" i="99"/>
  <c r="U21" i="99"/>
  <c r="AB65" i="97"/>
  <c r="AC21" i="97"/>
  <c r="L80" i="97"/>
  <c r="M36" i="97"/>
  <c r="L86" i="97"/>
  <c r="M42" i="97"/>
  <c r="X66" i="99"/>
  <c r="Y22" i="99"/>
  <c r="L90" i="99"/>
  <c r="M46" i="99"/>
  <c r="L65" i="97"/>
  <c r="M21" i="97"/>
  <c r="AL20" i="97"/>
  <c r="B9" i="101"/>
  <c r="L74" i="98"/>
  <c r="M30" i="98"/>
  <c r="AB65" i="99"/>
  <c r="AC21" i="99"/>
  <c r="AF66" i="100"/>
  <c r="AG22" i="100"/>
  <c r="M89" i="97"/>
  <c r="N45" i="97"/>
  <c r="L83" i="97"/>
  <c r="M39" i="97"/>
  <c r="L86" i="100"/>
  <c r="M42" i="100"/>
  <c r="X65" i="99"/>
  <c r="Y21" i="99"/>
  <c r="T66" i="99"/>
  <c r="U22" i="99"/>
  <c r="AB66" i="100"/>
  <c r="AC22" i="100"/>
  <c r="AF65" i="98"/>
  <c r="AG21" i="98"/>
  <c r="L88" i="100"/>
  <c r="M44" i="100"/>
  <c r="X65" i="97"/>
  <c r="Y21" i="97"/>
  <c r="Z66" i="99"/>
  <c r="AA22" i="99"/>
  <c r="L76" i="97"/>
  <c r="M32" i="97"/>
  <c r="AJ65" i="97"/>
  <c r="AK21" i="97"/>
  <c r="AK66" i="97"/>
  <c r="L73" i="98"/>
  <c r="M29" i="98"/>
  <c r="AI66" i="99"/>
  <c r="AJ22" i="99"/>
  <c r="AL64" i="97"/>
  <c r="J8" i="101"/>
  <c r="X66" i="97"/>
  <c r="Y22" i="97"/>
  <c r="L85" i="100"/>
  <c r="M41" i="100"/>
  <c r="M75" i="100"/>
  <c r="N31" i="100"/>
  <c r="M91" i="97"/>
  <c r="N47" i="97"/>
  <c r="N92" i="97"/>
  <c r="AG65" i="97"/>
  <c r="AH21" i="97"/>
  <c r="V65" i="97"/>
  <c r="W21" i="97"/>
  <c r="L80" i="100"/>
  <c r="M36" i="100"/>
  <c r="M71" i="100"/>
  <c r="N27" i="100"/>
  <c r="R66" i="99"/>
  <c r="S22" i="99"/>
  <c r="AJ65" i="99"/>
  <c r="AK21" i="99"/>
  <c r="AD66" i="99"/>
  <c r="AE22" i="99"/>
  <c r="M83" i="100"/>
  <c r="N39" i="100"/>
  <c r="R65" i="97"/>
  <c r="S21" i="97"/>
  <c r="U65" i="98"/>
  <c r="V21" i="98"/>
  <c r="L91" i="98"/>
  <c r="M47" i="98"/>
  <c r="L90" i="100"/>
  <c r="M46" i="100"/>
  <c r="L91" i="99"/>
  <c r="M47" i="99"/>
  <c r="AC65" i="97"/>
  <c r="AD21" i="97"/>
  <c r="N68" i="97"/>
  <c r="O24" i="97"/>
  <c r="P66" i="99"/>
  <c r="Q22" i="99"/>
  <c r="AE66" i="99"/>
  <c r="AF22" i="99"/>
  <c r="L86" i="98"/>
  <c r="M42" i="98"/>
  <c r="L65" i="99"/>
  <c r="M21" i="99"/>
  <c r="AL20" i="99"/>
  <c r="E9" i="101"/>
  <c r="N65" i="97"/>
  <c r="O21" i="97"/>
  <c r="AB66" i="97"/>
  <c r="AC22" i="97"/>
  <c r="M70" i="98"/>
  <c r="N26" i="98"/>
  <c r="X65" i="98"/>
  <c r="Y21" i="98"/>
  <c r="AJ66" i="99"/>
  <c r="AK22" i="99"/>
  <c r="AK67" i="99"/>
  <c r="L67" i="99"/>
  <c r="M23" i="99"/>
  <c r="AF66" i="98"/>
  <c r="AG22" i="98"/>
  <c r="AH65" i="97"/>
  <c r="AI21" i="97"/>
  <c r="AH66" i="99"/>
  <c r="AI22" i="99"/>
  <c r="T66" i="100"/>
  <c r="U22" i="100"/>
  <c r="L83" i="100"/>
  <c r="M39" i="100"/>
  <c r="X66" i="98"/>
  <c r="Y22" i="98"/>
  <c r="Q65" i="97"/>
  <c r="R21" i="97"/>
  <c r="AL20" i="98"/>
  <c r="C9" i="101"/>
  <c r="U65" i="97"/>
  <c r="V21" i="97"/>
  <c r="L81" i="100"/>
  <c r="M37" i="100"/>
  <c r="AA66" i="99"/>
  <c r="AB22" i="99"/>
  <c r="L75" i="98"/>
  <c r="M31" i="98"/>
  <c r="M79" i="98"/>
  <c r="N35" i="98"/>
  <c r="X65" i="100"/>
  <c r="Y21" i="100"/>
  <c r="M68" i="100"/>
  <c r="N24" i="100"/>
  <c r="N77" i="100"/>
  <c r="O33" i="100"/>
  <c r="T66" i="97"/>
  <c r="U22" i="97"/>
  <c r="AJ66" i="97"/>
  <c r="AK22" i="97"/>
  <c r="AK67" i="97"/>
  <c r="L68" i="98"/>
  <c r="M24" i="98"/>
  <c r="L74" i="97"/>
  <c r="M30" i="97"/>
  <c r="M76" i="99"/>
  <c r="N32" i="99"/>
  <c r="N72" i="98"/>
  <c r="O28" i="98"/>
  <c r="L68" i="99"/>
  <c r="M24" i="99"/>
  <c r="L82" i="97"/>
  <c r="M38" i="97"/>
  <c r="M89" i="98"/>
  <c r="N45" i="98"/>
  <c r="T65" i="97"/>
  <c r="U21" i="97"/>
  <c r="L77" i="98"/>
  <c r="M33" i="98"/>
  <c r="N86" i="99"/>
  <c r="O42" i="99"/>
  <c r="L88" i="99"/>
  <c r="M44" i="99"/>
  <c r="L66" i="98"/>
  <c r="M22" i="98"/>
  <c r="N36" i="100"/>
  <c r="N81" i="100"/>
  <c r="AI66" i="100"/>
  <c r="AJ22" i="100"/>
  <c r="O36" i="97"/>
  <c r="O81" i="97"/>
  <c r="N41" i="98"/>
  <c r="M85" i="98"/>
  <c r="N26" i="100"/>
  <c r="O27" i="100"/>
  <c r="M79" i="99"/>
  <c r="N35" i="99"/>
  <c r="W22" i="100"/>
  <c r="V66" i="100"/>
  <c r="T22" i="100"/>
  <c r="S66" i="100"/>
  <c r="M78" i="100"/>
  <c r="N34" i="100"/>
  <c r="L8" i="101"/>
  <c r="M90" i="100"/>
  <c r="N46" i="100"/>
  <c r="G9" i="101"/>
  <c r="P7" i="101"/>
  <c r="Q7" i="101"/>
  <c r="R7" i="101"/>
  <c r="P23" i="100"/>
  <c r="O67" i="100"/>
  <c r="N74" i="99"/>
  <c r="O30" i="99"/>
  <c r="AF23" i="100"/>
  <c r="AE67" i="100"/>
  <c r="M68" i="98"/>
  <c r="N24" i="98"/>
  <c r="M73" i="98"/>
  <c r="N29" i="98"/>
  <c r="N82" i="99"/>
  <c r="O38" i="99"/>
  <c r="N44" i="100"/>
  <c r="M88" i="100"/>
  <c r="N72" i="97"/>
  <c r="O28" i="97"/>
  <c r="N83" i="97"/>
  <c r="O39" i="97"/>
  <c r="AB22" i="98"/>
  <c r="AA66" i="98"/>
  <c r="O8" i="101"/>
  <c r="O66" i="98"/>
  <c r="P22" i="98"/>
  <c r="N75" i="99"/>
  <c r="O31" i="99"/>
  <c r="P67" i="100"/>
  <c r="Q23" i="100"/>
  <c r="D9" i="101"/>
  <c r="AI66" i="98"/>
  <c r="AJ22" i="98"/>
  <c r="O27" i="97"/>
  <c r="N71" i="97"/>
  <c r="M83" i="99"/>
  <c r="N39" i="99"/>
  <c r="AE66" i="98"/>
  <c r="AF22" i="98"/>
  <c r="AL65" i="99"/>
  <c r="M9" i="101"/>
  <c r="AL21" i="98"/>
  <c r="C10" i="101"/>
  <c r="AL21" i="100"/>
  <c r="F10" i="101"/>
  <c r="AL65" i="98"/>
  <c r="K9" i="101"/>
  <c r="M77" i="99"/>
  <c r="N33" i="99"/>
  <c r="S66" i="98"/>
  <c r="T22" i="98"/>
  <c r="M82" i="99"/>
  <c r="N38" i="99"/>
  <c r="M89" i="99"/>
  <c r="N45" i="99"/>
  <c r="M75" i="97"/>
  <c r="N31" i="97"/>
  <c r="N90" i="98"/>
  <c r="O46" i="98"/>
  <c r="AG67" i="98"/>
  <c r="AH23" i="98"/>
  <c r="N76" i="99"/>
  <c r="O32" i="99"/>
  <c r="Z66" i="97"/>
  <c r="AA22" i="97"/>
  <c r="O67" i="99"/>
  <c r="P23" i="99"/>
  <c r="M67" i="98"/>
  <c r="N23" i="98"/>
  <c r="M69" i="98"/>
  <c r="N25" i="98"/>
  <c r="N69" i="100"/>
  <c r="O25" i="100"/>
  <c r="P26" i="100"/>
  <c r="N80" i="98"/>
  <c r="O36" i="98"/>
  <c r="M82" i="100"/>
  <c r="N38" i="100"/>
  <c r="U67" i="100"/>
  <c r="V23" i="100"/>
  <c r="M87" i="98"/>
  <c r="N43" i="98"/>
  <c r="AD66" i="97"/>
  <c r="AE22" i="97"/>
  <c r="S67" i="99"/>
  <c r="T23" i="99"/>
  <c r="AH66" i="97"/>
  <c r="AI22" i="97"/>
  <c r="Y67" i="97"/>
  <c r="Z23" i="97"/>
  <c r="M66" i="97"/>
  <c r="N22" i="97"/>
  <c r="AL21" i="97"/>
  <c r="B10" i="101"/>
  <c r="M67" i="99"/>
  <c r="N23" i="99"/>
  <c r="M88" i="98"/>
  <c r="N44" i="98"/>
  <c r="AF67" i="100"/>
  <c r="AG23" i="100"/>
  <c r="O37" i="100"/>
  <c r="AG67" i="99"/>
  <c r="AH23" i="99"/>
  <c r="N73" i="100"/>
  <c r="O29" i="100"/>
  <c r="AG66" i="99"/>
  <c r="AH22" i="99"/>
  <c r="M66" i="98"/>
  <c r="N22" i="98"/>
  <c r="AA67" i="100"/>
  <c r="AB23" i="100"/>
  <c r="AA66" i="97"/>
  <c r="AB22" i="97"/>
  <c r="M77" i="100"/>
  <c r="N33" i="100"/>
  <c r="N86" i="100"/>
  <c r="O42" i="100"/>
  <c r="N89" i="99"/>
  <c r="O45" i="99"/>
  <c r="R66" i="98"/>
  <c r="S22" i="98"/>
  <c r="M66" i="100"/>
  <c r="N22" i="100"/>
  <c r="X67" i="98"/>
  <c r="Y23" i="98"/>
  <c r="U66" i="97"/>
  <c r="V22" i="97"/>
  <c r="AB67" i="99"/>
  <c r="AC23" i="99"/>
  <c r="M74" i="98"/>
  <c r="N30" i="98"/>
  <c r="AA67" i="99"/>
  <c r="AB23" i="99"/>
  <c r="N90" i="97"/>
  <c r="O46" i="97"/>
  <c r="N74" i="100"/>
  <c r="O30" i="100"/>
  <c r="Q67" i="100"/>
  <c r="R23" i="100"/>
  <c r="M78" i="97"/>
  <c r="N34" i="97"/>
  <c r="O85" i="98"/>
  <c r="P41" i="98"/>
  <c r="Q66" i="100"/>
  <c r="R22" i="100"/>
  <c r="N72" i="99"/>
  <c r="O28" i="99"/>
  <c r="M78" i="98"/>
  <c r="N34" i="98"/>
  <c r="Y67" i="98"/>
  <c r="Z23" i="98"/>
  <c r="M68" i="99"/>
  <c r="N24" i="99"/>
  <c r="AC67" i="97"/>
  <c r="AD23" i="97"/>
  <c r="M92" i="98"/>
  <c r="Y66" i="97"/>
  <c r="Z22" i="97"/>
  <c r="M87" i="100"/>
  <c r="N43" i="100"/>
  <c r="AG67" i="100"/>
  <c r="AH23" i="100"/>
  <c r="AL65" i="97"/>
  <c r="J9" i="101"/>
  <c r="AC67" i="98"/>
  <c r="AD23" i="98"/>
  <c r="M90" i="99"/>
  <c r="N46" i="99"/>
  <c r="O88" i="99"/>
  <c r="P44" i="99"/>
  <c r="N81" i="97"/>
  <c r="O37" i="97"/>
  <c r="M79" i="100"/>
  <c r="N35" i="100"/>
  <c r="X67" i="100"/>
  <c r="Y23" i="100"/>
  <c r="Q67" i="97"/>
  <c r="R23" i="97"/>
  <c r="N83" i="98"/>
  <c r="O39" i="98"/>
  <c r="Q66" i="98"/>
  <c r="R22" i="98"/>
  <c r="AD66" i="98"/>
  <c r="AE22" i="98"/>
  <c r="M83" i="97"/>
  <c r="N39" i="97"/>
  <c r="M69" i="99"/>
  <c r="N25" i="99"/>
  <c r="O73" i="98"/>
  <c r="P29" i="98"/>
  <c r="R66" i="97"/>
  <c r="S22" i="97"/>
  <c r="N71" i="98"/>
  <c r="O27" i="98"/>
  <c r="M87" i="97"/>
  <c r="N43" i="97"/>
  <c r="V66" i="97"/>
  <c r="W22" i="97"/>
  <c r="AI67" i="99"/>
  <c r="AJ23" i="99"/>
  <c r="AF67" i="99"/>
  <c r="AG23" i="99"/>
  <c r="N84" i="100"/>
  <c r="O40" i="100"/>
  <c r="N72" i="100"/>
  <c r="O28" i="100"/>
  <c r="AC67" i="100"/>
  <c r="AD23" i="100"/>
  <c r="M91" i="99"/>
  <c r="N47" i="99"/>
  <c r="N92" i="99"/>
  <c r="M81" i="97"/>
  <c r="N37" i="97"/>
  <c r="AG66" i="97"/>
  <c r="AH22" i="97"/>
  <c r="AH68" i="97"/>
  <c r="AI24" i="97"/>
  <c r="T67" i="99"/>
  <c r="U23" i="99"/>
  <c r="O86" i="98"/>
  <c r="P42" i="98"/>
  <c r="Y67" i="100"/>
  <c r="Z23" i="100"/>
  <c r="AE66" i="97"/>
  <c r="AF22" i="97"/>
  <c r="M68" i="97"/>
  <c r="N24" i="97"/>
  <c r="U67" i="98"/>
  <c r="V23" i="98"/>
  <c r="N75" i="100"/>
  <c r="O31" i="100"/>
  <c r="AG66" i="100"/>
  <c r="AH22" i="100"/>
  <c r="N77" i="99"/>
  <c r="O33" i="99"/>
  <c r="M76" i="98"/>
  <c r="N32" i="98"/>
  <c r="M92" i="99"/>
  <c r="AJ67" i="99"/>
  <c r="AK23" i="99"/>
  <c r="AK68" i="99"/>
  <c r="M77" i="97"/>
  <c r="N33" i="97"/>
  <c r="M84" i="97"/>
  <c r="N40" i="97"/>
  <c r="AC66" i="99"/>
  <c r="AD22" i="99"/>
  <c r="N91" i="97"/>
  <c r="O47" i="97"/>
  <c r="O92" i="97"/>
  <c r="AL65" i="100"/>
  <c r="N9" i="101"/>
  <c r="O74" i="99"/>
  <c r="P30" i="99"/>
  <c r="W67" i="99"/>
  <c r="X23" i="99"/>
  <c r="M72" i="97"/>
  <c r="N28" i="97"/>
  <c r="Q67" i="98"/>
  <c r="R23" i="98"/>
  <c r="M80" i="99"/>
  <c r="N36" i="99"/>
  <c r="N85" i="99"/>
  <c r="O41" i="99"/>
  <c r="O66" i="97"/>
  <c r="P22" i="97"/>
  <c r="V66" i="98"/>
  <c r="W22" i="98"/>
  <c r="U67" i="97"/>
  <c r="V23" i="97"/>
  <c r="AI66" i="97"/>
  <c r="AJ22" i="97"/>
  <c r="Q67" i="99"/>
  <c r="R23" i="99"/>
  <c r="AE67" i="99"/>
  <c r="AF23" i="99"/>
  <c r="M81" i="100"/>
  <c r="N37" i="100"/>
  <c r="N76" i="100"/>
  <c r="O32" i="100"/>
  <c r="M89" i="100"/>
  <c r="N45" i="100"/>
  <c r="U67" i="99"/>
  <c r="V23" i="99"/>
  <c r="Y67" i="99"/>
  <c r="Z23" i="99"/>
  <c r="AC66" i="97"/>
  <c r="AD22" i="97"/>
  <c r="M85" i="97"/>
  <c r="N41" i="97"/>
  <c r="N89" i="97"/>
  <c r="O45" i="97"/>
  <c r="N70" i="100"/>
  <c r="O26" i="100"/>
  <c r="AC67" i="99"/>
  <c r="AD23" i="99"/>
  <c r="M67" i="100"/>
  <c r="N23" i="100"/>
  <c r="M74" i="97"/>
  <c r="N30" i="97"/>
  <c r="Q66" i="97"/>
  <c r="R22" i="97"/>
  <c r="AC68" i="100"/>
  <c r="AD24" i="100"/>
  <c r="M80" i="98"/>
  <c r="N36" i="98"/>
  <c r="AK67" i="100"/>
  <c r="M70" i="99"/>
  <c r="N26" i="99"/>
  <c r="N66" i="98"/>
  <c r="O22" i="98"/>
  <c r="AH66" i="98"/>
  <c r="AI22" i="98"/>
  <c r="N78" i="98"/>
  <c r="O34" i="98"/>
  <c r="Y66" i="98"/>
  <c r="Z22" i="98"/>
  <c r="M86" i="97"/>
  <c r="N42" i="97"/>
  <c r="M78" i="99"/>
  <c r="N34" i="99"/>
  <c r="N66" i="97"/>
  <c r="O22" i="97"/>
  <c r="AI67" i="100"/>
  <c r="AJ23" i="100"/>
  <c r="I8" i="101"/>
  <c r="M76" i="97"/>
  <c r="N32" i="97"/>
  <c r="S67" i="100"/>
  <c r="T23" i="100"/>
  <c r="AC66" i="100"/>
  <c r="AD22" i="100"/>
  <c r="M69" i="97"/>
  <c r="N25" i="97"/>
  <c r="N87" i="98"/>
  <c r="O43" i="98"/>
  <c r="X67" i="99"/>
  <c r="Y23" i="99"/>
  <c r="M75" i="98"/>
  <c r="N31" i="98"/>
  <c r="O87" i="99"/>
  <c r="P43" i="99"/>
  <c r="O78" i="100"/>
  <c r="P34" i="100"/>
  <c r="Y66" i="100"/>
  <c r="Z22" i="100"/>
  <c r="M84" i="100"/>
  <c r="N40" i="100"/>
  <c r="M66" i="99"/>
  <c r="N22" i="99"/>
  <c r="O69" i="97"/>
  <c r="P25" i="97"/>
  <c r="M91" i="100"/>
  <c r="N47" i="100"/>
  <c r="S66" i="97"/>
  <c r="T22" i="97"/>
  <c r="AK66" i="99"/>
  <c r="AL21" i="99"/>
  <c r="E10" i="101"/>
  <c r="W66" i="97"/>
  <c r="X22" i="97"/>
  <c r="M86" i="100"/>
  <c r="N42" i="100"/>
  <c r="AG66" i="98"/>
  <c r="AH22" i="98"/>
  <c r="Y66" i="99"/>
  <c r="Z22" i="99"/>
  <c r="U66" i="99"/>
  <c r="V22" i="99"/>
  <c r="P67" i="99"/>
  <c r="Q23" i="99"/>
  <c r="U66" i="98"/>
  <c r="V22" i="98"/>
  <c r="O83" i="98"/>
  <c r="P39" i="98"/>
  <c r="Q66" i="99"/>
  <c r="R22" i="99"/>
  <c r="U66" i="100"/>
  <c r="V22" i="100"/>
  <c r="Z66" i="98"/>
  <c r="AA22" i="98"/>
  <c r="M90" i="98"/>
  <c r="N46" i="98"/>
  <c r="AC66" i="98"/>
  <c r="AD22" i="98"/>
  <c r="M73" i="97"/>
  <c r="N29" i="97"/>
  <c r="M72" i="98"/>
  <c r="N28" i="98"/>
  <c r="O89" i="99"/>
  <c r="P45" i="99"/>
  <c r="AJ67" i="100"/>
  <c r="AK23" i="100"/>
  <c r="AK68" i="100"/>
  <c r="AL22" i="100"/>
  <c r="P37" i="97"/>
  <c r="N71" i="100"/>
  <c r="N86" i="98"/>
  <c r="O42" i="98"/>
  <c r="O36" i="99"/>
  <c r="N80" i="99"/>
  <c r="X23" i="100"/>
  <c r="W67" i="100"/>
  <c r="P8" i="101"/>
  <c r="Q8" i="101"/>
  <c r="R8" i="101"/>
  <c r="T67" i="100"/>
  <c r="U23" i="100"/>
  <c r="N79" i="100"/>
  <c r="O35" i="100"/>
  <c r="H9" i="101"/>
  <c r="I9" i="101"/>
  <c r="N91" i="100"/>
  <c r="O47" i="100"/>
  <c r="O92" i="100"/>
  <c r="Q24" i="100"/>
  <c r="P68" i="100"/>
  <c r="P31" i="99"/>
  <c r="O75" i="99"/>
  <c r="G10" i="101"/>
  <c r="O83" i="99"/>
  <c r="P39" i="99"/>
  <c r="O30" i="98"/>
  <c r="N74" i="98"/>
  <c r="N69" i="98"/>
  <c r="O25" i="98"/>
  <c r="N89" i="100"/>
  <c r="O45" i="100"/>
  <c r="AF68" i="100"/>
  <c r="AG24" i="100"/>
  <c r="N83" i="99"/>
  <c r="O39" i="99"/>
  <c r="AJ67" i="98"/>
  <c r="AK23" i="98"/>
  <c r="AK68" i="98"/>
  <c r="U23" i="98"/>
  <c r="T67" i="98"/>
  <c r="AL66" i="98"/>
  <c r="K10" i="101"/>
  <c r="R24" i="100"/>
  <c r="Q68" i="100"/>
  <c r="AB67" i="98"/>
  <c r="AC23" i="98"/>
  <c r="AL22" i="98"/>
  <c r="C11" i="101"/>
  <c r="AG23" i="98"/>
  <c r="AF67" i="98"/>
  <c r="O9" i="101"/>
  <c r="AL66" i="100"/>
  <c r="N10" i="101"/>
  <c r="N78" i="99"/>
  <c r="O34" i="99"/>
  <c r="N84" i="99"/>
  <c r="O40" i="99"/>
  <c r="O84" i="97"/>
  <c r="P40" i="97"/>
  <c r="D10" i="101"/>
  <c r="P32" i="99"/>
  <c r="O76" i="99"/>
  <c r="O73" i="97"/>
  <c r="P29" i="97"/>
  <c r="L9" i="101"/>
  <c r="AL22" i="99"/>
  <c r="E11" i="101"/>
  <c r="AL66" i="97"/>
  <c r="J10" i="101"/>
  <c r="O72" i="97"/>
  <c r="P28" i="97"/>
  <c r="P67" i="98"/>
  <c r="Q23" i="98"/>
  <c r="AA67" i="98"/>
  <c r="AB23" i="98"/>
  <c r="AD67" i="98"/>
  <c r="AE23" i="98"/>
  <c r="P70" i="97"/>
  <c r="Q26" i="97"/>
  <c r="AJ67" i="97"/>
  <c r="AK23" i="97"/>
  <c r="AK68" i="97"/>
  <c r="X68" i="99"/>
  <c r="Y24" i="99"/>
  <c r="N69" i="97"/>
  <c r="O25" i="97"/>
  <c r="O82" i="97"/>
  <c r="P38" i="97"/>
  <c r="N79" i="98"/>
  <c r="O35" i="98"/>
  <c r="P68" i="99"/>
  <c r="Q24" i="99"/>
  <c r="N73" i="98"/>
  <c r="O29" i="98"/>
  <c r="Y68" i="99"/>
  <c r="Z24" i="99"/>
  <c r="AD67" i="100"/>
  <c r="AE23" i="100"/>
  <c r="N79" i="99"/>
  <c r="O35" i="99"/>
  <c r="O67" i="98"/>
  <c r="P23" i="98"/>
  <c r="N75" i="97"/>
  <c r="O31" i="97"/>
  <c r="O90" i="97"/>
  <c r="P46" i="97"/>
  <c r="Z68" i="99"/>
  <c r="AA24" i="99"/>
  <c r="N85" i="97"/>
  <c r="O41" i="97"/>
  <c r="AH67" i="100"/>
  <c r="AI23" i="100"/>
  <c r="AI69" i="97"/>
  <c r="AJ25" i="97"/>
  <c r="O73" i="100"/>
  <c r="P29" i="100"/>
  <c r="W67" i="97"/>
  <c r="X23" i="97"/>
  <c r="S67" i="97"/>
  <c r="T23" i="97"/>
  <c r="R68" i="97"/>
  <c r="S24" i="97"/>
  <c r="AD68" i="98"/>
  <c r="AE24" i="98"/>
  <c r="Z67" i="97"/>
  <c r="AA23" i="97"/>
  <c r="N69" i="99"/>
  <c r="O25" i="99"/>
  <c r="N79" i="97"/>
  <c r="O35" i="97"/>
  <c r="AB68" i="99"/>
  <c r="AC24" i="99"/>
  <c r="V67" i="97"/>
  <c r="W23" i="97"/>
  <c r="S67" i="98"/>
  <c r="T23" i="98"/>
  <c r="N89" i="98"/>
  <c r="O45" i="98"/>
  <c r="N70" i="98"/>
  <c r="O26" i="98"/>
  <c r="P84" i="98"/>
  <c r="Q40" i="98"/>
  <c r="V67" i="100"/>
  <c r="W23" i="100"/>
  <c r="O77" i="100"/>
  <c r="P33" i="100"/>
  <c r="Z68" i="100"/>
  <c r="AA24" i="100"/>
  <c r="N78" i="100"/>
  <c r="O34" i="100"/>
  <c r="O74" i="100"/>
  <c r="P30" i="100"/>
  <c r="N76" i="97"/>
  <c r="O32" i="97"/>
  <c r="Z67" i="99"/>
  <c r="AA23" i="99"/>
  <c r="R67" i="99"/>
  <c r="S23" i="99"/>
  <c r="V67" i="98"/>
  <c r="W23" i="98"/>
  <c r="AL66" i="99"/>
  <c r="M10" i="101"/>
  <c r="N67" i="99"/>
  <c r="O23" i="99"/>
  <c r="N81" i="98"/>
  <c r="O37" i="98"/>
  <c r="N82" i="100"/>
  <c r="O38" i="100"/>
  <c r="O86" i="99"/>
  <c r="P42" i="99"/>
  <c r="P75" i="99"/>
  <c r="Q31" i="99"/>
  <c r="N82" i="97"/>
  <c r="O38" i="97"/>
  <c r="AE67" i="98"/>
  <c r="AF23" i="98"/>
  <c r="P89" i="99"/>
  <c r="Q45" i="99"/>
  <c r="O73" i="99"/>
  <c r="P29" i="99"/>
  <c r="AB67" i="97"/>
  <c r="AC23" i="97"/>
  <c r="AH68" i="99"/>
  <c r="AI24" i="99"/>
  <c r="N83" i="100"/>
  <c r="O39" i="100"/>
  <c r="AA67" i="97"/>
  <c r="AB23" i="97"/>
  <c r="AH68" i="98"/>
  <c r="AI24" i="98"/>
  <c r="N90" i="99"/>
  <c r="O46" i="99"/>
  <c r="Q68" i="99"/>
  <c r="R24" i="99"/>
  <c r="P79" i="100"/>
  <c r="Q35" i="100"/>
  <c r="P67" i="97"/>
  <c r="Q23" i="97"/>
  <c r="N91" i="98"/>
  <c r="O47" i="98"/>
  <c r="AH67" i="98"/>
  <c r="AI23" i="98"/>
  <c r="T67" i="97"/>
  <c r="U23" i="97"/>
  <c r="P88" i="99"/>
  <c r="Q44" i="99"/>
  <c r="O88" i="98"/>
  <c r="P44" i="98"/>
  <c r="T68" i="100"/>
  <c r="U24" i="100"/>
  <c r="N87" i="97"/>
  <c r="O43" i="97"/>
  <c r="O79" i="98"/>
  <c r="P35" i="98"/>
  <c r="N68" i="100"/>
  <c r="O24" i="100"/>
  <c r="V68" i="99"/>
  <c r="W24" i="99"/>
  <c r="N78" i="97"/>
  <c r="O34" i="97"/>
  <c r="AH67" i="97"/>
  <c r="AI23" i="97"/>
  <c r="O85" i="100"/>
  <c r="P41" i="100"/>
  <c r="O72" i="100"/>
  <c r="P28" i="100"/>
  <c r="P74" i="98"/>
  <c r="Q30" i="98"/>
  <c r="Y68" i="100"/>
  <c r="Z24" i="100"/>
  <c r="Z68" i="98"/>
  <c r="AA24" i="98"/>
  <c r="R68" i="100"/>
  <c r="S24" i="100"/>
  <c r="O90" i="99"/>
  <c r="P46" i="99"/>
  <c r="Z68" i="97"/>
  <c r="AA24" i="97"/>
  <c r="AE67" i="97"/>
  <c r="AF23" i="97"/>
  <c r="AJ68" i="100"/>
  <c r="AK24" i="100"/>
  <c r="N71" i="99"/>
  <c r="O27" i="99"/>
  <c r="AD69" i="100"/>
  <c r="AE25" i="100"/>
  <c r="N86" i="97"/>
  <c r="O42" i="97"/>
  <c r="V68" i="97"/>
  <c r="W24" i="97"/>
  <c r="O76" i="100"/>
  <c r="P32" i="100"/>
  <c r="R67" i="98"/>
  <c r="S23" i="98"/>
  <c r="AH68" i="100"/>
  <c r="AI24" i="100"/>
  <c r="R67" i="100"/>
  <c r="S23" i="100"/>
  <c r="N75" i="98"/>
  <c r="O31" i="98"/>
  <c r="O82" i="100"/>
  <c r="P38" i="100"/>
  <c r="N68" i="99"/>
  <c r="O24" i="99"/>
  <c r="O81" i="98"/>
  <c r="P37" i="98"/>
  <c r="N68" i="98"/>
  <c r="O24" i="98"/>
  <c r="O91" i="98"/>
  <c r="P47" i="98"/>
  <c r="P92" i="98"/>
  <c r="N74" i="97"/>
  <c r="O30" i="97"/>
  <c r="N85" i="100"/>
  <c r="O41" i="100"/>
  <c r="AF68" i="99"/>
  <c r="AG24" i="99"/>
  <c r="N87" i="100"/>
  <c r="O43" i="100"/>
  <c r="N76" i="98"/>
  <c r="O32" i="98"/>
  <c r="AI67" i="98"/>
  <c r="AJ23" i="98"/>
  <c r="AD68" i="99"/>
  <c r="AE24" i="99"/>
  <c r="N81" i="99"/>
  <c r="O37" i="99"/>
  <c r="N73" i="97"/>
  <c r="O29" i="97"/>
  <c r="N77" i="98"/>
  <c r="O33" i="98"/>
  <c r="P87" i="98"/>
  <c r="Q43" i="98"/>
  <c r="AG68" i="99"/>
  <c r="AH24" i="99"/>
  <c r="N88" i="97"/>
  <c r="O44" i="97"/>
  <c r="N70" i="99"/>
  <c r="O26" i="99"/>
  <c r="N91" i="99"/>
  <c r="O47" i="99"/>
  <c r="O92" i="99"/>
  <c r="O75" i="100"/>
  <c r="P31" i="100"/>
  <c r="Y68" i="98"/>
  <c r="Z24" i="98"/>
  <c r="O87" i="100"/>
  <c r="P43" i="100"/>
  <c r="AB68" i="100"/>
  <c r="AC24" i="100"/>
  <c r="AI67" i="97"/>
  <c r="AJ23" i="97"/>
  <c r="N88" i="98"/>
  <c r="O44" i="98"/>
  <c r="N92" i="100"/>
  <c r="R68" i="99"/>
  <c r="S24" i="99"/>
  <c r="V68" i="98"/>
  <c r="W24" i="98"/>
  <c r="AF67" i="97"/>
  <c r="AG23" i="97"/>
  <c r="AD68" i="100"/>
  <c r="AE24" i="100"/>
  <c r="N80" i="100"/>
  <c r="O36" i="100"/>
  <c r="AD68" i="97"/>
  <c r="AE24" i="97"/>
  <c r="P86" i="98"/>
  <c r="Q42" i="98"/>
  <c r="AH67" i="99"/>
  <c r="AI23" i="99"/>
  <c r="AG68" i="100"/>
  <c r="AH24" i="100"/>
  <c r="O70" i="100"/>
  <c r="P82" i="97"/>
  <c r="Q38" i="97"/>
  <c r="P90" i="99"/>
  <c r="Q46" i="99"/>
  <c r="V67" i="99"/>
  <c r="W23" i="99"/>
  <c r="Z67" i="100"/>
  <c r="AA23" i="100"/>
  <c r="O67" i="97"/>
  <c r="P23" i="97"/>
  <c r="N90" i="100"/>
  <c r="O46" i="100"/>
  <c r="W67" i="98"/>
  <c r="X23" i="98"/>
  <c r="X67" i="97"/>
  <c r="Y23" i="97"/>
  <c r="N70" i="97"/>
  <c r="O26" i="97"/>
  <c r="N77" i="97"/>
  <c r="O33" i="97"/>
  <c r="Z67" i="98"/>
  <c r="AA23" i="98"/>
  <c r="F11" i="101"/>
  <c r="R67" i="97"/>
  <c r="S23" i="97"/>
  <c r="O71" i="100"/>
  <c r="P27" i="100"/>
  <c r="AD67" i="97"/>
  <c r="AE23" i="97"/>
  <c r="R68" i="98"/>
  <c r="S24" i="98"/>
  <c r="AD67" i="99"/>
  <c r="AE23" i="99"/>
  <c r="O78" i="99"/>
  <c r="P34" i="99"/>
  <c r="U68" i="99"/>
  <c r="V24" i="99"/>
  <c r="AJ68" i="99"/>
  <c r="AK24" i="99"/>
  <c r="O72" i="98"/>
  <c r="P28" i="98"/>
  <c r="N84" i="97"/>
  <c r="O40" i="97"/>
  <c r="O84" i="98"/>
  <c r="P40" i="98"/>
  <c r="N88" i="100"/>
  <c r="O44" i="100"/>
  <c r="O91" i="97"/>
  <c r="P47" i="97"/>
  <c r="AC68" i="99"/>
  <c r="AD24" i="99"/>
  <c r="N67" i="100"/>
  <c r="O23" i="100"/>
  <c r="N67" i="98"/>
  <c r="O23" i="98"/>
  <c r="N67" i="97"/>
  <c r="O23" i="97"/>
  <c r="AL22" i="97"/>
  <c r="B11" i="101"/>
  <c r="T68" i="99"/>
  <c r="U24" i="99"/>
  <c r="V68" i="100"/>
  <c r="W24" i="100"/>
  <c r="O77" i="99"/>
  <c r="P33" i="99"/>
  <c r="P43" i="98"/>
  <c r="O87" i="98"/>
  <c r="G11" i="101"/>
  <c r="P37" i="99"/>
  <c r="O81" i="99"/>
  <c r="X68" i="100"/>
  <c r="Y24" i="100"/>
  <c r="U68" i="100"/>
  <c r="V24" i="100"/>
  <c r="O80" i="100"/>
  <c r="P36" i="100"/>
  <c r="H10" i="101"/>
  <c r="I10" i="101"/>
  <c r="L10" i="101"/>
  <c r="P76" i="99"/>
  <c r="Q32" i="99"/>
  <c r="Q69" i="100"/>
  <c r="R25" i="100"/>
  <c r="P26" i="98"/>
  <c r="O70" i="98"/>
  <c r="AL67" i="100"/>
  <c r="N11" i="101"/>
  <c r="AG69" i="100"/>
  <c r="AH25" i="100"/>
  <c r="O75" i="98"/>
  <c r="P31" i="98"/>
  <c r="P9" i="101"/>
  <c r="Q9" i="101"/>
  <c r="R9" i="101"/>
  <c r="P84" i="99"/>
  <c r="Q40" i="99"/>
  <c r="O90" i="100"/>
  <c r="P46" i="100"/>
  <c r="R69" i="100"/>
  <c r="S25" i="100"/>
  <c r="P85" i="97"/>
  <c r="Q41" i="97"/>
  <c r="O85" i="99"/>
  <c r="P41" i="99"/>
  <c r="AG68" i="98"/>
  <c r="AH24" i="98"/>
  <c r="U68" i="98"/>
  <c r="V24" i="98"/>
  <c r="O10" i="101"/>
  <c r="Q68" i="98"/>
  <c r="R24" i="98"/>
  <c r="O79" i="99"/>
  <c r="P35" i="99"/>
  <c r="AC68" i="98"/>
  <c r="AD24" i="98"/>
  <c r="P74" i="97"/>
  <c r="Q30" i="97"/>
  <c r="D11" i="101"/>
  <c r="O84" i="99"/>
  <c r="P40" i="99"/>
  <c r="P73" i="97"/>
  <c r="Q29" i="97"/>
  <c r="P77" i="99"/>
  <c r="Q33" i="99"/>
  <c r="O88" i="100"/>
  <c r="P44" i="100"/>
  <c r="AA69" i="97"/>
  <c r="AB25" i="97"/>
  <c r="AA69" i="98"/>
  <c r="AB25" i="98"/>
  <c r="W69" i="99"/>
  <c r="X25" i="99"/>
  <c r="Q80" i="100"/>
  <c r="R36" i="100"/>
  <c r="Q90" i="99"/>
  <c r="R46" i="99"/>
  <c r="S68" i="99"/>
  <c r="T24" i="99"/>
  <c r="AE68" i="100"/>
  <c r="AF24" i="100"/>
  <c r="Q69" i="99"/>
  <c r="R25" i="99"/>
  <c r="Y69" i="99"/>
  <c r="Z25" i="99"/>
  <c r="P78" i="99"/>
  <c r="Q34" i="99"/>
  <c r="AL67" i="97"/>
  <c r="J11" i="101"/>
  <c r="AE68" i="97"/>
  <c r="AF24" i="97"/>
  <c r="P68" i="97"/>
  <c r="Q24" i="97"/>
  <c r="Q83" i="97"/>
  <c r="R39" i="97"/>
  <c r="O81" i="100"/>
  <c r="P37" i="100"/>
  <c r="S69" i="99"/>
  <c r="T25" i="99"/>
  <c r="O71" i="99"/>
  <c r="P27" i="99"/>
  <c r="O74" i="97"/>
  <c r="P30" i="97"/>
  <c r="AL67" i="98"/>
  <c r="K11" i="101"/>
  <c r="O69" i="99"/>
  <c r="P25" i="99"/>
  <c r="S68" i="100"/>
  <c r="T24" i="100"/>
  <c r="P77" i="100"/>
  <c r="Q33" i="100"/>
  <c r="AI68" i="98"/>
  <c r="AJ24" i="98"/>
  <c r="O82" i="98"/>
  <c r="P38" i="98"/>
  <c r="O79" i="100"/>
  <c r="P35" i="100"/>
  <c r="Q85" i="98"/>
  <c r="R41" i="98"/>
  <c r="W68" i="97"/>
  <c r="X24" i="97"/>
  <c r="AA68" i="97"/>
  <c r="AB24" i="97"/>
  <c r="X68" i="97"/>
  <c r="Y24" i="97"/>
  <c r="O86" i="97"/>
  <c r="P42" i="97"/>
  <c r="P68" i="98"/>
  <c r="Q24" i="98"/>
  <c r="AB68" i="98"/>
  <c r="AC24" i="98"/>
  <c r="P85" i="98"/>
  <c r="Q41" i="98"/>
  <c r="AJ68" i="98"/>
  <c r="AK24" i="98"/>
  <c r="AL23" i="98"/>
  <c r="C12" i="101"/>
  <c r="P73" i="100"/>
  <c r="Q29" i="100"/>
  <c r="Y68" i="97"/>
  <c r="Z24" i="97"/>
  <c r="AI68" i="99"/>
  <c r="AJ24" i="99"/>
  <c r="AL23" i="99"/>
  <c r="E12" i="101"/>
  <c r="Q88" i="98"/>
  <c r="R44" i="98"/>
  <c r="O69" i="100"/>
  <c r="P25" i="100"/>
  <c r="P89" i="98"/>
  <c r="Q45" i="98"/>
  <c r="AB68" i="97"/>
  <c r="AC24" i="97"/>
  <c r="AF68" i="98"/>
  <c r="AG24" i="98"/>
  <c r="P87" i="99"/>
  <c r="Q43" i="99"/>
  <c r="AA68" i="99"/>
  <c r="AB24" i="99"/>
  <c r="Z69" i="99"/>
  <c r="AA25" i="99"/>
  <c r="O80" i="98"/>
  <c r="P36" i="98"/>
  <c r="V69" i="99"/>
  <c r="W25" i="99"/>
  <c r="AH69" i="100"/>
  <c r="AI25" i="100"/>
  <c r="O68" i="98"/>
  <c r="P24" i="98"/>
  <c r="AJ68" i="97"/>
  <c r="AK24" i="97"/>
  <c r="AK69" i="97"/>
  <c r="P76" i="100"/>
  <c r="Q32" i="100"/>
  <c r="AG69" i="99"/>
  <c r="AH25" i="99"/>
  <c r="O72" i="99"/>
  <c r="P28" i="99"/>
  <c r="P91" i="99"/>
  <c r="Q47" i="99"/>
  <c r="Q92" i="99"/>
  <c r="P86" i="100"/>
  <c r="Q42" i="100"/>
  <c r="W69" i="100"/>
  <c r="X25" i="100"/>
  <c r="O89" i="100"/>
  <c r="P45" i="100"/>
  <c r="P72" i="100"/>
  <c r="Q28" i="100"/>
  <c r="AA68" i="100"/>
  <c r="AB24" i="100"/>
  <c r="AE69" i="100"/>
  <c r="AF25" i="100"/>
  <c r="O89" i="97"/>
  <c r="P45" i="97"/>
  <c r="P83" i="100"/>
  <c r="Q39" i="100"/>
  <c r="AI69" i="100"/>
  <c r="AJ25" i="100"/>
  <c r="W69" i="97"/>
  <c r="X25" i="97"/>
  <c r="Z69" i="100"/>
  <c r="AA25" i="100"/>
  <c r="AC68" i="97"/>
  <c r="AD24" i="97"/>
  <c r="O68" i="99"/>
  <c r="P24" i="99"/>
  <c r="AA69" i="100"/>
  <c r="AB25" i="100"/>
  <c r="AC69" i="99"/>
  <c r="AD25" i="99"/>
  <c r="AE69" i="98"/>
  <c r="AF25" i="98"/>
  <c r="P74" i="100"/>
  <c r="Q30" i="100"/>
  <c r="AA69" i="99"/>
  <c r="AB25" i="99"/>
  <c r="O68" i="97"/>
  <c r="P24" i="97"/>
  <c r="AL23" i="97"/>
  <c r="B12" i="101"/>
  <c r="Z69" i="98"/>
  <c r="AA25" i="98"/>
  <c r="AI69" i="98"/>
  <c r="AJ25" i="98"/>
  <c r="O85" i="97"/>
  <c r="P41" i="97"/>
  <c r="AA68" i="98"/>
  <c r="AB24" i="98"/>
  <c r="O68" i="100"/>
  <c r="P24" i="100"/>
  <c r="P73" i="98"/>
  <c r="Q29" i="98"/>
  <c r="O78" i="97"/>
  <c r="P34" i="97"/>
  <c r="X68" i="98"/>
  <c r="Y24" i="98"/>
  <c r="Q87" i="98"/>
  <c r="R43" i="98"/>
  <c r="AC69" i="100"/>
  <c r="AD25" i="100"/>
  <c r="O82" i="99"/>
  <c r="P38" i="99"/>
  <c r="AK69" i="100"/>
  <c r="AI68" i="97"/>
  <c r="AJ24" i="97"/>
  <c r="P80" i="98"/>
  <c r="Q36" i="98"/>
  <c r="O92" i="98"/>
  <c r="R69" i="99"/>
  <c r="S25" i="99"/>
  <c r="AL67" i="99"/>
  <c r="M11" i="101"/>
  <c r="O77" i="97"/>
  <c r="P33" i="97"/>
  <c r="O80" i="99"/>
  <c r="P36" i="99"/>
  <c r="P83" i="97"/>
  <c r="Q39" i="97"/>
  <c r="O89" i="98"/>
  <c r="P45" i="98"/>
  <c r="U69" i="100"/>
  <c r="V25" i="100"/>
  <c r="P79" i="99"/>
  <c r="Q35" i="99"/>
  <c r="U69" i="99"/>
  <c r="V25" i="99"/>
  <c r="AE68" i="99"/>
  <c r="AF24" i="99"/>
  <c r="S68" i="97"/>
  <c r="T24" i="97"/>
  <c r="W68" i="99"/>
  <c r="X24" i="99"/>
  <c r="P71" i="100"/>
  <c r="Q27" i="100"/>
  <c r="AG68" i="97"/>
  <c r="AH24" i="97"/>
  <c r="AH69" i="99"/>
  <c r="AI25" i="99"/>
  <c r="O78" i="98"/>
  <c r="P34" i="98"/>
  <c r="O86" i="100"/>
  <c r="P42" i="100"/>
  <c r="O69" i="98"/>
  <c r="P25" i="98"/>
  <c r="S68" i="98"/>
  <c r="T24" i="98"/>
  <c r="O87" i="97"/>
  <c r="P43" i="97"/>
  <c r="Q75" i="98"/>
  <c r="R31" i="98"/>
  <c r="Q89" i="99"/>
  <c r="R45" i="99"/>
  <c r="O84" i="100"/>
  <c r="P40" i="100"/>
  <c r="O83" i="97"/>
  <c r="P39" i="97"/>
  <c r="Q76" i="99"/>
  <c r="R32" i="99"/>
  <c r="P78" i="100"/>
  <c r="Q34" i="100"/>
  <c r="O90" i="98"/>
  <c r="P46" i="98"/>
  <c r="O80" i="97"/>
  <c r="P36" i="97"/>
  <c r="S69" i="97"/>
  <c r="T25" i="97"/>
  <c r="AJ70" i="97"/>
  <c r="AK26" i="97"/>
  <c r="P91" i="97"/>
  <c r="Q47" i="97"/>
  <c r="Q92" i="97"/>
  <c r="Q71" i="97"/>
  <c r="R27" i="97"/>
  <c r="AL23" i="100"/>
  <c r="F12" i="101"/>
  <c r="P92" i="97"/>
  <c r="AK69" i="99"/>
  <c r="O71" i="97"/>
  <c r="P27" i="97"/>
  <c r="AE69" i="97"/>
  <c r="AF25" i="97"/>
  <c r="AE69" i="99"/>
  <c r="AF25" i="99"/>
  <c r="O77" i="98"/>
  <c r="P33" i="98"/>
  <c r="AF68" i="97"/>
  <c r="AG24" i="97"/>
  <c r="S69" i="100"/>
  <c r="T25" i="100"/>
  <c r="O79" i="97"/>
  <c r="P35" i="97"/>
  <c r="O88" i="97"/>
  <c r="P44" i="97"/>
  <c r="Q68" i="97"/>
  <c r="R24" i="97"/>
  <c r="O91" i="99"/>
  <c r="P47" i="99"/>
  <c r="P92" i="99"/>
  <c r="P74" i="99"/>
  <c r="Q30" i="99"/>
  <c r="O83" i="100"/>
  <c r="P39" i="100"/>
  <c r="W68" i="98"/>
  <c r="X24" i="98"/>
  <c r="P75" i="100"/>
  <c r="Q31" i="100"/>
  <c r="O71" i="98"/>
  <c r="P27" i="98"/>
  <c r="O74" i="98"/>
  <c r="P30" i="98"/>
  <c r="O70" i="97"/>
  <c r="P26" i="97"/>
  <c r="AD69" i="99"/>
  <c r="AE25" i="99"/>
  <c r="P88" i="100"/>
  <c r="Q44" i="100"/>
  <c r="S69" i="98"/>
  <c r="T25" i="98"/>
  <c r="O91" i="100"/>
  <c r="P47" i="100"/>
  <c r="P92" i="100"/>
  <c r="Q91" i="99"/>
  <c r="R47" i="99"/>
  <c r="R92" i="99"/>
  <c r="W69" i="98"/>
  <c r="X25" i="98"/>
  <c r="O75" i="97"/>
  <c r="P31" i="97"/>
  <c r="P82" i="98"/>
  <c r="Q38" i="98"/>
  <c r="O76" i="98"/>
  <c r="P32" i="98"/>
  <c r="AE70" i="100"/>
  <c r="AF26" i="100"/>
  <c r="U68" i="97"/>
  <c r="V24" i="97"/>
  <c r="AI69" i="99"/>
  <c r="AJ25" i="99"/>
  <c r="W68" i="100"/>
  <c r="X24" i="100"/>
  <c r="T68" i="98"/>
  <c r="U24" i="98"/>
  <c r="O70" i="99"/>
  <c r="P26" i="99"/>
  <c r="T68" i="97"/>
  <c r="U24" i="97"/>
  <c r="AI68" i="100"/>
  <c r="AJ24" i="100"/>
  <c r="O76" i="97"/>
  <c r="P32" i="97"/>
  <c r="AE68" i="98"/>
  <c r="AF24" i="98"/>
  <c r="P88" i="98"/>
  <c r="Q44" i="98"/>
  <c r="H11" i="101"/>
  <c r="I11" i="101"/>
  <c r="P82" i="99"/>
  <c r="Q38" i="99"/>
  <c r="Z25" i="100"/>
  <c r="Y69" i="100"/>
  <c r="V69" i="100"/>
  <c r="W25" i="100"/>
  <c r="P81" i="100"/>
  <c r="Q37" i="100"/>
  <c r="O11" i="101"/>
  <c r="P10" i="101"/>
  <c r="Q10" i="101"/>
  <c r="R10" i="101"/>
  <c r="R70" i="100"/>
  <c r="S26" i="100"/>
  <c r="R33" i="99"/>
  <c r="Q77" i="99"/>
  <c r="AL68" i="100"/>
  <c r="N12" i="101"/>
  <c r="P76" i="98"/>
  <c r="Q32" i="98"/>
  <c r="AH70" i="100"/>
  <c r="AI26" i="100"/>
  <c r="P91" i="100"/>
  <c r="Q47" i="100"/>
  <c r="Q92" i="100"/>
  <c r="Q85" i="99"/>
  <c r="R41" i="99"/>
  <c r="P71" i="98"/>
  <c r="Q27" i="98"/>
  <c r="P85" i="99"/>
  <c r="Q41" i="99"/>
  <c r="Q74" i="97"/>
  <c r="R30" i="97"/>
  <c r="AH69" i="98"/>
  <c r="AI25" i="98"/>
  <c r="R69" i="98"/>
  <c r="S25" i="98"/>
  <c r="AL68" i="97"/>
  <c r="J12" i="101"/>
  <c r="P86" i="99"/>
  <c r="Q42" i="99"/>
  <c r="AL68" i="99"/>
  <c r="M12" i="101"/>
  <c r="AL24" i="99"/>
  <c r="E13" i="101"/>
  <c r="L11" i="101"/>
  <c r="Q86" i="97"/>
  <c r="R42" i="97"/>
  <c r="Q75" i="97"/>
  <c r="R31" i="97"/>
  <c r="AL68" i="98"/>
  <c r="K12" i="101"/>
  <c r="Q78" i="99"/>
  <c r="R34" i="99"/>
  <c r="V69" i="98"/>
  <c r="W25" i="98"/>
  <c r="T26" i="100"/>
  <c r="S70" i="100"/>
  <c r="Q36" i="99"/>
  <c r="P80" i="99"/>
  <c r="AD69" i="98"/>
  <c r="AE25" i="98"/>
  <c r="R91" i="99"/>
  <c r="S47" i="99"/>
  <c r="S92" i="99"/>
  <c r="Q83" i="98"/>
  <c r="R39" i="98"/>
  <c r="P71" i="97"/>
  <c r="Q27" i="97"/>
  <c r="R69" i="97"/>
  <c r="S25" i="97"/>
  <c r="Q79" i="100"/>
  <c r="R35" i="100"/>
  <c r="Q81" i="98"/>
  <c r="R37" i="98"/>
  <c r="P71" i="99"/>
  <c r="Q27" i="99"/>
  <c r="P75" i="98"/>
  <c r="Q31" i="98"/>
  <c r="P84" i="100"/>
  <c r="Q40" i="100"/>
  <c r="P89" i="97"/>
  <c r="Q45" i="97"/>
  <c r="R72" i="97"/>
  <c r="S28" i="97"/>
  <c r="R90" i="99"/>
  <c r="S46" i="99"/>
  <c r="AJ69" i="97"/>
  <c r="AK25" i="97"/>
  <c r="P69" i="100"/>
  <c r="Q25" i="100"/>
  <c r="AB70" i="99"/>
  <c r="AC26" i="99"/>
  <c r="AD69" i="97"/>
  <c r="AE25" i="97"/>
  <c r="P90" i="100"/>
  <c r="Q46" i="100"/>
  <c r="P73" i="99"/>
  <c r="Q29" i="99"/>
  <c r="P69" i="98"/>
  <c r="Q25" i="98"/>
  <c r="G12" i="101"/>
  <c r="X69" i="97"/>
  <c r="Y25" i="97"/>
  <c r="P72" i="99"/>
  <c r="Q28" i="99"/>
  <c r="Q69" i="97"/>
  <c r="R25" i="97"/>
  <c r="P72" i="97"/>
  <c r="Q28" i="97"/>
  <c r="AB70" i="97"/>
  <c r="AC26" i="97"/>
  <c r="U69" i="98"/>
  <c r="V25" i="98"/>
  <c r="AJ70" i="99"/>
  <c r="AK26" i="99"/>
  <c r="P72" i="98"/>
  <c r="Q28" i="98"/>
  <c r="Q75" i="99"/>
  <c r="R31" i="99"/>
  <c r="P80" i="97"/>
  <c r="Q36" i="97"/>
  <c r="R77" i="99"/>
  <c r="S33" i="99"/>
  <c r="R76" i="98"/>
  <c r="S32" i="98"/>
  <c r="P70" i="98"/>
  <c r="Q26" i="98"/>
  <c r="P81" i="99"/>
  <c r="Q37" i="99"/>
  <c r="S70" i="99"/>
  <c r="T26" i="99"/>
  <c r="AB69" i="98"/>
  <c r="AC25" i="98"/>
  <c r="Q75" i="100"/>
  <c r="R31" i="100"/>
  <c r="AB70" i="100"/>
  <c r="AC26" i="100"/>
  <c r="X70" i="100"/>
  <c r="Y26" i="100"/>
  <c r="AH70" i="99"/>
  <c r="AI26" i="99"/>
  <c r="AI70" i="100"/>
  <c r="AJ26" i="100"/>
  <c r="P87" i="97"/>
  <c r="Q43" i="97"/>
  <c r="R86" i="98"/>
  <c r="S42" i="98"/>
  <c r="T70" i="99"/>
  <c r="U26" i="99"/>
  <c r="AF69" i="97"/>
  <c r="AG25" i="97"/>
  <c r="P78" i="98"/>
  <c r="Q34" i="98"/>
  <c r="P70" i="100"/>
  <c r="Q26" i="100"/>
  <c r="T69" i="100"/>
  <c r="U25" i="100"/>
  <c r="AH69" i="97"/>
  <c r="AI25" i="97"/>
  <c r="AA70" i="100"/>
  <c r="AB26" i="100"/>
  <c r="Z69" i="97"/>
  <c r="AA25" i="97"/>
  <c r="Q86" i="98"/>
  <c r="R42" i="98"/>
  <c r="AF69" i="100"/>
  <c r="AG25" i="100"/>
  <c r="R81" i="100"/>
  <c r="S37" i="100"/>
  <c r="P89" i="100"/>
  <c r="Q45" i="100"/>
  <c r="P77" i="97"/>
  <c r="Q33" i="97"/>
  <c r="T69" i="97"/>
  <c r="U25" i="97"/>
  <c r="Y69" i="98"/>
  <c r="Z25" i="98"/>
  <c r="Q84" i="100"/>
  <c r="R40" i="100"/>
  <c r="AA70" i="99"/>
  <c r="AB26" i="99"/>
  <c r="AJ69" i="100"/>
  <c r="AK25" i="100"/>
  <c r="AF70" i="99"/>
  <c r="AG26" i="99"/>
  <c r="V70" i="100"/>
  <c r="W26" i="100"/>
  <c r="P70" i="99"/>
  <c r="Q26" i="99"/>
  <c r="V69" i="97"/>
  <c r="W25" i="97"/>
  <c r="T70" i="98"/>
  <c r="U26" i="98"/>
  <c r="AK71" i="97"/>
  <c r="P84" i="97"/>
  <c r="Q40" i="97"/>
  <c r="P87" i="100"/>
  <c r="Q43" i="100"/>
  <c r="AL24" i="100"/>
  <c r="F13" i="101"/>
  <c r="P79" i="97"/>
  <c r="Q35" i="97"/>
  <c r="AF70" i="98"/>
  <c r="AG26" i="98"/>
  <c r="P69" i="99"/>
  <c r="Q25" i="99"/>
  <c r="Q87" i="100"/>
  <c r="R43" i="100"/>
  <c r="Q77" i="100"/>
  <c r="R33" i="100"/>
  <c r="W70" i="99"/>
  <c r="X26" i="99"/>
  <c r="Y69" i="97"/>
  <c r="Z25" i="97"/>
  <c r="P80" i="100"/>
  <c r="Q36" i="100"/>
  <c r="AJ69" i="98"/>
  <c r="AK25" i="98"/>
  <c r="AK70" i="98"/>
  <c r="P82" i="100"/>
  <c r="Q38" i="100"/>
  <c r="AE70" i="99"/>
  <c r="AF26" i="99"/>
  <c r="AI70" i="99"/>
  <c r="AJ26" i="99"/>
  <c r="P83" i="99"/>
  <c r="Q39" i="99"/>
  <c r="AK69" i="98"/>
  <c r="AL24" i="98"/>
  <c r="C13" i="101"/>
  <c r="R70" i="99"/>
  <c r="S26" i="99"/>
  <c r="AF69" i="99"/>
  <c r="AG25" i="99"/>
  <c r="AB69" i="100"/>
  <c r="AC25" i="100"/>
  <c r="AC69" i="97"/>
  <c r="AD25" i="97"/>
  <c r="X69" i="100"/>
  <c r="Y25" i="100"/>
  <c r="P77" i="98"/>
  <c r="Q33" i="98"/>
  <c r="Q76" i="100"/>
  <c r="R32" i="100"/>
  <c r="T70" i="100"/>
  <c r="U26" i="100"/>
  <c r="P91" i="98"/>
  <c r="Q47" i="98"/>
  <c r="Q92" i="98"/>
  <c r="P88" i="97"/>
  <c r="Q44" i="97"/>
  <c r="U69" i="97"/>
  <c r="V25" i="97"/>
  <c r="X70" i="98"/>
  <c r="Y26" i="98"/>
  <c r="Q72" i="100"/>
  <c r="R28" i="100"/>
  <c r="P90" i="98"/>
  <c r="Q46" i="98"/>
  <c r="P78" i="97"/>
  <c r="Q34" i="97"/>
  <c r="AD70" i="100"/>
  <c r="AE26" i="100"/>
  <c r="P86" i="97"/>
  <c r="Q42" i="97"/>
  <c r="D12" i="101"/>
  <c r="X70" i="97"/>
  <c r="Y26" i="97"/>
  <c r="P90" i="97"/>
  <c r="Q46" i="97"/>
  <c r="Q73" i="100"/>
  <c r="R29" i="100"/>
  <c r="AB69" i="99"/>
  <c r="AC25" i="99"/>
  <c r="AC69" i="98"/>
  <c r="AD25" i="98"/>
  <c r="Q79" i="99"/>
  <c r="R35" i="99"/>
  <c r="X70" i="99"/>
  <c r="Y26" i="99"/>
  <c r="P76" i="97"/>
  <c r="Q32" i="97"/>
  <c r="AA70" i="98"/>
  <c r="AB26" i="98"/>
  <c r="AG69" i="98"/>
  <c r="AH25" i="98"/>
  <c r="AG69" i="97"/>
  <c r="AH25" i="97"/>
  <c r="P85" i="100"/>
  <c r="Q41" i="100"/>
  <c r="Q74" i="100"/>
  <c r="R30" i="100"/>
  <c r="P83" i="98"/>
  <c r="Q39" i="98"/>
  <c r="R84" i="97"/>
  <c r="S40" i="97"/>
  <c r="P81" i="97"/>
  <c r="Q37" i="97"/>
  <c r="Q80" i="99"/>
  <c r="R36" i="99"/>
  <c r="AJ69" i="99"/>
  <c r="AK25" i="99"/>
  <c r="X69" i="98"/>
  <c r="Y25" i="98"/>
  <c r="T70" i="97"/>
  <c r="U26" i="97"/>
  <c r="T69" i="98"/>
  <c r="U25" i="98"/>
  <c r="Q74" i="98"/>
  <c r="R30" i="98"/>
  <c r="P69" i="97"/>
  <c r="Q25" i="97"/>
  <c r="AL24" i="97"/>
  <c r="B13" i="101"/>
  <c r="AD70" i="99"/>
  <c r="AE26" i="99"/>
  <c r="R89" i="98"/>
  <c r="S45" i="98"/>
  <c r="AB69" i="97"/>
  <c r="AC25" i="97"/>
  <c r="P75" i="97"/>
  <c r="Q31" i="97"/>
  <c r="AF69" i="98"/>
  <c r="AG25" i="98"/>
  <c r="AF71" i="100"/>
  <c r="AG27" i="100"/>
  <c r="Q89" i="100"/>
  <c r="R45" i="100"/>
  <c r="AF70" i="97"/>
  <c r="AG26" i="97"/>
  <c r="P79" i="98"/>
  <c r="Q35" i="98"/>
  <c r="X69" i="99"/>
  <c r="Y25" i="99"/>
  <c r="V70" i="99"/>
  <c r="W26" i="99"/>
  <c r="Q84" i="97"/>
  <c r="R40" i="97"/>
  <c r="R88" i="98"/>
  <c r="S44" i="98"/>
  <c r="AJ70" i="98"/>
  <c r="AK26" i="98"/>
  <c r="AJ70" i="100"/>
  <c r="AK26" i="100"/>
  <c r="AF70" i="100"/>
  <c r="AG26" i="100"/>
  <c r="P81" i="98"/>
  <c r="Q37" i="98"/>
  <c r="Q88" i="99"/>
  <c r="R44" i="99"/>
  <c r="Q90" i="98"/>
  <c r="R46" i="98"/>
  <c r="Q69" i="98"/>
  <c r="R25" i="98"/>
  <c r="Q78" i="100"/>
  <c r="R34" i="100"/>
  <c r="Z70" i="99"/>
  <c r="AA26" i="99"/>
  <c r="T69" i="99"/>
  <c r="U25" i="99"/>
  <c r="AB70" i="98"/>
  <c r="AC26" i="98"/>
  <c r="Q89" i="98"/>
  <c r="R45" i="98"/>
  <c r="Q83" i="99"/>
  <c r="R39" i="99"/>
  <c r="AA26" i="100"/>
  <c r="Z70" i="100"/>
  <c r="G13" i="101"/>
  <c r="W70" i="100"/>
  <c r="X26" i="100"/>
  <c r="O12" i="101"/>
  <c r="R38" i="100"/>
  <c r="Q82" i="100"/>
  <c r="R78" i="99"/>
  <c r="S34" i="99"/>
  <c r="S71" i="100"/>
  <c r="T27" i="100"/>
  <c r="D13" i="101"/>
  <c r="AL25" i="98"/>
  <c r="C14" i="101"/>
  <c r="AI71" i="100"/>
  <c r="AJ27" i="100"/>
  <c r="Q72" i="98"/>
  <c r="R28" i="98"/>
  <c r="Q77" i="98"/>
  <c r="R33" i="98"/>
  <c r="P11" i="101"/>
  <c r="Q11" i="101"/>
  <c r="R11" i="101"/>
  <c r="R86" i="99"/>
  <c r="S42" i="99"/>
  <c r="X26" i="98"/>
  <c r="W70" i="98"/>
  <c r="AL69" i="100"/>
  <c r="N13" i="101"/>
  <c r="R79" i="99"/>
  <c r="S35" i="99"/>
  <c r="Q87" i="99"/>
  <c r="R43" i="99"/>
  <c r="R75" i="97"/>
  <c r="S31" i="97"/>
  <c r="AJ26" i="98"/>
  <c r="AI70" i="98"/>
  <c r="AL69" i="99"/>
  <c r="M13" i="101"/>
  <c r="Q81" i="99"/>
  <c r="R37" i="99"/>
  <c r="S32" i="97"/>
  <c r="R76" i="97"/>
  <c r="AE70" i="98"/>
  <c r="AF26" i="98"/>
  <c r="L12" i="101"/>
  <c r="R42" i="99"/>
  <c r="Q86" i="99"/>
  <c r="AL69" i="97"/>
  <c r="J13" i="101"/>
  <c r="T71" i="100"/>
  <c r="U27" i="100"/>
  <c r="R87" i="97"/>
  <c r="S43" i="97"/>
  <c r="S70" i="98"/>
  <c r="T26" i="98"/>
  <c r="Q76" i="97"/>
  <c r="R32" i="97"/>
  <c r="Q85" i="97"/>
  <c r="R41" i="97"/>
  <c r="AK70" i="99"/>
  <c r="AL25" i="99"/>
  <c r="E14" i="101"/>
  <c r="Y71" i="98"/>
  <c r="Z27" i="98"/>
  <c r="AC71" i="98"/>
  <c r="AD27" i="98"/>
  <c r="U70" i="98"/>
  <c r="V26" i="98"/>
  <c r="V70" i="97"/>
  <c r="W26" i="97"/>
  <c r="Z70" i="97"/>
  <c r="AA26" i="97"/>
  <c r="Q70" i="99"/>
  <c r="R26" i="99"/>
  <c r="AA70" i="97"/>
  <c r="AB26" i="97"/>
  <c r="Q71" i="100"/>
  <c r="R27" i="100"/>
  <c r="AI71" i="99"/>
  <c r="AJ27" i="99"/>
  <c r="AC70" i="98"/>
  <c r="AD26" i="98"/>
  <c r="Q81" i="97"/>
  <c r="R37" i="97"/>
  <c r="R70" i="97"/>
  <c r="S26" i="97"/>
  <c r="H12" i="101"/>
  <c r="I12" i="101"/>
  <c r="AE70" i="97"/>
  <c r="AF26" i="97"/>
  <c r="AK70" i="97"/>
  <c r="AL25" i="97"/>
  <c r="B14" i="101"/>
  <c r="S73" i="97"/>
  <c r="T29" i="97"/>
  <c r="S70" i="97"/>
  <c r="T26" i="97"/>
  <c r="R70" i="98"/>
  <c r="S26" i="98"/>
  <c r="AC70" i="100"/>
  <c r="AD26" i="100"/>
  <c r="Q71" i="99"/>
  <c r="R27" i="99"/>
  <c r="V70" i="98"/>
  <c r="W26" i="98"/>
  <c r="Q70" i="97"/>
  <c r="R26" i="97"/>
  <c r="X71" i="99"/>
  <c r="Y27" i="99"/>
  <c r="Q79" i="98"/>
  <c r="R35" i="98"/>
  <c r="Q72" i="97"/>
  <c r="R28" i="97"/>
  <c r="Q86" i="100"/>
  <c r="R42" i="100"/>
  <c r="U70" i="99"/>
  <c r="V26" i="99"/>
  <c r="R73" i="100"/>
  <c r="S29" i="100"/>
  <c r="AL69" i="98"/>
  <c r="K13" i="101"/>
  <c r="Q83" i="100"/>
  <c r="R39" i="100"/>
  <c r="S87" i="98"/>
  <c r="T43" i="98"/>
  <c r="Y71" i="100"/>
  <c r="Z27" i="100"/>
  <c r="Q71" i="98"/>
  <c r="R27" i="98"/>
  <c r="Q73" i="99"/>
  <c r="R29" i="99"/>
  <c r="Q90" i="97"/>
  <c r="R46" i="97"/>
  <c r="Q72" i="99"/>
  <c r="R28" i="99"/>
  <c r="R91" i="98"/>
  <c r="S47" i="98"/>
  <c r="S92" i="98"/>
  <c r="AK71" i="100"/>
  <c r="W71" i="99"/>
  <c r="X27" i="99"/>
  <c r="R90" i="100"/>
  <c r="S46" i="100"/>
  <c r="AC70" i="97"/>
  <c r="AD26" i="97"/>
  <c r="R75" i="100"/>
  <c r="S31" i="100"/>
  <c r="AH70" i="97"/>
  <c r="AI26" i="97"/>
  <c r="Y71" i="99"/>
  <c r="Z27" i="99"/>
  <c r="Q78" i="98"/>
  <c r="R34" i="98"/>
  <c r="AG70" i="99"/>
  <c r="AH26" i="99"/>
  <c r="Q84" i="99"/>
  <c r="R40" i="99"/>
  <c r="AK70" i="100"/>
  <c r="AL25" i="100"/>
  <c r="F14" i="101"/>
  <c r="U70" i="97"/>
  <c r="V26" i="97"/>
  <c r="AG70" i="100"/>
  <c r="AH26" i="100"/>
  <c r="AC71" i="97"/>
  <c r="AD27" i="97"/>
  <c r="AG71" i="100"/>
  <c r="AH27" i="100"/>
  <c r="Q77" i="97"/>
  <c r="R33" i="97"/>
  <c r="S82" i="100"/>
  <c r="T38" i="100"/>
  <c r="U71" i="97"/>
  <c r="V27" i="97"/>
  <c r="R81" i="99"/>
  <c r="S37" i="99"/>
  <c r="Q91" i="97"/>
  <c r="R47" i="97"/>
  <c r="R92" i="97"/>
  <c r="Q89" i="97"/>
  <c r="R45" i="97"/>
  <c r="AG71" i="98"/>
  <c r="AH27" i="98"/>
  <c r="R76" i="99"/>
  <c r="S32" i="99"/>
  <c r="AA71" i="99"/>
  <c r="AB27" i="99"/>
  <c r="R75" i="98"/>
  <c r="S31" i="98"/>
  <c r="Y70" i="98"/>
  <c r="Z26" i="98"/>
  <c r="Q82" i="97"/>
  <c r="R38" i="97"/>
  <c r="Y71" i="97"/>
  <c r="Z27" i="97"/>
  <c r="Q79" i="97"/>
  <c r="R35" i="97"/>
  <c r="R78" i="100"/>
  <c r="S34" i="100"/>
  <c r="Q80" i="97"/>
  <c r="R36" i="97"/>
  <c r="AI70" i="97"/>
  <c r="AJ26" i="97"/>
  <c r="AG70" i="97"/>
  <c r="AH26" i="97"/>
  <c r="Q88" i="97"/>
  <c r="R44" i="97"/>
  <c r="AC71" i="100"/>
  <c r="AD27" i="100"/>
  <c r="T71" i="99"/>
  <c r="U27" i="99"/>
  <c r="S77" i="98"/>
  <c r="T33" i="98"/>
  <c r="Q74" i="99"/>
  <c r="R30" i="99"/>
  <c r="AC71" i="99"/>
  <c r="AD27" i="99"/>
  <c r="Q85" i="100"/>
  <c r="R41" i="100"/>
  <c r="R82" i="98"/>
  <c r="S38" i="98"/>
  <c r="R84" i="98"/>
  <c r="S40" i="98"/>
  <c r="R85" i="97"/>
  <c r="S41" i="97"/>
  <c r="R77" i="100"/>
  <c r="S33" i="100"/>
  <c r="R89" i="99"/>
  <c r="S45" i="99"/>
  <c r="AK71" i="98"/>
  <c r="Y70" i="99"/>
  <c r="Z26" i="99"/>
  <c r="AG72" i="100"/>
  <c r="AH28" i="100"/>
  <c r="S90" i="98"/>
  <c r="T46" i="98"/>
  <c r="AH70" i="98"/>
  <c r="AI26" i="98"/>
  <c r="AC70" i="99"/>
  <c r="AD26" i="99"/>
  <c r="Y70" i="100"/>
  <c r="Z26" i="100"/>
  <c r="AJ71" i="99"/>
  <c r="AK27" i="99"/>
  <c r="U71" i="98"/>
  <c r="V27" i="98"/>
  <c r="W71" i="100"/>
  <c r="X27" i="100"/>
  <c r="AB71" i="99"/>
  <c r="AC27" i="99"/>
  <c r="Q78" i="97"/>
  <c r="R34" i="97"/>
  <c r="Q73" i="98"/>
  <c r="R29" i="98"/>
  <c r="AE71" i="100"/>
  <c r="AF27" i="100"/>
  <c r="Q91" i="98"/>
  <c r="R47" i="98"/>
  <c r="R92" i="98"/>
  <c r="R87" i="98"/>
  <c r="S43" i="98"/>
  <c r="R76" i="100"/>
  <c r="S32" i="100"/>
  <c r="Q70" i="100"/>
  <c r="R26" i="100"/>
  <c r="AG71" i="97"/>
  <c r="AH27" i="97"/>
  <c r="Q84" i="98"/>
  <c r="R40" i="98"/>
  <c r="AD70" i="98"/>
  <c r="AE26" i="98"/>
  <c r="Z70" i="98"/>
  <c r="AA26" i="98"/>
  <c r="Q70" i="98"/>
  <c r="R26" i="98"/>
  <c r="S85" i="97"/>
  <c r="T41" i="97"/>
  <c r="Q81" i="100"/>
  <c r="R37" i="100"/>
  <c r="R88" i="100"/>
  <c r="S44" i="100"/>
  <c r="AB71" i="100"/>
  <c r="AC27" i="100"/>
  <c r="U70" i="100"/>
  <c r="V26" i="100"/>
  <c r="U71" i="99"/>
  <c r="V27" i="99"/>
  <c r="AJ71" i="100"/>
  <c r="AK27" i="100"/>
  <c r="S78" i="99"/>
  <c r="T34" i="99"/>
  <c r="Q73" i="97"/>
  <c r="R29" i="97"/>
  <c r="Y70" i="97"/>
  <c r="Z26" i="97"/>
  <c r="Q91" i="100"/>
  <c r="R47" i="100"/>
  <c r="R92" i="100"/>
  <c r="S91" i="99"/>
  <c r="T47" i="99"/>
  <c r="T92" i="99"/>
  <c r="Q76" i="98"/>
  <c r="R32" i="98"/>
  <c r="R80" i="100"/>
  <c r="S36" i="100"/>
  <c r="R79" i="100"/>
  <c r="S35" i="100"/>
  <c r="Q82" i="98"/>
  <c r="R38" i="98"/>
  <c r="S89" i="98"/>
  <c r="T45" i="98"/>
  <c r="Q80" i="98"/>
  <c r="R36" i="98"/>
  <c r="AG70" i="98"/>
  <c r="AH26" i="98"/>
  <c r="AE71" i="99"/>
  <c r="AF27" i="99"/>
  <c r="AB71" i="98"/>
  <c r="AC27" i="98"/>
  <c r="R80" i="99"/>
  <c r="S36" i="99"/>
  <c r="R74" i="100"/>
  <c r="S30" i="100"/>
  <c r="Q87" i="97"/>
  <c r="R43" i="97"/>
  <c r="U71" i="100"/>
  <c r="V27" i="100"/>
  <c r="AD70" i="97"/>
  <c r="AE26" i="97"/>
  <c r="S71" i="99"/>
  <c r="T27" i="99"/>
  <c r="AF71" i="99"/>
  <c r="AG27" i="99"/>
  <c r="Q88" i="100"/>
  <c r="R44" i="100"/>
  <c r="W70" i="97"/>
  <c r="X26" i="97"/>
  <c r="AG71" i="99"/>
  <c r="AH27" i="99"/>
  <c r="R85" i="100"/>
  <c r="S41" i="100"/>
  <c r="Q90" i="100"/>
  <c r="R46" i="100"/>
  <c r="Q82" i="99"/>
  <c r="R38" i="99"/>
  <c r="AK71" i="99"/>
  <c r="S46" i="98"/>
  <c r="R90" i="98"/>
  <c r="R84" i="99"/>
  <c r="S40" i="99"/>
  <c r="H13" i="101"/>
  <c r="I13" i="101"/>
  <c r="D14" i="101"/>
  <c r="P12" i="101"/>
  <c r="Q12" i="101"/>
  <c r="R12" i="101"/>
  <c r="AB27" i="100"/>
  <c r="AA71" i="100"/>
  <c r="O13" i="101"/>
  <c r="X71" i="100"/>
  <c r="Y27" i="100"/>
  <c r="S39" i="100"/>
  <c r="R83" i="100"/>
  <c r="AL26" i="100"/>
  <c r="F15" i="101"/>
  <c r="T72" i="100"/>
  <c r="U28" i="100"/>
  <c r="S79" i="99"/>
  <c r="T35" i="99"/>
  <c r="AL26" i="98"/>
  <c r="C15" i="101"/>
  <c r="S34" i="98"/>
  <c r="R78" i="98"/>
  <c r="R73" i="98"/>
  <c r="S29" i="98"/>
  <c r="AL26" i="99"/>
  <c r="E15" i="101"/>
  <c r="S87" i="99"/>
  <c r="T43" i="99"/>
  <c r="AJ72" i="100"/>
  <c r="AK28" i="100"/>
  <c r="AK73" i="100"/>
  <c r="T44" i="97"/>
  <c r="S88" i="97"/>
  <c r="AG27" i="98"/>
  <c r="AF71" i="98"/>
  <c r="AL70" i="98"/>
  <c r="K14" i="101"/>
  <c r="S76" i="97"/>
  <c r="T32" i="97"/>
  <c r="X71" i="98"/>
  <c r="Y27" i="98"/>
  <c r="U72" i="100"/>
  <c r="V28" i="100"/>
  <c r="S44" i="99"/>
  <c r="R88" i="99"/>
  <c r="T33" i="97"/>
  <c r="S77" i="97"/>
  <c r="R82" i="99"/>
  <c r="S38" i="99"/>
  <c r="S80" i="99"/>
  <c r="T36" i="99"/>
  <c r="G14" i="101"/>
  <c r="U27" i="98"/>
  <c r="T71" i="98"/>
  <c r="S43" i="99"/>
  <c r="R87" i="99"/>
  <c r="L13" i="101"/>
  <c r="AJ71" i="98"/>
  <c r="AK27" i="98"/>
  <c r="AK72" i="98"/>
  <c r="AF72" i="99"/>
  <c r="AG28" i="99"/>
  <c r="R83" i="99"/>
  <c r="S39" i="99"/>
  <c r="V72" i="98"/>
  <c r="W28" i="98"/>
  <c r="S78" i="100"/>
  <c r="T34" i="100"/>
  <c r="AD71" i="97"/>
  <c r="AE27" i="97"/>
  <c r="AK72" i="100"/>
  <c r="S89" i="100"/>
  <c r="T45" i="100"/>
  <c r="R71" i="98"/>
  <c r="S27" i="98"/>
  <c r="AH72" i="97"/>
  <c r="AI28" i="97"/>
  <c r="R89" i="97"/>
  <c r="S45" i="97"/>
  <c r="R80" i="97"/>
  <c r="S36" i="97"/>
  <c r="S76" i="98"/>
  <c r="T32" i="98"/>
  <c r="R90" i="97"/>
  <c r="S46" i="97"/>
  <c r="T83" i="100"/>
  <c r="U39" i="100"/>
  <c r="AD72" i="97"/>
  <c r="AE28" i="97"/>
  <c r="S74" i="100"/>
  <c r="T30" i="100"/>
  <c r="R82" i="97"/>
  <c r="S38" i="97"/>
  <c r="R72" i="100"/>
  <c r="S28" i="100"/>
  <c r="AA71" i="97"/>
  <c r="AB27" i="97"/>
  <c r="V71" i="98"/>
  <c r="W27" i="98"/>
  <c r="AL70" i="99"/>
  <c r="M14" i="101"/>
  <c r="R74" i="97"/>
  <c r="S30" i="97"/>
  <c r="AE71" i="97"/>
  <c r="AF27" i="97"/>
  <c r="R81" i="98"/>
  <c r="S37" i="98"/>
  <c r="AD71" i="99"/>
  <c r="AE27" i="99"/>
  <c r="R86" i="100"/>
  <c r="S42" i="100"/>
  <c r="Y72" i="99"/>
  <c r="Z28" i="99"/>
  <c r="T74" i="97"/>
  <c r="U30" i="97"/>
  <c r="AC72" i="98"/>
  <c r="AD28" i="98"/>
  <c r="Z71" i="97"/>
  <c r="AA27" i="97"/>
  <c r="R79" i="97"/>
  <c r="S35" i="97"/>
  <c r="S86" i="97"/>
  <c r="T42" i="97"/>
  <c r="R81" i="97"/>
  <c r="S37" i="97"/>
  <c r="R85" i="99"/>
  <c r="S41" i="99"/>
  <c r="Z72" i="99"/>
  <c r="AA28" i="99"/>
  <c r="S91" i="100"/>
  <c r="T47" i="100"/>
  <c r="T92" i="100"/>
  <c r="R73" i="99"/>
  <c r="S29" i="99"/>
  <c r="R74" i="99"/>
  <c r="S30" i="99"/>
  <c r="R73" i="97"/>
  <c r="S29" i="97"/>
  <c r="R71" i="97"/>
  <c r="S27" i="97"/>
  <c r="AL26" i="97"/>
  <c r="B15" i="101"/>
  <c r="S71" i="98"/>
  <c r="T27" i="98"/>
  <c r="R86" i="97"/>
  <c r="S42" i="97"/>
  <c r="R88" i="97"/>
  <c r="S44" i="97"/>
  <c r="X71" i="97"/>
  <c r="Y27" i="97"/>
  <c r="S81" i="99"/>
  <c r="T37" i="99"/>
  <c r="R74" i="98"/>
  <c r="S30" i="98"/>
  <c r="AH73" i="100"/>
  <c r="AI29" i="100"/>
  <c r="AL70" i="100"/>
  <c r="N14" i="101"/>
  <c r="T88" i="98"/>
  <c r="U44" i="98"/>
  <c r="AD71" i="100"/>
  <c r="AE27" i="100"/>
  <c r="R91" i="100"/>
  <c r="S47" i="100"/>
  <c r="S92" i="100"/>
  <c r="R89" i="100"/>
  <c r="S45" i="100"/>
  <c r="V72" i="100"/>
  <c r="W28" i="100"/>
  <c r="T90" i="98"/>
  <c r="U46" i="98"/>
  <c r="S81" i="100"/>
  <c r="T37" i="100"/>
  <c r="AK72" i="99"/>
  <c r="Z71" i="99"/>
  <c r="AA27" i="99"/>
  <c r="V72" i="99"/>
  <c r="W28" i="99"/>
  <c r="R82" i="100"/>
  <c r="S38" i="100"/>
  <c r="AA71" i="98"/>
  <c r="AB27" i="98"/>
  <c r="R71" i="100"/>
  <c r="S27" i="100"/>
  <c r="T78" i="98"/>
  <c r="U34" i="98"/>
  <c r="AH71" i="97"/>
  <c r="AI27" i="97"/>
  <c r="Z72" i="97"/>
  <c r="AA28" i="97"/>
  <c r="AB72" i="99"/>
  <c r="AC28" i="99"/>
  <c r="R78" i="97"/>
  <c r="S34" i="97"/>
  <c r="AH71" i="100"/>
  <c r="AI27" i="100"/>
  <c r="V71" i="99"/>
  <c r="W27" i="99"/>
  <c r="AL70" i="97"/>
  <c r="J14" i="101"/>
  <c r="AD71" i="98"/>
  <c r="AE27" i="98"/>
  <c r="W71" i="97"/>
  <c r="X27" i="97"/>
  <c r="AD72" i="98"/>
  <c r="AE28" i="98"/>
  <c r="R83" i="98"/>
  <c r="S39" i="98"/>
  <c r="AI71" i="98"/>
  <c r="AJ27" i="98"/>
  <c r="AD72" i="99"/>
  <c r="AE28" i="99"/>
  <c r="S79" i="100"/>
  <c r="T35" i="100"/>
  <c r="AH71" i="99"/>
  <c r="AI27" i="99"/>
  <c r="X72" i="99"/>
  <c r="Y28" i="99"/>
  <c r="R91" i="97"/>
  <c r="S47" i="97"/>
  <c r="S92" i="97"/>
  <c r="R72" i="98"/>
  <c r="S28" i="98"/>
  <c r="W71" i="98"/>
  <c r="X27" i="98"/>
  <c r="T71" i="97"/>
  <c r="U27" i="97"/>
  <c r="AF71" i="97"/>
  <c r="AG27" i="97"/>
  <c r="R77" i="97"/>
  <c r="S33" i="97"/>
  <c r="R77" i="98"/>
  <c r="S33" i="98"/>
  <c r="AC72" i="99"/>
  <c r="AD28" i="99"/>
  <c r="S85" i="98"/>
  <c r="T41" i="98"/>
  <c r="AI71" i="97"/>
  <c r="AJ27" i="97"/>
  <c r="V71" i="100"/>
  <c r="W27" i="100"/>
  <c r="T86" i="97"/>
  <c r="U42" i="97"/>
  <c r="AE71" i="98"/>
  <c r="AF27" i="98"/>
  <c r="S77" i="100"/>
  <c r="T33" i="100"/>
  <c r="AF72" i="100"/>
  <c r="AG28" i="100"/>
  <c r="U72" i="99"/>
  <c r="V28" i="99"/>
  <c r="AJ71" i="97"/>
  <c r="AK27" i="97"/>
  <c r="R83" i="97"/>
  <c r="S39" i="97"/>
  <c r="S77" i="99"/>
  <c r="T33" i="99"/>
  <c r="S82" i="99"/>
  <c r="T38" i="99"/>
  <c r="AH72" i="100"/>
  <c r="AI28" i="100"/>
  <c r="V71" i="97"/>
  <c r="W27" i="97"/>
  <c r="AJ72" i="99"/>
  <c r="AK28" i="99"/>
  <c r="AB71" i="97"/>
  <c r="AC27" i="97"/>
  <c r="Z72" i="98"/>
  <c r="AA28" i="98"/>
  <c r="S86" i="100"/>
  <c r="T42" i="100"/>
  <c r="T72" i="99"/>
  <c r="U28" i="99"/>
  <c r="S80" i="100"/>
  <c r="T36" i="100"/>
  <c r="T79" i="99"/>
  <c r="U35" i="99"/>
  <c r="X72" i="100"/>
  <c r="Y28" i="100"/>
  <c r="S90" i="99"/>
  <c r="T46" i="99"/>
  <c r="AG72" i="99"/>
  <c r="AH28" i="99"/>
  <c r="AH72" i="99"/>
  <c r="AI28" i="99"/>
  <c r="S75" i="100"/>
  <c r="T31" i="100"/>
  <c r="AH71" i="98"/>
  <c r="AI27" i="98"/>
  <c r="Z71" i="100"/>
  <c r="AA27" i="100"/>
  <c r="T91" i="98"/>
  <c r="U47" i="98"/>
  <c r="U92" i="98"/>
  <c r="S83" i="98"/>
  <c r="T39" i="98"/>
  <c r="R75" i="99"/>
  <c r="S31" i="99"/>
  <c r="R79" i="98"/>
  <c r="S35" i="98"/>
  <c r="S76" i="100"/>
  <c r="T32" i="100"/>
  <c r="Z72" i="100"/>
  <c r="AA28" i="100"/>
  <c r="R84" i="100"/>
  <c r="S40" i="100"/>
  <c r="R80" i="98"/>
  <c r="S36" i="98"/>
  <c r="R72" i="99"/>
  <c r="S28" i="99"/>
  <c r="AC72" i="100"/>
  <c r="AD28" i="100"/>
  <c r="R85" i="98"/>
  <c r="S41" i="98"/>
  <c r="S88" i="98"/>
  <c r="T44" i="98"/>
  <c r="AD72" i="100"/>
  <c r="AE28" i="100"/>
  <c r="Z71" i="98"/>
  <c r="AA27" i="98"/>
  <c r="AH72" i="98"/>
  <c r="AI28" i="98"/>
  <c r="V72" i="97"/>
  <c r="W28" i="97"/>
  <c r="R87" i="100"/>
  <c r="S43" i="100"/>
  <c r="S71" i="97"/>
  <c r="T27" i="97"/>
  <c r="R71" i="99"/>
  <c r="S27" i="99"/>
  <c r="S91" i="98"/>
  <c r="T47" i="98"/>
  <c r="T92" i="98"/>
  <c r="S85" i="99"/>
  <c r="T41" i="99"/>
  <c r="P13" i="101"/>
  <c r="Q13" i="101"/>
  <c r="R13" i="101"/>
  <c r="H14" i="101"/>
  <c r="I14" i="101"/>
  <c r="D15" i="101"/>
  <c r="AB72" i="100"/>
  <c r="AC28" i="100"/>
  <c r="L14" i="101"/>
  <c r="G15" i="101"/>
  <c r="Z28" i="100"/>
  <c r="Y72" i="100"/>
  <c r="T40" i="100"/>
  <c r="S84" i="100"/>
  <c r="AL71" i="99"/>
  <c r="M15" i="101"/>
  <c r="U36" i="99"/>
  <c r="T80" i="99"/>
  <c r="U73" i="100"/>
  <c r="V29" i="100"/>
  <c r="S74" i="98"/>
  <c r="T30" i="98"/>
  <c r="T88" i="99"/>
  <c r="U44" i="99"/>
  <c r="S79" i="98"/>
  <c r="T35" i="98"/>
  <c r="S88" i="99"/>
  <c r="T44" i="99"/>
  <c r="T77" i="97"/>
  <c r="U33" i="97"/>
  <c r="AL71" i="100"/>
  <c r="N15" i="101"/>
  <c r="U34" i="97"/>
  <c r="T78" i="97"/>
  <c r="U72" i="98"/>
  <c r="V28" i="98"/>
  <c r="S89" i="99"/>
  <c r="T45" i="99"/>
  <c r="AL71" i="98"/>
  <c r="K15" i="101"/>
  <c r="T81" i="99"/>
  <c r="U37" i="99"/>
  <c r="V73" i="100"/>
  <c r="W29" i="100"/>
  <c r="AG72" i="98"/>
  <c r="AH28" i="98"/>
  <c r="S83" i="99"/>
  <c r="T39" i="99"/>
  <c r="Y72" i="98"/>
  <c r="Z28" i="98"/>
  <c r="T89" i="97"/>
  <c r="U45" i="97"/>
  <c r="S75" i="97"/>
  <c r="T31" i="97"/>
  <c r="S88" i="100"/>
  <c r="T44" i="100"/>
  <c r="S85" i="100"/>
  <c r="T41" i="100"/>
  <c r="S80" i="98"/>
  <c r="T36" i="98"/>
  <c r="AA72" i="100"/>
  <c r="AB28" i="100"/>
  <c r="AH73" i="99"/>
  <c r="AI29" i="99"/>
  <c r="T81" i="100"/>
  <c r="U37" i="100"/>
  <c r="T78" i="100"/>
  <c r="U34" i="100"/>
  <c r="AJ72" i="97"/>
  <c r="AK28" i="97"/>
  <c r="S78" i="97"/>
  <c r="T34" i="97"/>
  <c r="Y73" i="99"/>
  <c r="Z29" i="99"/>
  <c r="AJ72" i="98"/>
  <c r="AK28" i="98"/>
  <c r="X72" i="97"/>
  <c r="Y28" i="97"/>
  <c r="S72" i="100"/>
  <c r="T28" i="100"/>
  <c r="AA72" i="99"/>
  <c r="AB28" i="99"/>
  <c r="W73" i="100"/>
  <c r="X29" i="100"/>
  <c r="U89" i="98"/>
  <c r="V45" i="98"/>
  <c r="S73" i="100"/>
  <c r="T29" i="100"/>
  <c r="U84" i="100"/>
  <c r="V40" i="100"/>
  <c r="S90" i="97"/>
  <c r="T46" i="97"/>
  <c r="AL27" i="100"/>
  <c r="F16" i="101"/>
  <c r="W73" i="98"/>
  <c r="X29" i="98"/>
  <c r="AI73" i="100"/>
  <c r="AJ29" i="100"/>
  <c r="T82" i="99"/>
  <c r="U38" i="99"/>
  <c r="U75" i="97"/>
  <c r="V31" i="97"/>
  <c r="S72" i="99"/>
  <c r="T28" i="99"/>
  <c r="S76" i="99"/>
  <c r="T32" i="99"/>
  <c r="T91" i="99"/>
  <c r="U47" i="99"/>
  <c r="U92" i="99"/>
  <c r="U73" i="99"/>
  <c r="V29" i="99"/>
  <c r="T86" i="98"/>
  <c r="U42" i="98"/>
  <c r="AG72" i="97"/>
  <c r="AH28" i="97"/>
  <c r="AI72" i="99"/>
  <c r="AJ28" i="99"/>
  <c r="AB72" i="98"/>
  <c r="AC28" i="98"/>
  <c r="AL27" i="99"/>
  <c r="E16" i="101"/>
  <c r="S90" i="100"/>
  <c r="T46" i="100"/>
  <c r="T72" i="98"/>
  <c r="U28" i="98"/>
  <c r="S83" i="97"/>
  <c r="T39" i="97"/>
  <c r="S91" i="97"/>
  <c r="T47" i="97"/>
  <c r="T92" i="97"/>
  <c r="AI73" i="97"/>
  <c r="AJ29" i="97"/>
  <c r="AE72" i="97"/>
  <c r="AF28" i="97"/>
  <c r="S84" i="99"/>
  <c r="T40" i="99"/>
  <c r="AC72" i="97"/>
  <c r="AD28" i="97"/>
  <c r="AA73" i="99"/>
  <c r="AB29" i="99"/>
  <c r="AA73" i="100"/>
  <c r="AB29" i="100"/>
  <c r="AI72" i="98"/>
  <c r="AJ28" i="98"/>
  <c r="AF72" i="98"/>
  <c r="AG28" i="98"/>
  <c r="S86" i="98"/>
  <c r="T42" i="98"/>
  <c r="AK73" i="99"/>
  <c r="T83" i="99"/>
  <c r="U39" i="99"/>
  <c r="V73" i="99"/>
  <c r="W29" i="99"/>
  <c r="S79" i="97"/>
  <c r="T35" i="97"/>
  <c r="U79" i="98"/>
  <c r="V35" i="98"/>
  <c r="Y72" i="97"/>
  <c r="Z28" i="97"/>
  <c r="S75" i="99"/>
  <c r="T31" i="99"/>
  <c r="S86" i="99"/>
  <c r="T42" i="99"/>
  <c r="S80" i="97"/>
  <c r="T36" i="97"/>
  <c r="Z73" i="99"/>
  <c r="AA29" i="99"/>
  <c r="O14" i="101"/>
  <c r="AA72" i="98"/>
  <c r="AB28" i="98"/>
  <c r="AI72" i="100"/>
  <c r="AJ28" i="100"/>
  <c r="S73" i="99"/>
  <c r="T29" i="99"/>
  <c r="T84" i="98"/>
  <c r="U40" i="98"/>
  <c r="T76" i="100"/>
  <c r="U32" i="100"/>
  <c r="Y73" i="100"/>
  <c r="Z29" i="100"/>
  <c r="U87" i="97"/>
  <c r="V43" i="97"/>
  <c r="AD73" i="99"/>
  <c r="AE29" i="99"/>
  <c r="U72" i="97"/>
  <c r="V28" i="97"/>
  <c r="S73" i="98"/>
  <c r="T29" i="98"/>
  <c r="T80" i="100"/>
  <c r="U36" i="100"/>
  <c r="S84" i="98"/>
  <c r="T40" i="98"/>
  <c r="AE72" i="98"/>
  <c r="AF28" i="98"/>
  <c r="S83" i="100"/>
  <c r="T39" i="100"/>
  <c r="T82" i="100"/>
  <c r="U38" i="100"/>
  <c r="W72" i="98"/>
  <c r="X28" i="98"/>
  <c r="T75" i="100"/>
  <c r="U31" i="100"/>
  <c r="T77" i="98"/>
  <c r="U33" i="98"/>
  <c r="S72" i="98"/>
  <c r="T28" i="98"/>
  <c r="AG73" i="99"/>
  <c r="AH29" i="99"/>
  <c r="AE72" i="99"/>
  <c r="AF28" i="99"/>
  <c r="T87" i="100"/>
  <c r="U43" i="100"/>
  <c r="T78" i="99"/>
  <c r="U34" i="99"/>
  <c r="AC73" i="99"/>
  <c r="AD29" i="99"/>
  <c r="AI74" i="100"/>
  <c r="AJ30" i="100"/>
  <c r="S89" i="97"/>
  <c r="T45" i="97"/>
  <c r="S72" i="97"/>
  <c r="T28" i="97"/>
  <c r="S74" i="99"/>
  <c r="T30" i="99"/>
  <c r="S82" i="97"/>
  <c r="T38" i="97"/>
  <c r="AA72" i="97"/>
  <c r="AB28" i="97"/>
  <c r="S82" i="98"/>
  <c r="T38" i="98"/>
  <c r="T89" i="98"/>
  <c r="U45" i="98"/>
  <c r="AI72" i="97"/>
  <c r="AJ28" i="97"/>
  <c r="S78" i="98"/>
  <c r="T34" i="98"/>
  <c r="W73" i="99"/>
  <c r="X29" i="99"/>
  <c r="U91" i="98"/>
  <c r="V47" i="98"/>
  <c r="V92" i="98"/>
  <c r="AE72" i="100"/>
  <c r="AF28" i="100"/>
  <c r="AL71" i="97"/>
  <c r="J15" i="101"/>
  <c r="AB72" i="97"/>
  <c r="AC28" i="97"/>
  <c r="AE73" i="97"/>
  <c r="AF29" i="97"/>
  <c r="S81" i="97"/>
  <c r="T37" i="97"/>
  <c r="T90" i="100"/>
  <c r="U46" i="100"/>
  <c r="T79" i="100"/>
  <c r="U35" i="100"/>
  <c r="AL27" i="98"/>
  <c r="C16" i="101"/>
  <c r="AK72" i="97"/>
  <c r="AL27" i="97"/>
  <c r="B16" i="101"/>
  <c r="T87" i="97"/>
  <c r="U43" i="97"/>
  <c r="W73" i="97"/>
  <c r="X29" i="97"/>
  <c r="T72" i="97"/>
  <c r="U28" i="97"/>
  <c r="S81" i="98"/>
  <c r="T37" i="98"/>
  <c r="T77" i="100"/>
  <c r="U33" i="100"/>
  <c r="AI73" i="99"/>
  <c r="AJ29" i="99"/>
  <c r="U80" i="99"/>
  <c r="V36" i="99"/>
  <c r="AG73" i="100"/>
  <c r="AH29" i="100"/>
  <c r="W72" i="100"/>
  <c r="X28" i="100"/>
  <c r="X72" i="98"/>
  <c r="Y28" i="98"/>
  <c r="AE73" i="99"/>
  <c r="AF29" i="99"/>
  <c r="AE73" i="98"/>
  <c r="AF29" i="98"/>
  <c r="AI73" i="98"/>
  <c r="AJ29" i="98"/>
  <c r="AE73" i="100"/>
  <c r="AF29" i="100"/>
  <c r="AD73" i="100"/>
  <c r="AE29" i="100"/>
  <c r="AA73" i="98"/>
  <c r="AB29" i="98"/>
  <c r="W72" i="97"/>
  <c r="X28" i="97"/>
  <c r="S84" i="97"/>
  <c r="T40" i="97"/>
  <c r="W72" i="99"/>
  <c r="X28" i="99"/>
  <c r="AA73" i="97"/>
  <c r="AB29" i="97"/>
  <c r="S75" i="98"/>
  <c r="T31" i="98"/>
  <c r="S87" i="97"/>
  <c r="T43" i="97"/>
  <c r="S74" i="97"/>
  <c r="T30" i="97"/>
  <c r="AD73" i="98"/>
  <c r="AE29" i="98"/>
  <c r="S87" i="100"/>
  <c r="T43" i="100"/>
  <c r="AF72" i="97"/>
  <c r="AG28" i="97"/>
  <c r="G16" i="101"/>
  <c r="P14" i="101"/>
  <c r="Q14" i="101"/>
  <c r="R14" i="101"/>
  <c r="T86" i="99"/>
  <c r="U42" i="99"/>
  <c r="H15" i="101"/>
  <c r="I15" i="101"/>
  <c r="AC73" i="100"/>
  <c r="AD29" i="100"/>
  <c r="O15" i="101"/>
  <c r="Z73" i="100"/>
  <c r="AA29" i="100"/>
  <c r="U41" i="100"/>
  <c r="T85" i="100"/>
  <c r="V74" i="100"/>
  <c r="W30" i="100"/>
  <c r="U81" i="99"/>
  <c r="V37" i="99"/>
  <c r="AL72" i="100"/>
  <c r="N16" i="101"/>
  <c r="V45" i="99"/>
  <c r="U89" i="99"/>
  <c r="U36" i="98"/>
  <c r="T80" i="98"/>
  <c r="AL28" i="99"/>
  <c r="E17" i="101"/>
  <c r="T75" i="98"/>
  <c r="U31" i="98"/>
  <c r="U45" i="99"/>
  <c r="T89" i="99"/>
  <c r="U90" i="97"/>
  <c r="V46" i="97"/>
  <c r="W74" i="100"/>
  <c r="X30" i="100"/>
  <c r="D16" i="101"/>
  <c r="AA29" i="98"/>
  <c r="Z73" i="98"/>
  <c r="U79" i="97"/>
  <c r="V35" i="97"/>
  <c r="AL72" i="99"/>
  <c r="M16" i="101"/>
  <c r="U40" i="99"/>
  <c r="T84" i="99"/>
  <c r="AL72" i="98"/>
  <c r="K16" i="101"/>
  <c r="U46" i="99"/>
  <c r="T90" i="99"/>
  <c r="U78" i="97"/>
  <c r="V34" i="97"/>
  <c r="U82" i="99"/>
  <c r="V38" i="99"/>
  <c r="L15" i="101"/>
  <c r="AH73" i="98"/>
  <c r="AI29" i="98"/>
  <c r="V73" i="98"/>
  <c r="W29" i="98"/>
  <c r="T88" i="97"/>
  <c r="U44" i="97"/>
  <c r="U88" i="100"/>
  <c r="V44" i="100"/>
  <c r="AJ73" i="100"/>
  <c r="AK29" i="100"/>
  <c r="U90" i="98"/>
  <c r="V46" i="98"/>
  <c r="T75" i="99"/>
  <c r="U31" i="99"/>
  <c r="AD74" i="99"/>
  <c r="AE30" i="99"/>
  <c r="U83" i="100"/>
  <c r="V39" i="100"/>
  <c r="U81" i="100"/>
  <c r="V37" i="100"/>
  <c r="V88" i="97"/>
  <c r="W44" i="97"/>
  <c r="T81" i="97"/>
  <c r="U37" i="97"/>
  <c r="U87" i="98"/>
  <c r="V43" i="98"/>
  <c r="AJ74" i="100"/>
  <c r="AK30" i="100"/>
  <c r="AB73" i="99"/>
  <c r="AC29" i="99"/>
  <c r="Z74" i="99"/>
  <c r="AA30" i="99"/>
  <c r="U79" i="100"/>
  <c r="V35" i="100"/>
  <c r="T81" i="98"/>
  <c r="U37" i="98"/>
  <c r="AG73" i="97"/>
  <c r="AH29" i="97"/>
  <c r="AJ74" i="99"/>
  <c r="AK30" i="99"/>
  <c r="AJ74" i="97"/>
  <c r="AK30" i="97"/>
  <c r="T88" i="100"/>
  <c r="U44" i="100"/>
  <c r="X73" i="97"/>
  <c r="Y29" i="97"/>
  <c r="X73" i="100"/>
  <c r="Y29" i="100"/>
  <c r="U88" i="97"/>
  <c r="V44" i="97"/>
  <c r="AF73" i="100"/>
  <c r="AG29" i="100"/>
  <c r="AF73" i="99"/>
  <c r="AG29" i="99"/>
  <c r="U78" i="98"/>
  <c r="V34" i="98"/>
  <c r="AB73" i="98"/>
  <c r="AC29" i="98"/>
  <c r="V80" i="98"/>
  <c r="W36" i="98"/>
  <c r="AG73" i="98"/>
  <c r="AH29" i="98"/>
  <c r="AD73" i="97"/>
  <c r="AE29" i="97"/>
  <c r="T91" i="100"/>
  <c r="U47" i="100"/>
  <c r="U92" i="100"/>
  <c r="AL28" i="100"/>
  <c r="F17" i="101"/>
  <c r="AF74" i="100"/>
  <c r="AG30" i="100"/>
  <c r="U91" i="100"/>
  <c r="V47" i="100"/>
  <c r="V92" i="100"/>
  <c r="T76" i="98"/>
  <c r="U32" i="98"/>
  <c r="AJ74" i="98"/>
  <c r="AK30" i="98"/>
  <c r="U78" i="100"/>
  <c r="V34" i="100"/>
  <c r="T82" i="97"/>
  <c r="U38" i="97"/>
  <c r="T79" i="98"/>
  <c r="U35" i="98"/>
  <c r="T83" i="98"/>
  <c r="U39" i="98"/>
  <c r="T73" i="97"/>
  <c r="U29" i="97"/>
  <c r="T84" i="100"/>
  <c r="U40" i="100"/>
  <c r="T74" i="98"/>
  <c r="U30" i="98"/>
  <c r="Z74" i="100"/>
  <c r="AA30" i="100"/>
  <c r="T74" i="99"/>
  <c r="U30" i="99"/>
  <c r="T87" i="99"/>
  <c r="U43" i="99"/>
  <c r="AJ73" i="99"/>
  <c r="AK29" i="99"/>
  <c r="V74" i="99"/>
  <c r="W30" i="99"/>
  <c r="T73" i="99"/>
  <c r="U29" i="99"/>
  <c r="X74" i="98"/>
  <c r="Y30" i="98"/>
  <c r="T74" i="100"/>
  <c r="U30" i="100"/>
  <c r="T73" i="100"/>
  <c r="U29" i="100"/>
  <c r="U82" i="100"/>
  <c r="V38" i="100"/>
  <c r="T86" i="100"/>
  <c r="U42" i="100"/>
  <c r="T76" i="97"/>
  <c r="U32" i="97"/>
  <c r="U84" i="99"/>
  <c r="V40" i="99"/>
  <c r="AE74" i="98"/>
  <c r="AF30" i="98"/>
  <c r="AB74" i="97"/>
  <c r="AC30" i="97"/>
  <c r="AB74" i="98"/>
  <c r="AC30" i="98"/>
  <c r="AF74" i="98"/>
  <c r="AG30" i="98"/>
  <c r="AH74" i="100"/>
  <c r="AI30" i="100"/>
  <c r="T82" i="98"/>
  <c r="U38" i="98"/>
  <c r="U79" i="99"/>
  <c r="V35" i="99"/>
  <c r="AH74" i="99"/>
  <c r="AI30" i="99"/>
  <c r="U76" i="100"/>
  <c r="V32" i="100"/>
  <c r="T80" i="97"/>
  <c r="U36" i="97"/>
  <c r="T87" i="98"/>
  <c r="U43" i="98"/>
  <c r="AJ73" i="98"/>
  <c r="AK29" i="98"/>
  <c r="T85" i="99"/>
  <c r="U41" i="99"/>
  <c r="T84" i="97"/>
  <c r="U40" i="97"/>
  <c r="Y73" i="98"/>
  <c r="Z29" i="98"/>
  <c r="T73" i="98"/>
  <c r="U29" i="98"/>
  <c r="V85" i="100"/>
  <c r="W41" i="100"/>
  <c r="V73" i="97"/>
  <c r="W29" i="97"/>
  <c r="U77" i="100"/>
  <c r="V33" i="100"/>
  <c r="T76" i="99"/>
  <c r="U32" i="99"/>
  <c r="AC73" i="98"/>
  <c r="AD29" i="98"/>
  <c r="V76" i="97"/>
  <c r="W32" i="97"/>
  <c r="V90" i="98"/>
  <c r="W46" i="98"/>
  <c r="Y73" i="97"/>
  <c r="Z29" i="97"/>
  <c r="T79" i="97"/>
  <c r="U35" i="97"/>
  <c r="AI74" i="99"/>
  <c r="AJ30" i="99"/>
  <c r="T89" i="100"/>
  <c r="U45" i="100"/>
  <c r="X74" i="97"/>
  <c r="Y30" i="97"/>
  <c r="AL72" i="97"/>
  <c r="J16" i="101"/>
  <c r="T90" i="97"/>
  <c r="U46" i="97"/>
  <c r="AE74" i="100"/>
  <c r="AF30" i="100"/>
  <c r="X74" i="99"/>
  <c r="Y30" i="99"/>
  <c r="X73" i="98"/>
  <c r="Y29" i="98"/>
  <c r="W74" i="99"/>
  <c r="X30" i="99"/>
  <c r="AB74" i="100"/>
  <c r="AC30" i="100"/>
  <c r="AF73" i="97"/>
  <c r="AG29" i="97"/>
  <c r="U73" i="98"/>
  <c r="V29" i="98"/>
  <c r="T91" i="97"/>
  <c r="U47" i="97"/>
  <c r="U92" i="97"/>
  <c r="T85" i="97"/>
  <c r="U41" i="97"/>
  <c r="AB74" i="99"/>
  <c r="AC30" i="99"/>
  <c r="AF74" i="97"/>
  <c r="AG30" i="97"/>
  <c r="AB73" i="97"/>
  <c r="AC29" i="97"/>
  <c r="AF73" i="98"/>
  <c r="AG29" i="98"/>
  <c r="T75" i="97"/>
  <c r="U31" i="97"/>
  <c r="X73" i="99"/>
  <c r="Y29" i="99"/>
  <c r="AF74" i="99"/>
  <c r="AG30" i="99"/>
  <c r="V81" i="99"/>
  <c r="W37" i="99"/>
  <c r="U73" i="97"/>
  <c r="V29" i="97"/>
  <c r="U80" i="100"/>
  <c r="V36" i="100"/>
  <c r="AC73" i="97"/>
  <c r="AD29" i="97"/>
  <c r="AJ73" i="97"/>
  <c r="AK29" i="97"/>
  <c r="T83" i="97"/>
  <c r="U39" i="97"/>
  <c r="AJ75" i="100"/>
  <c r="AK31" i="100"/>
  <c r="T85" i="98"/>
  <c r="U41" i="98"/>
  <c r="AE74" i="99"/>
  <c r="AF30" i="99"/>
  <c r="U85" i="98"/>
  <c r="V41" i="98"/>
  <c r="AA74" i="99"/>
  <c r="AB30" i="99"/>
  <c r="Z73" i="97"/>
  <c r="AA29" i="97"/>
  <c r="AH73" i="97"/>
  <c r="AI29" i="97"/>
  <c r="T77" i="99"/>
  <c r="U33" i="99"/>
  <c r="U83" i="99"/>
  <c r="V39" i="99"/>
  <c r="X74" i="100"/>
  <c r="Y30" i="100"/>
  <c r="AK73" i="98"/>
  <c r="AL28" i="98"/>
  <c r="C17" i="101"/>
  <c r="AK73" i="97"/>
  <c r="AL28" i="97"/>
  <c r="B17" i="101"/>
  <c r="AB73" i="100"/>
  <c r="AC29" i="100"/>
  <c r="H16" i="101"/>
  <c r="I16" i="101"/>
  <c r="P15" i="101"/>
  <c r="Q15" i="101"/>
  <c r="R15" i="101"/>
  <c r="U87" i="99"/>
  <c r="V43" i="99"/>
  <c r="AD74" i="100"/>
  <c r="AE30" i="100"/>
  <c r="AA74" i="100"/>
  <c r="AB30" i="100"/>
  <c r="O16" i="101"/>
  <c r="U86" i="100"/>
  <c r="V42" i="100"/>
  <c r="L16" i="101"/>
  <c r="V82" i="99"/>
  <c r="W38" i="99"/>
  <c r="X31" i="100"/>
  <c r="W75" i="100"/>
  <c r="G17" i="101"/>
  <c r="V32" i="98"/>
  <c r="U76" i="98"/>
  <c r="V37" i="98"/>
  <c r="U81" i="98"/>
  <c r="V90" i="99"/>
  <c r="W46" i="99"/>
  <c r="U91" i="99"/>
  <c r="V47" i="99"/>
  <c r="V92" i="99"/>
  <c r="AL73" i="99"/>
  <c r="M17" i="101"/>
  <c r="AI74" i="98"/>
  <c r="AJ30" i="98"/>
  <c r="AA74" i="98"/>
  <c r="AB30" i="98"/>
  <c r="Y31" i="100"/>
  <c r="X75" i="100"/>
  <c r="V83" i="99"/>
  <c r="W39" i="99"/>
  <c r="U85" i="99"/>
  <c r="V41" i="99"/>
  <c r="W47" i="97"/>
  <c r="W92" i="97"/>
  <c r="V91" i="97"/>
  <c r="AL73" i="100"/>
  <c r="N17" i="101"/>
  <c r="W35" i="97"/>
  <c r="V79" i="97"/>
  <c r="V80" i="97"/>
  <c r="W36" i="97"/>
  <c r="W74" i="98"/>
  <c r="X30" i="98"/>
  <c r="U90" i="99"/>
  <c r="V46" i="99"/>
  <c r="AJ75" i="99"/>
  <c r="AK31" i="99"/>
  <c r="W77" i="97"/>
  <c r="X33" i="97"/>
  <c r="W86" i="100"/>
  <c r="X42" i="100"/>
  <c r="U88" i="98"/>
  <c r="V44" i="98"/>
  <c r="V80" i="99"/>
  <c r="W36" i="99"/>
  <c r="U75" i="99"/>
  <c r="V31" i="99"/>
  <c r="U74" i="97"/>
  <c r="V30" i="97"/>
  <c r="V79" i="100"/>
  <c r="W35" i="100"/>
  <c r="AK74" i="100"/>
  <c r="AL29" i="100"/>
  <c r="F18" i="101"/>
  <c r="V84" i="99"/>
  <c r="W40" i="99"/>
  <c r="AC75" i="98"/>
  <c r="AD31" i="98"/>
  <c r="AG74" i="99"/>
  <c r="AH30" i="99"/>
  <c r="AH74" i="97"/>
  <c r="AI30" i="97"/>
  <c r="Y75" i="97"/>
  <c r="Z31" i="97"/>
  <c r="U80" i="97"/>
  <c r="V36" i="97"/>
  <c r="U85" i="97"/>
  <c r="V41" i="97"/>
  <c r="U81" i="97"/>
  <c r="V37" i="97"/>
  <c r="AA75" i="100"/>
  <c r="AB31" i="100"/>
  <c r="U84" i="98"/>
  <c r="V40" i="98"/>
  <c r="AK75" i="98"/>
  <c r="AG75" i="100"/>
  <c r="AH31" i="100"/>
  <c r="V89" i="100"/>
  <c r="W45" i="100"/>
  <c r="AG75" i="99"/>
  <c r="AH31" i="99"/>
  <c r="U74" i="100"/>
  <c r="V30" i="100"/>
  <c r="Y74" i="97"/>
  <c r="Z30" i="97"/>
  <c r="U76" i="99"/>
  <c r="V32" i="99"/>
  <c r="D17" i="101"/>
  <c r="U78" i="99"/>
  <c r="V34" i="99"/>
  <c r="AB75" i="99"/>
  <c r="AC31" i="99"/>
  <c r="AK76" i="100"/>
  <c r="V81" i="100"/>
  <c r="W37" i="100"/>
  <c r="Y74" i="99"/>
  <c r="Z30" i="99"/>
  <c r="AG75" i="97"/>
  <c r="AH31" i="97"/>
  <c r="V74" i="98"/>
  <c r="W30" i="98"/>
  <c r="X75" i="99"/>
  <c r="Y31" i="99"/>
  <c r="Y75" i="99"/>
  <c r="Z31" i="99"/>
  <c r="U83" i="98"/>
  <c r="V39" i="98"/>
  <c r="AC75" i="97"/>
  <c r="AD31" i="97"/>
  <c r="U87" i="100"/>
  <c r="V43" i="100"/>
  <c r="U75" i="100"/>
  <c r="V31" i="100"/>
  <c r="AK74" i="99"/>
  <c r="AL29" i="99"/>
  <c r="E18" i="101"/>
  <c r="W81" i="98"/>
  <c r="X37" i="98"/>
  <c r="AG74" i="100"/>
  <c r="AH30" i="100"/>
  <c r="U89" i="100"/>
  <c r="V45" i="100"/>
  <c r="AC74" i="99"/>
  <c r="AD30" i="99"/>
  <c r="V82" i="100"/>
  <c r="W38" i="100"/>
  <c r="V91" i="98"/>
  <c r="W47" i="98"/>
  <c r="W92" i="98"/>
  <c r="AC74" i="100"/>
  <c r="AD30" i="100"/>
  <c r="AC74" i="97"/>
  <c r="AD30" i="97"/>
  <c r="W89" i="97"/>
  <c r="X45" i="97"/>
  <c r="AL73" i="97"/>
  <c r="J17" i="101"/>
  <c r="Z74" i="97"/>
  <c r="AA30" i="97"/>
  <c r="AD74" i="98"/>
  <c r="AE30" i="98"/>
  <c r="V78" i="100"/>
  <c r="W34" i="100"/>
  <c r="U74" i="98"/>
  <c r="V30" i="98"/>
  <c r="U86" i="99"/>
  <c r="V42" i="99"/>
  <c r="V77" i="100"/>
  <c r="W33" i="100"/>
  <c r="U75" i="98"/>
  <c r="V31" i="98"/>
  <c r="U80" i="98"/>
  <c r="V36" i="98"/>
  <c r="U77" i="98"/>
  <c r="V33" i="98"/>
  <c r="U89" i="97"/>
  <c r="V45" i="97"/>
  <c r="AA74" i="97"/>
  <c r="AB30" i="97"/>
  <c r="V74" i="97"/>
  <c r="W30" i="97"/>
  <c r="AG74" i="97"/>
  <c r="AH30" i="97"/>
  <c r="Y74" i="98"/>
  <c r="Z30" i="98"/>
  <c r="AF75" i="100"/>
  <c r="AG31" i="100"/>
  <c r="AI75" i="100"/>
  <c r="AJ31" i="100"/>
  <c r="AF75" i="98"/>
  <c r="AG31" i="98"/>
  <c r="V83" i="100"/>
  <c r="W39" i="100"/>
  <c r="Y75" i="98"/>
  <c r="Z31" i="98"/>
  <c r="AC74" i="98"/>
  <c r="AD30" i="98"/>
  <c r="V89" i="97"/>
  <c r="W45" i="97"/>
  <c r="AK75" i="97"/>
  <c r="U82" i="98"/>
  <c r="V38" i="98"/>
  <c r="AK75" i="100"/>
  <c r="U82" i="97"/>
  <c r="V38" i="97"/>
  <c r="V84" i="100"/>
  <c r="W40" i="100"/>
  <c r="AD74" i="97"/>
  <c r="AE30" i="97"/>
  <c r="U77" i="97"/>
  <c r="V33" i="97"/>
  <c r="AH74" i="98"/>
  <c r="AI30" i="98"/>
  <c r="V88" i="98"/>
  <c r="W44" i="98"/>
  <c r="V86" i="98"/>
  <c r="W42" i="98"/>
  <c r="U76" i="97"/>
  <c r="V32" i="97"/>
  <c r="U90" i="100"/>
  <c r="V46" i="100"/>
  <c r="W91" i="98"/>
  <c r="X47" i="98"/>
  <c r="X92" i="98"/>
  <c r="U77" i="99"/>
  <c r="V33" i="99"/>
  <c r="W74" i="97"/>
  <c r="X30" i="97"/>
  <c r="Z74" i="98"/>
  <c r="AA30" i="98"/>
  <c r="AK74" i="98"/>
  <c r="AL29" i="98"/>
  <c r="C18" i="101"/>
  <c r="AI75" i="99"/>
  <c r="AJ31" i="99"/>
  <c r="U88" i="99"/>
  <c r="V44" i="99"/>
  <c r="U85" i="100"/>
  <c r="V41" i="100"/>
  <c r="U83" i="97"/>
  <c r="V39" i="97"/>
  <c r="U86" i="98"/>
  <c r="V42" i="98"/>
  <c r="W75" i="99"/>
  <c r="X31" i="99"/>
  <c r="AA75" i="99"/>
  <c r="AB31" i="99"/>
  <c r="AI74" i="97"/>
  <c r="AJ30" i="97"/>
  <c r="U84" i="97"/>
  <c r="V40" i="97"/>
  <c r="AC75" i="99"/>
  <c r="AD31" i="99"/>
  <c r="AL73" i="98"/>
  <c r="K17" i="101"/>
  <c r="Y75" i="100"/>
  <c r="Z31" i="100"/>
  <c r="AF75" i="99"/>
  <c r="AG31" i="99"/>
  <c r="AK74" i="97"/>
  <c r="AL29" i="97"/>
  <c r="B18" i="101"/>
  <c r="W82" i="99"/>
  <c r="X38" i="99"/>
  <c r="AG74" i="98"/>
  <c r="AH30" i="98"/>
  <c r="U86" i="97"/>
  <c r="V42" i="97"/>
  <c r="AC75" i="100"/>
  <c r="AD31" i="100"/>
  <c r="U91" i="97"/>
  <c r="V47" i="97"/>
  <c r="V92" i="97"/>
  <c r="AG75" i="98"/>
  <c r="AH31" i="98"/>
  <c r="V85" i="99"/>
  <c r="W41" i="99"/>
  <c r="U74" i="99"/>
  <c r="V30" i="99"/>
  <c r="AE74" i="97"/>
  <c r="AF30" i="97"/>
  <c r="V79" i="98"/>
  <c r="W35" i="98"/>
  <c r="Y74" i="100"/>
  <c r="Z30" i="100"/>
  <c r="AK75" i="99"/>
  <c r="V80" i="100"/>
  <c r="W36" i="100"/>
  <c r="AE75" i="99"/>
  <c r="AF31" i="99"/>
  <c r="V88" i="99"/>
  <c r="W44" i="99"/>
  <c r="P16" i="101"/>
  <c r="Q16" i="101"/>
  <c r="R16" i="101"/>
  <c r="AE75" i="100"/>
  <c r="AF31" i="100"/>
  <c r="AB75" i="100"/>
  <c r="AC31" i="100"/>
  <c r="V87" i="100"/>
  <c r="W43" i="100"/>
  <c r="X76" i="100"/>
  <c r="Y32" i="100"/>
  <c r="W83" i="99"/>
  <c r="X39" i="99"/>
  <c r="X47" i="99"/>
  <c r="X92" i="99"/>
  <c r="W91" i="99"/>
  <c r="V82" i="98"/>
  <c r="W38" i="98"/>
  <c r="G18" i="101"/>
  <c r="AL30" i="100"/>
  <c r="F19" i="101"/>
  <c r="O17" i="101"/>
  <c r="V77" i="98"/>
  <c r="W33" i="98"/>
  <c r="V91" i="99"/>
  <c r="W47" i="99"/>
  <c r="W92" i="99"/>
  <c r="Z32" i="100"/>
  <c r="Y76" i="100"/>
  <c r="AB75" i="98"/>
  <c r="AC31" i="98"/>
  <c r="W42" i="99"/>
  <c r="V86" i="99"/>
  <c r="AJ75" i="98"/>
  <c r="AK31" i="98"/>
  <c r="AK76" i="98"/>
  <c r="X75" i="98"/>
  <c r="Y31" i="98"/>
  <c r="W81" i="97"/>
  <c r="X37" i="97"/>
  <c r="X40" i="99"/>
  <c r="W84" i="99"/>
  <c r="D18" i="101"/>
  <c r="X36" i="97"/>
  <c r="W80" i="97"/>
  <c r="W80" i="98"/>
  <c r="X36" i="98"/>
  <c r="Z75" i="97"/>
  <c r="AA31" i="97"/>
  <c r="W81" i="99"/>
  <c r="X37" i="99"/>
  <c r="V85" i="97"/>
  <c r="W41" i="97"/>
  <c r="AD75" i="97"/>
  <c r="AE31" i="97"/>
  <c r="AJ75" i="97"/>
  <c r="AK31" i="97"/>
  <c r="AD75" i="100"/>
  <c r="AE31" i="100"/>
  <c r="AD75" i="99"/>
  <c r="AE31" i="99"/>
  <c r="X82" i="98"/>
  <c r="Y38" i="98"/>
  <c r="AD76" i="97"/>
  <c r="AE32" i="97"/>
  <c r="W75" i="98"/>
  <c r="X31" i="98"/>
  <c r="AL74" i="100"/>
  <c r="N18" i="101"/>
  <c r="V75" i="98"/>
  <c r="W31" i="98"/>
  <c r="AD76" i="100"/>
  <c r="AE32" i="100"/>
  <c r="AJ76" i="99"/>
  <c r="AK32" i="99"/>
  <c r="AJ76" i="100"/>
  <c r="AK32" i="100"/>
  <c r="X78" i="97"/>
  <c r="Y34" i="97"/>
  <c r="AB76" i="99"/>
  <c r="AC32" i="99"/>
  <c r="V84" i="98"/>
  <c r="W40" i="98"/>
  <c r="AC76" i="99"/>
  <c r="AD32" i="99"/>
  <c r="W81" i="100"/>
  <c r="X37" i="100"/>
  <c r="AF75" i="97"/>
  <c r="AG31" i="97"/>
  <c r="AH76" i="98"/>
  <c r="AI32" i="98"/>
  <c r="V87" i="97"/>
  <c r="W43" i="97"/>
  <c r="AG76" i="99"/>
  <c r="AH32" i="99"/>
  <c r="V84" i="97"/>
  <c r="W40" i="97"/>
  <c r="W89" i="98"/>
  <c r="X45" i="98"/>
  <c r="AE75" i="97"/>
  <c r="AF31" i="97"/>
  <c r="V83" i="98"/>
  <c r="W39" i="98"/>
  <c r="Z76" i="98"/>
  <c r="AA32" i="98"/>
  <c r="AG76" i="100"/>
  <c r="AH32" i="100"/>
  <c r="AB75" i="97"/>
  <c r="AC31" i="97"/>
  <c r="V76" i="98"/>
  <c r="W32" i="98"/>
  <c r="W79" i="100"/>
  <c r="X35" i="100"/>
  <c r="L17" i="101"/>
  <c r="AL74" i="99"/>
  <c r="M18" i="101"/>
  <c r="V75" i="100"/>
  <c r="W31" i="100"/>
  <c r="AH76" i="100"/>
  <c r="AI32" i="100"/>
  <c r="V82" i="97"/>
  <c r="W38" i="97"/>
  <c r="V81" i="97"/>
  <c r="W37" i="97"/>
  <c r="AD76" i="98"/>
  <c r="AE32" i="98"/>
  <c r="W80" i="100"/>
  <c r="X36" i="100"/>
  <c r="V89" i="98"/>
  <c r="W45" i="98"/>
  <c r="AK76" i="99"/>
  <c r="V78" i="99"/>
  <c r="W34" i="99"/>
  <c r="W75" i="97"/>
  <c r="X31" i="97"/>
  <c r="AB76" i="100"/>
  <c r="AC32" i="100"/>
  <c r="AH75" i="99"/>
  <c r="AI31" i="99"/>
  <c r="AL74" i="97"/>
  <c r="J18" i="101"/>
  <c r="AH76" i="97"/>
  <c r="AI32" i="97"/>
  <c r="AD76" i="99"/>
  <c r="AE32" i="99"/>
  <c r="X76" i="99"/>
  <c r="Y32" i="99"/>
  <c r="AL74" i="98"/>
  <c r="K18" i="101"/>
  <c r="X90" i="97"/>
  <c r="Y46" i="97"/>
  <c r="W83" i="100"/>
  <c r="X39" i="100"/>
  <c r="V90" i="100"/>
  <c r="W46" i="100"/>
  <c r="V76" i="100"/>
  <c r="W32" i="100"/>
  <c r="Z76" i="99"/>
  <c r="AA32" i="99"/>
  <c r="Z75" i="99"/>
  <c r="AA31" i="99"/>
  <c r="V79" i="99"/>
  <c r="W35" i="99"/>
  <c r="W86" i="99"/>
  <c r="X42" i="99"/>
  <c r="AF76" i="99"/>
  <c r="AG32" i="99"/>
  <c r="AL30" i="99"/>
  <c r="E19" i="101"/>
  <c r="V75" i="99"/>
  <c r="W31" i="99"/>
  <c r="AH75" i="98"/>
  <c r="AI31" i="98"/>
  <c r="V86" i="100"/>
  <c r="W42" i="100"/>
  <c r="AA75" i="98"/>
  <c r="AB31" i="98"/>
  <c r="V91" i="100"/>
  <c r="W47" i="100"/>
  <c r="W92" i="100"/>
  <c r="AI75" i="98"/>
  <c r="AJ31" i="98"/>
  <c r="W85" i="100"/>
  <c r="X41" i="100"/>
  <c r="AL30" i="97"/>
  <c r="B19" i="101"/>
  <c r="W84" i="100"/>
  <c r="X40" i="100"/>
  <c r="Z75" i="98"/>
  <c r="AA31" i="98"/>
  <c r="V90" i="97"/>
  <c r="W46" i="97"/>
  <c r="W78" i="100"/>
  <c r="X34" i="100"/>
  <c r="AE75" i="98"/>
  <c r="AF31" i="98"/>
  <c r="AL30" i="98"/>
  <c r="C19" i="101"/>
  <c r="V86" i="97"/>
  <c r="W42" i="97"/>
  <c r="Z76" i="97"/>
  <c r="AA32" i="97"/>
  <c r="W85" i="99"/>
  <c r="X41" i="99"/>
  <c r="V75" i="97"/>
  <c r="W31" i="97"/>
  <c r="X87" i="100"/>
  <c r="Y43" i="100"/>
  <c r="AD75" i="98"/>
  <c r="AE31" i="98"/>
  <c r="W87" i="98"/>
  <c r="X43" i="98"/>
  <c r="V81" i="98"/>
  <c r="W37" i="98"/>
  <c r="W90" i="100"/>
  <c r="X46" i="100"/>
  <c r="V87" i="98"/>
  <c r="W43" i="98"/>
  <c r="AH75" i="100"/>
  <c r="AI31" i="100"/>
  <c r="V88" i="100"/>
  <c r="W44" i="100"/>
  <c r="Y76" i="99"/>
  <c r="Z32" i="99"/>
  <c r="W82" i="100"/>
  <c r="X38" i="100"/>
  <c r="H17" i="101"/>
  <c r="I17" i="101"/>
  <c r="Z75" i="100"/>
  <c r="AA31" i="100"/>
  <c r="X83" i="99"/>
  <c r="Y39" i="99"/>
  <c r="Z76" i="100"/>
  <c r="AA32" i="100"/>
  <c r="V89" i="99"/>
  <c r="W45" i="99"/>
  <c r="X75" i="97"/>
  <c r="Y31" i="97"/>
  <c r="V77" i="97"/>
  <c r="W33" i="97"/>
  <c r="V78" i="97"/>
  <c r="W34" i="97"/>
  <c r="V83" i="97"/>
  <c r="W39" i="97"/>
  <c r="W90" i="97"/>
  <c r="X46" i="97"/>
  <c r="AG76" i="98"/>
  <c r="AH32" i="98"/>
  <c r="AH75" i="97"/>
  <c r="AI31" i="97"/>
  <c r="V78" i="98"/>
  <c r="W34" i="98"/>
  <c r="V87" i="99"/>
  <c r="W43" i="99"/>
  <c r="AA75" i="97"/>
  <c r="AB31" i="97"/>
  <c r="V77" i="99"/>
  <c r="W33" i="99"/>
  <c r="AH76" i="99"/>
  <c r="AI32" i="99"/>
  <c r="V85" i="98"/>
  <c r="W41" i="98"/>
  <c r="AI75" i="97"/>
  <c r="AJ31" i="97"/>
  <c r="V76" i="99"/>
  <c r="W32" i="99"/>
  <c r="X45" i="99"/>
  <c r="W89" i="99"/>
  <c r="AG32" i="100"/>
  <c r="AF76" i="100"/>
  <c r="AC76" i="100"/>
  <c r="AD32" i="100"/>
  <c r="W88" i="100"/>
  <c r="X44" i="100"/>
  <c r="G19" i="101"/>
  <c r="H18" i="101"/>
  <c r="I18" i="101"/>
  <c r="AL75" i="99"/>
  <c r="M19" i="101"/>
  <c r="X84" i="99"/>
  <c r="Y40" i="99"/>
  <c r="AL75" i="100"/>
  <c r="N19" i="101"/>
  <c r="Y77" i="100"/>
  <c r="Z33" i="100"/>
  <c r="P17" i="101"/>
  <c r="Q17" i="101"/>
  <c r="R17" i="101"/>
  <c r="W83" i="98"/>
  <c r="X39" i="98"/>
  <c r="W78" i="98"/>
  <c r="X34" i="98"/>
  <c r="AL31" i="99"/>
  <c r="E20" i="101"/>
  <c r="Y41" i="99"/>
  <c r="X85" i="99"/>
  <c r="W87" i="99"/>
  <c r="X43" i="99"/>
  <c r="AL75" i="98"/>
  <c r="K19" i="101"/>
  <c r="O18" i="101"/>
  <c r="Y38" i="97"/>
  <c r="X82" i="97"/>
  <c r="AC76" i="98"/>
  <c r="AD32" i="98"/>
  <c r="AL75" i="97"/>
  <c r="J19" i="101"/>
  <c r="Y76" i="98"/>
  <c r="Z32" i="98"/>
  <c r="Z77" i="100"/>
  <c r="AA33" i="100"/>
  <c r="X81" i="97"/>
  <c r="Y37" i="97"/>
  <c r="W76" i="100"/>
  <c r="X32" i="100"/>
  <c r="AL31" i="100"/>
  <c r="F20" i="101"/>
  <c r="W88" i="97"/>
  <c r="X44" i="97"/>
  <c r="X82" i="99"/>
  <c r="Y38" i="99"/>
  <c r="AI76" i="97"/>
  <c r="AJ32" i="97"/>
  <c r="W79" i="97"/>
  <c r="X35" i="97"/>
  <c r="AA77" i="100"/>
  <c r="AB33" i="100"/>
  <c r="AA76" i="100"/>
  <c r="AB32" i="100"/>
  <c r="X88" i="98"/>
  <c r="Y44" i="98"/>
  <c r="W91" i="97"/>
  <c r="X47" i="97"/>
  <c r="X92" i="97"/>
  <c r="AG77" i="99"/>
  <c r="AH33" i="99"/>
  <c r="W80" i="99"/>
  <c r="X36" i="99"/>
  <c r="W91" i="100"/>
  <c r="X47" i="100"/>
  <c r="X92" i="100"/>
  <c r="Y79" i="97"/>
  <c r="Z35" i="97"/>
  <c r="AE77" i="97"/>
  <c r="AF33" i="97"/>
  <c r="AK76" i="97"/>
  <c r="AL31" i="97"/>
  <c r="B20" i="101"/>
  <c r="AC76" i="97"/>
  <c r="AD32" i="97"/>
  <c r="W76" i="97"/>
  <c r="X32" i="97"/>
  <c r="AE77" i="99"/>
  <c r="AF33" i="99"/>
  <c r="AC77" i="100"/>
  <c r="AD33" i="100"/>
  <c r="W82" i="97"/>
  <c r="X38" i="97"/>
  <c r="AH77" i="100"/>
  <c r="AI33" i="100"/>
  <c r="X90" i="98"/>
  <c r="Y46" i="98"/>
  <c r="AI77" i="98"/>
  <c r="AJ33" i="98"/>
  <c r="W85" i="98"/>
  <c r="X41" i="98"/>
  <c r="W76" i="98"/>
  <c r="X32" i="98"/>
  <c r="AL31" i="98"/>
  <c r="C20" i="101"/>
  <c r="AA76" i="97"/>
  <c r="AB32" i="97"/>
  <c r="Y88" i="100"/>
  <c r="Z44" i="100"/>
  <c r="W87" i="100"/>
  <c r="X43" i="100"/>
  <c r="AE77" i="98"/>
  <c r="AF33" i="98"/>
  <c r="AH77" i="98"/>
  <c r="AI33" i="98"/>
  <c r="W78" i="97"/>
  <c r="X34" i="97"/>
  <c r="Y84" i="99"/>
  <c r="Z40" i="99"/>
  <c r="AA76" i="98"/>
  <c r="AB32" i="98"/>
  <c r="AA76" i="99"/>
  <c r="AB32" i="99"/>
  <c r="X84" i="100"/>
  <c r="Y40" i="100"/>
  <c r="Y83" i="98"/>
  <c r="Z39" i="98"/>
  <c r="AE76" i="97"/>
  <c r="AF32" i="97"/>
  <c r="W78" i="99"/>
  <c r="X34" i="99"/>
  <c r="X83" i="100"/>
  <c r="Y39" i="100"/>
  <c r="X86" i="100"/>
  <c r="Y42" i="100"/>
  <c r="AI76" i="99"/>
  <c r="AJ32" i="99"/>
  <c r="AD77" i="99"/>
  <c r="AE33" i="99"/>
  <c r="W89" i="100"/>
  <c r="X45" i="100"/>
  <c r="X86" i="99"/>
  <c r="Y42" i="99"/>
  <c r="X76" i="97"/>
  <c r="Y32" i="97"/>
  <c r="W90" i="98"/>
  <c r="X46" i="98"/>
  <c r="W83" i="97"/>
  <c r="X39" i="97"/>
  <c r="AA77" i="98"/>
  <c r="AB33" i="98"/>
  <c r="W85" i="97"/>
  <c r="X41" i="97"/>
  <c r="AG76" i="97"/>
  <c r="AH32" i="97"/>
  <c r="AK77" i="100"/>
  <c r="AJ76" i="97"/>
  <c r="AK32" i="97"/>
  <c r="Y77" i="99"/>
  <c r="Z33" i="99"/>
  <c r="AF76" i="97"/>
  <c r="AG32" i="97"/>
  <c r="AB76" i="97"/>
  <c r="AC32" i="97"/>
  <c r="W86" i="98"/>
  <c r="X42" i="98"/>
  <c r="AI76" i="98"/>
  <c r="AJ32" i="98"/>
  <c r="AI77" i="97"/>
  <c r="AJ33" i="97"/>
  <c r="X80" i="100"/>
  <c r="Y36" i="100"/>
  <c r="W88" i="99"/>
  <c r="X44" i="99"/>
  <c r="X91" i="97"/>
  <c r="Y47" i="97"/>
  <c r="Y92" i="97"/>
  <c r="Y76" i="97"/>
  <c r="Z32" i="97"/>
  <c r="X91" i="100"/>
  <c r="Y47" i="100"/>
  <c r="Y92" i="100"/>
  <c r="AE76" i="98"/>
  <c r="AF32" i="98"/>
  <c r="AF76" i="98"/>
  <c r="AG32" i="98"/>
  <c r="X85" i="100"/>
  <c r="Y41" i="100"/>
  <c r="AA77" i="99"/>
  <c r="AB33" i="99"/>
  <c r="Y91" i="97"/>
  <c r="Z47" i="97"/>
  <c r="Z92" i="97"/>
  <c r="AE76" i="99"/>
  <c r="AF32" i="99"/>
  <c r="W88" i="98"/>
  <c r="X44" i="98"/>
  <c r="AE77" i="100"/>
  <c r="AF33" i="100"/>
  <c r="Z77" i="99"/>
  <c r="AA33" i="99"/>
  <c r="AJ76" i="98"/>
  <c r="AK32" i="98"/>
  <c r="AI77" i="99"/>
  <c r="AJ33" i="99"/>
  <c r="AI76" i="100"/>
  <c r="AJ32" i="100"/>
  <c r="X81" i="100"/>
  <c r="Y37" i="100"/>
  <c r="W77" i="98"/>
  <c r="X33" i="98"/>
  <c r="W84" i="98"/>
  <c r="X40" i="98"/>
  <c r="AH77" i="99"/>
  <c r="AI33" i="99"/>
  <c r="AK77" i="99"/>
  <c r="W86" i="97"/>
  <c r="X42" i="97"/>
  <c r="X81" i="98"/>
  <c r="Y37" i="98"/>
  <c r="W87" i="97"/>
  <c r="X43" i="97"/>
  <c r="W77" i="99"/>
  <c r="X33" i="99"/>
  <c r="AA77" i="97"/>
  <c r="AB33" i="97"/>
  <c r="AB76" i="98"/>
  <c r="AC32" i="98"/>
  <c r="W76" i="99"/>
  <c r="X32" i="99"/>
  <c r="W79" i="99"/>
  <c r="X35" i="99"/>
  <c r="AI77" i="100"/>
  <c r="AJ33" i="100"/>
  <c r="X82" i="100"/>
  <c r="Y38" i="100"/>
  <c r="W79" i="98"/>
  <c r="X35" i="98"/>
  <c r="W84" i="97"/>
  <c r="X40" i="97"/>
  <c r="W90" i="99"/>
  <c r="X46" i="99"/>
  <c r="W82" i="98"/>
  <c r="X38" i="98"/>
  <c r="X79" i="100"/>
  <c r="Y35" i="100"/>
  <c r="D19" i="101"/>
  <c r="X87" i="99"/>
  <c r="Y43" i="99"/>
  <c r="W77" i="100"/>
  <c r="X33" i="100"/>
  <c r="L18" i="101"/>
  <c r="AC77" i="99"/>
  <c r="AD33" i="99"/>
  <c r="X76" i="98"/>
  <c r="Y32" i="98"/>
  <c r="AE76" i="100"/>
  <c r="AF32" i="100"/>
  <c r="X90" i="99"/>
  <c r="Y46" i="99"/>
  <c r="AG77" i="100"/>
  <c r="AH33" i="100"/>
  <c r="O19" i="101"/>
  <c r="AE33" i="100"/>
  <c r="AD77" i="100"/>
  <c r="X89" i="100"/>
  <c r="Y45" i="100"/>
  <c r="Z78" i="100"/>
  <c r="AA34" i="100"/>
  <c r="AL76" i="99"/>
  <c r="M20" i="101"/>
  <c r="G20" i="101"/>
  <c r="Y85" i="99"/>
  <c r="Z41" i="99"/>
  <c r="AL32" i="99"/>
  <c r="E21" i="101"/>
  <c r="Y35" i="98"/>
  <c r="X79" i="98"/>
  <c r="X84" i="98"/>
  <c r="Y40" i="98"/>
  <c r="Y82" i="97"/>
  <c r="Z38" i="97"/>
  <c r="Z42" i="99"/>
  <c r="Y86" i="99"/>
  <c r="P18" i="101"/>
  <c r="Q18" i="101"/>
  <c r="R18" i="101"/>
  <c r="AB34" i="100"/>
  <c r="AA78" i="100"/>
  <c r="Y83" i="97"/>
  <c r="Z39" i="97"/>
  <c r="Z77" i="98"/>
  <c r="AA33" i="98"/>
  <c r="X88" i="99"/>
  <c r="Y44" i="99"/>
  <c r="L19" i="101"/>
  <c r="AL76" i="100"/>
  <c r="N20" i="101"/>
  <c r="AD77" i="98"/>
  <c r="AE33" i="98"/>
  <c r="Z84" i="98"/>
  <c r="AA40" i="98"/>
  <c r="Z89" i="100"/>
  <c r="AA45" i="100"/>
  <c r="AF77" i="100"/>
  <c r="AG33" i="100"/>
  <c r="Y83" i="100"/>
  <c r="Z39" i="100"/>
  <c r="X85" i="98"/>
  <c r="Y41" i="98"/>
  <c r="X89" i="98"/>
  <c r="Y45" i="98"/>
  <c r="X89" i="99"/>
  <c r="Y45" i="99"/>
  <c r="Y77" i="98"/>
  <c r="Z33" i="98"/>
  <c r="X91" i="99"/>
  <c r="Y47" i="99"/>
  <c r="Y92" i="99"/>
  <c r="AJ78" i="100"/>
  <c r="AK34" i="100"/>
  <c r="AB78" i="97"/>
  <c r="AC34" i="97"/>
  <c r="X87" i="97"/>
  <c r="Y43" i="97"/>
  <c r="X78" i="98"/>
  <c r="Y34" i="98"/>
  <c r="AK77" i="98"/>
  <c r="AL32" i="98"/>
  <c r="C21" i="101"/>
  <c r="AF77" i="99"/>
  <c r="AG33" i="99"/>
  <c r="Y86" i="100"/>
  <c r="Z42" i="100"/>
  <c r="Y81" i="100"/>
  <c r="Z37" i="100"/>
  <c r="X86" i="98"/>
  <c r="Y42" i="98"/>
  <c r="X77" i="100"/>
  <c r="Y33" i="100"/>
  <c r="AA78" i="99"/>
  <c r="AB34" i="99"/>
  <c r="X84" i="97"/>
  <c r="Y40" i="97"/>
  <c r="AD77" i="97"/>
  <c r="AE33" i="97"/>
  <c r="Z77" i="97"/>
  <c r="AA33" i="97"/>
  <c r="AC77" i="97"/>
  <c r="AD33" i="97"/>
  <c r="AJ78" i="98"/>
  <c r="AK34" i="98"/>
  <c r="AH77" i="97"/>
  <c r="AI33" i="97"/>
  <c r="X91" i="98"/>
  <c r="Y47" i="98"/>
  <c r="Y92" i="98"/>
  <c r="Y84" i="100"/>
  <c r="Z40" i="100"/>
  <c r="AB77" i="98"/>
  <c r="AC33" i="98"/>
  <c r="AB77" i="97"/>
  <c r="AC33" i="97"/>
  <c r="AD78" i="100"/>
  <c r="AE34" i="100"/>
  <c r="D20" i="101"/>
  <c r="X81" i="99"/>
  <c r="Y37" i="99"/>
  <c r="AB77" i="100"/>
  <c r="AC33" i="100"/>
  <c r="Y83" i="99"/>
  <c r="Z39" i="99"/>
  <c r="X90" i="100"/>
  <c r="Y46" i="100"/>
  <c r="X83" i="97"/>
  <c r="Y39" i="97"/>
  <c r="Y89" i="98"/>
  <c r="Z45" i="98"/>
  <c r="AD78" i="99"/>
  <c r="AE34" i="99"/>
  <c r="X85" i="97"/>
  <c r="Y41" i="97"/>
  <c r="X80" i="99"/>
  <c r="Y36" i="99"/>
  <c r="X78" i="99"/>
  <c r="Y34" i="99"/>
  <c r="Y82" i="100"/>
  <c r="Z38" i="100"/>
  <c r="AG77" i="98"/>
  <c r="AH33" i="98"/>
  <c r="AJ78" i="97"/>
  <c r="AK34" i="97"/>
  <c r="X83" i="98"/>
  <c r="Y39" i="98"/>
  <c r="X80" i="98"/>
  <c r="Y36" i="98"/>
  <c r="X77" i="99"/>
  <c r="Y33" i="99"/>
  <c r="X88" i="97"/>
  <c r="Y44" i="97"/>
  <c r="AI78" i="99"/>
  <c r="AJ34" i="99"/>
  <c r="AJ77" i="100"/>
  <c r="AK33" i="100"/>
  <c r="AF78" i="100"/>
  <c r="AG34" i="100"/>
  <c r="AB78" i="99"/>
  <c r="AC34" i="99"/>
  <c r="AF77" i="98"/>
  <c r="AG33" i="98"/>
  <c r="AJ77" i="98"/>
  <c r="AK33" i="98"/>
  <c r="Y91" i="98"/>
  <c r="Z47" i="98"/>
  <c r="Z92" i="98"/>
  <c r="AL76" i="97"/>
  <c r="J20" i="101"/>
  <c r="H19" i="101"/>
  <c r="I19" i="101"/>
  <c r="AK77" i="97"/>
  <c r="AL32" i="97"/>
  <c r="B21" i="101"/>
  <c r="AJ77" i="97"/>
  <c r="AK33" i="97"/>
  <c r="Y80" i="100"/>
  <c r="Z36" i="100"/>
  <c r="X78" i="100"/>
  <c r="Y34" i="100"/>
  <c r="AG77" i="97"/>
  <c r="AH33" i="97"/>
  <c r="X86" i="97"/>
  <c r="Y42" i="97"/>
  <c r="Y77" i="97"/>
  <c r="Z33" i="97"/>
  <c r="AE78" i="99"/>
  <c r="AF34" i="99"/>
  <c r="X79" i="99"/>
  <c r="Y35" i="99"/>
  <c r="Y85" i="100"/>
  <c r="Z41" i="100"/>
  <c r="Z85" i="99"/>
  <c r="AA41" i="99"/>
  <c r="AF78" i="98"/>
  <c r="AG34" i="98"/>
  <c r="AF78" i="99"/>
  <c r="AG34" i="99"/>
  <c r="AF78" i="97"/>
  <c r="AG34" i="97"/>
  <c r="AH78" i="99"/>
  <c r="AI34" i="99"/>
  <c r="AB78" i="100"/>
  <c r="AC34" i="100"/>
  <c r="X89" i="97"/>
  <c r="Y45" i="97"/>
  <c r="Y82" i="98"/>
  <c r="Z38" i="98"/>
  <c r="Y87" i="100"/>
  <c r="Z43" i="100"/>
  <c r="AI78" i="98"/>
  <c r="AJ34" i="98"/>
  <c r="AC77" i="98"/>
  <c r="AD33" i="98"/>
  <c r="AJ78" i="99"/>
  <c r="AK34" i="99"/>
  <c r="X87" i="98"/>
  <c r="Y43" i="98"/>
  <c r="X77" i="98"/>
  <c r="Y33" i="98"/>
  <c r="AI78" i="100"/>
  <c r="AJ34" i="100"/>
  <c r="Y88" i="99"/>
  <c r="Z44" i="99"/>
  <c r="Z78" i="99"/>
  <c r="AA34" i="99"/>
  <c r="AL32" i="100"/>
  <c r="F21" i="101"/>
  <c r="AB78" i="98"/>
  <c r="AC34" i="98"/>
  <c r="Y87" i="99"/>
  <c r="Z43" i="99"/>
  <c r="AJ77" i="99"/>
  <c r="AK33" i="99"/>
  <c r="AF77" i="97"/>
  <c r="AG33" i="97"/>
  <c r="AB77" i="99"/>
  <c r="AC33" i="99"/>
  <c r="X79" i="97"/>
  <c r="Y35" i="97"/>
  <c r="X88" i="100"/>
  <c r="Y44" i="100"/>
  <c r="AL76" i="98"/>
  <c r="K20" i="101"/>
  <c r="X77" i="97"/>
  <c r="Y33" i="97"/>
  <c r="Z80" i="97"/>
  <c r="AA36" i="97"/>
  <c r="X80" i="97"/>
  <c r="Y36" i="97"/>
  <c r="Z47" i="99"/>
  <c r="Z92" i="99"/>
  <c r="Y91" i="99"/>
  <c r="P19" i="101"/>
  <c r="Q19" i="101"/>
  <c r="R19" i="101"/>
  <c r="AH78" i="100"/>
  <c r="AI34" i="100"/>
  <c r="AE78" i="100"/>
  <c r="AF34" i="100"/>
  <c r="O20" i="101"/>
  <c r="Y90" i="100"/>
  <c r="Z46" i="100"/>
  <c r="H20" i="101"/>
  <c r="I20" i="101"/>
  <c r="G21" i="101"/>
  <c r="D21" i="101"/>
  <c r="Z86" i="99"/>
  <c r="AA42" i="99"/>
  <c r="AA79" i="100"/>
  <c r="AB35" i="100"/>
  <c r="AL77" i="100"/>
  <c r="N21" i="101"/>
  <c r="Y85" i="98"/>
  <c r="Z41" i="98"/>
  <c r="Y80" i="98"/>
  <c r="Z36" i="98"/>
  <c r="AB79" i="100"/>
  <c r="AC35" i="100"/>
  <c r="AL77" i="99"/>
  <c r="M21" i="101"/>
  <c r="Y89" i="99"/>
  <c r="Z45" i="99"/>
  <c r="AA78" i="98"/>
  <c r="AB34" i="98"/>
  <c r="AA43" i="99"/>
  <c r="Z87" i="99"/>
  <c r="AE78" i="98"/>
  <c r="AF34" i="98"/>
  <c r="Z84" i="97"/>
  <c r="AA40" i="97"/>
  <c r="Z83" i="97"/>
  <c r="AA39" i="97"/>
  <c r="AK78" i="99"/>
  <c r="AL33" i="99"/>
  <c r="E22" i="101"/>
  <c r="AA86" i="99"/>
  <c r="AB42" i="99"/>
  <c r="Z89" i="99"/>
  <c r="AA45" i="99"/>
  <c r="AK79" i="99"/>
  <c r="Z83" i="98"/>
  <c r="AA39" i="98"/>
  <c r="AL77" i="97"/>
  <c r="J21" i="101"/>
  <c r="Y79" i="99"/>
  <c r="Z35" i="99"/>
  <c r="Z90" i="98"/>
  <c r="AA46" i="98"/>
  <c r="Z84" i="99"/>
  <c r="AA40" i="99"/>
  <c r="AD78" i="97"/>
  <c r="AE34" i="97"/>
  <c r="Y87" i="98"/>
  <c r="Z43" i="98"/>
  <c r="AA90" i="100"/>
  <c r="AB46" i="100"/>
  <c r="Z88" i="99"/>
  <c r="AA44" i="99"/>
  <c r="AG79" i="97"/>
  <c r="AH35" i="97"/>
  <c r="Z78" i="97"/>
  <c r="AA34" i="97"/>
  <c r="AC79" i="99"/>
  <c r="AD35" i="99"/>
  <c r="Y89" i="97"/>
  <c r="Z45" i="97"/>
  <c r="AC78" i="97"/>
  <c r="AD34" i="97"/>
  <c r="Z85" i="100"/>
  <c r="AA41" i="100"/>
  <c r="Y85" i="97"/>
  <c r="Z41" i="97"/>
  <c r="Z87" i="100"/>
  <c r="AA43" i="100"/>
  <c r="Y88" i="97"/>
  <c r="Z44" i="97"/>
  <c r="Z78" i="98"/>
  <c r="AA34" i="98"/>
  <c r="Y86" i="98"/>
  <c r="Z42" i="98"/>
  <c r="AA85" i="98"/>
  <c r="AB41" i="98"/>
  <c r="AJ79" i="99"/>
  <c r="AK35" i="99"/>
  <c r="AC78" i="98"/>
  <c r="AD34" i="98"/>
  <c r="Y90" i="98"/>
  <c r="Z46" i="98"/>
  <c r="AA81" i="97"/>
  <c r="AB37" i="97"/>
  <c r="Y79" i="100"/>
  <c r="Z35" i="100"/>
  <c r="Y78" i="97"/>
  <c r="Z34" i="97"/>
  <c r="AJ79" i="100"/>
  <c r="AK35" i="100"/>
  <c r="AD78" i="98"/>
  <c r="AE34" i="98"/>
  <c r="L20" i="101"/>
  <c r="AK79" i="97"/>
  <c r="Y81" i="99"/>
  <c r="Z37" i="99"/>
  <c r="Y84" i="97"/>
  <c r="Z40" i="97"/>
  <c r="AC78" i="100"/>
  <c r="AD34" i="100"/>
  <c r="AA78" i="97"/>
  <c r="AB34" i="97"/>
  <c r="AF79" i="99"/>
  <c r="AG35" i="99"/>
  <c r="Y79" i="98"/>
  <c r="Z35" i="98"/>
  <c r="AC78" i="99"/>
  <c r="AD34" i="99"/>
  <c r="AC79" i="98"/>
  <c r="AD35" i="98"/>
  <c r="Y90" i="97"/>
  <c r="Z46" i="97"/>
  <c r="AG79" i="99"/>
  <c r="AH35" i="99"/>
  <c r="Z86" i="100"/>
  <c r="AA42" i="100"/>
  <c r="Y87" i="97"/>
  <c r="Z43" i="97"/>
  <c r="Z81" i="100"/>
  <c r="AA37" i="100"/>
  <c r="AG79" i="100"/>
  <c r="AH35" i="100"/>
  <c r="Y78" i="99"/>
  <c r="Z34" i="99"/>
  <c r="AB79" i="99"/>
  <c r="AC35" i="99"/>
  <c r="AG78" i="99"/>
  <c r="AH34" i="99"/>
  <c r="AC79" i="97"/>
  <c r="AD35" i="97"/>
  <c r="Y90" i="99"/>
  <c r="Z46" i="99"/>
  <c r="Z84" i="100"/>
  <c r="AA40" i="100"/>
  <c r="AH78" i="97"/>
  <c r="AI34" i="97"/>
  <c r="Y78" i="98"/>
  <c r="Z34" i="98"/>
  <c r="AH78" i="98"/>
  <c r="AI34" i="98"/>
  <c r="Y86" i="97"/>
  <c r="Z42" i="97"/>
  <c r="Y82" i="99"/>
  <c r="Z38" i="99"/>
  <c r="AG78" i="98"/>
  <c r="AH34" i="98"/>
  <c r="AI78" i="97"/>
  <c r="AJ34" i="97"/>
  <c r="AJ79" i="98"/>
  <c r="AK35" i="98"/>
  <c r="Y89" i="100"/>
  <c r="Z45" i="100"/>
  <c r="AG78" i="97"/>
  <c r="AH34" i="97"/>
  <c r="AG79" i="98"/>
  <c r="AH35" i="98"/>
  <c r="AK78" i="98"/>
  <c r="AL33" i="98"/>
  <c r="C22" i="101"/>
  <c r="Y81" i="98"/>
  <c r="Z37" i="98"/>
  <c r="AE78" i="97"/>
  <c r="AF34" i="97"/>
  <c r="Z82" i="100"/>
  <c r="AA38" i="100"/>
  <c r="AK79" i="100"/>
  <c r="AG78" i="100"/>
  <c r="AH34" i="100"/>
  <c r="Y80" i="97"/>
  <c r="Z36" i="97"/>
  <c r="AI79" i="99"/>
  <c r="AJ35" i="99"/>
  <c r="Y84" i="98"/>
  <c r="Z40" i="98"/>
  <c r="AE79" i="100"/>
  <c r="AF35" i="100"/>
  <c r="AC79" i="100"/>
  <c r="AD35" i="100"/>
  <c r="Y80" i="99"/>
  <c r="Z36" i="99"/>
  <c r="AK78" i="97"/>
  <c r="AL33" i="97"/>
  <c r="B22" i="101"/>
  <c r="AK78" i="100"/>
  <c r="AL33" i="100"/>
  <c r="F22" i="101"/>
  <c r="Y81" i="97"/>
  <c r="Z37" i="97"/>
  <c r="AA79" i="99"/>
  <c r="AB35" i="99"/>
  <c r="Y88" i="98"/>
  <c r="Z44" i="98"/>
  <c r="Z88" i="100"/>
  <c r="AA44" i="100"/>
  <c r="Z83" i="100"/>
  <c r="AA39" i="100"/>
  <c r="AE79" i="99"/>
  <c r="AF35" i="99"/>
  <c r="Y91" i="100"/>
  <c r="Z47" i="100"/>
  <c r="Z92" i="100"/>
  <c r="AK79" i="98"/>
  <c r="Y78" i="100"/>
  <c r="Z34" i="100"/>
  <c r="AL77" i="98"/>
  <c r="K21" i="101"/>
  <c r="P20" i="101"/>
  <c r="AJ35" i="100"/>
  <c r="AI79" i="100"/>
  <c r="AF79" i="100"/>
  <c r="AG35" i="100"/>
  <c r="H21" i="101"/>
  <c r="I21" i="101"/>
  <c r="Z91" i="100"/>
  <c r="AA47" i="100"/>
  <c r="AA92" i="100"/>
  <c r="O21" i="101"/>
  <c r="AL34" i="98"/>
  <c r="C23" i="101"/>
  <c r="AC36" i="100"/>
  <c r="AB80" i="100"/>
  <c r="AB43" i="99"/>
  <c r="AA87" i="99"/>
  <c r="AA37" i="98"/>
  <c r="Z81" i="98"/>
  <c r="Z86" i="98"/>
  <c r="AA42" i="98"/>
  <c r="AA84" i="97"/>
  <c r="AB40" i="97"/>
  <c r="AC35" i="98"/>
  <c r="AB79" i="98"/>
  <c r="AB41" i="97"/>
  <c r="AA85" i="97"/>
  <c r="AF79" i="98"/>
  <c r="AG35" i="98"/>
  <c r="AA46" i="99"/>
  <c r="Z90" i="99"/>
  <c r="AL78" i="100"/>
  <c r="N22" i="101"/>
  <c r="AL34" i="97"/>
  <c r="B23" i="101"/>
  <c r="AC80" i="100"/>
  <c r="AD36" i="100"/>
  <c r="AA88" i="99"/>
  <c r="AB44" i="99"/>
  <c r="AF80" i="99"/>
  <c r="AG36" i="99"/>
  <c r="AL78" i="97"/>
  <c r="J22" i="101"/>
  <c r="AA83" i="100"/>
  <c r="AB39" i="100"/>
  <c r="AK80" i="98"/>
  <c r="Z83" i="99"/>
  <c r="AA39" i="99"/>
  <c r="Z79" i="98"/>
  <c r="AA35" i="98"/>
  <c r="Z91" i="99"/>
  <c r="AA47" i="99"/>
  <c r="AA92" i="99"/>
  <c r="AC80" i="99"/>
  <c r="AD36" i="99"/>
  <c r="AH80" i="100"/>
  <c r="AI36" i="100"/>
  <c r="AH80" i="99"/>
  <c r="AI36" i="99"/>
  <c r="Z80" i="98"/>
  <c r="AA36" i="98"/>
  <c r="Z85" i="97"/>
  <c r="AA41" i="97"/>
  <c r="AA91" i="98"/>
  <c r="AB47" i="98"/>
  <c r="AB92" i="98"/>
  <c r="AA86" i="100"/>
  <c r="AB42" i="100"/>
  <c r="AF79" i="97"/>
  <c r="AG35" i="97"/>
  <c r="AJ79" i="97"/>
  <c r="AK35" i="97"/>
  <c r="AI79" i="97"/>
  <c r="AJ35" i="97"/>
  <c r="Z91" i="97"/>
  <c r="AA47" i="97"/>
  <c r="AA92" i="97"/>
  <c r="Z82" i="99"/>
  <c r="AA38" i="99"/>
  <c r="Z88" i="98"/>
  <c r="AA44" i="98"/>
  <c r="Z80" i="99"/>
  <c r="AA36" i="99"/>
  <c r="AB80" i="99"/>
  <c r="AC36" i="99"/>
  <c r="Z89" i="97"/>
  <c r="AA45" i="97"/>
  <c r="AA90" i="99"/>
  <c r="AB46" i="99"/>
  <c r="Z79" i="100"/>
  <c r="AA35" i="100"/>
  <c r="AH79" i="100"/>
  <c r="AI35" i="100"/>
  <c r="AH80" i="98"/>
  <c r="AI36" i="98"/>
  <c r="AD80" i="97"/>
  <c r="AE36" i="97"/>
  <c r="AA82" i="100"/>
  <c r="AB38" i="100"/>
  <c r="AG80" i="99"/>
  <c r="AH36" i="99"/>
  <c r="AA84" i="100"/>
  <c r="AB40" i="100"/>
  <c r="Z82" i="97"/>
  <c r="AA38" i="97"/>
  <c r="AD80" i="100"/>
  <c r="AE36" i="100"/>
  <c r="Z85" i="98"/>
  <c r="AA41" i="98"/>
  <c r="Z79" i="97"/>
  <c r="AA35" i="97"/>
  <c r="AB82" i="97"/>
  <c r="AC38" i="97"/>
  <c r="AB86" i="98"/>
  <c r="AC42" i="98"/>
  <c r="AA88" i="100"/>
  <c r="AB44" i="100"/>
  <c r="AD79" i="97"/>
  <c r="AE35" i="97"/>
  <c r="AH80" i="97"/>
  <c r="AI36" i="97"/>
  <c r="AB87" i="99"/>
  <c r="AC43" i="99"/>
  <c r="AK80" i="99"/>
  <c r="Z82" i="98"/>
  <c r="AA38" i="98"/>
  <c r="AH79" i="97"/>
  <c r="AI35" i="97"/>
  <c r="AH79" i="98"/>
  <c r="AI35" i="98"/>
  <c r="Z87" i="97"/>
  <c r="AA43" i="97"/>
  <c r="AH79" i="99"/>
  <c r="AI35" i="99"/>
  <c r="Z88" i="97"/>
  <c r="AA44" i="97"/>
  <c r="AD80" i="98"/>
  <c r="AE36" i="98"/>
  <c r="AB79" i="97"/>
  <c r="AC35" i="97"/>
  <c r="AE79" i="97"/>
  <c r="AF35" i="97"/>
  <c r="L21" i="101"/>
  <c r="AF80" i="100"/>
  <c r="AG36" i="100"/>
  <c r="AA89" i="100"/>
  <c r="AB45" i="100"/>
  <c r="AJ80" i="99"/>
  <c r="AK36" i="99"/>
  <c r="Z80" i="100"/>
  <c r="AA36" i="100"/>
  <c r="Z91" i="98"/>
  <c r="AA47" i="98"/>
  <c r="AA92" i="98"/>
  <c r="Z87" i="98"/>
  <c r="AA43" i="98"/>
  <c r="Z86" i="97"/>
  <c r="AA42" i="97"/>
  <c r="Z90" i="97"/>
  <c r="AA46" i="97"/>
  <c r="AA89" i="99"/>
  <c r="AB45" i="99"/>
  <c r="AA84" i="98"/>
  <c r="AB40" i="98"/>
  <c r="G22" i="101"/>
  <c r="AK80" i="100"/>
  <c r="AA85" i="100"/>
  <c r="AB41" i="100"/>
  <c r="AA87" i="100"/>
  <c r="AB43" i="100"/>
  <c r="Q20" i="101"/>
  <c r="R20" i="101"/>
  <c r="AA85" i="99"/>
  <c r="AB41" i="99"/>
  <c r="AL78" i="99"/>
  <c r="M22" i="101"/>
  <c r="Z81" i="99"/>
  <c r="AA37" i="99"/>
  <c r="AA79" i="97"/>
  <c r="AB35" i="97"/>
  <c r="AL34" i="100"/>
  <c r="F23" i="101"/>
  <c r="Z90" i="100"/>
  <c r="AA46" i="100"/>
  <c r="AI79" i="98"/>
  <c r="AJ35" i="98"/>
  <c r="Z79" i="99"/>
  <c r="AA35" i="99"/>
  <c r="AD79" i="99"/>
  <c r="AE35" i="99"/>
  <c r="AD79" i="100"/>
  <c r="AE35" i="100"/>
  <c r="Z89" i="98"/>
  <c r="AA45" i="98"/>
  <c r="D22" i="101"/>
  <c r="Z81" i="97"/>
  <c r="AA37" i="97"/>
  <c r="AL78" i="98"/>
  <c r="K22" i="101"/>
  <c r="AE79" i="98"/>
  <c r="AF35" i="98"/>
  <c r="AD79" i="98"/>
  <c r="AE35" i="98"/>
  <c r="AA79" i="98"/>
  <c r="AB35" i="98"/>
  <c r="AD80" i="99"/>
  <c r="AE36" i="99"/>
  <c r="AB91" i="100"/>
  <c r="AC47" i="100"/>
  <c r="AC92" i="100"/>
  <c r="AL34" i="99"/>
  <c r="E23" i="101"/>
  <c r="AJ80" i="100"/>
  <c r="AK36" i="100"/>
  <c r="AK81" i="100"/>
  <c r="AG80" i="100"/>
  <c r="AH36" i="100"/>
  <c r="D23" i="101"/>
  <c r="AL35" i="100"/>
  <c r="F24" i="101"/>
  <c r="AC44" i="99"/>
  <c r="AB88" i="99"/>
  <c r="AC81" i="100"/>
  <c r="AD37" i="100"/>
  <c r="AL79" i="100"/>
  <c r="N23" i="101"/>
  <c r="AA87" i="98"/>
  <c r="AB43" i="98"/>
  <c r="O22" i="101"/>
  <c r="AL79" i="99"/>
  <c r="M23" i="101"/>
  <c r="AL79" i="97"/>
  <c r="J23" i="101"/>
  <c r="AA82" i="98"/>
  <c r="AB38" i="98"/>
  <c r="AB89" i="99"/>
  <c r="AC45" i="99"/>
  <c r="AE37" i="100"/>
  <c r="AD81" i="100"/>
  <c r="AG80" i="98"/>
  <c r="AH36" i="98"/>
  <c r="AL35" i="98"/>
  <c r="C24" i="101"/>
  <c r="AL79" i="98"/>
  <c r="K23" i="101"/>
  <c r="AC42" i="97"/>
  <c r="AB86" i="97"/>
  <c r="AD36" i="98"/>
  <c r="AC80" i="98"/>
  <c r="AB85" i="97"/>
  <c r="AC41" i="97"/>
  <c r="AL35" i="99"/>
  <c r="E24" i="101"/>
  <c r="AA91" i="99"/>
  <c r="AB47" i="99"/>
  <c r="AB92" i="99"/>
  <c r="AB86" i="99"/>
  <c r="AC42" i="99"/>
  <c r="AE80" i="97"/>
  <c r="AF36" i="97"/>
  <c r="AI81" i="98"/>
  <c r="AJ37" i="98"/>
  <c r="AK80" i="97"/>
  <c r="AL35" i="97"/>
  <c r="B24" i="101"/>
  <c r="P21" i="101"/>
  <c r="Q21" i="101"/>
  <c r="R21" i="101"/>
  <c r="AI81" i="100"/>
  <c r="AJ37" i="100"/>
  <c r="AA84" i="99"/>
  <c r="AB40" i="99"/>
  <c r="L22" i="101"/>
  <c r="AE80" i="99"/>
  <c r="AF36" i="99"/>
  <c r="AA81" i="100"/>
  <c r="AB37" i="100"/>
  <c r="AB85" i="100"/>
  <c r="AC41" i="100"/>
  <c r="AF80" i="97"/>
  <c r="AG36" i="97"/>
  <c r="AI80" i="98"/>
  <c r="AJ36" i="98"/>
  <c r="AB89" i="100"/>
  <c r="AC45" i="100"/>
  <c r="AA86" i="98"/>
  <c r="AB42" i="98"/>
  <c r="AH81" i="99"/>
  <c r="AI37" i="99"/>
  <c r="AI80" i="100"/>
  <c r="AJ36" i="100"/>
  <c r="AC81" i="99"/>
  <c r="AD37" i="99"/>
  <c r="AG80" i="97"/>
  <c r="AH36" i="97"/>
  <c r="AA91" i="100"/>
  <c r="AB47" i="100"/>
  <c r="AB92" i="100"/>
  <c r="AE81" i="99"/>
  <c r="AF37" i="99"/>
  <c r="AA80" i="99"/>
  <c r="AB36" i="99"/>
  <c r="AA87" i="97"/>
  <c r="AB43" i="97"/>
  <c r="AF80" i="98"/>
  <c r="AG36" i="98"/>
  <c r="AB80" i="97"/>
  <c r="AC36" i="97"/>
  <c r="AB88" i="100"/>
  <c r="AC44" i="100"/>
  <c r="H22" i="101"/>
  <c r="I22" i="101"/>
  <c r="AK81" i="99"/>
  <c r="AA86" i="97"/>
  <c r="AB42" i="97"/>
  <c r="AD81" i="99"/>
  <c r="AE37" i="99"/>
  <c r="AA89" i="97"/>
  <c r="AB45" i="97"/>
  <c r="AA90" i="98"/>
  <c r="AB46" i="98"/>
  <c r="AB85" i="98"/>
  <c r="AC41" i="98"/>
  <c r="AA88" i="98"/>
  <c r="AB44" i="98"/>
  <c r="AC80" i="97"/>
  <c r="AD36" i="97"/>
  <c r="AI80" i="99"/>
  <c r="AJ36" i="99"/>
  <c r="AI80" i="97"/>
  <c r="AJ36" i="97"/>
  <c r="AC88" i="99"/>
  <c r="AD44" i="99"/>
  <c r="AC87" i="98"/>
  <c r="AD43" i="98"/>
  <c r="AE81" i="100"/>
  <c r="AF37" i="100"/>
  <c r="AB83" i="100"/>
  <c r="AC39" i="100"/>
  <c r="AA80" i="100"/>
  <c r="AB36" i="100"/>
  <c r="AA81" i="99"/>
  <c r="AB37" i="99"/>
  <c r="AB87" i="100"/>
  <c r="AC43" i="100"/>
  <c r="AA91" i="97"/>
  <c r="AB47" i="97"/>
  <c r="AB92" i="97"/>
  <c r="AA90" i="97"/>
  <c r="AB46" i="97"/>
  <c r="AB80" i="98"/>
  <c r="AC36" i="98"/>
  <c r="AA82" i="99"/>
  <c r="AB38" i="99"/>
  <c r="AB86" i="100"/>
  <c r="AC42" i="100"/>
  <c r="AB90" i="100"/>
  <c r="AC46" i="100"/>
  <c r="AA81" i="98"/>
  <c r="AB37" i="98"/>
  <c r="AG81" i="99"/>
  <c r="AH37" i="99"/>
  <c r="G23" i="101"/>
  <c r="AJ80" i="98"/>
  <c r="AK36" i="98"/>
  <c r="AA83" i="98"/>
  <c r="AB39" i="98"/>
  <c r="AI81" i="97"/>
  <c r="AJ37" i="97"/>
  <c r="AC83" i="97"/>
  <c r="AD39" i="97"/>
  <c r="AA83" i="97"/>
  <c r="AB39" i="97"/>
  <c r="AE81" i="97"/>
  <c r="AF37" i="97"/>
  <c r="AB91" i="99"/>
  <c r="AC47" i="99"/>
  <c r="AC92" i="99"/>
  <c r="AA89" i="98"/>
  <c r="AB45" i="98"/>
  <c r="AJ80" i="97"/>
  <c r="AK36" i="97"/>
  <c r="AA88" i="97"/>
  <c r="AB44" i="97"/>
  <c r="AA80" i="97"/>
  <c r="AB36" i="97"/>
  <c r="AA83" i="99"/>
  <c r="AB39" i="99"/>
  <c r="AE80" i="100"/>
  <c r="AF36" i="100"/>
  <c r="AB90" i="99"/>
  <c r="AC46" i="99"/>
  <c r="AE81" i="98"/>
  <c r="AF37" i="98"/>
  <c r="AE80" i="98"/>
  <c r="AF36" i="98"/>
  <c r="AA82" i="97"/>
  <c r="AB38" i="97"/>
  <c r="AG81" i="100"/>
  <c r="AH37" i="100"/>
  <c r="AI81" i="99"/>
  <c r="AJ37" i="99"/>
  <c r="AA80" i="98"/>
  <c r="AB36" i="98"/>
  <c r="AB84" i="100"/>
  <c r="AC40" i="100"/>
  <c r="L23" i="101"/>
  <c r="H23" i="101"/>
  <c r="I23" i="101"/>
  <c r="AI37" i="100"/>
  <c r="AH81" i="100"/>
  <c r="G24" i="101"/>
  <c r="AD82" i="100"/>
  <c r="AE38" i="100"/>
  <c r="AL36" i="100"/>
  <c r="F25" i="101"/>
  <c r="O23" i="101"/>
  <c r="AC89" i="99"/>
  <c r="AD45" i="99"/>
  <c r="AL80" i="99"/>
  <c r="M24" i="101"/>
  <c r="AC44" i="98"/>
  <c r="AB88" i="98"/>
  <c r="AC39" i="98"/>
  <c r="AB83" i="98"/>
  <c r="P22" i="101"/>
  <c r="Q22" i="101"/>
  <c r="R22" i="101"/>
  <c r="AC86" i="97"/>
  <c r="AD42" i="97"/>
  <c r="AH81" i="98"/>
  <c r="AI37" i="98"/>
  <c r="AL80" i="100"/>
  <c r="N24" i="101"/>
  <c r="AL80" i="98"/>
  <c r="K24" i="101"/>
  <c r="AD81" i="98"/>
  <c r="AE37" i="98"/>
  <c r="AE82" i="100"/>
  <c r="AF38" i="100"/>
  <c r="AC90" i="99"/>
  <c r="AD46" i="99"/>
  <c r="AL36" i="99"/>
  <c r="E25" i="101"/>
  <c r="D24" i="101"/>
  <c r="AC87" i="97"/>
  <c r="AD43" i="97"/>
  <c r="AF82" i="100"/>
  <c r="AG38" i="100"/>
  <c r="AF82" i="98"/>
  <c r="AG38" i="98"/>
  <c r="AB81" i="97"/>
  <c r="AC37" i="97"/>
  <c r="AJ82" i="97"/>
  <c r="AK38" i="97"/>
  <c r="AB82" i="98"/>
  <c r="AC38" i="98"/>
  <c r="AC81" i="98"/>
  <c r="AD37" i="98"/>
  <c r="AC89" i="100"/>
  <c r="AD45" i="100"/>
  <c r="AD82" i="99"/>
  <c r="AE38" i="99"/>
  <c r="AC90" i="100"/>
  <c r="AD46" i="100"/>
  <c r="AC86" i="100"/>
  <c r="AD42" i="100"/>
  <c r="AL80" i="97"/>
  <c r="J24" i="101"/>
  <c r="AC85" i="100"/>
  <c r="AD41" i="100"/>
  <c r="AB87" i="97"/>
  <c r="AC43" i="97"/>
  <c r="AF82" i="97"/>
  <c r="AG38" i="97"/>
  <c r="AB91" i="97"/>
  <c r="AC47" i="97"/>
  <c r="AC92" i="97"/>
  <c r="AC81" i="97"/>
  <c r="AD37" i="97"/>
  <c r="AJ81" i="100"/>
  <c r="AK37" i="100"/>
  <c r="AJ81" i="98"/>
  <c r="AK37" i="98"/>
  <c r="AB82" i="100"/>
  <c r="AC38" i="100"/>
  <c r="AB88" i="97"/>
  <c r="AC44" i="97"/>
  <c r="AJ82" i="100"/>
  <c r="AK38" i="100"/>
  <c r="AB89" i="97"/>
  <c r="AC45" i="97"/>
  <c r="AB84" i="98"/>
  <c r="AC40" i="98"/>
  <c r="AC91" i="100"/>
  <c r="AD47" i="100"/>
  <c r="AD92" i="100"/>
  <c r="AB81" i="98"/>
  <c r="AC37" i="98"/>
  <c r="AB82" i="99"/>
  <c r="AC38" i="99"/>
  <c r="AD88" i="98"/>
  <c r="AE44" i="98"/>
  <c r="AD81" i="97"/>
  <c r="AE37" i="97"/>
  <c r="AB91" i="98"/>
  <c r="AC47" i="98"/>
  <c r="AC92" i="98"/>
  <c r="AF81" i="97"/>
  <c r="AG37" i="97"/>
  <c r="AJ82" i="98"/>
  <c r="AK38" i="98"/>
  <c r="AC91" i="99"/>
  <c r="AD47" i="99"/>
  <c r="AD92" i="99"/>
  <c r="AB83" i="97"/>
  <c r="AC39" i="97"/>
  <c r="AF81" i="100"/>
  <c r="AG37" i="100"/>
  <c r="AK81" i="97"/>
  <c r="AL36" i="97"/>
  <c r="B25" i="101"/>
  <c r="AB84" i="97"/>
  <c r="AC40" i="97"/>
  <c r="AH82" i="99"/>
  <c r="AI38" i="99"/>
  <c r="AC87" i="100"/>
  <c r="AD43" i="100"/>
  <c r="AB81" i="99"/>
  <c r="AC37" i="99"/>
  <c r="AI82" i="99"/>
  <c r="AJ38" i="99"/>
  <c r="AF81" i="99"/>
  <c r="AG37" i="99"/>
  <c r="AB81" i="100"/>
  <c r="AC37" i="100"/>
  <c r="AD89" i="99"/>
  <c r="AE45" i="99"/>
  <c r="AB89" i="98"/>
  <c r="AC45" i="98"/>
  <c r="AB90" i="97"/>
  <c r="AC46" i="97"/>
  <c r="AG81" i="98"/>
  <c r="AH37" i="98"/>
  <c r="AG81" i="97"/>
  <c r="AH37" i="97"/>
  <c r="AC87" i="99"/>
  <c r="AD43" i="99"/>
  <c r="AJ81" i="99"/>
  <c r="AK37" i="99"/>
  <c r="AF81" i="98"/>
  <c r="AG37" i="98"/>
  <c r="AB90" i="98"/>
  <c r="AC46" i="98"/>
  <c r="AK81" i="98"/>
  <c r="AL36" i="98"/>
  <c r="C25" i="101"/>
  <c r="AB83" i="99"/>
  <c r="AC39" i="99"/>
  <c r="AF82" i="99"/>
  <c r="AG38" i="99"/>
  <c r="AB87" i="98"/>
  <c r="AC43" i="98"/>
  <c r="AJ82" i="99"/>
  <c r="AK38" i="99"/>
  <c r="AB84" i="99"/>
  <c r="AC40" i="99"/>
  <c r="AD84" i="97"/>
  <c r="AE40" i="97"/>
  <c r="AH81" i="97"/>
  <c r="AI37" i="97"/>
  <c r="AH82" i="100"/>
  <c r="AI38" i="100"/>
  <c r="AC88" i="100"/>
  <c r="AD44" i="100"/>
  <c r="AC84" i="100"/>
  <c r="AD40" i="100"/>
  <c r="AJ81" i="97"/>
  <c r="AK37" i="97"/>
  <c r="AC86" i="98"/>
  <c r="AD42" i="98"/>
  <c r="AE82" i="99"/>
  <c r="AF38" i="99"/>
  <c r="AB85" i="99"/>
  <c r="AC41" i="99"/>
  <c r="P23" i="101"/>
  <c r="Q23" i="101"/>
  <c r="R23" i="101"/>
  <c r="AL81" i="100"/>
  <c r="N25" i="101"/>
  <c r="AI82" i="100"/>
  <c r="AJ38" i="100"/>
  <c r="H24" i="101"/>
  <c r="I24" i="101"/>
  <c r="G25" i="101"/>
  <c r="AD90" i="99"/>
  <c r="AE46" i="99"/>
  <c r="AE83" i="100"/>
  <c r="AF39" i="100"/>
  <c r="O24" i="101"/>
  <c r="AL81" i="99"/>
  <c r="M25" i="101"/>
  <c r="AD40" i="98"/>
  <c r="AC84" i="98"/>
  <c r="AD45" i="98"/>
  <c r="AC89" i="98"/>
  <c r="AD91" i="99"/>
  <c r="AE47" i="99"/>
  <c r="AE92" i="99"/>
  <c r="AI82" i="98"/>
  <c r="AJ38" i="98"/>
  <c r="AF83" i="100"/>
  <c r="AG39" i="100"/>
  <c r="AD87" i="97"/>
  <c r="AE43" i="97"/>
  <c r="L24" i="101"/>
  <c r="AE44" i="97"/>
  <c r="AD88" i="97"/>
  <c r="AE82" i="98"/>
  <c r="AF38" i="98"/>
  <c r="AC91" i="97"/>
  <c r="AD47" i="97"/>
  <c r="AD92" i="97"/>
  <c r="AG82" i="99"/>
  <c r="AH38" i="99"/>
  <c r="AD88" i="100"/>
  <c r="AE44" i="100"/>
  <c r="D25" i="101"/>
  <c r="AK83" i="98"/>
  <c r="AE82" i="97"/>
  <c r="AF38" i="97"/>
  <c r="AC89" i="97"/>
  <c r="AD45" i="97"/>
  <c r="AK82" i="100"/>
  <c r="AL37" i="100"/>
  <c r="F26" i="101"/>
  <c r="AC88" i="97"/>
  <c r="AD44" i="97"/>
  <c r="AF83" i="99"/>
  <c r="AG39" i="99"/>
  <c r="AL81" i="98"/>
  <c r="K25" i="101"/>
  <c r="AL81" i="97"/>
  <c r="J25" i="101"/>
  <c r="AE83" i="99"/>
  <c r="AF39" i="99"/>
  <c r="AC83" i="98"/>
  <c r="AD39" i="98"/>
  <c r="AG83" i="100"/>
  <c r="AH39" i="100"/>
  <c r="AD82" i="98"/>
  <c r="AE38" i="98"/>
  <c r="AD88" i="99"/>
  <c r="AE44" i="99"/>
  <c r="AE85" i="97"/>
  <c r="AF41" i="97"/>
  <c r="AC88" i="98"/>
  <c r="AD44" i="98"/>
  <c r="AD87" i="98"/>
  <c r="AE43" i="98"/>
  <c r="AI83" i="100"/>
  <c r="AJ39" i="100"/>
  <c r="AC91" i="98"/>
  <c r="AD47" i="98"/>
  <c r="AD92" i="98"/>
  <c r="AC90" i="98"/>
  <c r="AD46" i="98"/>
  <c r="AJ83" i="99"/>
  <c r="AK39" i="99"/>
  <c r="AI83" i="99"/>
  <c r="AJ39" i="99"/>
  <c r="AG82" i="100"/>
  <c r="AH38" i="100"/>
  <c r="AE89" i="98"/>
  <c r="AF45" i="98"/>
  <c r="AC85" i="98"/>
  <c r="AD41" i="98"/>
  <c r="AD82" i="97"/>
  <c r="AE38" i="97"/>
  <c r="AD86" i="100"/>
  <c r="AE42" i="100"/>
  <c r="AD91" i="100"/>
  <c r="AE47" i="100"/>
  <c r="AE92" i="100"/>
  <c r="AD89" i="100"/>
  <c r="AE45" i="100"/>
  <c r="AC86" i="99"/>
  <c r="AD42" i="99"/>
  <c r="AC85" i="99"/>
  <c r="AD41" i="99"/>
  <c r="AG83" i="99"/>
  <c r="AH39" i="99"/>
  <c r="AK83" i="97"/>
  <c r="AH82" i="97"/>
  <c r="AI38" i="97"/>
  <c r="AC84" i="97"/>
  <c r="AD40" i="97"/>
  <c r="AG82" i="97"/>
  <c r="AH38" i="97"/>
  <c r="AC83" i="99"/>
  <c r="AD39" i="99"/>
  <c r="AC90" i="97"/>
  <c r="AD46" i="97"/>
  <c r="AC83" i="100"/>
  <c r="AD39" i="100"/>
  <c r="AG83" i="98"/>
  <c r="AH39" i="98"/>
  <c r="AG82" i="98"/>
  <c r="AH38" i="98"/>
  <c r="AK83" i="99"/>
  <c r="AD87" i="100"/>
  <c r="AE43" i="100"/>
  <c r="AD90" i="100"/>
  <c r="AE46" i="100"/>
  <c r="AC82" i="97"/>
  <c r="AD38" i="97"/>
  <c r="AK82" i="97"/>
  <c r="AL37" i="97"/>
  <c r="B26" i="101"/>
  <c r="AE90" i="99"/>
  <c r="AF46" i="99"/>
  <c r="AI82" i="97"/>
  <c r="AJ38" i="97"/>
  <c r="AD85" i="100"/>
  <c r="AE41" i="100"/>
  <c r="AC84" i="99"/>
  <c r="AD40" i="99"/>
  <c r="AK82" i="99"/>
  <c r="AL37" i="99"/>
  <c r="E26" i="101"/>
  <c r="AH82" i="98"/>
  <c r="AI38" i="98"/>
  <c r="AC82" i="100"/>
  <c r="AD38" i="100"/>
  <c r="AC82" i="99"/>
  <c r="AD38" i="99"/>
  <c r="AC85" i="97"/>
  <c r="AD41" i="97"/>
  <c r="AC82" i="98"/>
  <c r="AD38" i="98"/>
  <c r="AK83" i="100"/>
  <c r="AK82" i="98"/>
  <c r="AL37" i="98"/>
  <c r="C26" i="101"/>
  <c r="AG83" i="97"/>
  <c r="AH39" i="97"/>
  <c r="O25" i="101"/>
  <c r="AL38" i="100"/>
  <c r="F27" i="101"/>
  <c r="AK39" i="100"/>
  <c r="AK84" i="100"/>
  <c r="AJ83" i="100"/>
  <c r="P24" i="101"/>
  <c r="Q24" i="101"/>
  <c r="R24" i="101"/>
  <c r="AL38" i="99"/>
  <c r="E27" i="101"/>
  <c r="AF84" i="100"/>
  <c r="AG40" i="100"/>
  <c r="AE91" i="99"/>
  <c r="AF47" i="99"/>
  <c r="AF92" i="99"/>
  <c r="G26" i="101"/>
  <c r="D26" i="101"/>
  <c r="AE46" i="98"/>
  <c r="AD90" i="98"/>
  <c r="AE41" i="98"/>
  <c r="AD85" i="98"/>
  <c r="AH40" i="100"/>
  <c r="AG84" i="100"/>
  <c r="AE88" i="97"/>
  <c r="AF44" i="97"/>
  <c r="AL82" i="97"/>
  <c r="J26" i="101"/>
  <c r="AL38" i="97"/>
  <c r="B27" i="101"/>
  <c r="AG39" i="98"/>
  <c r="AF83" i="98"/>
  <c r="AK39" i="98"/>
  <c r="AK84" i="98"/>
  <c r="AJ83" i="98"/>
  <c r="AL82" i="99"/>
  <c r="M26" i="101"/>
  <c r="AF45" i="97"/>
  <c r="AE89" i="97"/>
  <c r="L25" i="101"/>
  <c r="AD83" i="100"/>
  <c r="AE39" i="100"/>
  <c r="AE86" i="100"/>
  <c r="AF42" i="100"/>
  <c r="AE88" i="100"/>
  <c r="AF44" i="100"/>
  <c r="AH84" i="98"/>
  <c r="AI40" i="98"/>
  <c r="AH84" i="99"/>
  <c r="AI40" i="99"/>
  <c r="AD86" i="98"/>
  <c r="AE42" i="98"/>
  <c r="AK84" i="99"/>
  <c r="AJ84" i="100"/>
  <c r="AK40" i="100"/>
  <c r="AE89" i="99"/>
  <c r="AF45" i="99"/>
  <c r="AF84" i="99"/>
  <c r="AG40" i="99"/>
  <c r="H25" i="101"/>
  <c r="I25" i="101"/>
  <c r="AE87" i="100"/>
  <c r="AF43" i="100"/>
  <c r="AD91" i="98"/>
  <c r="AE47" i="98"/>
  <c r="AE92" i="98"/>
  <c r="AE88" i="98"/>
  <c r="AF44" i="98"/>
  <c r="AE83" i="98"/>
  <c r="AF39" i="98"/>
  <c r="AD90" i="97"/>
  <c r="AE46" i="97"/>
  <c r="AH83" i="97"/>
  <c r="AI39" i="97"/>
  <c r="AL82" i="100"/>
  <c r="N26" i="101"/>
  <c r="AD83" i="98"/>
  <c r="AE39" i="98"/>
  <c r="AD84" i="100"/>
  <c r="AE40" i="100"/>
  <c r="AD85" i="97"/>
  <c r="AE41" i="97"/>
  <c r="AH83" i="99"/>
  <c r="AI39" i="99"/>
  <c r="AF90" i="98"/>
  <c r="AG46" i="98"/>
  <c r="AH84" i="97"/>
  <c r="AI40" i="97"/>
  <c r="AD86" i="97"/>
  <c r="AE42" i="97"/>
  <c r="AJ83" i="97"/>
  <c r="AK39" i="97"/>
  <c r="AD83" i="97"/>
  <c r="AE39" i="97"/>
  <c r="AD87" i="99"/>
  <c r="AE43" i="99"/>
  <c r="AE83" i="97"/>
  <c r="AF39" i="97"/>
  <c r="AH83" i="100"/>
  <c r="AI39" i="100"/>
  <c r="AD89" i="98"/>
  <c r="AE45" i="98"/>
  <c r="AH84" i="100"/>
  <c r="AI40" i="100"/>
  <c r="AG84" i="99"/>
  <c r="AH40" i="99"/>
  <c r="AF83" i="97"/>
  <c r="AG39" i="97"/>
  <c r="AE89" i="100"/>
  <c r="AF45" i="100"/>
  <c r="AI83" i="98"/>
  <c r="AJ39" i="98"/>
  <c r="AD91" i="97"/>
  <c r="AE47" i="97"/>
  <c r="AE92" i="97"/>
  <c r="AD86" i="99"/>
  <c r="AE42" i="99"/>
  <c r="AD83" i="99"/>
  <c r="AE39" i="99"/>
  <c r="AD85" i="99"/>
  <c r="AE41" i="99"/>
  <c r="AF91" i="99"/>
  <c r="AG47" i="99"/>
  <c r="AG92" i="99"/>
  <c r="AE91" i="100"/>
  <c r="AF47" i="100"/>
  <c r="AF92" i="100"/>
  <c r="AH83" i="98"/>
  <c r="AI39" i="98"/>
  <c r="AE90" i="100"/>
  <c r="AF46" i="100"/>
  <c r="AJ84" i="99"/>
  <c r="AK40" i="99"/>
  <c r="AF86" i="97"/>
  <c r="AG42" i="97"/>
  <c r="AD84" i="98"/>
  <c r="AE40" i="98"/>
  <c r="AD89" i="97"/>
  <c r="AE45" i="97"/>
  <c r="AL38" i="98"/>
  <c r="C27" i="101"/>
  <c r="AL82" i="98"/>
  <c r="K26" i="101"/>
  <c r="AD84" i="99"/>
  <c r="AE40" i="99"/>
  <c r="AI83" i="97"/>
  <c r="AJ39" i="97"/>
  <c r="G27" i="101"/>
  <c r="P25" i="101"/>
  <c r="Q25" i="101"/>
  <c r="R25" i="101"/>
  <c r="H26" i="101"/>
  <c r="I26" i="101"/>
  <c r="L26" i="101"/>
  <c r="D27" i="101"/>
  <c r="AH41" i="100"/>
  <c r="AG85" i="100"/>
  <c r="AL83" i="98"/>
  <c r="K27" i="101"/>
  <c r="O26" i="101"/>
  <c r="AE86" i="98"/>
  <c r="AF42" i="98"/>
  <c r="AE91" i="98"/>
  <c r="AF47" i="98"/>
  <c r="AF92" i="98"/>
  <c r="AL39" i="99"/>
  <c r="E28" i="101"/>
  <c r="AL83" i="100"/>
  <c r="N27" i="101"/>
  <c r="AL83" i="97"/>
  <c r="J27" i="101"/>
  <c r="AF90" i="97"/>
  <c r="AG46" i="97"/>
  <c r="AG45" i="97"/>
  <c r="AF89" i="97"/>
  <c r="AL83" i="99"/>
  <c r="M27" i="101"/>
  <c r="AG84" i="98"/>
  <c r="AH40" i="98"/>
  <c r="AL39" i="98"/>
  <c r="C28" i="101"/>
  <c r="AH85" i="100"/>
  <c r="AI41" i="100"/>
  <c r="AE84" i="97"/>
  <c r="AF40" i="97"/>
  <c r="AF89" i="98"/>
  <c r="AG45" i="98"/>
  <c r="AE87" i="99"/>
  <c r="AF43" i="99"/>
  <c r="AJ84" i="98"/>
  <c r="AK40" i="98"/>
  <c r="AI85" i="100"/>
  <c r="AJ41" i="100"/>
  <c r="AF84" i="97"/>
  <c r="AG40" i="97"/>
  <c r="AG91" i="98"/>
  <c r="AH47" i="98"/>
  <c r="AH92" i="98"/>
  <c r="AE86" i="97"/>
  <c r="AF42" i="97"/>
  <c r="AK84" i="97"/>
  <c r="AL39" i="97"/>
  <c r="B28" i="101"/>
  <c r="AE85" i="100"/>
  <c r="AF41" i="100"/>
  <c r="AI84" i="97"/>
  <c r="AJ40" i="97"/>
  <c r="AF90" i="99"/>
  <c r="AG46" i="99"/>
  <c r="AI85" i="99"/>
  <c r="AJ41" i="99"/>
  <c r="AF87" i="100"/>
  <c r="AG43" i="100"/>
  <c r="AG85" i="99"/>
  <c r="AH41" i="99"/>
  <c r="AF90" i="100"/>
  <c r="AG46" i="100"/>
  <c r="AE90" i="98"/>
  <c r="AF46" i="98"/>
  <c r="AE88" i="99"/>
  <c r="AF44" i="99"/>
  <c r="AE85" i="99"/>
  <c r="AF41" i="99"/>
  <c r="AE91" i="97"/>
  <c r="AF47" i="97"/>
  <c r="AF92" i="97"/>
  <c r="AF88" i="100"/>
  <c r="AG44" i="100"/>
  <c r="AK85" i="100"/>
  <c r="AI85" i="98"/>
  <c r="AJ41" i="98"/>
  <c r="AE84" i="100"/>
  <c r="AF40" i="100"/>
  <c r="AL39" i="100"/>
  <c r="F28" i="101"/>
  <c r="AE87" i="98"/>
  <c r="AF43" i="98"/>
  <c r="AK85" i="99"/>
  <c r="AE90" i="97"/>
  <c r="AF46" i="97"/>
  <c r="AE86" i="99"/>
  <c r="AF42" i="99"/>
  <c r="AG84" i="97"/>
  <c r="AH40" i="97"/>
  <c r="AE87" i="97"/>
  <c r="AF43" i="97"/>
  <c r="AF91" i="100"/>
  <c r="AG47" i="100"/>
  <c r="AG92" i="100"/>
  <c r="AJ84" i="97"/>
  <c r="AK40" i="97"/>
  <c r="AI84" i="99"/>
  <c r="AJ40" i="99"/>
  <c r="AF84" i="98"/>
  <c r="AG40" i="98"/>
  <c r="AG87" i="97"/>
  <c r="AH43" i="97"/>
  <c r="AE85" i="98"/>
  <c r="AF41" i="98"/>
  <c r="AI84" i="98"/>
  <c r="AJ40" i="98"/>
  <c r="AE84" i="99"/>
  <c r="AF40" i="99"/>
  <c r="AH85" i="99"/>
  <c r="AI41" i="99"/>
  <c r="AI84" i="100"/>
  <c r="AJ40" i="100"/>
  <c r="AI85" i="97"/>
  <c r="AJ41" i="97"/>
  <c r="AE84" i="98"/>
  <c r="AF40" i="98"/>
  <c r="AF89" i="100"/>
  <c r="AG45" i="100"/>
  <c r="L27" i="101"/>
  <c r="H27" i="101"/>
  <c r="I27" i="101"/>
  <c r="AL40" i="99"/>
  <c r="E29" i="101"/>
  <c r="P26" i="101"/>
  <c r="Q26" i="101"/>
  <c r="R26" i="101"/>
  <c r="D28" i="101"/>
  <c r="AH86" i="100"/>
  <c r="AI42" i="100"/>
  <c r="AL40" i="100"/>
  <c r="F29" i="101"/>
  <c r="O27" i="101"/>
  <c r="AG43" i="98"/>
  <c r="AF87" i="98"/>
  <c r="G28" i="101"/>
  <c r="AG90" i="97"/>
  <c r="AH46" i="97"/>
  <c r="AI86" i="100"/>
  <c r="AJ42" i="100"/>
  <c r="AG91" i="97"/>
  <c r="AH47" i="97"/>
  <c r="AH92" i="97"/>
  <c r="AL84" i="98"/>
  <c r="K28" i="101"/>
  <c r="AL84" i="100"/>
  <c r="N28" i="101"/>
  <c r="AL84" i="97"/>
  <c r="J28" i="101"/>
  <c r="AI41" i="98"/>
  <c r="AH85" i="98"/>
  <c r="AL84" i="99"/>
  <c r="M28" i="101"/>
  <c r="O28" i="101"/>
  <c r="AG90" i="100"/>
  <c r="AH46" i="100"/>
  <c r="AJ86" i="98"/>
  <c r="AK42" i="98"/>
  <c r="AJ86" i="99"/>
  <c r="AK42" i="99"/>
  <c r="AJ86" i="100"/>
  <c r="AK42" i="100"/>
  <c r="AF85" i="97"/>
  <c r="AG41" i="97"/>
  <c r="AH88" i="97"/>
  <c r="AI44" i="97"/>
  <c r="AF87" i="97"/>
  <c r="AG43" i="97"/>
  <c r="AK85" i="98"/>
  <c r="AL40" i="98"/>
  <c r="C29" i="101"/>
  <c r="AI86" i="99"/>
  <c r="AJ42" i="99"/>
  <c r="AF86" i="99"/>
  <c r="AG42" i="99"/>
  <c r="AG91" i="99"/>
  <c r="AH47" i="99"/>
  <c r="AH92" i="99"/>
  <c r="AF85" i="98"/>
  <c r="AG41" i="98"/>
  <c r="AF85" i="99"/>
  <c r="AG41" i="99"/>
  <c r="AK85" i="97"/>
  <c r="AL40" i="97"/>
  <c r="B29" i="101"/>
  <c r="AH85" i="97"/>
  <c r="AI41" i="97"/>
  <c r="AF88" i="98"/>
  <c r="AG44" i="98"/>
  <c r="AH86" i="99"/>
  <c r="AI42" i="99"/>
  <c r="AG89" i="100"/>
  <c r="AH45" i="100"/>
  <c r="AJ85" i="97"/>
  <c r="AK41" i="97"/>
  <c r="AF88" i="99"/>
  <c r="AG44" i="99"/>
  <c r="AG91" i="100"/>
  <c r="AH47" i="100"/>
  <c r="AH92" i="100"/>
  <c r="AF89" i="99"/>
  <c r="AG45" i="99"/>
  <c r="AJ86" i="97"/>
  <c r="AK42" i="97"/>
  <c r="AG85" i="98"/>
  <c r="AH41" i="98"/>
  <c r="AG88" i="100"/>
  <c r="AH44" i="100"/>
  <c r="AJ85" i="98"/>
  <c r="AK41" i="98"/>
  <c r="AF87" i="99"/>
  <c r="AG43" i="99"/>
  <c r="AF85" i="100"/>
  <c r="AG41" i="100"/>
  <c r="AF86" i="100"/>
  <c r="AG42" i="100"/>
  <c r="AG85" i="97"/>
  <c r="AH41" i="97"/>
  <c r="AG90" i="98"/>
  <c r="AH46" i="98"/>
  <c r="AJ85" i="100"/>
  <c r="AK41" i="100"/>
  <c r="AF86" i="98"/>
  <c r="AG42" i="98"/>
  <c r="AJ85" i="99"/>
  <c r="AK41" i="99"/>
  <c r="AF88" i="97"/>
  <c r="AG44" i="97"/>
  <c r="AF91" i="97"/>
  <c r="AG47" i="97"/>
  <c r="AG92" i="97"/>
  <c r="AF91" i="98"/>
  <c r="AG47" i="98"/>
  <c r="AG92" i="98"/>
  <c r="P27" i="101"/>
  <c r="Q27" i="101"/>
  <c r="R27" i="101"/>
  <c r="H28" i="101"/>
  <c r="I28" i="101"/>
  <c r="G29" i="101"/>
  <c r="AL85" i="100"/>
  <c r="N29" i="101"/>
  <c r="AJ43" i="100"/>
  <c r="AI87" i="100"/>
  <c r="L28" i="101"/>
  <c r="P28" i="101"/>
  <c r="Q28" i="101"/>
  <c r="AG88" i="98"/>
  <c r="AH44" i="98"/>
  <c r="D29" i="101"/>
  <c r="AK43" i="100"/>
  <c r="AK88" i="100"/>
  <c r="AJ87" i="100"/>
  <c r="AJ42" i="98"/>
  <c r="AI86" i="98"/>
  <c r="AL85" i="99"/>
  <c r="M29" i="101"/>
  <c r="AH91" i="97"/>
  <c r="AI47" i="97"/>
  <c r="AI92" i="97"/>
  <c r="AG86" i="97"/>
  <c r="AH42" i="97"/>
  <c r="AG89" i="99"/>
  <c r="AH45" i="99"/>
  <c r="AG86" i="100"/>
  <c r="AH42" i="100"/>
  <c r="AK86" i="97"/>
  <c r="AL41" i="97"/>
  <c r="B30" i="101"/>
  <c r="AK87" i="98"/>
  <c r="AG87" i="100"/>
  <c r="AH43" i="100"/>
  <c r="AJ87" i="99"/>
  <c r="AK43" i="99"/>
  <c r="AK86" i="100"/>
  <c r="AL41" i="100"/>
  <c r="F30" i="101"/>
  <c r="AH89" i="100"/>
  <c r="AI45" i="100"/>
  <c r="AG90" i="99"/>
  <c r="AH46" i="99"/>
  <c r="AG89" i="98"/>
  <c r="AH45" i="98"/>
  <c r="AG86" i="98"/>
  <c r="AH42" i="98"/>
  <c r="AL85" i="98"/>
  <c r="K29" i="101"/>
  <c r="AK87" i="100"/>
  <c r="AG88" i="99"/>
  <c r="AH44" i="99"/>
  <c r="AH90" i="100"/>
  <c r="AI46" i="100"/>
  <c r="AI86" i="97"/>
  <c r="AJ42" i="97"/>
  <c r="AG88" i="97"/>
  <c r="AH44" i="97"/>
  <c r="AH91" i="100"/>
  <c r="AI47" i="100"/>
  <c r="AI92" i="100"/>
  <c r="AG89" i="97"/>
  <c r="AH45" i="97"/>
  <c r="AH86" i="98"/>
  <c r="AI42" i="98"/>
  <c r="AG87" i="98"/>
  <c r="AH43" i="98"/>
  <c r="AG86" i="99"/>
  <c r="AH42" i="99"/>
  <c r="AH86" i="97"/>
  <c r="AI42" i="97"/>
  <c r="AK87" i="99"/>
  <c r="AH91" i="98"/>
  <c r="AI47" i="98"/>
  <c r="AI92" i="98"/>
  <c r="AK86" i="99"/>
  <c r="AL41" i="99"/>
  <c r="E30" i="101"/>
  <c r="AK86" i="98"/>
  <c r="AL41" i="98"/>
  <c r="C30" i="101"/>
  <c r="AK87" i="97"/>
  <c r="AG87" i="99"/>
  <c r="AH43" i="99"/>
  <c r="AI87" i="99"/>
  <c r="AJ43" i="99"/>
  <c r="AL85" i="97"/>
  <c r="J29" i="101"/>
  <c r="AI89" i="97"/>
  <c r="AJ45" i="97"/>
  <c r="G30" i="101"/>
  <c r="H29" i="101"/>
  <c r="I29" i="101"/>
  <c r="R28" i="101"/>
  <c r="O29" i="101"/>
  <c r="AL86" i="100"/>
  <c r="N30" i="101"/>
  <c r="AJ88" i="100"/>
  <c r="AK44" i="100"/>
  <c r="AK89" i="100"/>
  <c r="AI45" i="98"/>
  <c r="AH89" i="98"/>
  <c r="AL86" i="99"/>
  <c r="M30" i="101"/>
  <c r="AL86" i="98"/>
  <c r="K30" i="101"/>
  <c r="AJ87" i="98"/>
  <c r="AK43" i="98"/>
  <c r="AK88" i="98"/>
  <c r="AL42" i="98"/>
  <c r="C31" i="101"/>
  <c r="AJ87" i="97"/>
  <c r="AK43" i="97"/>
  <c r="AJ88" i="99"/>
  <c r="AK44" i="99"/>
  <c r="AI90" i="100"/>
  <c r="AJ46" i="100"/>
  <c r="AH87" i="97"/>
  <c r="AI43" i="97"/>
  <c r="AI87" i="97"/>
  <c r="AJ43" i="97"/>
  <c r="AH90" i="97"/>
  <c r="AI46" i="97"/>
  <c r="AI91" i="100"/>
  <c r="AJ47" i="100"/>
  <c r="AJ92" i="100"/>
  <c r="AL86" i="97"/>
  <c r="J30" i="101"/>
  <c r="D30" i="101"/>
  <c r="AH90" i="98"/>
  <c r="AI46" i="98"/>
  <c r="AK88" i="99"/>
  <c r="AH87" i="100"/>
  <c r="AL87" i="100"/>
  <c r="N31" i="101"/>
  <c r="AI43" i="100"/>
  <c r="AH87" i="99"/>
  <c r="AL87" i="99"/>
  <c r="M31" i="101"/>
  <c r="AI43" i="99"/>
  <c r="AL43" i="99"/>
  <c r="E32" i="101"/>
  <c r="AH89" i="99"/>
  <c r="AI45" i="99"/>
  <c r="AI87" i="98"/>
  <c r="AJ43" i="98"/>
  <c r="AH87" i="98"/>
  <c r="AI43" i="98"/>
  <c r="AH88" i="99"/>
  <c r="AI44" i="99"/>
  <c r="AJ90" i="97"/>
  <c r="AK46" i="97"/>
  <c r="AL42" i="97"/>
  <c r="B31" i="101"/>
  <c r="AL42" i="99"/>
  <c r="E31" i="101"/>
  <c r="AH91" i="99"/>
  <c r="AI47" i="99"/>
  <c r="AI92" i="99"/>
  <c r="AH88" i="100"/>
  <c r="AI44" i="100"/>
  <c r="AH90" i="99"/>
  <c r="AI46" i="99"/>
  <c r="L29" i="101"/>
  <c r="AH88" i="98"/>
  <c r="AI44" i="98"/>
  <c r="AH89" i="97"/>
  <c r="AI45" i="97"/>
  <c r="AL42" i="100"/>
  <c r="F31" i="101"/>
  <c r="O30" i="101"/>
  <c r="AL87" i="98"/>
  <c r="K31" i="101"/>
  <c r="L30" i="101"/>
  <c r="D31" i="101"/>
  <c r="AL87" i="97"/>
  <c r="J31" i="101"/>
  <c r="AI90" i="98"/>
  <c r="AJ46" i="98"/>
  <c r="O31" i="101"/>
  <c r="AI89" i="100"/>
  <c r="AJ45" i="100"/>
  <c r="AI89" i="99"/>
  <c r="AJ45" i="99"/>
  <c r="AI91" i="97"/>
  <c r="AJ47" i="97"/>
  <c r="AJ92" i="97"/>
  <c r="AI89" i="98"/>
  <c r="AJ45" i="98"/>
  <c r="AI90" i="99"/>
  <c r="AJ46" i="99"/>
  <c r="AI91" i="98"/>
  <c r="AJ47" i="98"/>
  <c r="AJ92" i="98"/>
  <c r="AJ88" i="97"/>
  <c r="AK44" i="97"/>
  <c r="P29" i="101"/>
  <c r="Q29" i="101"/>
  <c r="R29" i="101"/>
  <c r="G31" i="101"/>
  <c r="AI88" i="98"/>
  <c r="AJ44" i="98"/>
  <c r="AL43" i="98"/>
  <c r="C32" i="101"/>
  <c r="AI88" i="99"/>
  <c r="AL88" i="99"/>
  <c r="M32" i="101"/>
  <c r="AJ44" i="99"/>
  <c r="AL44" i="99"/>
  <c r="E33" i="101"/>
  <c r="AK89" i="99"/>
  <c r="AJ91" i="100"/>
  <c r="AK47" i="100"/>
  <c r="AI91" i="99"/>
  <c r="AJ47" i="99"/>
  <c r="AJ92" i="99"/>
  <c r="AI88" i="100"/>
  <c r="AL88" i="100"/>
  <c r="N32" i="101"/>
  <c r="AJ44" i="100"/>
  <c r="AL44" i="100"/>
  <c r="F33" i="101"/>
  <c r="AI90" i="97"/>
  <c r="AJ46" i="97"/>
  <c r="AL46" i="97"/>
  <c r="B35" i="101"/>
  <c r="AK91" i="97"/>
  <c r="H30" i="101"/>
  <c r="I30" i="101"/>
  <c r="AK88" i="97"/>
  <c r="AL43" i="97"/>
  <c r="B32" i="101"/>
  <c r="AL43" i="100"/>
  <c r="F32" i="101"/>
  <c r="G32" i="101"/>
  <c r="AJ88" i="98"/>
  <c r="AK44" i="98"/>
  <c r="AI88" i="97"/>
  <c r="AJ44" i="97"/>
  <c r="P30" i="101"/>
  <c r="Q30" i="101"/>
  <c r="R30" i="101"/>
  <c r="L31" i="101"/>
  <c r="P31" i="101"/>
  <c r="Q31" i="101"/>
  <c r="AL88" i="98"/>
  <c r="K32" i="101"/>
  <c r="H31" i="101"/>
  <c r="I31" i="101"/>
  <c r="AJ91" i="98"/>
  <c r="AK47" i="98"/>
  <c r="AK92" i="98"/>
  <c r="AL92" i="98"/>
  <c r="K36" i="101"/>
  <c r="AL88" i="97"/>
  <c r="J32" i="101"/>
  <c r="O32" i="101"/>
  <c r="AJ90" i="99"/>
  <c r="AK46" i="99"/>
  <c r="G33" i="101"/>
  <c r="AJ89" i="99"/>
  <c r="AL89" i="99"/>
  <c r="M33" i="101"/>
  <c r="AK45" i="99"/>
  <c r="AJ91" i="97"/>
  <c r="AL91" i="97"/>
  <c r="J35" i="101"/>
  <c r="AK47" i="97"/>
  <c r="AK89" i="97"/>
  <c r="AL44" i="97"/>
  <c r="B33" i="101"/>
  <c r="AJ90" i="98"/>
  <c r="AK46" i="98"/>
  <c r="AJ90" i="100"/>
  <c r="AK46" i="100"/>
  <c r="AJ91" i="99"/>
  <c r="AK47" i="99"/>
  <c r="AJ89" i="97"/>
  <c r="AK45" i="97"/>
  <c r="AJ89" i="98"/>
  <c r="AK45" i="98"/>
  <c r="AK89" i="98"/>
  <c r="AL44" i="98"/>
  <c r="C33" i="101"/>
  <c r="AK92" i="100"/>
  <c r="AL92" i="100"/>
  <c r="N36" i="101"/>
  <c r="AL47" i="100"/>
  <c r="F36" i="101"/>
  <c r="D32" i="101"/>
  <c r="H32" i="101"/>
  <c r="AJ89" i="100"/>
  <c r="AL89" i="100"/>
  <c r="N33" i="101"/>
  <c r="AK45" i="100"/>
  <c r="R31" i="101"/>
  <c r="L32" i="101"/>
  <c r="AL89" i="98"/>
  <c r="K33" i="101"/>
  <c r="AL47" i="98"/>
  <c r="C36" i="101"/>
  <c r="O33" i="101"/>
  <c r="AK92" i="97"/>
  <c r="AL92" i="97"/>
  <c r="J36" i="101"/>
  <c r="L36" i="101"/>
  <c r="AL47" i="97"/>
  <c r="B36" i="101"/>
  <c r="AK91" i="99"/>
  <c r="AL91" i="99"/>
  <c r="M35" i="101"/>
  <c r="AL46" i="99"/>
  <c r="E35" i="101"/>
  <c r="AK90" i="97"/>
  <c r="AL90" i="97"/>
  <c r="J34" i="101"/>
  <c r="AL45" i="97"/>
  <c r="B34" i="101"/>
  <c r="AK90" i="98"/>
  <c r="AL90" i="98"/>
  <c r="K34" i="101"/>
  <c r="AL45" i="98"/>
  <c r="C34" i="101"/>
  <c r="AK92" i="99"/>
  <c r="AL92" i="99"/>
  <c r="M36" i="101"/>
  <c r="O36" i="101"/>
  <c r="P36" i="101"/>
  <c r="AL47" i="99"/>
  <c r="E36" i="101"/>
  <c r="G36" i="101"/>
  <c r="AK90" i="100"/>
  <c r="AL90" i="100"/>
  <c r="N34" i="101"/>
  <c r="AL45" i="100"/>
  <c r="F34" i="101"/>
  <c r="AK91" i="100"/>
  <c r="AL91" i="100"/>
  <c r="N35" i="101"/>
  <c r="AL46" i="100"/>
  <c r="F35" i="101"/>
  <c r="D33" i="101"/>
  <c r="AL89" i="97"/>
  <c r="J33" i="101"/>
  <c r="I32" i="101"/>
  <c r="AK91" i="98"/>
  <c r="AL91" i="98"/>
  <c r="K35" i="101"/>
  <c r="L35" i="101"/>
  <c r="AL46" i="98"/>
  <c r="C35" i="101"/>
  <c r="D35" i="101"/>
  <c r="AK90" i="99"/>
  <c r="AL90" i="99"/>
  <c r="M34" i="101"/>
  <c r="AL45" i="99"/>
  <c r="E34" i="101"/>
  <c r="P32" i="101"/>
  <c r="Q32" i="101"/>
  <c r="L33" i="101"/>
  <c r="P33" i="101"/>
  <c r="Q33" i="101"/>
  <c r="Q36" i="101"/>
  <c r="D34" i="101"/>
  <c r="D36" i="101"/>
  <c r="O34" i="101"/>
  <c r="L34" i="101"/>
  <c r="G35" i="101"/>
  <c r="H35" i="101"/>
  <c r="I35" i="101"/>
  <c r="O35" i="101"/>
  <c r="P35" i="101"/>
  <c r="Q35" i="101"/>
  <c r="R32" i="101"/>
  <c r="H33" i="101"/>
  <c r="I33" i="101"/>
  <c r="G34" i="101"/>
  <c r="H36" i="101"/>
  <c r="I36" i="101"/>
  <c r="R36" i="101"/>
  <c r="P34" i="101"/>
  <c r="Q34" i="101"/>
  <c r="H34" i="101"/>
  <c r="I34" i="101"/>
  <c r="R33" i="101"/>
  <c r="R35" i="101"/>
  <c r="R34" i="101"/>
</calcChain>
</file>

<file path=xl/sharedStrings.xml><?xml version="1.0" encoding="utf-8"?>
<sst xmlns="http://schemas.openxmlformats.org/spreadsheetml/2006/main" count="197" uniqueCount="119">
  <si>
    <t>Year</t>
  </si>
  <si>
    <t>Light trucks</t>
  </si>
  <si>
    <t>Total</t>
  </si>
  <si>
    <t>Created By Version</t>
  </si>
  <si>
    <t>7.5.0</t>
  </si>
  <si>
    <t>Required Version</t>
  </si>
  <si>
    <t>5.0.0</t>
  </si>
  <si>
    <t>Recommended Version</t>
  </si>
  <si>
    <t>Modified By Version</t>
  </si>
  <si>
    <t>Count</t>
  </si>
  <si>
    <t>GUID</t>
  </si>
  <si>
    <t>Name</t>
  </si>
  <si>
    <t>Range</t>
  </si>
  <si>
    <t>CRC</t>
  </si>
  <si>
    <t>Options</t>
  </si>
  <si>
    <t>Comp. Graph Serialization</t>
  </si>
  <si>
    <t>PP Graph Serialization</t>
  </si>
  <si>
    <t>QQ Graph Serialization</t>
  </si>
  <si>
    <t>Unsued</t>
  </si>
  <si>
    <t>Fixed Params</t>
  </si>
  <si>
    <t>Bootstrap Options</t>
  </si>
  <si>
    <t>BootstrapParamGraphSerialization</t>
  </si>
  <si>
    <t>BatchFit Options</t>
  </si>
  <si>
    <t>BootstrapGOFGraphSerialization</t>
  </si>
  <si>
    <t>FitSelector</t>
  </si>
  <si>
    <t>FIT_ACEB7_EFF0</t>
  </si>
  <si>
    <t>Percentage scrapped</t>
  </si>
  <si>
    <t xml:space="preserve"> 0	 8								</t>
  </si>
  <si>
    <t>F1	0	 1000	 .95</t>
  </si>
  <si>
    <t>F1	0	0	-1E+300	 1E+300	 1	0	0	 0	0	 1	39	BetaGeneral	Binomial	Burr12	Cauchy	ChiSq	Dagum	Erf	Erlang	Expon	ExtValue	ExtValueMin	FatigueLife	Frechet	Gamma	Geomet	HypSecant	IntUniform	InvGauss	Kumaraswamy	Laplace	Levy	Logistic	LogLogistic	Lognorm	Lognorm2	NegBin	Normal	Pareto	Pareto2	Pearson5	Pearson6	Pert	Poisson	Rayleigh	Reciprocal	Student	Triang	Uniform	Weibull	0	1	-1	1	 0	 1	0	0	0</t>
  </si>
  <si>
    <t>FIT_EE241_9D746</t>
  </si>
  <si>
    <t>Scappage-to-sales ratio</t>
  </si>
  <si>
    <t>F1	0	0	-1E+300	 1E+300	 1	0	0	 0	0	 1	25	BetaGeneral	Binomial	Expon	ExtValue	ExtValueMin	Gamma	Geomet	IntUniform	InvGauss	Kumaraswamy	Laplace	Levy	Logistic	LogLogistic	Lognorm	NegBin	Normal	Pareto	Pearson5	Pearson6	Poisson	Reciprocal	Triang	Uniform	Weibull	0	1	-1	1	 0	 1	0	0	0</t>
  </si>
  <si>
    <t>GF1_rK0qDwEAEADZAQwjACYANACTAKcAqAC2AMQAswHVAc8BKgD//wAEAAAAAQQAAAAAAAAAAAEqRml0IENvbXBhcmlzb24gZm9yIFNjYXBwYWdlLXRvLXNhbGVzIHJhdGlvAS9SaXNrTG9nbm9ybSgwLjYzMzE3LDAuMTcwMzEsUmlza1NoaWZ0KDAuMTU0MjMpKQEBEAACAAEKU3RhdGlzdGljcwMBAQD/AQEBAQEAAQEBAAQAAAABAQEBAQABAQEABAAAAArjAAHyAAADAQAZAQAvAQBFAQBbAQBxAQCHAQCdAQANAAVJbnB1dAAAJQEBAgAPAAdMb2dub3JtAAEvAQACABQADFVudXNlZCBDdXJ2ZQACTwEAAgAUAAxVbnVzZWQgQ3VydmUAA4wBAAIAFAAMVW51c2VkIEN1cnZlAARMAQACABQADFVudXNlZCBDdXJ2ZQAFOQEAAgAUAAxVbnVzZWQgQ3VydmUABk4BAAIAFAAMVW51c2VkIEN1cnZlAAcjAQACABQADFVudXNlZCBDdXJ2ZQAIKQEAAgAUAAxVbnVzZWQgQ3VydmUACWABAAIAuwHFAQABBAGamZmZmZmpPwAAZmZmZmZm7j8AAAUAAQEBAAEBAQA=</t>
  </si>
  <si>
    <t>GF1_rK0qDwEAEADeAQwjACYANACZAK0ArgC8AMoAuAHaAdQBKgD//wAEAAAAAQQAAAAAAAAAAAEmRml0IENvbXBhcmlzb24gZm9yIFBlcmNlbnRhZ2Ugc2NyYXBwZWQAGUZsZWV0IHBlcmNlbnRhZ2Ugc2NyYXBwZWQfUmlza05vcm1hbCgwLjA1OTg0OTksMC4wMDg1MjcyKQEBEAACAAEKU3RhdGlzdGljcwMBAQD/AQEBAQEAAQEBAAQAAAABAQEBAQABAQEABAAAAArpAAH4AAAIAQAeAQA0AQBKAQBgAQB2AQCMAQCiAQANAAVJbnB1dAAAJQEBAgAOAAZOb3JtYWwAAS8BAAIAFAAMVW51c2VkIEN1cnZlAAJPAQACABQADFVudXNlZCBDdXJ2ZQADjAEAAgAUAAxVbnVzZWQgQ3VydmUABEwBAAIAFAAMVW51c2VkIEN1cnZlAAU5AQACABQADFVudXNlZCBDdXJ2ZQAGTgEAAgAUAAxVbnVzZWQgQ3VydmUAByMBAAIAFAAMVW51c2VkIEN1cnZlAAgpAQACABQADFVudXNlZCBDdXJ2ZQAJYAEAAgDAAcoBAAECAZqZmZmZmak/AABmZmZmZmbuPwAABQABAQEAAQEBAA==</t>
  </si>
  <si>
    <t>Age</t>
  </si>
  <si>
    <t>Passenger car</t>
  </si>
  <si>
    <t>Survival rate</t>
  </si>
  <si>
    <t>Lu, S. \Vehicle Survivability and Travel Mileage Schedules," NHTSA Technical Report, DOT HS 809 952, (2006).</t>
  </si>
  <si>
    <t>Light truck</t>
  </si>
  <si>
    <t>FIT_75E4_52146</t>
  </si>
  <si>
    <t>F1	3	0	-1E+300	 1E+300	 1	0	0	 0	0	 1	25	BetaGeneral	Binomial	Expon	ExtValue	ExtValueMin	Gamma	Geomet	IntUniform	InvGauss	Kumaraswamy	Laplace	Levy	Logistic	LogLogistic	Lognorm	NegBin	Normal	Pareto	Pearson5	Pearson6	Poisson	Reciprocal	Triang	Uniform	Weibull	0	1	-1	1	 0	 1	0	0	0</t>
  </si>
  <si>
    <t>GF1_rK0qDwEAEADCAQwjACYANAB+AJIAkwChAK8AngG+AbgBKgD//wAAAAAAAQQAAAAAAAAAAAEWRml0IENvbXBhcmlzb24gZm9yIEFnZQEuUmlza1dlaWJ1bGwoMS41MDc2LDkuMTAyNCxSaXNrU2hpZnQoLTAuNDQzMDYpKQEBEAACAAEKU3RhdGlzdGljcwMBAQD/AQEBAQEAAQEBAAQAAAABAQEBAQABAQEABAAAAArOAAHdAADuAAAEAQAaAQAwAQBGAQBcAQByAQCIAQANAAVJbnB1dAAAJQEBAgAPAAdXZWlidWxsAAEvAQACABQADFVudXNlZCBDdXJ2ZQACTwEAAgAUAAxVbnVzZWQgQ3VydmUAA4wBAAIAFAAMVW51c2VkIEN1cnZlAARMAQACABQADFVudXNlZCBDdXJ2ZQAFOQEAAgAUAAxVbnVzZWQgQ3VydmUABk4BAAIAFAAMVW51c2VkIEN1cnZlAAcjAQACABQADFVudXNlZCBDdXJ2ZQAIKQEAAgAUAAxVbnVzZWQgQ3VydmUACWABAAIApgGvAQEBAgEAAAAAAAD4PwEAAAAAAAA5QAEFAAEBAQABAQEA</t>
  </si>
  <si>
    <t>http://cta.ornl.gov/data/chapter3.shtml</t>
  </si>
  <si>
    <t>Transportation energy data book edition 35</t>
  </si>
  <si>
    <t>Table 3.12</t>
  </si>
  <si>
    <t>Survival Rates for Cars and Light Trucks by Vehicle Age</t>
  </si>
  <si>
    <t>FIT_A882F_C0A7B</t>
  </si>
  <si>
    <t>Dataset 1</t>
  </si>
  <si>
    <t>GF1_rK0qDwEAEAC6AQwjACYANAB1AIkAigCYAKYAlAG2AbABKgD//wAAAAAAAQQAAAAAAAAAAAEcRml0IENvbXBhcmlzb24gZm9yIERhdGFzZXQgMQEfUmlza05vcm1hbCgwLjA2MDcxNTUsMC4wMDg1Mjc3KQEBEAACAAEKU3RhdGlzdGljcwMBAQD/AQEBAQEAAQEBAAQAAAABAQEBAQABAQEABAAAAArFAAHUAADkAAD6AAAQAQAmAQA8AQBSAQBoAQB+AQANAAVJbnB1dAAAJQEBAgAOAAZOb3JtYWwAAS8BAAIAFAAMVW51c2VkIEN1cnZlAAJPAQACABQADFVudXNlZCBDdXJ2ZQADjAEAAgAUAAxVbnVzZWQgQ3VydmUABEwBAAIAFAAMVW51c2VkIEN1cnZlAAU5AQACABQADFVudXNlZCBDdXJ2ZQAGTgEAAgAUAAxVbnVzZWQgQ3VydmUAByMBAAIAFAAMVW51c2VkIEN1cnZlAAgpAQACABQADFVudXNlZCBDdXJ2ZQAJYAEAAgCcAaYBAQECAZqZmZmZmak/AABmZmZmZmbuPwAABQABAQEAAQEBAA==</t>
  </si>
  <si>
    <t>80% EV by 2050</t>
  </si>
  <si>
    <t>BNEF 2019 (42% EV by 2040)</t>
  </si>
  <si>
    <t>100% EV by 2049</t>
  </si>
  <si>
    <t>total</t>
  </si>
  <si>
    <t>Source: https://www.eia.gov/outlooks/aeo/data/browser/#/?id=48-AEO2018&amp;sourcekey=0</t>
  </si>
  <si>
    <t>Total New Car Sales (thousands)</t>
  </si>
  <si>
    <t>Total New Light Truck Sales (thousands)</t>
  </si>
  <si>
    <t>Total Vehicles Sales (thousands)</t>
  </si>
  <si>
    <t>Total New EV Car Sales (thousands)</t>
  </si>
  <si>
    <t>Total New EV Light Truck Sales (thousands)</t>
  </si>
  <si>
    <t>Total Car Stock (thousands)</t>
  </si>
  <si>
    <t>Total Light Truck Stock (thousands)</t>
  </si>
  <si>
    <t>Total Stock (thousands)</t>
  </si>
  <si>
    <t>User Input (starting year of only EV sales)</t>
  </si>
  <si>
    <t>car survival curve</t>
  </si>
  <si>
    <t>Year/age</t>
  </si>
  <si>
    <t>Total EV Car Stock (thousands)</t>
  </si>
  <si>
    <t>EV car stock (thousands)</t>
  </si>
  <si>
    <t>EV truck stock (thousands)</t>
  </si>
  <si>
    <t>truck survival curve</t>
  </si>
  <si>
    <t>2018 Auto EV A age dist (VISION18)</t>
  </si>
  <si>
    <t>2018 LT EV A age dist (VISION18)</t>
  </si>
  <si>
    <t>Total EV Light Truck Stock (thousands)</t>
  </si>
  <si>
    <t>2018 Auto ICE age dist (VISION18)</t>
  </si>
  <si>
    <t>ICE car stock (thousands)</t>
  </si>
  <si>
    <t>2018 LT ICE age dist (VISION18)</t>
  </si>
  <si>
    <t>ICE truck stock (thousands)</t>
  </si>
  <si>
    <t>EV light truck stock (thousands)</t>
  </si>
  <si>
    <t>Total EV stock (thousands)</t>
  </si>
  <si>
    <t>ICE light truck stock (thousands)</t>
  </si>
  <si>
    <t>Total ICE stock (thousands)</t>
  </si>
  <si>
    <t>Total LDV stock (thousands)</t>
  </si>
  <si>
    <t>%EV stock</t>
  </si>
  <si>
    <t>2018 Auto EV A annual miles dist (VISION18)</t>
  </si>
  <si>
    <t>EV car miles (billions)</t>
  </si>
  <si>
    <t>EV truck miles (billions)</t>
  </si>
  <si>
    <t>2018 Auto ICE annual miles dist (VISION18)</t>
  </si>
  <si>
    <t>2018 LT EV A annual miles dist (VISION18)</t>
  </si>
  <si>
    <t>ICE truck miles (billions)</t>
  </si>
  <si>
    <t>2018 LT ICE annual miles dist (VISION18)</t>
  </si>
  <si>
    <t>ICE car miles (billions)</t>
  </si>
  <si>
    <t>EV light truck miles (billions)</t>
  </si>
  <si>
    <t>Total EV miles (billions)</t>
  </si>
  <si>
    <t>ICE light truck miles (billions)</t>
  </si>
  <si>
    <t>Total ICE miles (billions)</t>
  </si>
  <si>
    <t>Total LDV miles (billions)</t>
  </si>
  <si>
    <t>%EV miles</t>
  </si>
  <si>
    <t>EV share difference (%miles-%stock)</t>
  </si>
  <si>
    <t>age</t>
  </si>
  <si>
    <t>2018 stock (VISION 2018)</t>
  </si>
  <si>
    <t>2018 Auto EV A age dist (VISION18) for cars</t>
  </si>
  <si>
    <t>2018 LT EV A age dist (VISION18) for light trucks</t>
  </si>
  <si>
    <t xml:space="preserve">Surviving Vehicles by Age (000) </t>
  </si>
  <si>
    <t>Distribution by age</t>
  </si>
  <si>
    <t>Passenger Cars</t>
  </si>
  <si>
    <t>2018 Auto ICE age dist (VISION18) for cars</t>
  </si>
  <si>
    <t>2018 LT ICE age dist (VISION18) for light trucks</t>
  </si>
  <si>
    <t>24+</t>
  </si>
  <si>
    <t>Light Trucks</t>
  </si>
  <si>
    <t>Distribution by Age</t>
  </si>
  <si>
    <t>Only EVs 2021</t>
  </si>
  <si>
    <t>Only EVs 2030</t>
  </si>
  <si>
    <t>Only EVs 2021 (VISION)</t>
  </si>
  <si>
    <t>Only EVs 2030 (VISION)</t>
  </si>
  <si>
    <t>Note: The user can change the first year of all EV sales by etnering the year in cell D1</t>
  </si>
  <si>
    <t xml:space="preserve">typical annual miles </t>
  </si>
  <si>
    <t>Vehicle age</t>
  </si>
  <si>
    <t>This table excludes the new modell vehicles of age zero</t>
  </si>
  <si>
    <t>Lower bound (67% 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</si>
</sst>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
    <numFmt numFmtId="167" formatCode="_-* #,##0.000_-;_-* #,##0.000\-;_-* &quot;-&quot;??_-;_-@_-"/>
  </numFmts>
  <fonts count="8" x14ac:knownFonts="1">
    <font>
      <sz val="11"/>
      <color theme="1"/>
      <name val="Calibri"/>
      <family val="2"/>
      <scheme val="minor"/>
    </font>
    <font>
      <sz val="11"/>
      <color theme="1"/>
      <name val="Calibri"/>
      <family val="2"/>
      <scheme val="minor"/>
    </font>
    <font>
      <sz val="10"/>
      <name val="Arial"/>
      <family val="2"/>
    </font>
    <font>
      <sz val="11"/>
      <color theme="1"/>
      <name val="Times New Roman"/>
      <family val="1"/>
    </font>
    <font>
      <u/>
      <sz val="11"/>
      <color theme="10"/>
      <name val="Calibri"/>
      <family val="2"/>
      <scheme val="minor"/>
    </font>
    <font>
      <sz val="10"/>
      <color theme="1"/>
      <name val="Arial"/>
      <family val="2"/>
    </font>
    <font>
      <sz val="11"/>
      <color theme="1"/>
      <name val="Times New Roman"/>
      <family val="1"/>
    </font>
    <font>
      <sz val="8"/>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164" fontId="1" fillId="0" borderId="0" applyFont="0" applyFill="0" applyBorder="0" applyAlignment="0" applyProtection="0"/>
    <xf numFmtId="0" fontId="2"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cellStyleXfs>
  <cellXfs count="43">
    <xf numFmtId="0" fontId="0" fillId="0" borderId="0" xfId="0"/>
    <xf numFmtId="0" fontId="0" fillId="0" borderId="0" xfId="0" quotePrefix="1"/>
    <xf numFmtId="0" fontId="0" fillId="0" borderId="0" xfId="0" applyAlignment="1">
      <alignment horizontal="left" vertical="center" indent="3"/>
    </xf>
    <xf numFmtId="0" fontId="3" fillId="0" borderId="0" xfId="0" applyFont="1"/>
    <xf numFmtId="10" fontId="0" fillId="0" borderId="0" xfId="0" applyNumberFormat="1"/>
    <xf numFmtId="0" fontId="4" fillId="0" borderId="0" xfId="4"/>
    <xf numFmtId="9" fontId="0" fillId="0" borderId="0" xfId="3" applyFont="1"/>
    <xf numFmtId="0" fontId="6" fillId="0" borderId="0" xfId="0" applyFont="1"/>
    <xf numFmtId="10" fontId="0" fillId="0" borderId="0" xfId="3" applyNumberFormat="1" applyFont="1"/>
    <xf numFmtId="166" fontId="0" fillId="0" borderId="0" xfId="3" applyNumberFormat="1" applyFont="1"/>
    <xf numFmtId="0" fontId="0" fillId="0" borderId="0" xfId="0" applyAlignment="1"/>
    <xf numFmtId="9" fontId="0" fillId="0" borderId="0" xfId="0" applyNumberFormat="1"/>
    <xf numFmtId="165" fontId="0" fillId="0" borderId="0" xfId="1" applyNumberFormat="1" applyFont="1"/>
    <xf numFmtId="165" fontId="0" fillId="0" borderId="0" xfId="0" applyNumberFormat="1"/>
    <xf numFmtId="0" fontId="0" fillId="0" borderId="0" xfId="0" applyAlignment="1">
      <alignment horizontal="center"/>
    </xf>
    <xf numFmtId="0" fontId="3" fillId="2" borderId="0" xfId="0" applyFont="1" applyFill="1"/>
    <xf numFmtId="164" fontId="0" fillId="0" borderId="0" xfId="1" applyFont="1"/>
    <xf numFmtId="167" fontId="0" fillId="0" borderId="0" xfId="1" applyNumberFormat="1" applyFont="1"/>
    <xf numFmtId="9" fontId="0" fillId="0" borderId="0" xfId="3" applyNumberFormat="1" applyFont="1"/>
    <xf numFmtId="0" fontId="0" fillId="0" borderId="1" xfId="0" applyBorder="1" applyAlignment="1">
      <alignment horizontal="center" vertical="center"/>
    </xf>
    <xf numFmtId="165" fontId="0" fillId="0" borderId="1" xfId="1" applyNumberFormat="1" applyFont="1" applyBorder="1" applyAlignment="1">
      <alignment horizontal="center" vertical="center"/>
    </xf>
    <xf numFmtId="9" fontId="0" fillId="0" borderId="1" xfId="3" applyFont="1" applyBorder="1" applyAlignment="1">
      <alignment horizontal="center" vertical="center"/>
    </xf>
    <xf numFmtId="1" fontId="0" fillId="0" borderId="1" xfId="0" applyNumberFormat="1" applyBorder="1" applyAlignment="1">
      <alignment horizontal="center" vertical="center"/>
    </xf>
    <xf numFmtId="165" fontId="0" fillId="0" borderId="1" xfId="0" applyNumberFormat="1" applyBorder="1" applyAlignment="1">
      <alignment horizontal="center" vertical="center"/>
    </xf>
    <xf numFmtId="1" fontId="0" fillId="0" borderId="1" xfId="3" applyNumberFormat="1"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Fill="1" applyBorder="1" applyAlignment="1">
      <alignment horizontal="center" vertical="center"/>
    </xf>
    <xf numFmtId="0" fontId="0" fillId="0" borderId="1" xfId="0" applyBorder="1" applyAlignment="1"/>
    <xf numFmtId="165" fontId="0" fillId="0" borderId="1" xfId="0" applyNumberFormat="1" applyBorder="1" applyAlignment="1"/>
    <xf numFmtId="9" fontId="0" fillId="0" borderId="1" xfId="3" applyFont="1" applyBorder="1" applyAlignment="1"/>
    <xf numFmtId="1" fontId="0" fillId="0" borderId="1" xfId="0" applyNumberFormat="1" applyBorder="1" applyAlignment="1"/>
    <xf numFmtId="9" fontId="0" fillId="0" borderId="1" xfId="3" applyFont="1" applyBorder="1"/>
    <xf numFmtId="165" fontId="0" fillId="0" borderId="1" xfId="0" applyNumberFormat="1" applyBorder="1"/>
    <xf numFmtId="1" fontId="0" fillId="0" borderId="1" xfId="0" applyNumberFormat="1" applyBorder="1"/>
    <xf numFmtId="9" fontId="0" fillId="0" borderId="1" xfId="3" applyNumberFormat="1" applyFont="1" applyBorder="1"/>
    <xf numFmtId="10" fontId="0" fillId="0" borderId="1" xfId="3" applyNumberFormat="1" applyFont="1" applyBorder="1"/>
    <xf numFmtId="165" fontId="0" fillId="0" borderId="1" xfId="1" applyNumberFormat="1" applyFont="1" applyBorder="1"/>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cellXfs>
  <cellStyles count="6">
    <cellStyle name="Comma" xfId="1" builtinId="3"/>
    <cellStyle name="Hyperlink" xfId="4" builtinId="8"/>
    <cellStyle name="Normal" xfId="0" builtinId="0"/>
    <cellStyle name="Normal 2" xfId="2" xr:uid="{00000000-0005-0000-0000-000003000000}"/>
    <cellStyle name="Normal 3" xfId="5" xr:uid="{00000000-0005-0000-0000-000004000000}"/>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'Model run input &amp; results'!$I$3</c:f>
              <c:strCache>
                <c:ptCount val="1"/>
                <c:pt idx="0">
                  <c:v>%EV stock</c:v>
                </c:pt>
              </c:strCache>
            </c:strRef>
          </c:tx>
          <c:spPr>
            <a:ln w="44450" cap="rnd">
              <a:solidFill>
                <a:schemeClr val="accent1"/>
              </a:solidFill>
              <a:round/>
            </a:ln>
            <a:effectLst/>
          </c:spPr>
          <c:marker>
            <c:symbol val="none"/>
          </c:marker>
          <c:xVal>
            <c:numRef>
              <c:f>'Model run input &amp; results'!$A$4:$A$36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'Model run input &amp; results'!$I$4:$I$36</c:f>
              <c:numCache>
                <c:formatCode>0%</c:formatCode>
                <c:ptCount val="33"/>
                <c:pt idx="0">
                  <c:v>1.8998958217570333E-3</c:v>
                </c:pt>
                <c:pt idx="1">
                  <c:v>2.6993568302524245E-3</c:v>
                </c:pt>
                <c:pt idx="2">
                  <c:v>3.9938089426213869E-3</c:v>
                </c:pt>
                <c:pt idx="3">
                  <c:v>5.7234334371139787E-3</c:v>
                </c:pt>
                <c:pt idx="4">
                  <c:v>7.8343083487051688E-3</c:v>
                </c:pt>
                <c:pt idx="5">
                  <c:v>1.026136635546673E-2</c:v>
                </c:pt>
                <c:pt idx="6">
                  <c:v>1.2936636280062818E-2</c:v>
                </c:pt>
                <c:pt idx="7">
                  <c:v>1.6109947477893325E-2</c:v>
                </c:pt>
                <c:pt idx="8">
                  <c:v>1.9409215516088242E-2</c:v>
                </c:pt>
                <c:pt idx="9">
                  <c:v>2.2797946501854568E-2</c:v>
                </c:pt>
                <c:pt idx="10">
                  <c:v>2.6309301479103864E-2</c:v>
                </c:pt>
                <c:pt idx="11">
                  <c:v>2.9954125472640487E-2</c:v>
                </c:pt>
                <c:pt idx="12">
                  <c:v>3.3701610587800489E-2</c:v>
                </c:pt>
                <c:pt idx="13">
                  <c:v>3.7578036265845015E-2</c:v>
                </c:pt>
                <c:pt idx="14">
                  <c:v>4.1536932612871058E-2</c:v>
                </c:pt>
                <c:pt idx="15">
                  <c:v>4.5561436482567517E-2</c:v>
                </c:pt>
                <c:pt idx="16">
                  <c:v>4.9638867697687418E-2</c:v>
                </c:pt>
                <c:pt idx="17">
                  <c:v>5.3717100913209991E-2</c:v>
                </c:pt>
                <c:pt idx="18">
                  <c:v>5.7753649485119039E-2</c:v>
                </c:pt>
                <c:pt idx="19">
                  <c:v>0.1176937142559169</c:v>
                </c:pt>
                <c:pt idx="20">
                  <c:v>0.1772613526435062</c:v>
                </c:pt>
                <c:pt idx="21">
                  <c:v>0.23636500104380412</c:v>
                </c:pt>
                <c:pt idx="22">
                  <c:v>0.29473563956443444</c:v>
                </c:pt>
                <c:pt idx="23">
                  <c:v>0.35228108142828046</c:v>
                </c:pt>
                <c:pt idx="24">
                  <c:v>0.40866377830947259</c:v>
                </c:pt>
                <c:pt idx="25">
                  <c:v>0.46393776750876758</c:v>
                </c:pt>
                <c:pt idx="26">
                  <c:v>0.51787995630342964</c:v>
                </c:pt>
                <c:pt idx="27">
                  <c:v>0.57021715465701595</c:v>
                </c:pt>
                <c:pt idx="28">
                  <c:v>0.62079526755633863</c:v>
                </c:pt>
                <c:pt idx="29">
                  <c:v>0.66882343016471868</c:v>
                </c:pt>
                <c:pt idx="30">
                  <c:v>0.7138794601652414</c:v>
                </c:pt>
                <c:pt idx="31">
                  <c:v>0.75616816281475352</c:v>
                </c:pt>
                <c:pt idx="32" formatCode="0.00%">
                  <c:v>0.7947499603917183</c:v>
                </c:pt>
              </c:numCache>
            </c:numRef>
          </c:yVal>
          <c:smooth val="1"/>
          <c:extLst>
            <c:ext xmlns:c16="http://schemas.microsoft.com/office/drawing/2014/chart" uri="{C3380CC4-5D6E-409C-BE32-E72D297353CC}">
              <c16:uniqueId val="{00000000-068C-4370-BF16-636F54C4169E}"/>
            </c:ext>
          </c:extLst>
        </c:ser>
        <c:ser>
          <c:idx val="1"/>
          <c:order val="1"/>
          <c:tx>
            <c:strRef>
              <c:f>'Model run input &amp; results'!$Q$3</c:f>
              <c:strCache>
                <c:ptCount val="1"/>
                <c:pt idx="0">
                  <c:v>%EV miles</c:v>
                </c:pt>
              </c:strCache>
            </c:strRef>
          </c:tx>
          <c:spPr>
            <a:ln w="44450" cap="rnd">
              <a:solidFill>
                <a:schemeClr val="accent2"/>
              </a:solidFill>
              <a:round/>
            </a:ln>
            <a:effectLst/>
          </c:spPr>
          <c:marker>
            <c:symbol val="none"/>
          </c:marker>
          <c:xVal>
            <c:numRef>
              <c:f>'Model run input &amp; results'!$A$4:$A$36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'Model run input &amp; results'!$Q$4:$Q$36</c:f>
              <c:numCache>
                <c:formatCode>0%</c:formatCode>
                <c:ptCount val="33"/>
                <c:pt idx="0">
                  <c:v>2.1533181611899125E-3</c:v>
                </c:pt>
                <c:pt idx="1">
                  <c:v>3.0747151208506246E-3</c:v>
                </c:pt>
                <c:pt idx="2">
                  <c:v>4.5831413822864367E-3</c:v>
                </c:pt>
                <c:pt idx="3">
                  <c:v>6.5930960884816097E-3</c:v>
                </c:pt>
                <c:pt idx="4">
                  <c:v>9.0230917735257508E-3</c:v>
                </c:pt>
                <c:pt idx="5">
                  <c:v>1.1786283935071836E-2</c:v>
                </c:pt>
                <c:pt idx="6">
                  <c:v>1.4799466881172523E-2</c:v>
                </c:pt>
                <c:pt idx="7">
                  <c:v>1.8355355393730465E-2</c:v>
                </c:pt>
                <c:pt idx="8">
                  <c:v>2.1981542189063129E-2</c:v>
                </c:pt>
                <c:pt idx="9">
                  <c:v>2.5640818171385565E-2</c:v>
                </c:pt>
                <c:pt idx="10">
                  <c:v>2.9374594900838512E-2</c:v>
                </c:pt>
                <c:pt idx="11">
                  <c:v>3.3193727731675074E-2</c:v>
                </c:pt>
                <c:pt idx="12">
                  <c:v>3.7057070384623164E-2</c:v>
                </c:pt>
                <c:pt idx="13">
                  <c:v>4.0999923586134419E-2</c:v>
                </c:pt>
                <c:pt idx="14">
                  <c:v>4.4976981111782707E-2</c:v>
                </c:pt>
                <c:pt idx="15">
                  <c:v>4.8984057430246301E-2</c:v>
                </c:pt>
                <c:pt idx="16">
                  <c:v>5.3016580381902677E-2</c:v>
                </c:pt>
                <c:pt idx="17">
                  <c:v>5.7023088432592163E-2</c:v>
                </c:pt>
                <c:pt idx="18">
                  <c:v>6.0964976766766155E-2</c:v>
                </c:pt>
                <c:pt idx="19">
                  <c:v>0.13687312331021184</c:v>
                </c:pt>
                <c:pt idx="20">
                  <c:v>0.21007041818179606</c:v>
                </c:pt>
                <c:pt idx="21">
                  <c:v>0.28055251167751122</c:v>
                </c:pt>
                <c:pt idx="22">
                  <c:v>0.34810410977420625</c:v>
                </c:pt>
                <c:pt idx="23">
                  <c:v>0.41270273947649272</c:v>
                </c:pt>
                <c:pt idx="24">
                  <c:v>0.47407684690836122</c:v>
                </c:pt>
                <c:pt idx="25">
                  <c:v>0.53240455313459223</c:v>
                </c:pt>
                <c:pt idx="26">
                  <c:v>0.5875685639075553</c:v>
                </c:pt>
                <c:pt idx="27">
                  <c:v>0.63944299473600974</c:v>
                </c:pt>
                <c:pt idx="28">
                  <c:v>0.68799989356149505</c:v>
                </c:pt>
                <c:pt idx="29">
                  <c:v>0.732774478632227</c:v>
                </c:pt>
                <c:pt idx="30">
                  <c:v>0.77357178752861189</c:v>
                </c:pt>
                <c:pt idx="31">
                  <c:v>0.81080920934295064</c:v>
                </c:pt>
                <c:pt idx="32">
                  <c:v>0.84386301043342693</c:v>
                </c:pt>
              </c:numCache>
            </c:numRef>
          </c:yVal>
          <c:smooth val="1"/>
          <c:extLst>
            <c:ext xmlns:c16="http://schemas.microsoft.com/office/drawing/2014/chart" uri="{C3380CC4-5D6E-409C-BE32-E72D297353CC}">
              <c16:uniqueId val="{00000001-068C-4370-BF16-636F54C4169E}"/>
            </c:ext>
          </c:extLst>
        </c:ser>
        <c:dLbls>
          <c:showLegendKey val="0"/>
          <c:showVal val="0"/>
          <c:showCatName val="0"/>
          <c:showSerName val="0"/>
          <c:showPercent val="0"/>
          <c:showBubbleSize val="0"/>
        </c:dLbls>
        <c:axId val="679634272"/>
        <c:axId val="679631648"/>
      </c:scatterChart>
      <c:scatterChart>
        <c:scatterStyle val="lineMarker"/>
        <c:varyColors val="0"/>
        <c:ser>
          <c:idx val="2"/>
          <c:order val="2"/>
          <c:tx>
            <c:v>Difference in EV share (%miles - %stock) </c:v>
          </c:tx>
          <c:spPr>
            <a:ln w="25400" cap="rnd">
              <a:noFill/>
              <a:round/>
            </a:ln>
            <a:effectLst/>
          </c:spPr>
          <c:marker>
            <c:symbol val="circle"/>
            <c:size val="5"/>
            <c:spPr>
              <a:solidFill>
                <a:schemeClr val="accent3"/>
              </a:solidFill>
              <a:ln w="57150">
                <a:solidFill>
                  <a:schemeClr val="accent3"/>
                </a:solidFill>
              </a:ln>
              <a:effectLst/>
            </c:spPr>
          </c:marker>
          <c:xVal>
            <c:numRef>
              <c:f>'Model run input &amp; results'!$A$4:$A$36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'Model run input &amp; results'!$R$4:$R$36</c:f>
              <c:numCache>
                <c:formatCode>0%</c:formatCode>
                <c:ptCount val="33"/>
                <c:pt idx="0">
                  <c:v>2.5342233943287927E-4</c:v>
                </c:pt>
                <c:pt idx="1">
                  <c:v>3.7535829059820013E-4</c:v>
                </c:pt>
                <c:pt idx="2">
                  <c:v>5.8933243966504973E-4</c:v>
                </c:pt>
                <c:pt idx="3">
                  <c:v>8.6966265136763105E-4</c:v>
                </c:pt>
                <c:pt idx="4">
                  <c:v>1.188783424820582E-3</c:v>
                </c:pt>
                <c:pt idx="5">
                  <c:v>1.5249175796051059E-3</c:v>
                </c:pt>
                <c:pt idx="6">
                  <c:v>1.8628306011097048E-3</c:v>
                </c:pt>
                <c:pt idx="7">
                  <c:v>2.2454079158371401E-3</c:v>
                </c:pt>
                <c:pt idx="8">
                  <c:v>2.5723266729748874E-3</c:v>
                </c:pt>
                <c:pt idx="9">
                  <c:v>2.8428716695309969E-3</c:v>
                </c:pt>
                <c:pt idx="10">
                  <c:v>3.0652934217346474E-3</c:v>
                </c:pt>
                <c:pt idx="11">
                  <c:v>3.2396022590345866E-3</c:v>
                </c:pt>
                <c:pt idx="12">
                  <c:v>3.3554597968226754E-3</c:v>
                </c:pt>
                <c:pt idx="13">
                  <c:v>3.4218873202894046E-3</c:v>
                </c:pt>
                <c:pt idx="14">
                  <c:v>3.4400484989116492E-3</c:v>
                </c:pt>
                <c:pt idx="15">
                  <c:v>3.4226209476787839E-3</c:v>
                </c:pt>
                <c:pt idx="16">
                  <c:v>3.3777126842152588E-3</c:v>
                </c:pt>
                <c:pt idx="17">
                  <c:v>3.3059875193821725E-3</c:v>
                </c:pt>
                <c:pt idx="18">
                  <c:v>3.2113272816471153E-3</c:v>
                </c:pt>
                <c:pt idx="19">
                  <c:v>1.9179409054294938E-2</c:v>
                </c:pt>
                <c:pt idx="20">
                  <c:v>3.2809065538289856E-2</c:v>
                </c:pt>
                <c:pt idx="21">
                  <c:v>4.41875106337071E-2</c:v>
                </c:pt>
                <c:pt idx="22">
                  <c:v>5.3368470209771812E-2</c:v>
                </c:pt>
                <c:pt idx="23">
                  <c:v>6.0421658048212257E-2</c:v>
                </c:pt>
                <c:pt idx="24">
                  <c:v>6.5413068598888624E-2</c:v>
                </c:pt>
                <c:pt idx="25">
                  <c:v>6.8466785625824644E-2</c:v>
                </c:pt>
                <c:pt idx="26">
                  <c:v>6.9688607604125652E-2</c:v>
                </c:pt>
                <c:pt idx="27">
                  <c:v>6.9225840078993794E-2</c:v>
                </c:pt>
                <c:pt idx="28">
                  <c:v>6.720462600515642E-2</c:v>
                </c:pt>
                <c:pt idx="29">
                  <c:v>6.395104846750832E-2</c:v>
                </c:pt>
                <c:pt idx="30">
                  <c:v>5.969232736337049E-2</c:v>
                </c:pt>
                <c:pt idx="31">
                  <c:v>5.4641046528197124E-2</c:v>
                </c:pt>
                <c:pt idx="32">
                  <c:v>4.9113050041708628E-2</c:v>
                </c:pt>
              </c:numCache>
            </c:numRef>
          </c:yVal>
          <c:smooth val="0"/>
          <c:extLst>
            <c:ext xmlns:c16="http://schemas.microsoft.com/office/drawing/2014/chart" uri="{C3380CC4-5D6E-409C-BE32-E72D297353CC}">
              <c16:uniqueId val="{00000002-068C-4370-BF16-636F54C4169E}"/>
            </c:ext>
          </c:extLst>
        </c:ser>
        <c:dLbls>
          <c:showLegendKey val="0"/>
          <c:showVal val="0"/>
          <c:showCatName val="0"/>
          <c:showSerName val="0"/>
          <c:showPercent val="0"/>
          <c:showBubbleSize val="0"/>
        </c:dLbls>
        <c:axId val="727434784"/>
        <c:axId val="727429864"/>
      </c:scatterChart>
      <c:valAx>
        <c:axId val="679634272"/>
        <c:scaling>
          <c:orientation val="minMax"/>
          <c:max val="2052"/>
          <c:min val="2018"/>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9631648"/>
        <c:crosses val="autoZero"/>
        <c:crossBetween val="midCat"/>
        <c:majorUnit val="4"/>
      </c:valAx>
      <c:valAx>
        <c:axId val="679631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EV share (%)</a:t>
                </a:r>
              </a:p>
            </c:rich>
          </c:tx>
          <c:overlay val="0"/>
          <c:spPr>
            <a:noFill/>
            <a:ln>
              <a:noFill/>
            </a:ln>
            <a:effectLst/>
          </c:spPr>
          <c:txPr>
            <a:bodyPr rot="-54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9634272"/>
        <c:crosses val="autoZero"/>
        <c:crossBetween val="midCat"/>
      </c:valAx>
      <c:valAx>
        <c:axId val="727429864"/>
        <c:scaling>
          <c:orientation val="minMax"/>
        </c:scaling>
        <c:delete val="0"/>
        <c:axPos val="r"/>
        <c:title>
          <c:tx>
            <c:rich>
              <a:bodyPr rot="-54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Difference in EV share (%)</a:t>
                </a:r>
              </a:p>
            </c:rich>
          </c:tx>
          <c:overlay val="0"/>
          <c:spPr>
            <a:noFill/>
            <a:ln>
              <a:noFill/>
            </a:ln>
            <a:effectLst/>
          </c:spPr>
          <c:txPr>
            <a:bodyPr rot="-54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27434784"/>
        <c:crosses val="max"/>
        <c:crossBetween val="midCat"/>
      </c:valAx>
      <c:valAx>
        <c:axId val="727434784"/>
        <c:scaling>
          <c:orientation val="minMax"/>
        </c:scaling>
        <c:delete val="1"/>
        <c:axPos val="b"/>
        <c:numFmt formatCode="General" sourceLinked="1"/>
        <c:majorTickMark val="out"/>
        <c:minorTickMark val="none"/>
        <c:tickLblPos val="nextTo"/>
        <c:crossAx val="7274298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'Model run input &amp; results'!$I$3</c:f>
              <c:strCache>
                <c:ptCount val="1"/>
                <c:pt idx="0">
                  <c:v>%EV stock</c:v>
                </c:pt>
              </c:strCache>
            </c:strRef>
          </c:tx>
          <c:spPr>
            <a:ln w="44450" cap="rnd">
              <a:solidFill>
                <a:schemeClr val="accent1"/>
              </a:solidFill>
              <a:round/>
            </a:ln>
            <a:effectLst/>
          </c:spPr>
          <c:marker>
            <c:symbol val="none"/>
          </c:marker>
          <c:xVal>
            <c:numRef>
              <c:f>'Model run input &amp; results'!$A$4:$A$36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'Model run input &amp; results'!$I$4:$I$36</c:f>
              <c:numCache>
                <c:formatCode>0%</c:formatCode>
                <c:ptCount val="33"/>
                <c:pt idx="0">
                  <c:v>1.8998958217570333E-3</c:v>
                </c:pt>
                <c:pt idx="1">
                  <c:v>2.6993568302524245E-3</c:v>
                </c:pt>
                <c:pt idx="2">
                  <c:v>3.9938089426213869E-3</c:v>
                </c:pt>
                <c:pt idx="3">
                  <c:v>5.7234334371139787E-3</c:v>
                </c:pt>
                <c:pt idx="4">
                  <c:v>7.8343083487051688E-3</c:v>
                </c:pt>
                <c:pt idx="5">
                  <c:v>1.026136635546673E-2</c:v>
                </c:pt>
                <c:pt idx="6">
                  <c:v>1.2936636280062818E-2</c:v>
                </c:pt>
                <c:pt idx="7">
                  <c:v>1.6109947477893325E-2</c:v>
                </c:pt>
                <c:pt idx="8">
                  <c:v>1.9409215516088242E-2</c:v>
                </c:pt>
                <c:pt idx="9">
                  <c:v>2.2797946501854568E-2</c:v>
                </c:pt>
                <c:pt idx="10">
                  <c:v>2.6309301479103864E-2</c:v>
                </c:pt>
                <c:pt idx="11">
                  <c:v>2.9954125472640487E-2</c:v>
                </c:pt>
                <c:pt idx="12">
                  <c:v>3.3701610587800489E-2</c:v>
                </c:pt>
                <c:pt idx="13">
                  <c:v>3.7578036265845015E-2</c:v>
                </c:pt>
                <c:pt idx="14">
                  <c:v>4.1536932612871058E-2</c:v>
                </c:pt>
                <c:pt idx="15">
                  <c:v>4.5561436482567517E-2</c:v>
                </c:pt>
                <c:pt idx="16">
                  <c:v>4.9638867697687418E-2</c:v>
                </c:pt>
                <c:pt idx="17">
                  <c:v>5.3717100913209991E-2</c:v>
                </c:pt>
                <c:pt idx="18">
                  <c:v>5.7753649485119039E-2</c:v>
                </c:pt>
                <c:pt idx="19">
                  <c:v>0.1176937142559169</c:v>
                </c:pt>
                <c:pt idx="20">
                  <c:v>0.1772613526435062</c:v>
                </c:pt>
                <c:pt idx="21">
                  <c:v>0.23636500104380412</c:v>
                </c:pt>
                <c:pt idx="22">
                  <c:v>0.29473563956443444</c:v>
                </c:pt>
                <c:pt idx="23">
                  <c:v>0.35228108142828046</c:v>
                </c:pt>
                <c:pt idx="24">
                  <c:v>0.40866377830947259</c:v>
                </c:pt>
                <c:pt idx="25">
                  <c:v>0.46393776750876758</c:v>
                </c:pt>
                <c:pt idx="26">
                  <c:v>0.51787995630342964</c:v>
                </c:pt>
                <c:pt idx="27">
                  <c:v>0.57021715465701595</c:v>
                </c:pt>
                <c:pt idx="28">
                  <c:v>0.62079526755633863</c:v>
                </c:pt>
                <c:pt idx="29">
                  <c:v>0.66882343016471868</c:v>
                </c:pt>
                <c:pt idx="30">
                  <c:v>0.7138794601652414</c:v>
                </c:pt>
                <c:pt idx="31">
                  <c:v>0.75616816281475352</c:v>
                </c:pt>
                <c:pt idx="32" formatCode="0.00%">
                  <c:v>0.7947499603917183</c:v>
                </c:pt>
              </c:numCache>
            </c:numRef>
          </c:yVal>
          <c:smooth val="1"/>
          <c:extLst>
            <c:ext xmlns:c16="http://schemas.microsoft.com/office/drawing/2014/chart" uri="{C3380CC4-5D6E-409C-BE32-E72D297353CC}">
              <c16:uniqueId val="{00000000-6DBA-4D72-A29D-4010803A4F78}"/>
            </c:ext>
          </c:extLst>
        </c:ser>
        <c:ser>
          <c:idx val="1"/>
          <c:order val="1"/>
          <c:tx>
            <c:strRef>
              <c:f>'Model run input &amp; results'!$Q$3</c:f>
              <c:strCache>
                <c:ptCount val="1"/>
                <c:pt idx="0">
                  <c:v>%EV miles</c:v>
                </c:pt>
              </c:strCache>
            </c:strRef>
          </c:tx>
          <c:spPr>
            <a:ln w="44450" cap="rnd">
              <a:solidFill>
                <a:schemeClr val="accent2"/>
              </a:solidFill>
              <a:round/>
            </a:ln>
            <a:effectLst/>
          </c:spPr>
          <c:marker>
            <c:symbol val="none"/>
          </c:marker>
          <c:xVal>
            <c:numRef>
              <c:f>'Model run input &amp; results'!$A$4:$A$36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'Model run input &amp; results'!$Q$4:$Q$36</c:f>
              <c:numCache>
                <c:formatCode>0%</c:formatCode>
                <c:ptCount val="33"/>
                <c:pt idx="0">
                  <c:v>2.1533181611899125E-3</c:v>
                </c:pt>
                <c:pt idx="1">
                  <c:v>3.0747151208506246E-3</c:v>
                </c:pt>
                <c:pt idx="2">
                  <c:v>4.5831413822864367E-3</c:v>
                </c:pt>
                <c:pt idx="3">
                  <c:v>6.5930960884816097E-3</c:v>
                </c:pt>
                <c:pt idx="4">
                  <c:v>9.0230917735257508E-3</c:v>
                </c:pt>
                <c:pt idx="5">
                  <c:v>1.1786283935071836E-2</c:v>
                </c:pt>
                <c:pt idx="6">
                  <c:v>1.4799466881172523E-2</c:v>
                </c:pt>
                <c:pt idx="7">
                  <c:v>1.8355355393730465E-2</c:v>
                </c:pt>
                <c:pt idx="8">
                  <c:v>2.1981542189063129E-2</c:v>
                </c:pt>
                <c:pt idx="9">
                  <c:v>2.5640818171385565E-2</c:v>
                </c:pt>
                <c:pt idx="10">
                  <c:v>2.9374594900838512E-2</c:v>
                </c:pt>
                <c:pt idx="11">
                  <c:v>3.3193727731675074E-2</c:v>
                </c:pt>
                <c:pt idx="12">
                  <c:v>3.7057070384623164E-2</c:v>
                </c:pt>
                <c:pt idx="13">
                  <c:v>4.0999923586134419E-2</c:v>
                </c:pt>
                <c:pt idx="14">
                  <c:v>4.4976981111782707E-2</c:v>
                </c:pt>
                <c:pt idx="15">
                  <c:v>4.8984057430246301E-2</c:v>
                </c:pt>
                <c:pt idx="16">
                  <c:v>5.3016580381902677E-2</c:v>
                </c:pt>
                <c:pt idx="17">
                  <c:v>5.7023088432592163E-2</c:v>
                </c:pt>
                <c:pt idx="18">
                  <c:v>6.0964976766766155E-2</c:v>
                </c:pt>
                <c:pt idx="19">
                  <c:v>0.13687312331021184</c:v>
                </c:pt>
                <c:pt idx="20">
                  <c:v>0.21007041818179606</c:v>
                </c:pt>
                <c:pt idx="21">
                  <c:v>0.28055251167751122</c:v>
                </c:pt>
                <c:pt idx="22">
                  <c:v>0.34810410977420625</c:v>
                </c:pt>
                <c:pt idx="23">
                  <c:v>0.41270273947649272</c:v>
                </c:pt>
                <c:pt idx="24">
                  <c:v>0.47407684690836122</c:v>
                </c:pt>
                <c:pt idx="25">
                  <c:v>0.53240455313459223</c:v>
                </c:pt>
                <c:pt idx="26">
                  <c:v>0.5875685639075553</c:v>
                </c:pt>
                <c:pt idx="27">
                  <c:v>0.63944299473600974</c:v>
                </c:pt>
                <c:pt idx="28">
                  <c:v>0.68799989356149505</c:v>
                </c:pt>
                <c:pt idx="29">
                  <c:v>0.732774478632227</c:v>
                </c:pt>
                <c:pt idx="30">
                  <c:v>0.77357178752861189</c:v>
                </c:pt>
                <c:pt idx="31">
                  <c:v>0.81080920934295064</c:v>
                </c:pt>
                <c:pt idx="32">
                  <c:v>0.84386301043342693</c:v>
                </c:pt>
              </c:numCache>
            </c:numRef>
          </c:yVal>
          <c:smooth val="1"/>
          <c:extLst>
            <c:ext xmlns:c16="http://schemas.microsoft.com/office/drawing/2014/chart" uri="{C3380CC4-5D6E-409C-BE32-E72D297353CC}">
              <c16:uniqueId val="{00000001-6DBA-4D72-A29D-4010803A4F78}"/>
            </c:ext>
          </c:extLst>
        </c:ser>
        <c:dLbls>
          <c:showLegendKey val="0"/>
          <c:showVal val="0"/>
          <c:showCatName val="0"/>
          <c:showSerName val="0"/>
          <c:showPercent val="0"/>
          <c:showBubbleSize val="0"/>
        </c:dLbls>
        <c:axId val="679634272"/>
        <c:axId val="679631648"/>
      </c:scatterChart>
      <c:valAx>
        <c:axId val="679634272"/>
        <c:scaling>
          <c:orientation val="minMax"/>
          <c:max val="2052"/>
          <c:min val="2018"/>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9631648"/>
        <c:crosses val="autoZero"/>
        <c:crossBetween val="midCat"/>
        <c:majorUnit val="4"/>
      </c:valAx>
      <c:valAx>
        <c:axId val="679631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EV share (%)</a:t>
                </a:r>
              </a:p>
            </c:rich>
          </c:tx>
          <c:overlay val="0"/>
          <c:spPr>
            <a:noFill/>
            <a:ln>
              <a:noFill/>
            </a:ln>
            <a:effectLst/>
          </c:spPr>
          <c:txPr>
            <a:bodyPr rot="-54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96342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'Survival schedule'!$M$48:$N$48</c:f>
              <c:strCache>
                <c:ptCount val="1"/>
                <c:pt idx="0">
                  <c:v>Passenger car</c:v>
                </c:pt>
              </c:strCache>
            </c:strRef>
          </c:tx>
          <c:spPr>
            <a:ln w="19050" cap="rnd">
              <a:solidFill>
                <a:schemeClr val="accent1"/>
              </a:solidFill>
              <a:round/>
            </a:ln>
            <a:effectLst/>
          </c:spPr>
          <c:marker>
            <c:symbol val="none"/>
          </c:marker>
          <c:xVal>
            <c:numRef>
              <c:f>'Survival schedule'!$M$51:$M$81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'Survival schedule'!$O$51:$O$81</c:f>
              <c:numCache>
                <c:formatCode>General</c:formatCode>
                <c:ptCount val="31"/>
                <c:pt idx="0">
                  <c:v>3.0000000000000027E-3</c:v>
                </c:pt>
                <c:pt idx="1">
                  <c:v>3.0000000000000027E-3</c:v>
                </c:pt>
                <c:pt idx="2">
                  <c:v>3.0000000000000027E-3</c:v>
                </c:pt>
                <c:pt idx="3">
                  <c:v>7.0000000000000062E-3</c:v>
                </c:pt>
                <c:pt idx="4">
                  <c:v>1.0000000000000009E-2</c:v>
                </c:pt>
                <c:pt idx="5">
                  <c:v>1.3000000000000012E-2</c:v>
                </c:pt>
                <c:pt idx="6">
                  <c:v>1.9000000000000017E-2</c:v>
                </c:pt>
                <c:pt idx="7">
                  <c:v>2.1999999999999909E-2</c:v>
                </c:pt>
                <c:pt idx="8">
                  <c:v>2.7000000000000024E-2</c:v>
                </c:pt>
                <c:pt idx="9">
                  <c:v>3.1000000000000028E-2</c:v>
                </c:pt>
                <c:pt idx="10">
                  <c:v>3.6000000000000032E-2</c:v>
                </c:pt>
                <c:pt idx="11">
                  <c:v>3.7999999999999923E-2</c:v>
                </c:pt>
                <c:pt idx="12">
                  <c:v>7.0000000000000062E-2</c:v>
                </c:pt>
                <c:pt idx="13">
                  <c:v>0.10499999999999998</c:v>
                </c:pt>
                <c:pt idx="14">
                  <c:v>0.10299999999999998</c:v>
                </c:pt>
                <c:pt idx="15">
                  <c:v>9.5000000000000029E-2</c:v>
                </c:pt>
                <c:pt idx="16">
                  <c:v>8.2999999999999963E-2</c:v>
                </c:pt>
                <c:pt idx="17">
                  <c:v>7.1000000000000008E-2</c:v>
                </c:pt>
                <c:pt idx="18">
                  <c:v>5.7999999999999996E-2</c:v>
                </c:pt>
                <c:pt idx="19">
                  <c:v>4.6000000000000013E-2</c:v>
                </c:pt>
                <c:pt idx="20">
                  <c:v>3.7000000000000005E-2</c:v>
                </c:pt>
                <c:pt idx="21">
                  <c:v>2.7999999999999997E-2</c:v>
                </c:pt>
                <c:pt idx="22">
                  <c:v>2.1999999999999992E-2</c:v>
                </c:pt>
                <c:pt idx="23">
                  <c:v>1.7000000000000008E-2</c:v>
                </c:pt>
                <c:pt idx="24">
                  <c:v>1.2999999999999998E-2</c:v>
                </c:pt>
                <c:pt idx="25">
                  <c:v>1.0000000000000002E-2</c:v>
                </c:pt>
                <c:pt idx="26">
                  <c:v>6.9999999999999993E-3</c:v>
                </c:pt>
                <c:pt idx="27">
                  <c:v>0.01</c:v>
                </c:pt>
                <c:pt idx="28">
                  <c:v>2.9999999999999992E-3</c:v>
                </c:pt>
                <c:pt idx="29">
                  <c:v>3.0000000000000001E-3</c:v>
                </c:pt>
                <c:pt idx="30">
                  <c:v>5.0000000000000001E-3</c:v>
                </c:pt>
              </c:numCache>
            </c:numRef>
          </c:yVal>
          <c:smooth val="1"/>
          <c:extLst>
            <c:ext xmlns:c16="http://schemas.microsoft.com/office/drawing/2014/chart" uri="{C3380CC4-5D6E-409C-BE32-E72D297353CC}">
              <c16:uniqueId val="{00000000-AC6A-46E2-8719-C70009EA6251}"/>
            </c:ext>
          </c:extLst>
        </c:ser>
        <c:ser>
          <c:idx val="1"/>
          <c:order val="1"/>
          <c:tx>
            <c:strRef>
              <c:f>'Survival schedule'!$P$48</c:f>
              <c:strCache>
                <c:ptCount val="1"/>
                <c:pt idx="0">
                  <c:v>Light truck</c:v>
                </c:pt>
              </c:strCache>
            </c:strRef>
          </c:tx>
          <c:spPr>
            <a:ln w="19050" cap="rnd">
              <a:solidFill>
                <a:schemeClr val="accent2"/>
              </a:solidFill>
              <a:round/>
            </a:ln>
            <a:effectLst/>
          </c:spPr>
          <c:marker>
            <c:symbol val="none"/>
          </c:marker>
          <c:yVal>
            <c:numRef>
              <c:f>'Survival schedule'!$R$51:$R$81</c:f>
              <c:numCache>
                <c:formatCode>General</c:formatCode>
                <c:ptCount val="31"/>
                <c:pt idx="0">
                  <c:v>9.000000000000008E-3</c:v>
                </c:pt>
                <c:pt idx="1">
                  <c:v>9.000000000000008E-3</c:v>
                </c:pt>
                <c:pt idx="2">
                  <c:v>9.000000000000008E-3</c:v>
                </c:pt>
                <c:pt idx="3">
                  <c:v>1.3000000000000012E-2</c:v>
                </c:pt>
                <c:pt idx="4">
                  <c:v>1.9000000000000017E-2</c:v>
                </c:pt>
                <c:pt idx="5">
                  <c:v>2.1999999999999909E-2</c:v>
                </c:pt>
                <c:pt idx="6">
                  <c:v>2.8000000000000025E-2</c:v>
                </c:pt>
                <c:pt idx="7">
                  <c:v>3.2000000000000028E-2</c:v>
                </c:pt>
                <c:pt idx="8">
                  <c:v>3.6000000000000032E-2</c:v>
                </c:pt>
                <c:pt idx="9">
                  <c:v>3.8999999999999924E-2</c:v>
                </c:pt>
                <c:pt idx="10">
                  <c:v>4.3000000000000038E-2</c:v>
                </c:pt>
                <c:pt idx="11">
                  <c:v>4.4000000000000039E-2</c:v>
                </c:pt>
                <c:pt idx="12">
                  <c:v>4.599999999999993E-2</c:v>
                </c:pt>
                <c:pt idx="13">
                  <c:v>4.6000000000000041E-2</c:v>
                </c:pt>
                <c:pt idx="14">
                  <c:v>5.1999999999999935E-2</c:v>
                </c:pt>
                <c:pt idx="15">
                  <c:v>5.1000000000000045E-2</c:v>
                </c:pt>
                <c:pt idx="16">
                  <c:v>4.8999999999999988E-2</c:v>
                </c:pt>
                <c:pt idx="17">
                  <c:v>4.6000000000000041E-2</c:v>
                </c:pt>
                <c:pt idx="18">
                  <c:v>4.2999999999999983E-2</c:v>
                </c:pt>
                <c:pt idx="19">
                  <c:v>3.999999999999998E-2</c:v>
                </c:pt>
                <c:pt idx="20">
                  <c:v>3.6000000000000032E-2</c:v>
                </c:pt>
                <c:pt idx="21">
                  <c:v>3.2999999999999974E-2</c:v>
                </c:pt>
                <c:pt idx="22">
                  <c:v>0.03</c:v>
                </c:pt>
                <c:pt idx="23">
                  <c:v>2.6999999999999996E-2</c:v>
                </c:pt>
                <c:pt idx="24">
                  <c:v>2.4000000000000021E-2</c:v>
                </c:pt>
                <c:pt idx="25">
                  <c:v>2.0999999999999991E-2</c:v>
                </c:pt>
                <c:pt idx="26">
                  <c:v>1.999999999999999E-2</c:v>
                </c:pt>
                <c:pt idx="27">
                  <c:v>1.6E-2</c:v>
                </c:pt>
                <c:pt idx="28">
                  <c:v>1.5000000000000013E-2</c:v>
                </c:pt>
                <c:pt idx="29">
                  <c:v>1.2999999999999998E-2</c:v>
                </c:pt>
                <c:pt idx="30">
                  <c:v>6.2E-2</c:v>
                </c:pt>
              </c:numCache>
            </c:numRef>
          </c:yVal>
          <c:smooth val="1"/>
          <c:extLst>
            <c:ext xmlns:c16="http://schemas.microsoft.com/office/drawing/2014/chart" uri="{C3380CC4-5D6E-409C-BE32-E72D297353CC}">
              <c16:uniqueId val="{00000001-AC6A-46E2-8719-C70009EA6251}"/>
            </c:ext>
          </c:extLst>
        </c:ser>
        <c:dLbls>
          <c:showLegendKey val="0"/>
          <c:showVal val="0"/>
          <c:showCatName val="0"/>
          <c:showSerName val="0"/>
          <c:showPercent val="0"/>
          <c:showBubbleSize val="0"/>
        </c:dLbls>
        <c:axId val="702045000"/>
        <c:axId val="702045656"/>
      </c:scatterChart>
      <c:valAx>
        <c:axId val="702045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45656"/>
        <c:crosses val="autoZero"/>
        <c:crossBetween val="midCat"/>
      </c:valAx>
      <c:valAx>
        <c:axId val="702045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PDF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4500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3"/>
          <c:order val="0"/>
          <c:tx>
            <c:strRef>
              <c:f>'New cases'!$E$1</c:f>
              <c:strCache>
                <c:ptCount val="1"/>
                <c:pt idx="0">
                  <c:v>Only EVs 2030 (VISION)</c:v>
                </c:pt>
              </c:strCache>
            </c:strRef>
          </c:tx>
          <c:spPr>
            <a:ln w="19050" cap="rnd">
              <a:solidFill>
                <a:schemeClr val="accent2"/>
              </a:solidFill>
              <a:prstDash val="dash"/>
              <a:round/>
            </a:ln>
            <a:effectLst/>
          </c:spPr>
          <c:marker>
            <c:symbol val="circle"/>
            <c:size val="5"/>
            <c:spPr>
              <a:solidFill>
                <a:schemeClr val="accent2"/>
              </a:solidFill>
              <a:ln w="9525">
                <a:solidFill>
                  <a:schemeClr val="accent2"/>
                </a:solidFill>
                <a:prstDash val="dash"/>
              </a:ln>
              <a:effectLst/>
            </c:spPr>
          </c:marker>
          <c:xVal>
            <c:numRef>
              <c:f>'New cases'!$A$2:$A$34</c:f>
              <c:numCache>
                <c:formatCode>General</c:formatCode>
                <c:ptCount val="3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numCache>
            </c:numRef>
          </c:xVal>
          <c:yVal>
            <c:numRef>
              <c:f>'New cases'!$E$2:$E$34</c:f>
              <c:numCache>
                <c:formatCode>0.0%</c:formatCode>
                <c:ptCount val="33"/>
                <c:pt idx="0">
                  <c:v>1.9355984788950197E-3</c:v>
                </c:pt>
                <c:pt idx="1">
                  <c:v>2.7729886701083821E-3</c:v>
                </c:pt>
                <c:pt idx="2">
                  <c:v>4.1353079865961021E-3</c:v>
                </c:pt>
                <c:pt idx="3">
                  <c:v>5.9640890250916637E-3</c:v>
                </c:pt>
                <c:pt idx="4">
                  <c:v>8.2005639554912982E-3</c:v>
                </c:pt>
                <c:pt idx="5">
                  <c:v>1.0777393130581465E-2</c:v>
                </c:pt>
                <c:pt idx="6">
                  <c:v>1.3619961837907339E-2</c:v>
                </c:pt>
                <c:pt idx="7">
                  <c:v>1.6963882429732978E-2</c:v>
                </c:pt>
                <c:pt idx="8">
                  <c:v>2.0394039814484104E-2</c:v>
                </c:pt>
                <c:pt idx="9">
                  <c:v>2.3870231116009718E-2</c:v>
                </c:pt>
                <c:pt idx="10">
                  <c:v>2.7405198640128366E-2</c:v>
                </c:pt>
                <c:pt idx="11">
                  <c:v>3.0990683145205058E-2</c:v>
                </c:pt>
                <c:pt idx="12">
                  <c:v>0.10122305122546077</c:v>
                </c:pt>
                <c:pt idx="13">
                  <c:v>0.17079343593246629</c:v>
                </c:pt>
                <c:pt idx="14">
                  <c:v>0.2390977179408138</c:v>
                </c:pt>
                <c:pt idx="15">
                  <c:v>0.30533746744330392</c:v>
                </c:pt>
                <c:pt idx="16">
                  <c:v>0.36920698404056507</c:v>
                </c:pt>
                <c:pt idx="17">
                  <c:v>0.43064046649539722</c:v>
                </c:pt>
                <c:pt idx="18">
                  <c:v>0.48905696262628462</c:v>
                </c:pt>
                <c:pt idx="19">
                  <c:v>0.54439963585725493</c:v>
                </c:pt>
                <c:pt idx="20">
                  <c:v>0.59674758627050672</c:v>
                </c:pt>
                <c:pt idx="21">
                  <c:v>0.64623687678880015</c:v>
                </c:pt>
                <c:pt idx="22">
                  <c:v>0.6924379436784116</c:v>
                </c:pt>
                <c:pt idx="23">
                  <c:v>0.73483441705983199</c:v>
                </c:pt>
                <c:pt idx="24">
                  <c:v>0.77333341967189839</c:v>
                </c:pt>
                <c:pt idx="25">
                  <c:v>0.80842774037707266</c:v>
                </c:pt>
                <c:pt idx="26">
                  <c:v>0.84003841458121808</c:v>
                </c:pt>
                <c:pt idx="27">
                  <c:v>0.86817039757583681</c:v>
                </c:pt>
                <c:pt idx="28">
                  <c:v>0.89286716680132006</c:v>
                </c:pt>
                <c:pt idx="29">
                  <c:v>0.91446677121309261</c:v>
                </c:pt>
                <c:pt idx="30">
                  <c:v>0.9331905863540747</c:v>
                </c:pt>
                <c:pt idx="31">
                  <c:v>0.94927531380986574</c:v>
                </c:pt>
                <c:pt idx="32">
                  <c:v>0.96298840768447747</c:v>
                </c:pt>
              </c:numCache>
            </c:numRef>
          </c:yVal>
          <c:smooth val="1"/>
          <c:extLst>
            <c:ext xmlns:c16="http://schemas.microsoft.com/office/drawing/2014/chart" uri="{C3380CC4-5D6E-409C-BE32-E72D297353CC}">
              <c16:uniqueId val="{00000007-8C56-4396-A80B-9431F8873629}"/>
            </c:ext>
          </c:extLst>
        </c:ser>
        <c:ser>
          <c:idx val="2"/>
          <c:order val="1"/>
          <c:tx>
            <c:strRef>
              <c:f>'New cases'!$D$1</c:f>
              <c:strCache>
                <c:ptCount val="1"/>
                <c:pt idx="0">
                  <c:v>Only EVs 2021 (VISION)</c:v>
                </c:pt>
              </c:strCache>
            </c:strRef>
          </c:tx>
          <c:spPr>
            <a:ln w="19050" cap="rnd">
              <a:solidFill>
                <a:schemeClr val="accent1"/>
              </a:solidFill>
              <a:prstDash val="dash"/>
              <a:round/>
            </a:ln>
            <a:effectLst/>
          </c:spPr>
          <c:marker>
            <c:symbol val="circle"/>
            <c:size val="5"/>
            <c:spPr>
              <a:solidFill>
                <a:schemeClr val="accent1"/>
              </a:solidFill>
              <a:ln w="9525">
                <a:solidFill>
                  <a:schemeClr val="accent1"/>
                </a:solidFill>
                <a:prstDash val="dash"/>
              </a:ln>
              <a:effectLst/>
            </c:spPr>
          </c:marker>
          <c:dLbls>
            <c:dLbl>
              <c:idx val="11"/>
              <c:layout>
                <c:manualLayout>
                  <c:x val="-8.761904893316913E-2"/>
                  <c:y val="-1.36904738377200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56-4396-A80B-9431F887362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'New cases'!$A$2:$A$34</c:f>
              <c:numCache>
                <c:formatCode>General</c:formatCode>
                <c:ptCount val="3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numCache>
            </c:numRef>
          </c:xVal>
          <c:yVal>
            <c:numRef>
              <c:f>'New cases'!$D$2:$D$34</c:f>
              <c:numCache>
                <c:formatCode>0.0%</c:formatCode>
                <c:ptCount val="33"/>
                <c:pt idx="0">
                  <c:v>1.9355984788950197E-3</c:v>
                </c:pt>
                <c:pt idx="1">
                  <c:v>2.7729886701083821E-3</c:v>
                </c:pt>
                <c:pt idx="2">
                  <c:v>4.1353079865961021E-3</c:v>
                </c:pt>
                <c:pt idx="3">
                  <c:v>7.5393897455554318E-2</c:v>
                </c:pt>
                <c:pt idx="4">
                  <c:v>0.14605044201967207</c:v>
                </c:pt>
                <c:pt idx="5">
                  <c:v>0.21619503993031802</c:v>
                </c:pt>
                <c:pt idx="6">
                  <c:v>0.28492637078403127</c:v>
                </c:pt>
                <c:pt idx="7">
                  <c:v>0.35195808125531824</c:v>
                </c:pt>
                <c:pt idx="8">
                  <c:v>0.41623040868554256</c:v>
                </c:pt>
                <c:pt idx="9">
                  <c:v>0.47719818270266473</c:v>
                </c:pt>
                <c:pt idx="10">
                  <c:v>0.53479740469268977</c:v>
                </c:pt>
                <c:pt idx="11">
                  <c:v>0.58883227164674612</c:v>
                </c:pt>
                <c:pt idx="12">
                  <c:v>0.6388142572085248</c:v>
                </c:pt>
                <c:pt idx="13">
                  <c:v>0.68539419680334168</c:v>
                </c:pt>
                <c:pt idx="14">
                  <c:v>0.72823094787105358</c:v>
                </c:pt>
                <c:pt idx="15">
                  <c:v>0.76635145893733403</c:v>
                </c:pt>
                <c:pt idx="16">
                  <c:v>0.79994194792447482</c:v>
                </c:pt>
                <c:pt idx="17">
                  <c:v>0.83117088896009506</c:v>
                </c:pt>
                <c:pt idx="18">
                  <c:v>0.85910331654475791</c:v>
                </c:pt>
                <c:pt idx="19">
                  <c:v>0.88415671440973087</c:v>
                </c:pt>
                <c:pt idx="20">
                  <c:v>0.90654389842232064</c:v>
                </c:pt>
                <c:pt idx="21">
                  <c:v>0.92679957434766391</c:v>
                </c:pt>
                <c:pt idx="22">
                  <c:v>0.94464921717129968</c:v>
                </c:pt>
                <c:pt idx="23">
                  <c:v>0.95967062926200841</c:v>
                </c:pt>
                <c:pt idx="24">
                  <c:v>0.97213770019943146</c:v>
                </c:pt>
                <c:pt idx="25">
                  <c:v>0.98283679035974758</c:v>
                </c:pt>
                <c:pt idx="26">
                  <c:v>0.99210793265529595</c:v>
                </c:pt>
                <c:pt idx="27">
                  <c:v>1</c:v>
                </c:pt>
                <c:pt idx="28">
                  <c:v>1</c:v>
                </c:pt>
                <c:pt idx="29">
                  <c:v>1</c:v>
                </c:pt>
                <c:pt idx="30">
                  <c:v>0.99999999999999978</c:v>
                </c:pt>
                <c:pt idx="31">
                  <c:v>0.99999999999999978</c:v>
                </c:pt>
                <c:pt idx="32">
                  <c:v>1</c:v>
                </c:pt>
              </c:numCache>
            </c:numRef>
          </c:yVal>
          <c:smooth val="1"/>
          <c:extLst>
            <c:ext xmlns:c16="http://schemas.microsoft.com/office/drawing/2014/chart" uri="{C3380CC4-5D6E-409C-BE32-E72D297353CC}">
              <c16:uniqueId val="{00000006-8C56-4396-A80B-9431F8873629}"/>
            </c:ext>
          </c:extLst>
        </c:ser>
        <c:ser>
          <c:idx val="1"/>
          <c:order val="2"/>
          <c:tx>
            <c:strRef>
              <c:f>'New cases'!$B$1</c:f>
              <c:strCache>
                <c:ptCount val="1"/>
                <c:pt idx="0">
                  <c:v>Only EVs 2021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1"/>
              <c:layout>
                <c:manualLayout>
                  <c:x val="1.0984268279076526E-2"/>
                  <c:y val="3.713581950822078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56-4396-A80B-9431F88736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'New cases'!$A$2:$A$34</c:f>
              <c:numCache>
                <c:formatCode>General</c:formatCode>
                <c:ptCount val="3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numCache>
            </c:numRef>
          </c:xVal>
          <c:yVal>
            <c:numRef>
              <c:f>'New cases'!$B$2:$B$34</c:f>
              <c:numCache>
                <c:formatCode>0.00%</c:formatCode>
                <c:ptCount val="33"/>
                <c:pt idx="0">
                  <c:v>1.8998958217570333E-3</c:v>
                </c:pt>
                <c:pt idx="1">
                  <c:v>2.6993568302524245E-3</c:v>
                </c:pt>
                <c:pt idx="2">
                  <c:v>3.9938089426213869E-3</c:v>
                </c:pt>
                <c:pt idx="3">
                  <c:v>6.6836214730761789E-2</c:v>
                </c:pt>
                <c:pt idx="4">
                  <c:v>0.12862660815368976</c:v>
                </c:pt>
                <c:pt idx="5">
                  <c:v>0.1895516965806866</c:v>
                </c:pt>
                <c:pt idx="6">
                  <c:v>0.24927062560699442</c:v>
                </c:pt>
                <c:pt idx="7">
                  <c:v>0.30806722401517433</c:v>
                </c:pt>
                <c:pt idx="8">
                  <c:v>0.36582794327272805</c:v>
                </c:pt>
                <c:pt idx="9">
                  <c:v>0.42213582979259506</c:v>
                </c:pt>
                <c:pt idx="10">
                  <c:v>0.47693271012583421</c:v>
                </c:pt>
                <c:pt idx="11">
                  <c:v>0.53010756085516042</c:v>
                </c:pt>
                <c:pt idx="12">
                  <c:v>0.58168766981690345</c:v>
                </c:pt>
                <c:pt idx="13">
                  <c:v>0.63141394123043126</c:v>
                </c:pt>
                <c:pt idx="14">
                  <c:v>0.67880721697848934</c:v>
                </c:pt>
                <c:pt idx="15">
                  <c:v>0.72368822216961171</c:v>
                </c:pt>
                <c:pt idx="16">
                  <c:v>0.76514695513525266</c:v>
                </c:pt>
                <c:pt idx="17">
                  <c:v>0.80201314696938719</c:v>
                </c:pt>
                <c:pt idx="18">
                  <c:v>0.83412947055068498</c:v>
                </c:pt>
                <c:pt idx="19">
                  <c:v>0.8617109763823374</c:v>
                </c:pt>
                <c:pt idx="20">
                  <c:v>0.88523759517119316</c:v>
                </c:pt>
                <c:pt idx="21">
                  <c:v>0.90492374837740375</c:v>
                </c:pt>
                <c:pt idx="22">
                  <c:v>0.92115343398848371</c:v>
                </c:pt>
                <c:pt idx="23">
                  <c:v>0.93480086967128706</c:v>
                </c:pt>
                <c:pt idx="24">
                  <c:v>0.94629860092873619</c:v>
                </c:pt>
                <c:pt idx="25">
                  <c:v>0.95622907989803863</c:v>
                </c:pt>
                <c:pt idx="26">
                  <c:v>0.96496239084986857</c:v>
                </c:pt>
                <c:pt idx="27">
                  <c:v>0.97263320537944853</c:v>
                </c:pt>
                <c:pt idx="28">
                  <c:v>0.97968571382072189</c:v>
                </c:pt>
                <c:pt idx="29">
                  <c:v>0.98544306887881361</c:v>
                </c:pt>
                <c:pt idx="30">
                  <c:v>0.99006981681233086</c:v>
                </c:pt>
                <c:pt idx="31">
                  <c:v>0.99371309934488783</c:v>
                </c:pt>
                <c:pt idx="32">
                  <c:v>0.99675035074202112</c:v>
                </c:pt>
              </c:numCache>
            </c:numRef>
          </c:yVal>
          <c:smooth val="1"/>
          <c:extLst>
            <c:ext xmlns:c16="http://schemas.microsoft.com/office/drawing/2014/chart" uri="{C3380CC4-5D6E-409C-BE32-E72D297353CC}">
              <c16:uniqueId val="{00000004-8C56-4396-A80B-9431F8873629}"/>
            </c:ext>
          </c:extLst>
        </c:ser>
        <c:ser>
          <c:idx val="0"/>
          <c:order val="3"/>
          <c:tx>
            <c:strRef>
              <c:f>'New cases'!$C$1</c:f>
              <c:strCache>
                <c:ptCount val="1"/>
                <c:pt idx="0">
                  <c:v>Only EVs 2030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'New cases'!$A$2:$A$34</c:f>
              <c:numCache>
                <c:formatCode>General</c:formatCode>
                <c:ptCount val="3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numCache>
            </c:numRef>
          </c:xVal>
          <c:yVal>
            <c:numRef>
              <c:f>'New cases'!$C$2:$C$34</c:f>
              <c:numCache>
                <c:formatCode>0.00%</c:formatCode>
                <c:ptCount val="33"/>
                <c:pt idx="0">
                  <c:v>1.8998958217570333E-3</c:v>
                </c:pt>
                <c:pt idx="1">
                  <c:v>2.6993568302524245E-3</c:v>
                </c:pt>
                <c:pt idx="2">
                  <c:v>3.9938089426213869E-3</c:v>
                </c:pt>
                <c:pt idx="3">
                  <c:v>5.7234334371139787E-3</c:v>
                </c:pt>
                <c:pt idx="4">
                  <c:v>7.8343083487051688E-3</c:v>
                </c:pt>
                <c:pt idx="5">
                  <c:v>1.026136635546673E-2</c:v>
                </c:pt>
                <c:pt idx="6">
                  <c:v>1.2936636280062818E-2</c:v>
                </c:pt>
                <c:pt idx="7">
                  <c:v>1.6109947477893325E-2</c:v>
                </c:pt>
                <c:pt idx="8">
                  <c:v>1.9409215516088242E-2</c:v>
                </c:pt>
                <c:pt idx="9">
                  <c:v>2.2797946501854568E-2</c:v>
                </c:pt>
                <c:pt idx="10">
                  <c:v>2.6309301479103864E-2</c:v>
                </c:pt>
                <c:pt idx="11">
                  <c:v>2.9954125472640487E-2</c:v>
                </c:pt>
                <c:pt idx="12">
                  <c:v>9.1600942824037287E-2</c:v>
                </c:pt>
                <c:pt idx="13">
                  <c:v>0.15260932082629147</c:v>
                </c:pt>
                <c:pt idx="14">
                  <c:v>0.2127186578351731</c:v>
                </c:pt>
                <c:pt idx="15">
                  <c:v>0.27198388360724879</c:v>
                </c:pt>
                <c:pt idx="16">
                  <c:v>0.33051203735416668</c:v>
                </c:pt>
                <c:pt idx="17">
                  <c:v>0.38801481346152555</c:v>
                </c:pt>
                <c:pt idx="18">
                  <c:v>0.44431520269679092</c:v>
                </c:pt>
                <c:pt idx="19">
                  <c:v>0.49899552497231559</c:v>
                </c:pt>
                <c:pt idx="20">
                  <c:v>0.55200201564578588</c:v>
                </c:pt>
                <c:pt idx="21">
                  <c:v>0.60288164779095921</c:v>
                </c:pt>
                <c:pt idx="22">
                  <c:v>0.65123448326959554</c:v>
                </c:pt>
                <c:pt idx="23">
                  <c:v>0.69709535770774378</c:v>
                </c:pt>
                <c:pt idx="24">
                  <c:v>0.74037448917673021</c:v>
                </c:pt>
                <c:pt idx="25">
                  <c:v>0.78025503667762419</c:v>
                </c:pt>
                <c:pt idx="26">
                  <c:v>0.81577239756823428</c:v>
                </c:pt>
                <c:pt idx="27">
                  <c:v>0.84678601514481477</c:v>
                </c:pt>
                <c:pt idx="28">
                  <c:v>0.87380780159848137</c:v>
                </c:pt>
                <c:pt idx="29">
                  <c:v>0.89652291813662843</c:v>
                </c:pt>
                <c:pt idx="30">
                  <c:v>0.91538468473882451</c:v>
                </c:pt>
                <c:pt idx="31">
                  <c:v>0.9310684446539742</c:v>
                </c:pt>
                <c:pt idx="32">
                  <c:v>0.94415339036619483</c:v>
                </c:pt>
              </c:numCache>
            </c:numRef>
          </c:yVal>
          <c:smooth val="1"/>
          <c:extLst>
            <c:ext xmlns:c16="http://schemas.microsoft.com/office/drawing/2014/chart" uri="{C3380CC4-5D6E-409C-BE32-E72D297353CC}">
              <c16:uniqueId val="{00000001-8C56-4396-A80B-9431F8873629}"/>
            </c:ext>
          </c:extLst>
        </c:ser>
        <c:dLbls>
          <c:showLegendKey val="0"/>
          <c:showVal val="0"/>
          <c:showCatName val="0"/>
          <c:showSerName val="0"/>
          <c:showPercent val="0"/>
          <c:showBubbleSize val="0"/>
        </c:dLbls>
        <c:axId val="517724296"/>
        <c:axId val="517721672"/>
      </c:scatterChart>
      <c:valAx>
        <c:axId val="51772429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21672"/>
        <c:crosses val="autoZero"/>
        <c:crossBetween val="midCat"/>
      </c:valAx>
      <c:valAx>
        <c:axId val="517721672"/>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2429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380999</xdr:colOff>
      <xdr:row>29</xdr:row>
      <xdr:rowOff>79143</xdr:rowOff>
    </xdr:from>
    <xdr:to>
      <xdr:col>32</xdr:col>
      <xdr:colOff>188594</xdr:colOff>
      <xdr:row>64</xdr:row>
      <xdr:rowOff>155864</xdr:rowOff>
    </xdr:to>
    <xdr:graphicFrame macro="">
      <xdr:nvGraphicFramePr>
        <xdr:cNvPr id="2" name="Chart 1">
          <a:extLst>
            <a:ext uri="{FF2B5EF4-FFF2-40B4-BE49-F238E27FC236}">
              <a16:creationId xmlns:a16="http://schemas.microsoft.com/office/drawing/2014/main" id="{8AE6578C-6B6F-455C-8351-4F76BC022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43</xdr:row>
      <xdr:rowOff>0</xdr:rowOff>
    </xdr:from>
    <xdr:to>
      <xdr:col>15</xdr:col>
      <xdr:colOff>864004</xdr:colOff>
      <xdr:row>78</xdr:row>
      <xdr:rowOff>76720</xdr:rowOff>
    </xdr:to>
    <xdr:graphicFrame macro="">
      <xdr:nvGraphicFramePr>
        <xdr:cNvPr id="3" name="Chart 2">
          <a:extLst>
            <a:ext uri="{FF2B5EF4-FFF2-40B4-BE49-F238E27FC236}">
              <a16:creationId xmlns:a16="http://schemas.microsoft.com/office/drawing/2014/main" id="{4770F4B8-EF23-4458-8B72-87F35F8B9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78760</xdr:colOff>
      <xdr:row>49</xdr:row>
      <xdr:rowOff>160085</xdr:rowOff>
    </xdr:from>
    <xdr:to>
      <xdr:col>26</xdr:col>
      <xdr:colOff>392525</xdr:colOff>
      <xdr:row>64</xdr:row>
      <xdr:rowOff>127428</xdr:rowOff>
    </xdr:to>
    <xdr:graphicFrame macro="">
      <xdr:nvGraphicFramePr>
        <xdr:cNvPr id="3" name="Chart 2">
          <a:extLst>
            <a:ext uri="{FF2B5EF4-FFF2-40B4-BE49-F238E27FC236}">
              <a16:creationId xmlns:a16="http://schemas.microsoft.com/office/drawing/2014/main" id="{4E399D92-A728-4F20-BA39-62C830D5D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436685</xdr:colOff>
      <xdr:row>5</xdr:row>
      <xdr:rowOff>38394</xdr:rowOff>
    </xdr:from>
    <xdr:to>
      <xdr:col>17</xdr:col>
      <xdr:colOff>143608</xdr:colOff>
      <xdr:row>20</xdr:row>
      <xdr:rowOff>38393</xdr:rowOff>
    </xdr:to>
    <xdr:graphicFrame macro="">
      <xdr:nvGraphicFramePr>
        <xdr:cNvPr id="2" name="Chart 1">
          <a:extLst>
            <a:ext uri="{FF2B5EF4-FFF2-40B4-BE49-F238E27FC236}">
              <a16:creationId xmlns:a16="http://schemas.microsoft.com/office/drawing/2014/main" id="{E7C1AAFE-5248-461C-88A3-C98726A05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ta.ornl.gov/data/chapter3.s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rightToLeft="1" workbookViewId="0"/>
  </sheetViews>
  <sheetFormatPr defaultColWidth="25.5546875" defaultRowHeight="14.4" x14ac:dyDescent="0.3"/>
  <sheetData>
    <row r="1" spans="1:16" x14ac:dyDescent="0.3">
      <c r="A1" t="s">
        <v>3</v>
      </c>
      <c r="B1" t="s">
        <v>4</v>
      </c>
    </row>
    <row r="2" spans="1:16" x14ac:dyDescent="0.3">
      <c r="A2" t="s">
        <v>5</v>
      </c>
      <c r="B2" t="s">
        <v>6</v>
      </c>
    </row>
    <row r="3" spans="1:16" x14ac:dyDescent="0.3">
      <c r="A3" t="s">
        <v>7</v>
      </c>
      <c r="B3" t="s">
        <v>6</v>
      </c>
    </row>
    <row r="4" spans="1:16" x14ac:dyDescent="0.3">
      <c r="A4" t="s">
        <v>8</v>
      </c>
      <c r="B4" t="s">
        <v>4</v>
      </c>
    </row>
    <row r="9" spans="1:16" x14ac:dyDescent="0.3">
      <c r="A9" t="s">
        <v>9</v>
      </c>
      <c r="B9">
        <v>4</v>
      </c>
    </row>
    <row r="10" spans="1:16" x14ac:dyDescent="0.3">
      <c r="A10" t="s">
        <v>10</v>
      </c>
      <c r="B10" t="s">
        <v>11</v>
      </c>
      <c r="C10" t="s">
        <v>12</v>
      </c>
      <c r="D10" t="s">
        <v>13</v>
      </c>
      <c r="E10" t="s">
        <v>14</v>
      </c>
      <c r="F10" t="s">
        <v>15</v>
      </c>
      <c r="G10" t="s">
        <v>16</v>
      </c>
      <c r="H10" t="s">
        <v>17</v>
      </c>
      <c r="I10" t="s">
        <v>18</v>
      </c>
      <c r="J10" t="s">
        <v>19</v>
      </c>
      <c r="K10" t="s">
        <v>20</v>
      </c>
      <c r="L10" t="s">
        <v>21</v>
      </c>
      <c r="M10" t="s">
        <v>22</v>
      </c>
      <c r="N10" t="s">
        <v>23</v>
      </c>
      <c r="O10" t="s">
        <v>24</v>
      </c>
    </row>
    <row r="11" spans="1:16" x14ac:dyDescent="0.3">
      <c r="A11" t="s">
        <v>25</v>
      </c>
      <c r="B11" s="1" t="s">
        <v>26</v>
      </c>
      <c r="C11" t="e">
        <f>#REF!</f>
        <v>#REF!</v>
      </c>
      <c r="D11">
        <v>0</v>
      </c>
      <c r="E11" s="1" t="s">
        <v>29</v>
      </c>
      <c r="F11" t="s">
        <v>34</v>
      </c>
      <c r="J11" t="s">
        <v>27</v>
      </c>
      <c r="K11" t="s">
        <v>28</v>
      </c>
      <c r="O11">
        <v>2</v>
      </c>
      <c r="P11" t="b">
        <v>1</v>
      </c>
    </row>
    <row r="12" spans="1:16" x14ac:dyDescent="0.3">
      <c r="A12" t="s">
        <v>30</v>
      </c>
      <c r="B12" s="1" t="s">
        <v>31</v>
      </c>
      <c r="C12" t="e">
        <f>#REF!</f>
        <v>#REF!</v>
      </c>
      <c r="D12">
        <v>0</v>
      </c>
      <c r="E12" s="1" t="s">
        <v>32</v>
      </c>
      <c r="F12" t="s">
        <v>33</v>
      </c>
      <c r="J12" t="s">
        <v>27</v>
      </c>
      <c r="K12" t="s">
        <v>28</v>
      </c>
      <c r="O12">
        <v>2</v>
      </c>
      <c r="P12" t="b">
        <v>1</v>
      </c>
    </row>
    <row r="13" spans="1:16" x14ac:dyDescent="0.3">
      <c r="A13" t="s">
        <v>40</v>
      </c>
      <c r="B13" s="1" t="s">
        <v>35</v>
      </c>
      <c r="C13" t="e">
        <f>'Survival schedule'!$D$96:$E$120</f>
        <v>#VALUE!</v>
      </c>
      <c r="D13">
        <v>0</v>
      </c>
      <c r="E13" s="1" t="s">
        <v>41</v>
      </c>
      <c r="F13" t="s">
        <v>42</v>
      </c>
      <c r="J13" t="s">
        <v>27</v>
      </c>
      <c r="K13" t="s">
        <v>28</v>
      </c>
      <c r="O13">
        <v>3</v>
      </c>
      <c r="P13" t="b">
        <v>1</v>
      </c>
    </row>
    <row r="14" spans="1:16" x14ac:dyDescent="0.3">
      <c r="A14" t="s">
        <v>47</v>
      </c>
      <c r="B14" s="1" t="s">
        <v>48</v>
      </c>
      <c r="C14" t="e">
        <f>#REF!</f>
        <v>#REF!</v>
      </c>
      <c r="D14">
        <v>0</v>
      </c>
      <c r="E14" s="1" t="s">
        <v>32</v>
      </c>
      <c r="F14" t="s">
        <v>49</v>
      </c>
      <c r="J14" t="s">
        <v>27</v>
      </c>
      <c r="K14" t="s">
        <v>28</v>
      </c>
      <c r="O14">
        <v>2</v>
      </c>
      <c r="P14"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165FE-2C65-4D35-AFF0-05D389C332DB}">
  <dimension ref="A1:Q30"/>
  <sheetViews>
    <sheetView workbookViewId="0">
      <selection activeCell="M9" sqref="M9"/>
    </sheetView>
  </sheetViews>
  <sheetFormatPr defaultRowHeight="14.4" x14ac:dyDescent="0.3"/>
  <cols>
    <col min="7" max="7" width="28.5546875" bestFit="1" customWidth="1"/>
    <col min="8" max="8" width="17.44140625" bestFit="1" customWidth="1"/>
    <col min="9" max="9" width="28.5546875" bestFit="1" customWidth="1"/>
    <col min="10" max="10" width="17.44140625" bestFit="1" customWidth="1"/>
    <col min="14" max="14" width="26.44140625" bestFit="1" customWidth="1"/>
    <col min="15" max="15" width="16.21875" bestFit="1" customWidth="1"/>
    <col min="17" max="17" width="16.33203125" bestFit="1" customWidth="1"/>
  </cols>
  <sheetData>
    <row r="1" spans="1:17" x14ac:dyDescent="0.3">
      <c r="A1" t="s">
        <v>100</v>
      </c>
      <c r="N1" t="s">
        <v>117</v>
      </c>
    </row>
    <row r="2" spans="1:17" x14ac:dyDescent="0.3">
      <c r="A2" t="s">
        <v>101</v>
      </c>
      <c r="F2" s="38" t="s">
        <v>99</v>
      </c>
      <c r="G2" s="38"/>
      <c r="H2" s="38"/>
      <c r="I2" s="38"/>
      <c r="J2" s="38"/>
      <c r="M2" s="40" t="s">
        <v>99</v>
      </c>
      <c r="N2" s="40"/>
      <c r="O2" s="40"/>
      <c r="P2" s="40"/>
      <c r="Q2" s="40"/>
    </row>
    <row r="3" spans="1:17" x14ac:dyDescent="0.3">
      <c r="F3" s="41" t="s">
        <v>35</v>
      </c>
      <c r="G3" s="39" t="s">
        <v>104</v>
      </c>
      <c r="H3" s="39"/>
      <c r="I3" s="39" t="s">
        <v>108</v>
      </c>
      <c r="J3" s="39"/>
      <c r="M3" s="26"/>
      <c r="N3" s="39" t="s">
        <v>104</v>
      </c>
      <c r="O3" s="39"/>
      <c r="P3" s="39" t="s">
        <v>108</v>
      </c>
      <c r="Q3" s="39"/>
    </row>
    <row r="4" spans="1:17" x14ac:dyDescent="0.3">
      <c r="F4" s="42"/>
      <c r="G4" s="19" t="s">
        <v>102</v>
      </c>
      <c r="H4" s="19" t="s">
        <v>103</v>
      </c>
      <c r="I4" s="19" t="s">
        <v>102</v>
      </c>
      <c r="J4" s="19" t="s">
        <v>109</v>
      </c>
      <c r="M4" s="27" t="s">
        <v>35</v>
      </c>
      <c r="N4" s="25" t="s">
        <v>102</v>
      </c>
      <c r="O4" s="25" t="s">
        <v>103</v>
      </c>
      <c r="P4" s="25" t="s">
        <v>102</v>
      </c>
      <c r="Q4" s="25" t="s">
        <v>109</v>
      </c>
    </row>
    <row r="5" spans="1:17" x14ac:dyDescent="0.3">
      <c r="F5" s="19">
        <v>0</v>
      </c>
      <c r="G5" s="20">
        <v>28.792164</v>
      </c>
      <c r="H5" s="21">
        <f>G5/$G$30</f>
        <v>0.1341210329633811</v>
      </c>
      <c r="I5" s="22">
        <v>8.2544909999999998</v>
      </c>
      <c r="J5" s="21">
        <f>I5/$I$30</f>
        <v>0.36927811076315487</v>
      </c>
      <c r="M5" s="28">
        <v>1</v>
      </c>
      <c r="N5" s="29">
        <f t="shared" ref="N5:N28" si="0">G6</f>
        <v>30.382057</v>
      </c>
      <c r="O5" s="30">
        <f t="shared" ref="O5:O28" si="1">N5/$N$29</f>
        <v>0.16344911220824496</v>
      </c>
      <c r="P5" s="31">
        <f t="shared" ref="P5:P28" si="2">I6</f>
        <v>5.6582800000000004</v>
      </c>
      <c r="Q5" s="32">
        <f t="shared" ref="Q5:Q28" si="3">P5/$P$29</f>
        <v>0.40133755279652583</v>
      </c>
    </row>
    <row r="6" spans="1:17" x14ac:dyDescent="0.3">
      <c r="F6" s="19">
        <v>1</v>
      </c>
      <c r="G6" s="20">
        <v>30.382057</v>
      </c>
      <c r="H6" s="21">
        <f t="shared" ref="H6:H29" si="4">G6/$G$30</f>
        <v>0.14152714844192757</v>
      </c>
      <c r="I6" s="22">
        <v>5.6582800000000004</v>
      </c>
      <c r="J6" s="21">
        <f t="shared" ref="J6:J29" si="5">I6/$I$30</f>
        <v>0.25313237952151674</v>
      </c>
      <c r="M6" s="26">
        <v>2</v>
      </c>
      <c r="N6" s="33">
        <f t="shared" si="0"/>
        <v>32.592426000000003</v>
      </c>
      <c r="O6" s="32">
        <f t="shared" si="1"/>
        <v>0.17534043512632871</v>
      </c>
      <c r="P6" s="34">
        <f t="shared" si="2"/>
        <v>5.6562637269744647</v>
      </c>
      <c r="Q6" s="32">
        <f t="shared" si="3"/>
        <v>0.40119454006441674</v>
      </c>
    </row>
    <row r="7" spans="1:17" x14ac:dyDescent="0.3">
      <c r="F7" s="19">
        <v>2</v>
      </c>
      <c r="G7" s="20">
        <v>32.592426000000003</v>
      </c>
      <c r="H7" s="21">
        <f t="shared" si="4"/>
        <v>0.1518235948469368</v>
      </c>
      <c r="I7" s="22">
        <v>5.6562637269744647</v>
      </c>
      <c r="J7" s="21">
        <f t="shared" si="5"/>
        <v>0.253042178260936</v>
      </c>
      <c r="M7" s="28">
        <v>3</v>
      </c>
      <c r="N7" s="33">
        <f t="shared" si="0"/>
        <v>26.584018565730254</v>
      </c>
      <c r="O7" s="32">
        <f t="shared" si="1"/>
        <v>0.14301645979717936</v>
      </c>
      <c r="P7" s="34">
        <f t="shared" si="2"/>
        <v>0.19808895358568726</v>
      </c>
      <c r="Q7" s="32">
        <f t="shared" si="3"/>
        <v>1.4050300774812188E-2</v>
      </c>
    </row>
    <row r="8" spans="1:17" x14ac:dyDescent="0.3">
      <c r="F8" s="19">
        <v>3</v>
      </c>
      <c r="G8" s="20">
        <v>26.584018565730254</v>
      </c>
      <c r="H8" s="21">
        <f t="shared" si="4"/>
        <v>0.12383494447841581</v>
      </c>
      <c r="I8" s="22">
        <v>0.19808895358568726</v>
      </c>
      <c r="J8" s="21">
        <f t="shared" si="5"/>
        <v>8.8618322490354486E-3</v>
      </c>
      <c r="M8" s="26">
        <v>4</v>
      </c>
      <c r="N8" s="33">
        <f t="shared" si="0"/>
        <v>46.222085549839996</v>
      </c>
      <c r="O8" s="32">
        <f t="shared" si="1"/>
        <v>0.24866515284119492</v>
      </c>
      <c r="P8" s="34">
        <f t="shared" si="2"/>
        <v>1.175724869044207</v>
      </c>
      <c r="Q8" s="32">
        <f t="shared" si="3"/>
        <v>8.3393282358635093E-2</v>
      </c>
    </row>
    <row r="9" spans="1:17" x14ac:dyDescent="0.3">
      <c r="F9" s="19">
        <v>4</v>
      </c>
      <c r="G9" s="20">
        <v>46.222085549839996</v>
      </c>
      <c r="H9" s="21">
        <f t="shared" si="4"/>
        <v>0.21531392568013683</v>
      </c>
      <c r="I9" s="22">
        <v>1.175724869044207</v>
      </c>
      <c r="J9" s="21">
        <f t="shared" si="5"/>
        <v>5.2597968598899973E-2</v>
      </c>
      <c r="M9" s="28">
        <v>5</v>
      </c>
      <c r="N9" s="33">
        <f t="shared" si="0"/>
        <v>27.293962352000001</v>
      </c>
      <c r="O9" s="32">
        <f t="shared" si="1"/>
        <v>0.14683580888152709</v>
      </c>
      <c r="P9" s="34">
        <f t="shared" si="2"/>
        <v>0</v>
      </c>
      <c r="Q9" s="32">
        <f t="shared" si="3"/>
        <v>0</v>
      </c>
    </row>
    <row r="10" spans="1:17" x14ac:dyDescent="0.3">
      <c r="F10" s="19">
        <v>5</v>
      </c>
      <c r="G10" s="20">
        <v>27.293962352000001</v>
      </c>
      <c r="H10" s="21">
        <f t="shared" si="4"/>
        <v>0.12714203851832306</v>
      </c>
      <c r="I10" s="22">
        <v>0</v>
      </c>
      <c r="J10" s="21">
        <f t="shared" si="5"/>
        <v>0</v>
      </c>
      <c r="M10" s="26">
        <v>6</v>
      </c>
      <c r="N10" s="33">
        <f t="shared" si="0"/>
        <v>11.661303994999999</v>
      </c>
      <c r="O10" s="32">
        <f t="shared" si="1"/>
        <v>6.2735376514276506E-2</v>
      </c>
      <c r="P10" s="34">
        <f t="shared" si="2"/>
        <v>0</v>
      </c>
      <c r="Q10" s="32">
        <f t="shared" si="3"/>
        <v>0</v>
      </c>
    </row>
    <row r="11" spans="1:17" x14ac:dyDescent="0.3">
      <c r="F11" s="19">
        <v>6</v>
      </c>
      <c r="G11" s="20">
        <v>11.661303994999999</v>
      </c>
      <c r="H11" s="21">
        <f t="shared" si="4"/>
        <v>5.4321243012835106E-2</v>
      </c>
      <c r="I11" s="22">
        <v>0</v>
      </c>
      <c r="J11" s="21">
        <f t="shared" si="5"/>
        <v>0</v>
      </c>
      <c r="M11" s="28">
        <v>7</v>
      </c>
      <c r="N11" s="33">
        <f t="shared" si="0"/>
        <v>9.2975803961354622</v>
      </c>
      <c r="O11" s="32">
        <f t="shared" si="1"/>
        <v>5.0019037928640708E-2</v>
      </c>
      <c r="P11" s="34">
        <f t="shared" si="2"/>
        <v>0</v>
      </c>
      <c r="Q11" s="32">
        <f t="shared" si="3"/>
        <v>0</v>
      </c>
    </row>
    <row r="12" spans="1:17" x14ac:dyDescent="0.3">
      <c r="F12" s="19">
        <v>7</v>
      </c>
      <c r="G12" s="20">
        <v>9.2975803961354622</v>
      </c>
      <c r="H12" s="21">
        <f t="shared" si="4"/>
        <v>4.3310432893816878E-2</v>
      </c>
      <c r="I12" s="22">
        <v>0</v>
      </c>
      <c r="J12" s="21">
        <f t="shared" si="5"/>
        <v>0</v>
      </c>
      <c r="M12" s="26">
        <v>8</v>
      </c>
      <c r="N12" s="33">
        <f t="shared" si="0"/>
        <v>0.14224856002604999</v>
      </c>
      <c r="O12" s="32">
        <f t="shared" si="1"/>
        <v>7.6526750144531412E-4</v>
      </c>
      <c r="P12" s="34">
        <f t="shared" si="2"/>
        <v>0.35401839436290627</v>
      </c>
      <c r="Q12" s="32">
        <f t="shared" si="3"/>
        <v>2.5110258954764379E-2</v>
      </c>
    </row>
    <row r="13" spans="1:17" x14ac:dyDescent="0.3">
      <c r="F13" s="19">
        <v>8</v>
      </c>
      <c r="G13" s="20">
        <v>0.14224856002604999</v>
      </c>
      <c r="H13" s="21">
        <f t="shared" si="4"/>
        <v>6.6262903365816282E-4</v>
      </c>
      <c r="I13" s="22">
        <v>0.35401839436290627</v>
      </c>
      <c r="J13" s="21">
        <f t="shared" si="5"/>
        <v>1.5837589967175391E-2</v>
      </c>
      <c r="M13" s="28">
        <v>9</v>
      </c>
      <c r="N13" s="33">
        <f t="shared" si="0"/>
        <v>9.6913543894184079E-2</v>
      </c>
      <c r="O13" s="32">
        <f t="shared" si="1"/>
        <v>5.2137459654095066E-4</v>
      </c>
      <c r="P13" s="34">
        <f t="shared" si="2"/>
        <v>0.27883390865134355</v>
      </c>
      <c r="Q13" s="32">
        <f t="shared" si="3"/>
        <v>1.9777479823342117E-2</v>
      </c>
    </row>
    <row r="14" spans="1:17" x14ac:dyDescent="0.3">
      <c r="F14" s="19">
        <v>9</v>
      </c>
      <c r="G14" s="20">
        <v>9.6913543894184079E-2</v>
      </c>
      <c r="H14" s="21">
        <f t="shared" si="4"/>
        <v>4.514472970920124E-4</v>
      </c>
      <c r="I14" s="22">
        <v>0.27883390865134355</v>
      </c>
      <c r="J14" s="21">
        <f t="shared" si="5"/>
        <v>1.2474089438521923E-2</v>
      </c>
      <c r="M14" s="26">
        <v>10</v>
      </c>
      <c r="N14" s="33">
        <f t="shared" si="0"/>
        <v>7.0631729918055483E-2</v>
      </c>
      <c r="O14" s="32">
        <f t="shared" si="1"/>
        <v>3.799839342292954E-4</v>
      </c>
      <c r="P14" s="34">
        <f t="shared" si="2"/>
        <v>7.0913390158804573E-2</v>
      </c>
      <c r="Q14" s="32">
        <f t="shared" si="3"/>
        <v>5.0298335301257385E-3</v>
      </c>
    </row>
    <row r="15" spans="1:17" x14ac:dyDescent="0.3">
      <c r="F15" s="19">
        <v>10</v>
      </c>
      <c r="G15" s="20">
        <v>7.0631729918055483E-2</v>
      </c>
      <c r="H15" s="21">
        <f t="shared" si="4"/>
        <v>3.2902009646097285E-4</v>
      </c>
      <c r="I15" s="22">
        <v>7.0913390158804573E-2</v>
      </c>
      <c r="J15" s="21">
        <f t="shared" si="5"/>
        <v>3.1724261066677344E-3</v>
      </c>
      <c r="M15" s="28">
        <v>11</v>
      </c>
      <c r="N15" s="33">
        <f t="shared" si="0"/>
        <v>2.0728493926504003E-2</v>
      </c>
      <c r="O15" s="32">
        <f t="shared" si="1"/>
        <v>1.1151496192970335E-4</v>
      </c>
      <c r="P15" s="34">
        <f t="shared" si="2"/>
        <v>6.1235545173156013E-2</v>
      </c>
      <c r="Q15" s="32">
        <f t="shared" si="3"/>
        <v>4.3433912503367707E-3</v>
      </c>
    </row>
    <row r="16" spans="1:17" x14ac:dyDescent="0.3">
      <c r="F16" s="19">
        <v>11</v>
      </c>
      <c r="G16" s="20">
        <v>2.0728493926504003E-2</v>
      </c>
      <c r="H16" s="21">
        <f t="shared" si="4"/>
        <v>9.6558460044819425E-5</v>
      </c>
      <c r="I16" s="22">
        <v>6.1235545173156013E-2</v>
      </c>
      <c r="J16" s="21">
        <f t="shared" si="5"/>
        <v>2.7394719351071894E-3</v>
      </c>
      <c r="M16" s="26">
        <v>12</v>
      </c>
      <c r="N16" s="33">
        <f t="shared" si="0"/>
        <v>1.8447941283288003E-2</v>
      </c>
      <c r="O16" s="32">
        <f t="shared" si="1"/>
        <v>9.9246065690129393E-5</v>
      </c>
      <c r="P16" s="34">
        <f t="shared" si="2"/>
        <v>5.7480012808895982E-2</v>
      </c>
      <c r="Q16" s="32">
        <f t="shared" si="3"/>
        <v>4.0770141589732689E-3</v>
      </c>
    </row>
    <row r="17" spans="6:17" x14ac:dyDescent="0.3">
      <c r="F17" s="19">
        <v>12</v>
      </c>
      <c r="G17" s="20">
        <v>1.8447941283288003E-2</v>
      </c>
      <c r="H17" s="21">
        <f t="shared" si="4"/>
        <v>8.5935080842217668E-5</v>
      </c>
      <c r="I17" s="22">
        <v>5.7480012808895982E-2</v>
      </c>
      <c r="J17" s="21">
        <f t="shared" si="5"/>
        <v>2.5714620727929865E-3</v>
      </c>
      <c r="M17" s="28">
        <v>13</v>
      </c>
      <c r="N17" s="33">
        <f t="shared" si="0"/>
        <v>8.8398600752820009E-3</v>
      </c>
      <c r="O17" s="32">
        <f t="shared" si="1"/>
        <v>4.755659833532511E-5</v>
      </c>
      <c r="P17" s="34">
        <f t="shared" si="2"/>
        <v>4.1545333506465006E-2</v>
      </c>
      <c r="Q17" s="32">
        <f t="shared" si="3"/>
        <v>2.9467793180260027E-3</v>
      </c>
    </row>
    <row r="18" spans="6:17" x14ac:dyDescent="0.3">
      <c r="F18" s="19">
        <v>13</v>
      </c>
      <c r="G18" s="20">
        <v>8.8398600752820009E-3</v>
      </c>
      <c r="H18" s="21">
        <f t="shared" si="4"/>
        <v>4.1178258242366698E-5</v>
      </c>
      <c r="I18" s="22">
        <v>4.1545333506465006E-2</v>
      </c>
      <c r="J18" s="21">
        <f t="shared" si="5"/>
        <v>1.8585982186294218E-3</v>
      </c>
      <c r="M18" s="26">
        <v>14</v>
      </c>
      <c r="N18" s="33">
        <f t="shared" si="0"/>
        <v>1.5587353032047996E-2</v>
      </c>
      <c r="O18" s="32">
        <f t="shared" si="1"/>
        <v>8.3856699194683899E-5</v>
      </c>
      <c r="P18" s="34">
        <f t="shared" si="2"/>
        <v>3.8050885348812E-2</v>
      </c>
      <c r="Q18" s="32">
        <f t="shared" si="3"/>
        <v>2.6989207334443305E-3</v>
      </c>
    </row>
    <row r="19" spans="6:17" x14ac:dyDescent="0.3">
      <c r="F19" s="19">
        <v>14</v>
      </c>
      <c r="G19" s="20">
        <v>1.5587353032047996E-2</v>
      </c>
      <c r="H19" s="21">
        <f t="shared" si="4"/>
        <v>7.2609752077793375E-5</v>
      </c>
      <c r="I19" s="22">
        <v>3.8050885348812E-2</v>
      </c>
      <c r="J19" s="21">
        <f t="shared" si="5"/>
        <v>1.702268383898499E-3</v>
      </c>
      <c r="M19" s="28">
        <v>15</v>
      </c>
      <c r="N19" s="33">
        <f t="shared" si="0"/>
        <v>3.1788752609313006E-2</v>
      </c>
      <c r="O19" s="32">
        <f t="shared" si="1"/>
        <v>1.7101684037390034E-4</v>
      </c>
      <c r="P19" s="34">
        <f t="shared" si="2"/>
        <v>3.6598370989680003E-2</v>
      </c>
      <c r="Q19" s="32">
        <f t="shared" si="3"/>
        <v>2.5958949803363452E-3</v>
      </c>
    </row>
    <row r="20" spans="6:17" x14ac:dyDescent="0.3">
      <c r="F20" s="19">
        <v>15</v>
      </c>
      <c r="G20" s="20">
        <v>3.1788752609313006E-2</v>
      </c>
      <c r="H20" s="21">
        <f t="shared" si="4"/>
        <v>1.4807988508881917E-4</v>
      </c>
      <c r="I20" s="22">
        <v>3.6598370989680003E-2</v>
      </c>
      <c r="J20" s="21">
        <f t="shared" si="5"/>
        <v>1.6372877862581819E-3</v>
      </c>
      <c r="M20" s="26">
        <v>16</v>
      </c>
      <c r="N20" s="33">
        <f t="shared" si="0"/>
        <v>3.3592491120419989E-2</v>
      </c>
      <c r="O20" s="32">
        <f t="shared" si="1"/>
        <v>1.8072057630910243E-4</v>
      </c>
      <c r="P20" s="34">
        <f t="shared" si="2"/>
        <v>0.13763750000338801</v>
      </c>
      <c r="Q20" s="32">
        <f t="shared" si="3"/>
        <v>9.7625245524066585E-3</v>
      </c>
    </row>
    <row r="21" spans="6:17" x14ac:dyDescent="0.3">
      <c r="F21" s="19">
        <v>16</v>
      </c>
      <c r="G21" s="20">
        <v>3.3592491120419989E-2</v>
      </c>
      <c r="H21" s="21">
        <f t="shared" si="4"/>
        <v>1.5648214593678807E-4</v>
      </c>
      <c r="I21" s="22">
        <v>0.13763750000338801</v>
      </c>
      <c r="J21" s="21">
        <f t="shared" si="5"/>
        <v>6.1574379294150119E-3</v>
      </c>
      <c r="M21" s="28">
        <v>17</v>
      </c>
      <c r="N21" s="33">
        <f t="shared" si="0"/>
        <v>9.6298989446400002E-2</v>
      </c>
      <c r="O21" s="32">
        <f t="shared" si="1"/>
        <v>5.1806842214683593E-4</v>
      </c>
      <c r="P21" s="34">
        <f t="shared" si="2"/>
        <v>9.0147390888786053E-2</v>
      </c>
      <c r="Q21" s="32">
        <f t="shared" si="3"/>
        <v>6.3940867631678208E-3</v>
      </c>
    </row>
    <row r="22" spans="6:17" x14ac:dyDescent="0.3">
      <c r="F22" s="19">
        <v>17</v>
      </c>
      <c r="G22" s="20">
        <v>9.6298989446400002E-2</v>
      </c>
      <c r="H22" s="21">
        <f t="shared" si="4"/>
        <v>4.4858455022279335E-4</v>
      </c>
      <c r="I22" s="22">
        <v>9.0147390888786053E-2</v>
      </c>
      <c r="J22" s="21">
        <f t="shared" si="5"/>
        <v>4.0328904832095105E-3</v>
      </c>
      <c r="M22" s="26">
        <v>18</v>
      </c>
      <c r="N22" s="33">
        <f t="shared" si="0"/>
        <v>0.16223325105625294</v>
      </c>
      <c r="O22" s="32">
        <f t="shared" si="1"/>
        <v>8.7278095936038375E-4</v>
      </c>
      <c r="P22" s="34">
        <f t="shared" si="2"/>
        <v>9.2437406176320042E-2</v>
      </c>
      <c r="Q22" s="32">
        <f t="shared" si="3"/>
        <v>6.5565158284253775E-3</v>
      </c>
    </row>
    <row r="23" spans="6:17" x14ac:dyDescent="0.3">
      <c r="F23" s="19">
        <v>18</v>
      </c>
      <c r="G23" s="20">
        <v>0.16223325105625294</v>
      </c>
      <c r="H23" s="21">
        <f t="shared" si="4"/>
        <v>7.5572267554019845E-4</v>
      </c>
      <c r="I23" s="22">
        <v>9.2437406176320042E-2</v>
      </c>
      <c r="J23" s="21">
        <f t="shared" si="5"/>
        <v>4.1353380501157307E-3</v>
      </c>
      <c r="M23" s="28">
        <v>19</v>
      </c>
      <c r="N23" s="33">
        <f t="shared" si="0"/>
        <v>0.16202749396881602</v>
      </c>
      <c r="O23" s="32">
        <f t="shared" si="1"/>
        <v>8.7167402926436959E-4</v>
      </c>
      <c r="P23" s="34">
        <f t="shared" si="2"/>
        <v>7.2705451999151974E-2</v>
      </c>
      <c r="Q23" s="32">
        <f t="shared" si="3"/>
        <v>5.156943131182078E-3</v>
      </c>
    </row>
    <row r="24" spans="6:17" x14ac:dyDescent="0.3">
      <c r="F24" s="19">
        <v>19</v>
      </c>
      <c r="G24" s="20">
        <v>0.16202749396881602</v>
      </c>
      <c r="H24" s="21">
        <f t="shared" si="4"/>
        <v>7.547642080520799E-4</v>
      </c>
      <c r="I24" s="22">
        <v>7.2705451999151974E-2</v>
      </c>
      <c r="J24" s="21">
        <f t="shared" si="5"/>
        <v>3.2525969143861306E-3</v>
      </c>
      <c r="M24" s="26">
        <v>20</v>
      </c>
      <c r="N24" s="33">
        <f t="shared" si="0"/>
        <v>0.19761197665280394</v>
      </c>
      <c r="O24" s="32">
        <f t="shared" si="1"/>
        <v>1.0631111035575122E-3</v>
      </c>
      <c r="P24" s="34">
        <f t="shared" si="2"/>
        <v>6.7013633185200011E-2</v>
      </c>
      <c r="Q24" s="32">
        <f t="shared" si="3"/>
        <v>4.7532266954891274E-3</v>
      </c>
    </row>
    <row r="25" spans="6:17" x14ac:dyDescent="0.3">
      <c r="F25" s="19">
        <v>20</v>
      </c>
      <c r="G25" s="20">
        <v>0.19761197665280394</v>
      </c>
      <c r="H25" s="21">
        <f t="shared" si="4"/>
        <v>9.205255441935387E-4</v>
      </c>
      <c r="I25" s="22">
        <v>6.7013633185200011E-2</v>
      </c>
      <c r="J25" s="21">
        <f t="shared" si="5"/>
        <v>2.9979641213499077E-3</v>
      </c>
      <c r="M25" s="28">
        <v>21</v>
      </c>
      <c r="N25" s="33">
        <f t="shared" si="0"/>
        <v>0.19761197665280394</v>
      </c>
      <c r="O25" s="32">
        <f t="shared" si="1"/>
        <v>1.0631111035575122E-3</v>
      </c>
      <c r="P25" s="34">
        <f t="shared" si="2"/>
        <v>1.1581319322560001E-2</v>
      </c>
      <c r="Q25" s="32">
        <f t="shared" si="3"/>
        <v>8.2145428559055912E-4</v>
      </c>
    </row>
    <row r="26" spans="6:17" x14ac:dyDescent="0.3">
      <c r="F26" s="19">
        <v>21</v>
      </c>
      <c r="G26" s="20">
        <v>0.19761197665280394</v>
      </c>
      <c r="H26" s="21">
        <f t="shared" si="4"/>
        <v>9.205255441935387E-4</v>
      </c>
      <c r="I26" s="22">
        <v>1.1581319322560001E-2</v>
      </c>
      <c r="J26" s="21">
        <f t="shared" si="5"/>
        <v>5.1810919892938013E-4</v>
      </c>
      <c r="M26" s="26">
        <v>22</v>
      </c>
      <c r="N26" s="33">
        <f t="shared" si="0"/>
        <v>0.19761197665280394</v>
      </c>
      <c r="O26" s="32">
        <f t="shared" si="1"/>
        <v>1.0631111035575122E-3</v>
      </c>
      <c r="P26" s="34">
        <f t="shared" si="2"/>
        <v>0</v>
      </c>
      <c r="Q26" s="32">
        <f t="shared" si="3"/>
        <v>0</v>
      </c>
    </row>
    <row r="27" spans="6:17" x14ac:dyDescent="0.3">
      <c r="F27" s="19">
        <v>22</v>
      </c>
      <c r="G27" s="20">
        <v>0.19761197665280394</v>
      </c>
      <c r="H27" s="21">
        <f t="shared" si="4"/>
        <v>9.205255441935387E-4</v>
      </c>
      <c r="I27" s="22">
        <v>0</v>
      </c>
      <c r="J27" s="21">
        <f t="shared" si="5"/>
        <v>0</v>
      </c>
      <c r="M27" s="28">
        <v>23</v>
      </c>
      <c r="N27" s="33">
        <f t="shared" si="0"/>
        <v>0.19761197665280394</v>
      </c>
      <c r="O27" s="32">
        <f t="shared" si="1"/>
        <v>1.0631111035575122E-3</v>
      </c>
      <c r="P27" s="34">
        <f t="shared" si="2"/>
        <v>0</v>
      </c>
      <c r="Q27" s="32">
        <f t="shared" si="3"/>
        <v>0</v>
      </c>
    </row>
    <row r="28" spans="6:17" x14ac:dyDescent="0.3">
      <c r="F28" s="19">
        <v>23</v>
      </c>
      <c r="G28" s="20">
        <v>0.19761197665280394</v>
      </c>
      <c r="H28" s="21">
        <f t="shared" si="4"/>
        <v>9.205255441935387E-4</v>
      </c>
      <c r="I28" s="22">
        <v>0</v>
      </c>
      <c r="J28" s="21">
        <f t="shared" si="5"/>
        <v>0</v>
      </c>
      <c r="M28" s="26" t="s">
        <v>107</v>
      </c>
      <c r="N28" s="33">
        <f t="shared" si="0"/>
        <v>0.19761197665280394</v>
      </c>
      <c r="O28" s="35">
        <f t="shared" si="1"/>
        <v>1.0631111035575122E-3</v>
      </c>
      <c r="P28" s="34">
        <f t="shared" si="2"/>
        <v>0</v>
      </c>
      <c r="Q28" s="36">
        <f t="shared" si="3"/>
        <v>0</v>
      </c>
    </row>
    <row r="29" spans="6:17" x14ac:dyDescent="0.3">
      <c r="F29" s="19" t="s">
        <v>107</v>
      </c>
      <c r="G29" s="20">
        <v>0.19761197665280394</v>
      </c>
      <c r="H29" s="21">
        <f t="shared" si="4"/>
        <v>9.205255441935387E-4</v>
      </c>
      <c r="I29" s="22">
        <v>0</v>
      </c>
      <c r="J29" s="21">
        <f t="shared" si="5"/>
        <v>0</v>
      </c>
      <c r="M29" s="26" t="s">
        <v>2</v>
      </c>
      <c r="N29" s="33">
        <f>SUM(N5:N28)</f>
        <v>185.88083220232639</v>
      </c>
      <c r="O29" s="33">
        <f t="shared" ref="O29:Q29" si="6">SUM(O5:O28)</f>
        <v>0.99999999999999989</v>
      </c>
      <c r="P29" s="33">
        <f t="shared" si="6"/>
        <v>14.098556092179823</v>
      </c>
      <c r="Q29" s="33">
        <f t="shared" si="6"/>
        <v>1.0000000000000004</v>
      </c>
    </row>
    <row r="30" spans="6:17" x14ac:dyDescent="0.3">
      <c r="F30" s="19" t="s">
        <v>2</v>
      </c>
      <c r="G30" s="23">
        <f>SUM(G5:G29)</f>
        <v>214.67299620232637</v>
      </c>
      <c r="H30" s="21">
        <f>SUM(H5:H29)</f>
        <v>0.99999999999999989</v>
      </c>
      <c r="I30" s="24">
        <f>SUM(I5:I29)</f>
        <v>22.353047092179828</v>
      </c>
      <c r="J30" s="21">
        <f>SUM(J5:J29)</f>
        <v>1.0000000000000002</v>
      </c>
    </row>
  </sheetData>
  <mergeCells count="7">
    <mergeCell ref="P3:Q3"/>
    <mergeCell ref="M2:Q2"/>
    <mergeCell ref="G3:H3"/>
    <mergeCell ref="I3:J3"/>
    <mergeCell ref="F2:J2"/>
    <mergeCell ref="F3:F4"/>
    <mergeCell ref="N3:O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4AF1-36AA-4A35-9010-62E3D6529405}">
  <dimension ref="A1:R30"/>
  <sheetViews>
    <sheetView topLeftCell="F1" workbookViewId="0">
      <selection activeCell="U10" sqref="U10"/>
    </sheetView>
  </sheetViews>
  <sheetFormatPr defaultRowHeight="14.4" x14ac:dyDescent="0.3"/>
  <cols>
    <col min="7" max="7" width="28.5546875" bestFit="1" customWidth="1"/>
    <col min="8" max="8" width="17.44140625" bestFit="1" customWidth="1"/>
    <col min="9" max="9" width="28.5546875" bestFit="1" customWidth="1"/>
    <col min="10" max="10" width="17.44140625" bestFit="1" customWidth="1"/>
    <col min="17" max="17" width="16.21875" bestFit="1" customWidth="1"/>
  </cols>
  <sheetData>
    <row r="1" spans="1:18" x14ac:dyDescent="0.3">
      <c r="A1" t="s">
        <v>105</v>
      </c>
      <c r="M1" t="s">
        <v>117</v>
      </c>
    </row>
    <row r="2" spans="1:18" x14ac:dyDescent="0.3">
      <c r="A2" t="s">
        <v>106</v>
      </c>
      <c r="F2" s="40" t="s">
        <v>99</v>
      </c>
      <c r="G2" s="40"/>
      <c r="H2" s="40"/>
      <c r="I2" s="40"/>
      <c r="J2" s="40"/>
      <c r="M2" s="40" t="s">
        <v>99</v>
      </c>
      <c r="N2" s="40"/>
      <c r="O2" s="40"/>
      <c r="P2" s="40"/>
      <c r="Q2" s="40"/>
      <c r="R2" s="10"/>
    </row>
    <row r="3" spans="1:18" x14ac:dyDescent="0.3">
      <c r="F3" s="26"/>
      <c r="G3" s="40" t="s">
        <v>104</v>
      </c>
      <c r="H3" s="40"/>
      <c r="I3" s="40" t="s">
        <v>1</v>
      </c>
      <c r="J3" s="40"/>
      <c r="M3" s="26"/>
      <c r="N3" s="40" t="s">
        <v>104</v>
      </c>
      <c r="O3" s="40"/>
      <c r="P3" s="40" t="s">
        <v>1</v>
      </c>
      <c r="Q3" s="40"/>
    </row>
    <row r="4" spans="1:18" x14ac:dyDescent="0.3">
      <c r="F4" s="26" t="s">
        <v>98</v>
      </c>
      <c r="G4" s="26" t="s">
        <v>102</v>
      </c>
      <c r="H4" s="26" t="s">
        <v>103</v>
      </c>
      <c r="I4" s="26" t="s">
        <v>102</v>
      </c>
      <c r="J4" s="26" t="s">
        <v>103</v>
      </c>
      <c r="M4" s="26" t="s">
        <v>35</v>
      </c>
      <c r="N4" s="26" t="s">
        <v>102</v>
      </c>
      <c r="O4" s="26" t="s">
        <v>103</v>
      </c>
      <c r="P4" s="26" t="s">
        <v>102</v>
      </c>
      <c r="Q4" s="26" t="s">
        <v>103</v>
      </c>
    </row>
    <row r="5" spans="1:18" x14ac:dyDescent="0.3">
      <c r="F5" s="26">
        <v>0</v>
      </c>
      <c r="G5" s="37">
        <v>7561.6237719999999</v>
      </c>
      <c r="H5" s="32">
        <f>G5/$G$30</f>
        <v>7.2928079530364801E-2</v>
      </c>
      <c r="I5" s="34">
        <v>6599.9870869999977</v>
      </c>
      <c r="J5" s="32">
        <f>I5/$I$30</f>
        <v>7.3073875226054338E-2</v>
      </c>
      <c r="M5" s="26">
        <v>1</v>
      </c>
      <c r="N5" s="33">
        <f t="shared" ref="N5:N28" si="0">G6</f>
        <v>7556.4880259999991</v>
      </c>
      <c r="O5" s="35">
        <f t="shared" ref="O5:O28" si="1">N5/$N$29</f>
        <v>7.8611536192129072E-2</v>
      </c>
      <c r="P5" s="34">
        <f t="shared" ref="P5:P28" si="2">I6</f>
        <v>6277.6710319999975</v>
      </c>
      <c r="Q5" s="32">
        <f t="shared" ref="Q5:Q28" si="3">P5/$P$29</f>
        <v>7.4984669998728409E-2</v>
      </c>
    </row>
    <row r="6" spans="1:18" x14ac:dyDescent="0.3">
      <c r="F6" s="26">
        <v>1</v>
      </c>
      <c r="G6" s="37">
        <v>7556.4880259999991</v>
      </c>
      <c r="H6" s="32">
        <f t="shared" ref="H6:H29" si="4">G6/$G$30</f>
        <v>7.2878547828705342E-2</v>
      </c>
      <c r="I6" s="34">
        <v>6277.6710319999975</v>
      </c>
      <c r="J6" s="32">
        <f t="shared" ref="J6:J29" si="5">I6/$I$30</f>
        <v>6.9505249579374484E-2</v>
      </c>
      <c r="M6" s="26">
        <v>2</v>
      </c>
      <c r="N6" s="33">
        <f t="shared" si="0"/>
        <v>8115.0333380000011</v>
      </c>
      <c r="O6" s="35">
        <f t="shared" si="1"/>
        <v>8.4422185909055161E-2</v>
      </c>
      <c r="P6" s="34">
        <f t="shared" si="2"/>
        <v>6334.2615127083955</v>
      </c>
      <c r="Q6" s="32">
        <f t="shared" si="3"/>
        <v>7.5660624265742105E-2</v>
      </c>
    </row>
    <row r="7" spans="1:18" x14ac:dyDescent="0.3">
      <c r="F7" s="26">
        <v>2</v>
      </c>
      <c r="G7" s="37">
        <v>8115.0333380000011</v>
      </c>
      <c r="H7" s="32">
        <f t="shared" si="4"/>
        <v>7.8265438020952344E-2</v>
      </c>
      <c r="I7" s="34">
        <v>6334.2615127083955</v>
      </c>
      <c r="J7" s="32">
        <f t="shared" si="5"/>
        <v>7.013180924862189E-2</v>
      </c>
      <c r="M7" s="26">
        <v>3</v>
      </c>
      <c r="N7" s="33">
        <f t="shared" si="0"/>
        <v>6643.361941903916</v>
      </c>
      <c r="O7" s="35">
        <f t="shared" si="1"/>
        <v>6.9112117419689895E-2</v>
      </c>
      <c r="P7" s="34">
        <f t="shared" si="2"/>
        <v>8213.3027926037321</v>
      </c>
      <c r="Q7" s="32">
        <f t="shared" si="3"/>
        <v>9.8105140642709879E-2</v>
      </c>
    </row>
    <row r="8" spans="1:18" x14ac:dyDescent="0.3">
      <c r="F8" s="26">
        <v>3</v>
      </c>
      <c r="G8" s="37">
        <v>6643.361941903916</v>
      </c>
      <c r="H8" s="32">
        <f t="shared" si="4"/>
        <v>6.4071903423994839E-2</v>
      </c>
      <c r="I8" s="34">
        <v>8213.3027926037321</v>
      </c>
      <c r="J8" s="32">
        <f t="shared" si="5"/>
        <v>9.0936217836349989E-2</v>
      </c>
      <c r="M8" s="26">
        <v>4</v>
      </c>
      <c r="N8" s="33">
        <f t="shared" si="0"/>
        <v>6466.4805153006619</v>
      </c>
      <c r="O8" s="35">
        <f t="shared" si="1"/>
        <v>6.7271987372332739E-2</v>
      </c>
      <c r="P8" s="34">
        <f t="shared" si="2"/>
        <v>6237.9962511968351</v>
      </c>
      <c r="Q8" s="32">
        <f t="shared" si="3"/>
        <v>7.4510768080225179E-2</v>
      </c>
    </row>
    <row r="9" spans="1:18" x14ac:dyDescent="0.3">
      <c r="F9" s="26">
        <v>4</v>
      </c>
      <c r="G9" s="37">
        <v>6466.4805153006619</v>
      </c>
      <c r="H9" s="32">
        <f t="shared" si="4"/>
        <v>6.2365970527077562E-2</v>
      </c>
      <c r="I9" s="34">
        <v>6237.9962511968351</v>
      </c>
      <c r="J9" s="32">
        <f t="shared" si="5"/>
        <v>6.9065977510533338E-2</v>
      </c>
      <c r="M9" s="26">
        <v>5</v>
      </c>
      <c r="N9" s="33">
        <f t="shared" si="0"/>
        <v>5973.8763584400012</v>
      </c>
      <c r="O9" s="35">
        <f t="shared" si="1"/>
        <v>6.2147335633032139E-2</v>
      </c>
      <c r="P9" s="34">
        <f t="shared" si="2"/>
        <v>5277.7397999189852</v>
      </c>
      <c r="Q9" s="32">
        <f t="shared" si="3"/>
        <v>6.3040827596535995E-2</v>
      </c>
    </row>
    <row r="10" spans="1:18" x14ac:dyDescent="0.3">
      <c r="F10" s="26">
        <v>5</v>
      </c>
      <c r="G10" s="37">
        <v>5973.8763584400012</v>
      </c>
      <c r="H10" s="32">
        <f t="shared" si="4"/>
        <v>5.7615049797386103E-2</v>
      </c>
      <c r="I10" s="34">
        <v>5277.7397999189852</v>
      </c>
      <c r="J10" s="32">
        <f t="shared" si="5"/>
        <v>5.8434190026599525E-2</v>
      </c>
      <c r="M10" s="26">
        <v>6</v>
      </c>
      <c r="N10" s="33">
        <f t="shared" si="0"/>
        <v>5591.2635804440006</v>
      </c>
      <c r="O10" s="35">
        <f t="shared" si="1"/>
        <v>5.8166944459048471E-2</v>
      </c>
      <c r="P10" s="34">
        <f t="shared" si="2"/>
        <v>4432.0023104071324</v>
      </c>
      <c r="Q10" s="32">
        <f t="shared" si="3"/>
        <v>5.2938777611225563E-2</v>
      </c>
    </row>
    <row r="11" spans="1:18" x14ac:dyDescent="0.3">
      <c r="F11" s="26">
        <v>6</v>
      </c>
      <c r="G11" s="37">
        <v>5591.2635804440006</v>
      </c>
      <c r="H11" s="32">
        <f t="shared" si="4"/>
        <v>5.3924940907500676E-2</v>
      </c>
      <c r="I11" s="34">
        <v>4432.0023104071324</v>
      </c>
      <c r="J11" s="32">
        <f t="shared" si="5"/>
        <v>4.9070335981443031E-2</v>
      </c>
      <c r="M11" s="26">
        <v>7</v>
      </c>
      <c r="N11" s="33">
        <f t="shared" si="0"/>
        <v>5222.0287835834442</v>
      </c>
      <c r="O11" s="35">
        <f t="shared" si="1"/>
        <v>5.4325726885894723E-2</v>
      </c>
      <c r="P11" s="34">
        <f t="shared" si="2"/>
        <v>3326.8769804194021</v>
      </c>
      <c r="Q11" s="32">
        <f t="shared" si="3"/>
        <v>3.9738427074544898E-2</v>
      </c>
    </row>
    <row r="12" spans="1:18" x14ac:dyDescent="0.3">
      <c r="F12" s="26">
        <v>7</v>
      </c>
      <c r="G12" s="37">
        <v>5222.0287835834442</v>
      </c>
      <c r="H12" s="32">
        <f t="shared" si="4"/>
        <v>5.0363855955015323E-2</v>
      </c>
      <c r="I12" s="34">
        <v>3326.8769804194021</v>
      </c>
      <c r="J12" s="32">
        <f t="shared" si="5"/>
        <v>3.6834586212819952E-2</v>
      </c>
      <c r="M12" s="26">
        <v>8</v>
      </c>
      <c r="N12" s="33">
        <f t="shared" si="0"/>
        <v>4157.8291983942972</v>
      </c>
      <c r="O12" s="35">
        <f t="shared" si="1"/>
        <v>4.325466266678954E-2</v>
      </c>
      <c r="P12" s="34">
        <f t="shared" si="2"/>
        <v>3415.1588844108192</v>
      </c>
      <c r="Q12" s="32">
        <f t="shared" si="3"/>
        <v>4.0792924738393785E-2</v>
      </c>
    </row>
    <row r="13" spans="1:18" x14ac:dyDescent="0.3">
      <c r="F13" s="26">
        <v>8</v>
      </c>
      <c r="G13" s="37">
        <v>4157.8291983942972</v>
      </c>
      <c r="H13" s="32">
        <f t="shared" si="4"/>
        <v>4.0100183187766814E-2</v>
      </c>
      <c r="I13" s="34">
        <v>3415.1588844108192</v>
      </c>
      <c r="J13" s="32">
        <f t="shared" si="5"/>
        <v>3.781202764595458E-2</v>
      </c>
      <c r="M13" s="26">
        <v>9</v>
      </c>
      <c r="N13" s="33">
        <f t="shared" si="0"/>
        <v>3479.632528040077</v>
      </c>
      <c r="O13" s="35">
        <f t="shared" si="1"/>
        <v>3.6199257839376102E-2</v>
      </c>
      <c r="P13" s="34">
        <f t="shared" si="2"/>
        <v>3001.2546556352117</v>
      </c>
      <c r="Q13" s="32">
        <f t="shared" si="3"/>
        <v>3.5848977875359581E-2</v>
      </c>
    </row>
    <row r="14" spans="1:18" x14ac:dyDescent="0.3">
      <c r="F14" s="26">
        <v>9</v>
      </c>
      <c r="G14" s="37">
        <v>3479.632528040077</v>
      </c>
      <c r="H14" s="32">
        <f t="shared" si="4"/>
        <v>3.3559315484725905E-2</v>
      </c>
      <c r="I14" s="34">
        <v>3001.2546556352117</v>
      </c>
      <c r="J14" s="32">
        <f t="shared" si="5"/>
        <v>3.3229354139113973E-2</v>
      </c>
      <c r="M14" s="26">
        <v>10</v>
      </c>
      <c r="N14" s="33">
        <f t="shared" si="0"/>
        <v>4158.2312037357615</v>
      </c>
      <c r="O14" s="35">
        <f t="shared" si="1"/>
        <v>4.3258844802371729E-2</v>
      </c>
      <c r="P14" s="34">
        <f t="shared" si="2"/>
        <v>3703.0941108769252</v>
      </c>
      <c r="Q14" s="32">
        <f t="shared" si="3"/>
        <v>4.4232214218124857E-2</v>
      </c>
    </row>
    <row r="15" spans="1:18" x14ac:dyDescent="0.3">
      <c r="F15" s="26">
        <v>10</v>
      </c>
      <c r="G15" s="37">
        <v>4158.2312037357615</v>
      </c>
      <c r="H15" s="32">
        <f t="shared" si="4"/>
        <v>4.010406032823266E-2</v>
      </c>
      <c r="I15" s="34">
        <v>3703.0941108769252</v>
      </c>
      <c r="J15" s="32">
        <f t="shared" si="5"/>
        <v>4.0999994915377501E-2</v>
      </c>
      <c r="M15" s="26">
        <v>11</v>
      </c>
      <c r="N15" s="33">
        <f t="shared" si="0"/>
        <v>4741.6083877384062</v>
      </c>
      <c r="O15" s="35">
        <f t="shared" si="1"/>
        <v>4.9327825055644516E-2</v>
      </c>
      <c r="P15" s="34">
        <f t="shared" si="2"/>
        <v>4406.4521586502597</v>
      </c>
      <c r="Q15" s="32">
        <f t="shared" si="3"/>
        <v>5.2633589638147564E-2</v>
      </c>
    </row>
    <row r="16" spans="1:18" x14ac:dyDescent="0.3">
      <c r="F16" s="26">
        <v>11</v>
      </c>
      <c r="G16" s="37">
        <v>4741.6083877384062</v>
      </c>
      <c r="H16" s="32">
        <f t="shared" si="4"/>
        <v>4.5730441506926553E-2</v>
      </c>
      <c r="I16" s="34">
        <v>4406.4521586502597</v>
      </c>
      <c r="J16" s="32">
        <f t="shared" si="5"/>
        <v>4.878744927623023E-2</v>
      </c>
      <c r="M16" s="26">
        <v>12</v>
      </c>
      <c r="N16" s="33">
        <f t="shared" si="0"/>
        <v>4387.7501307988114</v>
      </c>
      <c r="O16" s="35">
        <f t="shared" si="1"/>
        <v>4.5646572458329718E-2</v>
      </c>
      <c r="P16" s="34">
        <f t="shared" si="2"/>
        <v>4221.0035902021191</v>
      </c>
      <c r="Q16" s="32">
        <f t="shared" si="3"/>
        <v>5.0418468833642746E-2</v>
      </c>
    </row>
    <row r="17" spans="6:17" x14ac:dyDescent="0.3">
      <c r="F17" s="26">
        <v>12</v>
      </c>
      <c r="G17" s="37">
        <v>4387.7501307988114</v>
      </c>
      <c r="H17" s="32">
        <f t="shared" si="4"/>
        <v>4.2317655591800091E-2</v>
      </c>
      <c r="I17" s="34">
        <v>4221.0035902021191</v>
      </c>
      <c r="J17" s="32">
        <f t="shared" si="5"/>
        <v>4.673419593300443E-2</v>
      </c>
      <c r="M17" s="26">
        <v>13</v>
      </c>
      <c r="N17" s="33">
        <f t="shared" si="0"/>
        <v>3216.2738965050003</v>
      </c>
      <c r="O17" s="35">
        <f t="shared" si="1"/>
        <v>3.3459489507421454E-2</v>
      </c>
      <c r="P17" s="34">
        <f t="shared" si="2"/>
        <v>4088.8040241731537</v>
      </c>
      <c r="Q17" s="32">
        <f t="shared" si="3"/>
        <v>4.8839389461352203E-2</v>
      </c>
    </row>
    <row r="18" spans="6:17" x14ac:dyDescent="0.3">
      <c r="F18" s="26">
        <v>13</v>
      </c>
      <c r="G18" s="37">
        <v>3216.2738965050003</v>
      </c>
      <c r="H18" s="32">
        <f t="shared" si="4"/>
        <v>3.101935319557882E-2</v>
      </c>
      <c r="I18" s="34">
        <v>4088.8040241731537</v>
      </c>
      <c r="J18" s="32">
        <f t="shared" si="5"/>
        <v>4.5270506009736686E-2</v>
      </c>
      <c r="M18" s="26">
        <v>14</v>
      </c>
      <c r="N18" s="33">
        <f t="shared" si="0"/>
        <v>3790.8272258905995</v>
      </c>
      <c r="O18" s="35">
        <f t="shared" si="1"/>
        <v>3.9436673576515133E-2</v>
      </c>
      <c r="P18" s="34">
        <f t="shared" si="2"/>
        <v>3717.0047841404166</v>
      </c>
      <c r="Q18" s="32">
        <f t="shared" si="3"/>
        <v>4.4398372533653974E-2</v>
      </c>
    </row>
    <row r="19" spans="6:17" x14ac:dyDescent="0.3">
      <c r="F19" s="26">
        <v>14</v>
      </c>
      <c r="G19" s="37">
        <v>3790.8272258905995</v>
      </c>
      <c r="H19" s="32">
        <f t="shared" si="4"/>
        <v>3.6560632709513999E-2</v>
      </c>
      <c r="I19" s="34">
        <v>3717.0047841404166</v>
      </c>
      <c r="J19" s="32">
        <f t="shared" si="5"/>
        <v>4.115401139888987E-2</v>
      </c>
      <c r="M19" s="26">
        <v>15</v>
      </c>
      <c r="N19" s="33">
        <f t="shared" si="0"/>
        <v>3450.3159544974496</v>
      </c>
      <c r="O19" s="35">
        <f t="shared" si="1"/>
        <v>3.5894272127211163E-2</v>
      </c>
      <c r="P19" s="34">
        <f t="shared" si="2"/>
        <v>3249.1667780928001</v>
      </c>
      <c r="Q19" s="32">
        <f t="shared" si="3"/>
        <v>3.8810204833001571E-2</v>
      </c>
    </row>
    <row r="20" spans="6:17" x14ac:dyDescent="0.3">
      <c r="F20" s="26">
        <v>15</v>
      </c>
      <c r="G20" s="37">
        <v>3450.3159544974496</v>
      </c>
      <c r="H20" s="32">
        <f t="shared" si="4"/>
        <v>3.327657179483335E-2</v>
      </c>
      <c r="I20" s="34">
        <v>3249.1667780928001</v>
      </c>
      <c r="J20" s="32">
        <f t="shared" si="5"/>
        <v>3.5974192767537209E-2</v>
      </c>
      <c r="M20" s="26">
        <v>16</v>
      </c>
      <c r="N20" s="33">
        <f t="shared" si="0"/>
        <v>3280.9188314868125</v>
      </c>
      <c r="O20" s="35">
        <f t="shared" si="1"/>
        <v>3.4132002668095462E-2</v>
      </c>
      <c r="P20" s="34">
        <f t="shared" si="2"/>
        <v>2839.9642386491819</v>
      </c>
      <c r="Q20" s="32">
        <f t="shared" si="3"/>
        <v>3.3922418068385807E-2</v>
      </c>
    </row>
    <row r="21" spans="6:17" x14ac:dyDescent="0.3">
      <c r="F21" s="26">
        <v>16</v>
      </c>
      <c r="G21" s="37">
        <v>3280.9188314868125</v>
      </c>
      <c r="H21" s="32">
        <f t="shared" si="4"/>
        <v>3.1642821262985975E-2</v>
      </c>
      <c r="I21" s="34">
        <v>2839.9642386491819</v>
      </c>
      <c r="J21" s="32">
        <f t="shared" si="5"/>
        <v>3.1443575523090538E-2</v>
      </c>
      <c r="M21" s="26">
        <v>17</v>
      </c>
      <c r="N21" s="33">
        <f t="shared" si="0"/>
        <v>3045.2750510985852</v>
      </c>
      <c r="O21" s="35">
        <f t="shared" si="1"/>
        <v>3.1680557035322451E-2</v>
      </c>
      <c r="P21" s="34">
        <f t="shared" si="2"/>
        <v>2465.0705089521534</v>
      </c>
      <c r="Q21" s="32">
        <f t="shared" si="3"/>
        <v>2.9444438501978323E-2</v>
      </c>
    </row>
    <row r="22" spans="6:17" x14ac:dyDescent="0.3">
      <c r="F22" s="26">
        <v>17</v>
      </c>
      <c r="G22" s="37">
        <v>3045.2750510985852</v>
      </c>
      <c r="H22" s="32">
        <f t="shared" si="4"/>
        <v>2.9370154852284204E-2</v>
      </c>
      <c r="I22" s="34">
        <v>2465.0705089521534</v>
      </c>
      <c r="J22" s="32">
        <f t="shared" si="5"/>
        <v>2.7292819276783533E-2</v>
      </c>
      <c r="M22" s="26">
        <v>18</v>
      </c>
      <c r="N22" s="33">
        <f t="shared" si="0"/>
        <v>2835.1416133415214</v>
      </c>
      <c r="O22" s="35">
        <f t="shared" si="1"/>
        <v>2.9494500193760813E-2</v>
      </c>
      <c r="P22" s="34">
        <f t="shared" si="2"/>
        <v>2089.7739480228952</v>
      </c>
      <c r="Q22" s="32">
        <f t="shared" si="3"/>
        <v>2.4961647251928936E-2</v>
      </c>
    </row>
    <row r="23" spans="6:17" x14ac:dyDescent="0.3">
      <c r="F23" s="26">
        <v>18</v>
      </c>
      <c r="G23" s="37">
        <v>2835.1416133415214</v>
      </c>
      <c r="H23" s="32">
        <f t="shared" si="4"/>
        <v>2.7343522937921867E-2</v>
      </c>
      <c r="I23" s="34">
        <v>2089.7739480228952</v>
      </c>
      <c r="J23" s="32">
        <f t="shared" si="5"/>
        <v>2.31376029552047E-2</v>
      </c>
      <c r="M23" s="26">
        <v>19</v>
      </c>
      <c r="N23" s="33">
        <f t="shared" si="0"/>
        <v>2412.2256591433611</v>
      </c>
      <c r="O23" s="35">
        <f t="shared" si="1"/>
        <v>2.5094827657354216E-2</v>
      </c>
      <c r="P23" s="34">
        <f t="shared" si="2"/>
        <v>1559.8030279598233</v>
      </c>
      <c r="Q23" s="32">
        <f t="shared" si="3"/>
        <v>1.8631322781710355E-2</v>
      </c>
    </row>
    <row r="24" spans="6:17" x14ac:dyDescent="0.3">
      <c r="F24" s="26">
        <v>19</v>
      </c>
      <c r="G24" s="37">
        <v>2412.2256591433611</v>
      </c>
      <c r="H24" s="32">
        <f t="shared" si="4"/>
        <v>2.3264710070157894E-2</v>
      </c>
      <c r="I24" s="34">
        <v>1559.8030279598233</v>
      </c>
      <c r="J24" s="32">
        <f t="shared" si="5"/>
        <v>1.7269859825463311E-2</v>
      </c>
      <c r="M24" s="26">
        <v>20</v>
      </c>
      <c r="N24" s="33">
        <f t="shared" si="0"/>
        <v>1969.3580330163968</v>
      </c>
      <c r="O24" s="35">
        <f t="shared" si="1"/>
        <v>2.0487594204483772E-2</v>
      </c>
      <c r="P24" s="34">
        <f t="shared" si="2"/>
        <v>1429.179255344791</v>
      </c>
      <c r="Q24" s="32">
        <f t="shared" si="3"/>
        <v>1.7071065731986194E-2</v>
      </c>
    </row>
    <row r="25" spans="6:17" x14ac:dyDescent="0.3">
      <c r="F25" s="26">
        <v>20</v>
      </c>
      <c r="G25" s="37">
        <v>1969.3580330163968</v>
      </c>
      <c r="H25" s="32">
        <f t="shared" si="4"/>
        <v>1.8993473304953341E-2</v>
      </c>
      <c r="I25" s="34">
        <v>1429.179255344791</v>
      </c>
      <c r="J25" s="32">
        <f t="shared" si="5"/>
        <v>1.5823616804711265E-2</v>
      </c>
      <c r="M25" s="26">
        <v>21</v>
      </c>
      <c r="N25" s="33">
        <f t="shared" si="0"/>
        <v>1724.8529425122076</v>
      </c>
      <c r="O25" s="35">
        <f t="shared" si="1"/>
        <v>1.7943962731080329E-2</v>
      </c>
      <c r="P25" s="34">
        <f t="shared" si="2"/>
        <v>1084.8842245782237</v>
      </c>
      <c r="Q25" s="32">
        <f t="shared" si="3"/>
        <v>1.2958577337383566E-2</v>
      </c>
    </row>
    <row r="26" spans="6:17" x14ac:dyDescent="0.3">
      <c r="F26" s="26">
        <v>21</v>
      </c>
      <c r="G26" s="37">
        <v>1724.8529425122076</v>
      </c>
      <c r="H26" s="32">
        <f t="shared" si="4"/>
        <v>1.6635343989938201E-2</v>
      </c>
      <c r="I26" s="34">
        <v>1084.8842245782237</v>
      </c>
      <c r="J26" s="32">
        <f t="shared" si="5"/>
        <v>1.2011643873924425E-2</v>
      </c>
      <c r="M26" s="26">
        <v>22</v>
      </c>
      <c r="N26" s="33">
        <f t="shared" si="0"/>
        <v>1519.4683305754922</v>
      </c>
      <c r="O26" s="35">
        <f t="shared" si="1"/>
        <v>1.5807308798854607E-2</v>
      </c>
      <c r="P26" s="34">
        <f t="shared" si="2"/>
        <v>885.43732262770232</v>
      </c>
      <c r="Q26" s="32">
        <f t="shared" si="3"/>
        <v>1.0576251145266433E-2</v>
      </c>
    </row>
    <row r="27" spans="6:17" x14ac:dyDescent="0.3">
      <c r="F27" s="26">
        <v>22</v>
      </c>
      <c r="G27" s="37">
        <v>1519.4683305754922</v>
      </c>
      <c r="H27" s="32">
        <f t="shared" si="4"/>
        <v>1.4654512125610704E-2</v>
      </c>
      <c r="I27" s="34">
        <v>885.43732262770232</v>
      </c>
      <c r="J27" s="32">
        <f t="shared" si="5"/>
        <v>9.8034034887178201E-3</v>
      </c>
      <c r="M27" s="26">
        <v>23</v>
      </c>
      <c r="N27" s="33">
        <f t="shared" si="0"/>
        <v>1289.8334190339999</v>
      </c>
      <c r="O27" s="35">
        <f t="shared" si="1"/>
        <v>1.3418374535012979E-2</v>
      </c>
      <c r="P27" s="34">
        <f t="shared" si="2"/>
        <v>756.19282553525659</v>
      </c>
      <c r="Q27" s="32">
        <f t="shared" si="3"/>
        <v>9.032469077963505E-3</v>
      </c>
    </row>
    <row r="28" spans="6:17" x14ac:dyDescent="0.3">
      <c r="F28" s="26">
        <v>23</v>
      </c>
      <c r="G28" s="37">
        <v>1289.8334190339999</v>
      </c>
      <c r="H28" s="32">
        <f t="shared" si="4"/>
        <v>1.2439798249755331E-2</v>
      </c>
      <c r="I28" s="34">
        <v>756.19282553525659</v>
      </c>
      <c r="J28" s="32">
        <f t="shared" si="5"/>
        <v>8.3724315595772071E-3</v>
      </c>
      <c r="M28" s="26" t="s">
        <v>107</v>
      </c>
      <c r="N28" s="33">
        <f t="shared" si="0"/>
        <v>1096.3412880000003</v>
      </c>
      <c r="O28" s="35">
        <f t="shared" si="1"/>
        <v>1.1405440271194237E-2</v>
      </c>
      <c r="P28" s="34">
        <f t="shared" si="2"/>
        <v>707.29765484200004</v>
      </c>
      <c r="Q28" s="35">
        <f t="shared" si="3"/>
        <v>8.4484327020087641E-3</v>
      </c>
    </row>
    <row r="29" spans="6:17" x14ac:dyDescent="0.3">
      <c r="F29" s="26">
        <v>24</v>
      </c>
      <c r="G29" s="37">
        <v>1096.3412880000003</v>
      </c>
      <c r="H29" s="32">
        <f t="shared" si="4"/>
        <v>1.0573663416017759E-2</v>
      </c>
      <c r="I29" s="34">
        <v>707.29765484200004</v>
      </c>
      <c r="J29" s="32">
        <f t="shared" si="5"/>
        <v>7.8310729848864603E-3</v>
      </c>
      <c r="M29" s="26"/>
      <c r="N29" s="33">
        <f>SUM(N5:N28)</f>
        <v>96124.416237480764</v>
      </c>
      <c r="O29" s="33">
        <f t="shared" ref="O29:Q29" si="6">SUM(O5:O28)</f>
        <v>1.0000000000000004</v>
      </c>
      <c r="P29" s="33">
        <f t="shared" si="6"/>
        <v>83719.392671948197</v>
      </c>
      <c r="Q29" s="33">
        <f t="shared" si="6"/>
        <v>1.0000000000000002</v>
      </c>
    </row>
    <row r="30" spans="6:17" x14ac:dyDescent="0.3">
      <c r="F30" s="26" t="s">
        <v>53</v>
      </c>
      <c r="G30" s="33">
        <f>SUM(G5:G29)</f>
        <v>103686.04000948076</v>
      </c>
      <c r="H30" s="32">
        <f>SUM(H5:H29)</f>
        <v>1.0000000000000004</v>
      </c>
      <c r="I30" s="37">
        <f>SUM(I5:I29)</f>
        <v>90319.379758948184</v>
      </c>
      <c r="J30" s="37">
        <f>SUM(J5:J29)</f>
        <v>1.0000000000000004</v>
      </c>
    </row>
  </sheetData>
  <mergeCells count="6">
    <mergeCell ref="N3:O3"/>
    <mergeCell ref="P3:Q3"/>
    <mergeCell ref="M2:Q2"/>
    <mergeCell ref="F2:J2"/>
    <mergeCell ref="G3:H3"/>
    <mergeCell ref="I3:J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4:R131"/>
  <sheetViews>
    <sheetView topLeftCell="A47" zoomScale="70" zoomScaleNormal="70" workbookViewId="0">
      <selection activeCell="D46" sqref="D46:G81"/>
    </sheetView>
  </sheetViews>
  <sheetFormatPr defaultRowHeight="14.4" x14ac:dyDescent="0.3"/>
  <cols>
    <col min="1" max="1" width="29.109375" customWidth="1"/>
    <col min="2" max="2" width="17.33203125" customWidth="1"/>
    <col min="3" max="3" width="39.6640625" customWidth="1"/>
    <col min="4" max="4" width="17" customWidth="1"/>
    <col min="5" max="5" width="12" bestFit="1" customWidth="1"/>
    <col min="7" max="7" width="12" bestFit="1" customWidth="1"/>
    <col min="14" max="14" width="12.21875" bestFit="1" customWidth="1"/>
    <col min="16" max="16" width="12.21875" bestFit="1" customWidth="1"/>
  </cols>
  <sheetData>
    <row r="44" spans="1:17" x14ac:dyDescent="0.3">
      <c r="A44" s="5" t="s">
        <v>43</v>
      </c>
    </row>
    <row r="45" spans="1:17" x14ac:dyDescent="0.3">
      <c r="A45" t="s">
        <v>44</v>
      </c>
    </row>
    <row r="46" spans="1:17" x14ac:dyDescent="0.3">
      <c r="D46" t="s">
        <v>45</v>
      </c>
    </row>
    <row r="47" spans="1:17" x14ac:dyDescent="0.3">
      <c r="D47" t="s">
        <v>46</v>
      </c>
    </row>
    <row r="48" spans="1:17" x14ac:dyDescent="0.3">
      <c r="D48" s="38" t="s">
        <v>36</v>
      </c>
      <c r="E48" s="38"/>
      <c r="F48" s="38" t="s">
        <v>39</v>
      </c>
      <c r="G48" s="38"/>
      <c r="M48" s="38" t="s">
        <v>36</v>
      </c>
      <c r="N48" s="38"/>
      <c r="P48" s="10" t="s">
        <v>39</v>
      </c>
      <c r="Q48" s="10"/>
    </row>
    <row r="49" spans="4:18" x14ac:dyDescent="0.3">
      <c r="D49" t="s">
        <v>35</v>
      </c>
      <c r="E49" t="s">
        <v>37</v>
      </c>
      <c r="F49" t="s">
        <v>35</v>
      </c>
      <c r="G49" t="s">
        <v>37</v>
      </c>
      <c r="M49" t="s">
        <v>35</v>
      </c>
      <c r="N49" t="s">
        <v>37</v>
      </c>
      <c r="P49" t="s">
        <v>35</v>
      </c>
      <c r="Q49" t="s">
        <v>37</v>
      </c>
    </row>
    <row r="50" spans="4:18" x14ac:dyDescent="0.3">
      <c r="D50">
        <v>0</v>
      </c>
      <c r="E50">
        <v>1</v>
      </c>
      <c r="F50">
        <v>0</v>
      </c>
      <c r="G50">
        <v>1</v>
      </c>
      <c r="M50">
        <v>0</v>
      </c>
      <c r="N50">
        <v>1</v>
      </c>
      <c r="P50">
        <v>0</v>
      </c>
      <c r="Q50">
        <v>1</v>
      </c>
    </row>
    <row r="51" spans="4:18" x14ac:dyDescent="0.3">
      <c r="D51">
        <v>1</v>
      </c>
      <c r="E51">
        <v>0.997</v>
      </c>
      <c r="F51">
        <v>1</v>
      </c>
      <c r="G51">
        <v>0.99099999999999999</v>
      </c>
      <c r="K51">
        <f>1-(N50-N51)/N50</f>
        <v>0.997</v>
      </c>
      <c r="M51">
        <v>1</v>
      </c>
      <c r="N51">
        <v>0.997</v>
      </c>
      <c r="O51">
        <f>N50-N51</f>
        <v>3.0000000000000027E-3</v>
      </c>
      <c r="P51">
        <v>1</v>
      </c>
      <c r="Q51">
        <v>0.99099999999999999</v>
      </c>
      <c r="R51">
        <f>Q50-Q51</f>
        <v>9.000000000000008E-3</v>
      </c>
    </row>
    <row r="52" spans="4:18" x14ac:dyDescent="0.3">
      <c r="D52">
        <v>2</v>
      </c>
      <c r="E52">
        <v>0.99399999999999999</v>
      </c>
      <c r="F52">
        <v>2</v>
      </c>
      <c r="G52">
        <v>0.98199999999999998</v>
      </c>
      <c r="K52">
        <f t="shared" ref="K52:K84" si="0">1-(N51-N52)/N51</f>
        <v>0.99699097291875627</v>
      </c>
      <c r="M52">
        <v>2</v>
      </c>
      <c r="N52">
        <v>0.99399999999999999</v>
      </c>
      <c r="O52">
        <f>N51-N52</f>
        <v>3.0000000000000027E-3</v>
      </c>
      <c r="P52">
        <v>2</v>
      </c>
      <c r="Q52">
        <v>0.98199999999999998</v>
      </c>
      <c r="R52">
        <f t="shared" ref="R52:R86" si="1">Q51-Q52</f>
        <v>9.000000000000008E-3</v>
      </c>
    </row>
    <row r="53" spans="4:18" x14ac:dyDescent="0.3">
      <c r="D53">
        <v>3</v>
      </c>
      <c r="E53">
        <v>0.99099999999999999</v>
      </c>
      <c r="F53">
        <v>3</v>
      </c>
      <c r="G53">
        <v>0.97299999999999998</v>
      </c>
      <c r="K53">
        <f t="shared" si="0"/>
        <v>0.99698189134808857</v>
      </c>
      <c r="M53">
        <v>3</v>
      </c>
      <c r="N53">
        <v>0.99099999999999999</v>
      </c>
      <c r="O53">
        <f t="shared" ref="O53:O84" si="2">N52-N53</f>
        <v>3.0000000000000027E-3</v>
      </c>
      <c r="P53">
        <v>3</v>
      </c>
      <c r="Q53">
        <v>0.97299999999999998</v>
      </c>
      <c r="R53">
        <f t="shared" si="1"/>
        <v>9.000000000000008E-3</v>
      </c>
    </row>
    <row r="54" spans="4:18" x14ac:dyDescent="0.3">
      <c r="D54">
        <v>4</v>
      </c>
      <c r="E54">
        <v>0.98399999999999999</v>
      </c>
      <c r="F54">
        <v>4</v>
      </c>
      <c r="G54">
        <v>0.96</v>
      </c>
      <c r="K54">
        <f t="shared" si="0"/>
        <v>0.99293642785065594</v>
      </c>
      <c r="M54">
        <v>4</v>
      </c>
      <c r="N54">
        <v>0.98399999999999999</v>
      </c>
      <c r="O54">
        <f t="shared" si="2"/>
        <v>7.0000000000000062E-3</v>
      </c>
      <c r="P54">
        <v>4</v>
      </c>
      <c r="Q54">
        <v>0.96</v>
      </c>
      <c r="R54">
        <f t="shared" si="1"/>
        <v>1.3000000000000012E-2</v>
      </c>
    </row>
    <row r="55" spans="4:18" x14ac:dyDescent="0.3">
      <c r="D55">
        <v>5</v>
      </c>
      <c r="E55">
        <v>0.97399999999999998</v>
      </c>
      <c r="F55">
        <v>5</v>
      </c>
      <c r="G55">
        <v>0.94099999999999995</v>
      </c>
      <c r="K55">
        <f t="shared" si="0"/>
        <v>0.98983739837398377</v>
      </c>
      <c r="M55">
        <v>5</v>
      </c>
      <c r="N55">
        <v>0.97399999999999998</v>
      </c>
      <c r="O55">
        <f t="shared" si="2"/>
        <v>1.0000000000000009E-2</v>
      </c>
      <c r="P55">
        <v>5</v>
      </c>
      <c r="Q55">
        <v>0.94099999999999995</v>
      </c>
      <c r="R55">
        <f t="shared" si="1"/>
        <v>1.9000000000000017E-2</v>
      </c>
    </row>
    <row r="56" spans="4:18" x14ac:dyDescent="0.3">
      <c r="D56">
        <v>6</v>
      </c>
      <c r="E56">
        <v>0.96099999999999997</v>
      </c>
      <c r="F56">
        <v>6</v>
      </c>
      <c r="G56">
        <v>0.91900000000000004</v>
      </c>
      <c r="K56">
        <f t="shared" si="0"/>
        <v>0.98665297741273095</v>
      </c>
      <c r="M56">
        <v>6</v>
      </c>
      <c r="N56">
        <v>0.96099999999999997</v>
      </c>
      <c r="O56">
        <f t="shared" si="2"/>
        <v>1.3000000000000012E-2</v>
      </c>
      <c r="P56">
        <v>6</v>
      </c>
      <c r="Q56">
        <v>0.91900000000000004</v>
      </c>
      <c r="R56">
        <f t="shared" si="1"/>
        <v>2.1999999999999909E-2</v>
      </c>
    </row>
    <row r="57" spans="4:18" x14ac:dyDescent="0.3">
      <c r="D57">
        <v>7</v>
      </c>
      <c r="E57">
        <v>0.94199999999999995</v>
      </c>
      <c r="F57">
        <v>7</v>
      </c>
      <c r="G57">
        <v>0.89100000000000001</v>
      </c>
      <c r="K57">
        <f t="shared" si="0"/>
        <v>0.9802289281997919</v>
      </c>
      <c r="M57">
        <v>7</v>
      </c>
      <c r="N57">
        <v>0.94199999999999995</v>
      </c>
      <c r="O57">
        <f t="shared" si="2"/>
        <v>1.9000000000000017E-2</v>
      </c>
      <c r="P57">
        <v>7</v>
      </c>
      <c r="Q57">
        <v>0.89100000000000001</v>
      </c>
      <c r="R57">
        <f t="shared" si="1"/>
        <v>2.8000000000000025E-2</v>
      </c>
    </row>
    <row r="58" spans="4:18" x14ac:dyDescent="0.3">
      <c r="D58">
        <v>8</v>
      </c>
      <c r="E58">
        <v>0.92</v>
      </c>
      <c r="F58">
        <v>8</v>
      </c>
      <c r="G58">
        <v>0.85899999999999999</v>
      </c>
      <c r="K58">
        <f t="shared" si="0"/>
        <v>0.97664543524416148</v>
      </c>
      <c r="M58">
        <v>8</v>
      </c>
      <c r="N58">
        <v>0.92</v>
      </c>
      <c r="O58">
        <f t="shared" si="2"/>
        <v>2.1999999999999909E-2</v>
      </c>
      <c r="P58">
        <v>8</v>
      </c>
      <c r="Q58">
        <v>0.85899999999999999</v>
      </c>
      <c r="R58">
        <f t="shared" si="1"/>
        <v>3.2000000000000028E-2</v>
      </c>
    </row>
    <row r="59" spans="4:18" x14ac:dyDescent="0.3">
      <c r="D59">
        <v>9</v>
      </c>
      <c r="E59">
        <v>0.89300000000000002</v>
      </c>
      <c r="F59">
        <v>9</v>
      </c>
      <c r="G59">
        <v>0.82299999999999995</v>
      </c>
      <c r="K59">
        <f t="shared" si="0"/>
        <v>0.97065217391304348</v>
      </c>
      <c r="M59">
        <v>9</v>
      </c>
      <c r="N59">
        <v>0.89300000000000002</v>
      </c>
      <c r="O59">
        <f t="shared" si="2"/>
        <v>2.7000000000000024E-2</v>
      </c>
      <c r="P59">
        <v>9</v>
      </c>
      <c r="Q59">
        <v>0.82299999999999995</v>
      </c>
      <c r="R59">
        <f t="shared" si="1"/>
        <v>3.6000000000000032E-2</v>
      </c>
    </row>
    <row r="60" spans="4:18" x14ac:dyDescent="0.3">
      <c r="D60">
        <v>10</v>
      </c>
      <c r="E60">
        <v>0.86199999999999999</v>
      </c>
      <c r="F60">
        <v>10</v>
      </c>
      <c r="G60">
        <v>0.78400000000000003</v>
      </c>
      <c r="K60">
        <f t="shared" si="0"/>
        <v>0.96528555431131013</v>
      </c>
      <c r="M60">
        <v>10</v>
      </c>
      <c r="N60">
        <v>0.86199999999999999</v>
      </c>
      <c r="O60">
        <f t="shared" si="2"/>
        <v>3.1000000000000028E-2</v>
      </c>
      <c r="P60">
        <v>10</v>
      </c>
      <c r="Q60">
        <v>0.78400000000000003</v>
      </c>
      <c r="R60">
        <f t="shared" si="1"/>
        <v>3.8999999999999924E-2</v>
      </c>
    </row>
    <row r="61" spans="4:18" x14ac:dyDescent="0.3">
      <c r="D61">
        <v>11</v>
      </c>
      <c r="E61">
        <v>0.82599999999999996</v>
      </c>
      <c r="F61">
        <v>11</v>
      </c>
      <c r="G61">
        <v>0.74099999999999999</v>
      </c>
      <c r="K61">
        <f t="shared" si="0"/>
        <v>0.95823665893271459</v>
      </c>
      <c r="M61">
        <v>11</v>
      </c>
      <c r="N61">
        <v>0.82599999999999996</v>
      </c>
      <c r="O61">
        <f t="shared" si="2"/>
        <v>3.6000000000000032E-2</v>
      </c>
      <c r="P61">
        <v>11</v>
      </c>
      <c r="Q61">
        <v>0.74099999999999999</v>
      </c>
      <c r="R61">
        <f t="shared" si="1"/>
        <v>4.3000000000000038E-2</v>
      </c>
    </row>
    <row r="62" spans="4:18" x14ac:dyDescent="0.3">
      <c r="D62">
        <v>12</v>
      </c>
      <c r="E62">
        <v>0.78800000000000003</v>
      </c>
      <c r="F62">
        <v>12</v>
      </c>
      <c r="G62">
        <v>0.69699999999999995</v>
      </c>
      <c r="K62">
        <f t="shared" si="0"/>
        <v>0.95399515738498797</v>
      </c>
      <c r="M62">
        <v>12</v>
      </c>
      <c r="N62">
        <v>0.78800000000000003</v>
      </c>
      <c r="O62">
        <f t="shared" si="2"/>
        <v>3.7999999999999923E-2</v>
      </c>
      <c r="P62">
        <v>12</v>
      </c>
      <c r="Q62">
        <v>0.69699999999999995</v>
      </c>
      <c r="R62">
        <f t="shared" si="1"/>
        <v>4.4000000000000039E-2</v>
      </c>
    </row>
    <row r="63" spans="4:18" x14ac:dyDescent="0.3">
      <c r="D63">
        <v>13</v>
      </c>
      <c r="E63">
        <v>0.71799999999999997</v>
      </c>
      <c r="F63">
        <v>13</v>
      </c>
      <c r="G63">
        <v>0.65100000000000002</v>
      </c>
      <c r="K63">
        <f t="shared" si="0"/>
        <v>0.91116751269035523</v>
      </c>
      <c r="M63">
        <v>13</v>
      </c>
      <c r="N63">
        <v>0.71799999999999997</v>
      </c>
      <c r="O63">
        <f t="shared" si="2"/>
        <v>7.0000000000000062E-2</v>
      </c>
      <c r="P63">
        <v>13</v>
      </c>
      <c r="Q63">
        <v>0.65100000000000002</v>
      </c>
      <c r="R63">
        <f t="shared" si="1"/>
        <v>4.599999999999993E-2</v>
      </c>
    </row>
    <row r="64" spans="4:18" x14ac:dyDescent="0.3">
      <c r="D64">
        <v>14</v>
      </c>
      <c r="E64">
        <v>0.61299999999999999</v>
      </c>
      <c r="F64">
        <v>14</v>
      </c>
      <c r="G64">
        <v>0.60499999999999998</v>
      </c>
      <c r="K64">
        <f t="shared" si="0"/>
        <v>0.85376044568245124</v>
      </c>
      <c r="M64">
        <v>14</v>
      </c>
      <c r="N64">
        <v>0.61299999999999999</v>
      </c>
      <c r="O64">
        <f t="shared" si="2"/>
        <v>0.10499999999999998</v>
      </c>
      <c r="P64">
        <v>14</v>
      </c>
      <c r="Q64">
        <v>0.60499999999999998</v>
      </c>
      <c r="R64">
        <f t="shared" si="1"/>
        <v>4.6000000000000041E-2</v>
      </c>
    </row>
    <row r="65" spans="4:18" x14ac:dyDescent="0.3">
      <c r="D65">
        <v>15</v>
      </c>
      <c r="E65">
        <v>0.51</v>
      </c>
      <c r="F65">
        <v>15</v>
      </c>
      <c r="G65">
        <v>0.55300000000000005</v>
      </c>
      <c r="K65">
        <f t="shared" si="0"/>
        <v>0.83197389885807504</v>
      </c>
      <c r="M65">
        <v>15</v>
      </c>
      <c r="N65">
        <v>0.51</v>
      </c>
      <c r="O65">
        <f t="shared" si="2"/>
        <v>0.10299999999999998</v>
      </c>
      <c r="P65">
        <v>15</v>
      </c>
      <c r="Q65">
        <v>0.55300000000000005</v>
      </c>
      <c r="R65">
        <f t="shared" si="1"/>
        <v>5.1999999999999935E-2</v>
      </c>
    </row>
    <row r="66" spans="4:18" x14ac:dyDescent="0.3">
      <c r="D66">
        <v>16</v>
      </c>
      <c r="E66">
        <v>0.41499999999999998</v>
      </c>
      <c r="F66">
        <v>16</v>
      </c>
      <c r="G66">
        <v>0.502</v>
      </c>
      <c r="K66">
        <f t="shared" si="0"/>
        <v>0.81372549019607843</v>
      </c>
      <c r="M66">
        <v>16</v>
      </c>
      <c r="N66">
        <v>0.41499999999999998</v>
      </c>
      <c r="O66">
        <f t="shared" si="2"/>
        <v>9.5000000000000029E-2</v>
      </c>
      <c r="P66">
        <v>16</v>
      </c>
      <c r="Q66">
        <v>0.502</v>
      </c>
      <c r="R66">
        <f t="shared" si="1"/>
        <v>5.1000000000000045E-2</v>
      </c>
    </row>
    <row r="67" spans="4:18" x14ac:dyDescent="0.3">
      <c r="D67">
        <v>17</v>
      </c>
      <c r="E67">
        <v>0.33200000000000002</v>
      </c>
      <c r="F67">
        <v>17</v>
      </c>
      <c r="G67">
        <v>0.45300000000000001</v>
      </c>
      <c r="K67">
        <f t="shared" si="0"/>
        <v>0.8</v>
      </c>
      <c r="M67">
        <v>17</v>
      </c>
      <c r="N67">
        <v>0.33200000000000002</v>
      </c>
      <c r="O67">
        <f t="shared" si="2"/>
        <v>8.2999999999999963E-2</v>
      </c>
      <c r="P67">
        <v>17</v>
      </c>
      <c r="Q67">
        <v>0.45300000000000001</v>
      </c>
      <c r="R67">
        <f t="shared" si="1"/>
        <v>4.8999999999999988E-2</v>
      </c>
    </row>
    <row r="68" spans="4:18" x14ac:dyDescent="0.3">
      <c r="D68">
        <v>18</v>
      </c>
      <c r="E68">
        <v>0.26100000000000001</v>
      </c>
      <c r="F68">
        <v>18</v>
      </c>
      <c r="G68">
        <v>0.40699999999999997</v>
      </c>
      <c r="K68">
        <f t="shared" si="0"/>
        <v>0.78614457831325302</v>
      </c>
      <c r="M68">
        <v>18</v>
      </c>
      <c r="N68">
        <v>0.26100000000000001</v>
      </c>
      <c r="O68">
        <f t="shared" si="2"/>
        <v>7.1000000000000008E-2</v>
      </c>
      <c r="P68">
        <v>18</v>
      </c>
      <c r="Q68">
        <v>0.40699999999999997</v>
      </c>
      <c r="R68">
        <f t="shared" si="1"/>
        <v>4.6000000000000041E-2</v>
      </c>
    </row>
    <row r="69" spans="4:18" x14ac:dyDescent="0.3">
      <c r="D69">
        <v>19</v>
      </c>
      <c r="E69">
        <v>0.20300000000000001</v>
      </c>
      <c r="F69">
        <v>19</v>
      </c>
      <c r="G69">
        <v>0.36399999999999999</v>
      </c>
      <c r="K69">
        <f t="shared" si="0"/>
        <v>0.77777777777777779</v>
      </c>
      <c r="M69">
        <v>19</v>
      </c>
      <c r="N69">
        <v>0.20300000000000001</v>
      </c>
      <c r="O69">
        <f t="shared" si="2"/>
        <v>5.7999999999999996E-2</v>
      </c>
      <c r="P69">
        <v>19</v>
      </c>
      <c r="Q69">
        <v>0.36399999999999999</v>
      </c>
      <c r="R69">
        <f t="shared" si="1"/>
        <v>4.2999999999999983E-2</v>
      </c>
    </row>
    <row r="70" spans="4:18" x14ac:dyDescent="0.3">
      <c r="D70">
        <v>20</v>
      </c>
      <c r="E70">
        <v>0.157</v>
      </c>
      <c r="F70">
        <v>20</v>
      </c>
      <c r="G70">
        <v>0.32400000000000001</v>
      </c>
      <c r="K70">
        <f>1-(N69-N70)/N69</f>
        <v>0.77339901477832507</v>
      </c>
      <c r="M70">
        <v>20</v>
      </c>
      <c r="N70">
        <v>0.157</v>
      </c>
      <c r="O70">
        <f t="shared" si="2"/>
        <v>4.6000000000000013E-2</v>
      </c>
      <c r="P70">
        <v>20</v>
      </c>
      <c r="Q70">
        <v>0.32400000000000001</v>
      </c>
      <c r="R70">
        <f t="shared" si="1"/>
        <v>3.999999999999998E-2</v>
      </c>
    </row>
    <row r="71" spans="4:18" x14ac:dyDescent="0.3">
      <c r="D71">
        <v>21</v>
      </c>
      <c r="E71">
        <v>0.12</v>
      </c>
      <c r="F71">
        <v>21</v>
      </c>
      <c r="G71">
        <v>0.28799999999999998</v>
      </c>
      <c r="K71">
        <f t="shared" si="0"/>
        <v>0.76433121019108274</v>
      </c>
      <c r="M71">
        <v>21</v>
      </c>
      <c r="N71">
        <v>0.12</v>
      </c>
      <c r="O71">
        <f t="shared" si="2"/>
        <v>3.7000000000000005E-2</v>
      </c>
      <c r="P71">
        <v>21</v>
      </c>
      <c r="Q71">
        <v>0.28799999999999998</v>
      </c>
      <c r="R71">
        <f t="shared" si="1"/>
        <v>3.6000000000000032E-2</v>
      </c>
    </row>
    <row r="72" spans="4:18" x14ac:dyDescent="0.3">
      <c r="D72">
        <v>22</v>
      </c>
      <c r="E72">
        <v>9.1999999999999998E-2</v>
      </c>
      <c r="F72">
        <v>22</v>
      </c>
      <c r="G72">
        <v>0.255</v>
      </c>
      <c r="K72">
        <f t="shared" si="0"/>
        <v>0.76666666666666672</v>
      </c>
      <c r="M72">
        <v>22</v>
      </c>
      <c r="N72">
        <v>9.1999999999999998E-2</v>
      </c>
      <c r="O72">
        <f t="shared" si="2"/>
        <v>2.7999999999999997E-2</v>
      </c>
      <c r="P72">
        <v>22</v>
      </c>
      <c r="Q72">
        <v>0.255</v>
      </c>
      <c r="R72">
        <f t="shared" si="1"/>
        <v>3.2999999999999974E-2</v>
      </c>
    </row>
    <row r="73" spans="4:18" x14ac:dyDescent="0.3">
      <c r="D73">
        <v>23</v>
      </c>
      <c r="E73">
        <v>7.0000000000000007E-2</v>
      </c>
      <c r="F73">
        <v>23</v>
      </c>
      <c r="G73">
        <v>0.22500000000000001</v>
      </c>
      <c r="K73">
        <f t="shared" si="0"/>
        <v>0.76086956521739135</v>
      </c>
      <c r="M73">
        <v>23</v>
      </c>
      <c r="N73">
        <v>7.0000000000000007E-2</v>
      </c>
      <c r="O73">
        <f t="shared" si="2"/>
        <v>2.1999999999999992E-2</v>
      </c>
      <c r="P73">
        <v>23</v>
      </c>
      <c r="Q73">
        <v>0.22500000000000001</v>
      </c>
      <c r="R73">
        <f t="shared" si="1"/>
        <v>0.03</v>
      </c>
    </row>
    <row r="74" spans="4:18" x14ac:dyDescent="0.3">
      <c r="D74">
        <v>24</v>
      </c>
      <c r="E74">
        <v>5.2999999999999999E-2</v>
      </c>
      <c r="F74">
        <v>24</v>
      </c>
      <c r="G74">
        <v>0.19800000000000001</v>
      </c>
      <c r="K74">
        <f t="shared" si="0"/>
        <v>0.75714285714285712</v>
      </c>
      <c r="M74">
        <v>24</v>
      </c>
      <c r="N74">
        <v>5.2999999999999999E-2</v>
      </c>
      <c r="O74">
        <f t="shared" si="2"/>
        <v>1.7000000000000008E-2</v>
      </c>
      <c r="P74">
        <v>24</v>
      </c>
      <c r="Q74">
        <v>0.19800000000000001</v>
      </c>
      <c r="R74">
        <f t="shared" si="1"/>
        <v>2.6999999999999996E-2</v>
      </c>
    </row>
    <row r="75" spans="4:18" x14ac:dyDescent="0.3">
      <c r="D75">
        <v>25</v>
      </c>
      <c r="E75">
        <v>0.04</v>
      </c>
      <c r="F75">
        <v>25</v>
      </c>
      <c r="G75">
        <v>0.17399999999999999</v>
      </c>
      <c r="K75">
        <f t="shared" si="0"/>
        <v>0.75471698113207553</v>
      </c>
      <c r="M75">
        <v>25</v>
      </c>
      <c r="N75">
        <v>0.04</v>
      </c>
      <c r="O75">
        <f t="shared" si="2"/>
        <v>1.2999999999999998E-2</v>
      </c>
      <c r="P75">
        <v>25</v>
      </c>
      <c r="Q75">
        <v>0.17399999999999999</v>
      </c>
      <c r="R75">
        <f t="shared" si="1"/>
        <v>2.4000000000000021E-2</v>
      </c>
    </row>
    <row r="76" spans="4:18" x14ac:dyDescent="0.3">
      <c r="D76">
        <v>26</v>
      </c>
      <c r="E76">
        <v>0.03</v>
      </c>
      <c r="F76">
        <v>26</v>
      </c>
      <c r="G76">
        <v>0.153</v>
      </c>
      <c r="K76">
        <f t="shared" si="0"/>
        <v>0.75</v>
      </c>
      <c r="M76">
        <v>26</v>
      </c>
      <c r="N76">
        <v>0.03</v>
      </c>
      <c r="O76">
        <f t="shared" si="2"/>
        <v>1.0000000000000002E-2</v>
      </c>
      <c r="P76">
        <v>26</v>
      </c>
      <c r="Q76">
        <v>0.153</v>
      </c>
      <c r="R76">
        <f t="shared" si="1"/>
        <v>2.0999999999999991E-2</v>
      </c>
    </row>
    <row r="77" spans="4:18" x14ac:dyDescent="0.3">
      <c r="D77">
        <v>27</v>
      </c>
      <c r="E77">
        <v>2.3E-2</v>
      </c>
      <c r="F77">
        <v>27</v>
      </c>
      <c r="G77">
        <v>0.13300000000000001</v>
      </c>
      <c r="K77">
        <f t="shared" si="0"/>
        <v>0.76666666666666672</v>
      </c>
      <c r="M77">
        <v>27</v>
      </c>
      <c r="N77">
        <v>2.3E-2</v>
      </c>
      <c r="O77">
        <f t="shared" si="2"/>
        <v>6.9999999999999993E-3</v>
      </c>
      <c r="P77">
        <v>27</v>
      </c>
      <c r="Q77">
        <v>0.13300000000000001</v>
      </c>
      <c r="R77">
        <f t="shared" si="1"/>
        <v>1.999999999999999E-2</v>
      </c>
    </row>
    <row r="78" spans="4:18" x14ac:dyDescent="0.3">
      <c r="D78">
        <v>28</v>
      </c>
      <c r="E78">
        <v>1.2999999999999999E-2</v>
      </c>
      <c r="F78">
        <v>28</v>
      </c>
      <c r="G78">
        <v>0.11700000000000001</v>
      </c>
      <c r="K78">
        <f t="shared" si="0"/>
        <v>0.56521739130434778</v>
      </c>
      <c r="M78">
        <v>28</v>
      </c>
      <c r="N78">
        <v>1.2999999999999999E-2</v>
      </c>
      <c r="O78">
        <f t="shared" si="2"/>
        <v>0.01</v>
      </c>
      <c r="P78">
        <v>28</v>
      </c>
      <c r="Q78">
        <v>0.11700000000000001</v>
      </c>
      <c r="R78">
        <f t="shared" si="1"/>
        <v>1.6E-2</v>
      </c>
    </row>
    <row r="79" spans="4:18" x14ac:dyDescent="0.3">
      <c r="D79">
        <v>29</v>
      </c>
      <c r="E79">
        <v>0.01</v>
      </c>
      <c r="F79">
        <v>29</v>
      </c>
      <c r="G79">
        <v>0.10199999999999999</v>
      </c>
      <c r="K79">
        <f t="shared" si="0"/>
        <v>0.76923076923076927</v>
      </c>
      <c r="M79">
        <v>29</v>
      </c>
      <c r="N79">
        <v>0.01</v>
      </c>
      <c r="O79">
        <f t="shared" si="2"/>
        <v>2.9999999999999992E-3</v>
      </c>
      <c r="P79">
        <v>29</v>
      </c>
      <c r="Q79">
        <v>0.10199999999999999</v>
      </c>
      <c r="R79">
        <f t="shared" si="1"/>
        <v>1.5000000000000013E-2</v>
      </c>
    </row>
    <row r="80" spans="4:18" x14ac:dyDescent="0.3">
      <c r="D80">
        <v>30</v>
      </c>
      <c r="E80">
        <v>7.0000000000000001E-3</v>
      </c>
      <c r="F80">
        <v>30</v>
      </c>
      <c r="G80">
        <v>8.8999999999999996E-2</v>
      </c>
      <c r="K80">
        <f>1-(N79-N80)/N79</f>
        <v>0.7</v>
      </c>
      <c r="M80">
        <v>30</v>
      </c>
      <c r="N80">
        <v>7.0000000000000001E-3</v>
      </c>
      <c r="O80">
        <f t="shared" si="2"/>
        <v>3.0000000000000001E-3</v>
      </c>
      <c r="P80">
        <v>30</v>
      </c>
      <c r="Q80">
        <v>8.8999999999999996E-2</v>
      </c>
      <c r="R80">
        <f t="shared" si="1"/>
        <v>1.2999999999999998E-2</v>
      </c>
    </row>
    <row r="81" spans="1:18" x14ac:dyDescent="0.3">
      <c r="D81">
        <v>31</v>
      </c>
      <c r="E81">
        <v>2E-3</v>
      </c>
      <c r="F81">
        <v>31</v>
      </c>
      <c r="G81">
        <v>2.7E-2</v>
      </c>
      <c r="K81">
        <f t="shared" si="0"/>
        <v>0.2857142857142857</v>
      </c>
      <c r="M81">
        <v>31</v>
      </c>
      <c r="N81">
        <v>2E-3</v>
      </c>
      <c r="O81">
        <f>N80-N81</f>
        <v>5.0000000000000001E-3</v>
      </c>
      <c r="P81">
        <v>31</v>
      </c>
      <c r="Q81">
        <v>2.7E-2</v>
      </c>
      <c r="R81">
        <f t="shared" si="1"/>
        <v>6.2E-2</v>
      </c>
    </row>
    <row r="82" spans="1:18" x14ac:dyDescent="0.3">
      <c r="K82">
        <f t="shared" si="0"/>
        <v>0.75</v>
      </c>
      <c r="M82">
        <v>32</v>
      </c>
      <c r="N82">
        <f>N81-$N$81/4</f>
        <v>1.5E-3</v>
      </c>
      <c r="O82">
        <f t="shared" si="2"/>
        <v>5.0000000000000001E-4</v>
      </c>
      <c r="P82">
        <v>32</v>
      </c>
      <c r="Q82">
        <f>Q81-$Q$81/4</f>
        <v>2.0250000000000001E-2</v>
      </c>
      <c r="R82">
        <f t="shared" si="1"/>
        <v>6.7499999999999991E-3</v>
      </c>
    </row>
    <row r="83" spans="1:18" x14ac:dyDescent="0.3">
      <c r="K83">
        <f t="shared" si="0"/>
        <v>0.66666666666666674</v>
      </c>
      <c r="M83">
        <v>33</v>
      </c>
      <c r="N83">
        <f>N82-$N$81/4</f>
        <v>1E-3</v>
      </c>
      <c r="O83">
        <f>N82-N83</f>
        <v>5.0000000000000001E-4</v>
      </c>
      <c r="P83">
        <v>33</v>
      </c>
      <c r="Q83">
        <f>Q82-$Q$81/4</f>
        <v>1.3500000000000002E-2</v>
      </c>
      <c r="R83">
        <f t="shared" si="1"/>
        <v>6.7499999999999991E-3</v>
      </c>
    </row>
    <row r="84" spans="1:18" x14ac:dyDescent="0.3">
      <c r="K84">
        <f t="shared" si="0"/>
        <v>0.5</v>
      </c>
      <c r="M84">
        <v>34</v>
      </c>
      <c r="N84">
        <f>N83-$N$81/4</f>
        <v>5.0000000000000001E-4</v>
      </c>
      <c r="O84">
        <f t="shared" si="2"/>
        <v>5.0000000000000001E-4</v>
      </c>
      <c r="P84">
        <v>34</v>
      </c>
      <c r="Q84">
        <f>Q83-$Q$81/4</f>
        <v>6.7500000000000017E-3</v>
      </c>
      <c r="R84">
        <f t="shared" si="1"/>
        <v>6.7499999999999999E-3</v>
      </c>
    </row>
    <row r="85" spans="1:18" x14ac:dyDescent="0.3">
      <c r="K85">
        <f>1-(N84-N85)/N84</f>
        <v>0</v>
      </c>
      <c r="M85">
        <v>35</v>
      </c>
      <c r="N85">
        <f>N84-$N$81/4</f>
        <v>0</v>
      </c>
      <c r="O85">
        <f>N84-N85</f>
        <v>5.0000000000000001E-4</v>
      </c>
      <c r="P85">
        <v>35</v>
      </c>
      <c r="Q85">
        <f>Q84-$Q$81/4</f>
        <v>0</v>
      </c>
      <c r="R85">
        <f>Q84-Q85</f>
        <v>6.7500000000000017E-3</v>
      </c>
    </row>
    <row r="86" spans="1:18" x14ac:dyDescent="0.3">
      <c r="P86">
        <v>36</v>
      </c>
      <c r="Q86">
        <f>Q85-$Q$81/4</f>
        <v>-6.7499999999999999E-3</v>
      </c>
      <c r="R86">
        <f t="shared" si="1"/>
        <v>6.7499999999999999E-3</v>
      </c>
    </row>
    <row r="88" spans="1:18" x14ac:dyDescent="0.3">
      <c r="O88">
        <f>SUM(O51:O85)</f>
        <v>0.99999999999999989</v>
      </c>
      <c r="Q88">
        <f>SUM(R51:R85)</f>
        <v>1.0000000000000002</v>
      </c>
    </row>
    <row r="92" spans="1:18" x14ac:dyDescent="0.3">
      <c r="A92" s="2" t="s">
        <v>38</v>
      </c>
    </row>
    <row r="93" spans="1:18" x14ac:dyDescent="0.3">
      <c r="A93" s="2"/>
    </row>
    <row r="94" spans="1:18" x14ac:dyDescent="0.3">
      <c r="A94" s="2"/>
      <c r="D94" s="38" t="s">
        <v>36</v>
      </c>
      <c r="E94" s="38"/>
      <c r="F94" s="38" t="s">
        <v>39</v>
      </c>
      <c r="G94" s="38"/>
    </row>
    <row r="95" spans="1:18" x14ac:dyDescent="0.3">
      <c r="D95" t="s">
        <v>35</v>
      </c>
      <c r="E95" t="s">
        <v>37</v>
      </c>
      <c r="F95" t="s">
        <v>35</v>
      </c>
      <c r="G95" t="s">
        <v>37</v>
      </c>
    </row>
    <row r="96" spans="1:18" x14ac:dyDescent="0.3">
      <c r="D96">
        <v>1</v>
      </c>
      <c r="E96">
        <v>0.99</v>
      </c>
      <c r="F96">
        <v>1</v>
      </c>
      <c r="G96">
        <v>0.97409999999999997</v>
      </c>
    </row>
    <row r="97" spans="4:7" x14ac:dyDescent="0.3">
      <c r="D97">
        <v>2</v>
      </c>
      <c r="E97">
        <v>0.98309999999999997</v>
      </c>
      <c r="F97">
        <v>2</v>
      </c>
      <c r="G97">
        <v>0.96030000000000004</v>
      </c>
    </row>
    <row r="98" spans="4:7" x14ac:dyDescent="0.3">
      <c r="D98">
        <v>3</v>
      </c>
      <c r="E98">
        <v>0.97309999999999997</v>
      </c>
      <c r="F98">
        <v>3</v>
      </c>
      <c r="G98">
        <v>0.94199999999999995</v>
      </c>
    </row>
    <row r="99" spans="4:7" x14ac:dyDescent="0.3">
      <c r="D99">
        <v>4</v>
      </c>
      <c r="E99">
        <v>0.95930000000000004</v>
      </c>
      <c r="F99">
        <v>4</v>
      </c>
      <c r="G99">
        <v>0.91900000000000004</v>
      </c>
    </row>
    <row r="100" spans="4:7" x14ac:dyDescent="0.3">
      <c r="D100">
        <v>5</v>
      </c>
      <c r="E100">
        <v>0.94130000000000003</v>
      </c>
      <c r="F100">
        <v>5</v>
      </c>
      <c r="G100">
        <v>0.89129999999999998</v>
      </c>
    </row>
    <row r="101" spans="4:7" x14ac:dyDescent="0.3">
      <c r="D101">
        <v>6</v>
      </c>
      <c r="E101">
        <v>0.91879999999999995</v>
      </c>
      <c r="F101">
        <v>6</v>
      </c>
      <c r="G101">
        <v>0.85899999999999999</v>
      </c>
    </row>
    <row r="102" spans="4:7" x14ac:dyDescent="0.3">
      <c r="D102">
        <v>7</v>
      </c>
      <c r="E102">
        <v>0.89180000000000004</v>
      </c>
      <c r="F102">
        <v>7</v>
      </c>
      <c r="G102">
        <v>0.8226</v>
      </c>
    </row>
    <row r="103" spans="4:7" x14ac:dyDescent="0.3">
      <c r="D103">
        <v>8</v>
      </c>
      <c r="E103">
        <v>0.86040000000000005</v>
      </c>
      <c r="F103">
        <v>8</v>
      </c>
      <c r="G103">
        <v>0.78269999999999995</v>
      </c>
    </row>
    <row r="104" spans="4:7" x14ac:dyDescent="0.3">
      <c r="D104">
        <v>9</v>
      </c>
      <c r="E104">
        <v>0.82520000000000004</v>
      </c>
      <c r="F104">
        <v>9</v>
      </c>
      <c r="G104">
        <v>0.74009999999999998</v>
      </c>
    </row>
    <row r="105" spans="4:7" x14ac:dyDescent="0.3">
      <c r="D105">
        <v>10</v>
      </c>
      <c r="E105">
        <v>0.78659999999999997</v>
      </c>
      <c r="F105">
        <v>10</v>
      </c>
      <c r="G105">
        <v>0.6956</v>
      </c>
    </row>
    <row r="106" spans="4:7" x14ac:dyDescent="0.3">
      <c r="D106">
        <v>11</v>
      </c>
      <c r="E106">
        <v>0.71699999999999997</v>
      </c>
      <c r="F106">
        <v>11</v>
      </c>
      <c r="G106">
        <v>0.65010000000000001</v>
      </c>
    </row>
    <row r="107" spans="4:7" x14ac:dyDescent="0.3">
      <c r="D107">
        <v>12</v>
      </c>
      <c r="E107">
        <v>0.61250000000000004</v>
      </c>
      <c r="F107">
        <v>12</v>
      </c>
      <c r="G107">
        <v>0.60399999999999998</v>
      </c>
    </row>
    <row r="108" spans="4:7" x14ac:dyDescent="0.3">
      <c r="D108">
        <v>13</v>
      </c>
      <c r="E108">
        <v>0.50939999999999996</v>
      </c>
      <c r="F108">
        <v>13</v>
      </c>
      <c r="G108">
        <v>0.55169999999999997</v>
      </c>
    </row>
    <row r="109" spans="4:7" x14ac:dyDescent="0.3">
      <c r="D109">
        <v>14</v>
      </c>
      <c r="E109">
        <v>0.41420000000000001</v>
      </c>
      <c r="F109">
        <v>14</v>
      </c>
      <c r="G109">
        <v>0.50090000000000001</v>
      </c>
    </row>
    <row r="110" spans="4:7" x14ac:dyDescent="0.3">
      <c r="D110">
        <v>15</v>
      </c>
      <c r="E110">
        <v>0.33079999999999998</v>
      </c>
      <c r="F110">
        <v>15</v>
      </c>
      <c r="G110">
        <v>0.45219999999999999</v>
      </c>
    </row>
    <row r="111" spans="4:7" x14ac:dyDescent="0.3">
      <c r="D111">
        <v>16</v>
      </c>
      <c r="E111">
        <v>0.26040000000000002</v>
      </c>
      <c r="F111">
        <v>16</v>
      </c>
      <c r="G111">
        <v>0.40620000000000001</v>
      </c>
    </row>
    <row r="112" spans="4:7" x14ac:dyDescent="0.3">
      <c r="D112">
        <v>17</v>
      </c>
      <c r="E112">
        <v>0.20280000000000001</v>
      </c>
      <c r="F112">
        <v>17</v>
      </c>
      <c r="G112">
        <v>0.36330000000000001</v>
      </c>
    </row>
    <row r="113" spans="4:7" x14ac:dyDescent="0.3">
      <c r="D113">
        <v>18</v>
      </c>
      <c r="E113">
        <v>0.1565</v>
      </c>
      <c r="F113">
        <v>18</v>
      </c>
      <c r="G113">
        <v>0.3236</v>
      </c>
    </row>
    <row r="114" spans="4:7" x14ac:dyDescent="0.3">
      <c r="D114">
        <v>19</v>
      </c>
      <c r="E114">
        <v>0.12</v>
      </c>
      <c r="F114">
        <v>19</v>
      </c>
      <c r="G114">
        <v>0.2873</v>
      </c>
    </row>
    <row r="115" spans="4:7" x14ac:dyDescent="0.3">
      <c r="D115">
        <v>20</v>
      </c>
      <c r="E115">
        <v>9.1600000000000001E-2</v>
      </c>
      <c r="F115">
        <v>20</v>
      </c>
      <c r="G115">
        <v>0.25419999999999998</v>
      </c>
    </row>
    <row r="116" spans="4:7" x14ac:dyDescent="0.3">
      <c r="D116">
        <v>21</v>
      </c>
      <c r="E116">
        <v>6.9599999999999995E-2</v>
      </c>
      <c r="F116">
        <v>21</v>
      </c>
      <c r="G116">
        <v>0.22439999999999999</v>
      </c>
    </row>
    <row r="117" spans="4:7" x14ac:dyDescent="0.3">
      <c r="D117">
        <v>22</v>
      </c>
      <c r="E117">
        <v>5.2699999999999997E-2</v>
      </c>
      <c r="F117">
        <v>22</v>
      </c>
      <c r="G117">
        <v>0.19750000000000001</v>
      </c>
    </row>
    <row r="118" spans="4:7" x14ac:dyDescent="0.3">
      <c r="D118">
        <v>23</v>
      </c>
      <c r="E118">
        <v>3.9899999999999998E-2</v>
      </c>
      <c r="F118">
        <v>23</v>
      </c>
      <c r="G118">
        <v>0.17349999999999999</v>
      </c>
    </row>
    <row r="119" spans="4:7" x14ac:dyDescent="0.3">
      <c r="D119">
        <v>24</v>
      </c>
      <c r="E119">
        <v>3.0099999999999998E-2</v>
      </c>
      <c r="F119">
        <v>24</v>
      </c>
      <c r="G119">
        <v>0.1522</v>
      </c>
    </row>
    <row r="120" spans="4:7" x14ac:dyDescent="0.3">
      <c r="D120">
        <v>25</v>
      </c>
      <c r="E120">
        <v>2.2700000000000001E-2</v>
      </c>
      <c r="F120">
        <v>25</v>
      </c>
      <c r="G120">
        <v>0.13320000000000001</v>
      </c>
    </row>
    <row r="121" spans="4:7" x14ac:dyDescent="0.3">
      <c r="F121">
        <v>26</v>
      </c>
      <c r="G121">
        <v>0.11650000000000001</v>
      </c>
    </row>
    <row r="122" spans="4:7" x14ac:dyDescent="0.3">
      <c r="F122">
        <v>27</v>
      </c>
      <c r="G122">
        <v>0.1017</v>
      </c>
    </row>
    <row r="123" spans="4:7" x14ac:dyDescent="0.3">
      <c r="F123">
        <v>28</v>
      </c>
      <c r="G123">
        <v>8.8700000000000001E-2</v>
      </c>
    </row>
    <row r="124" spans="4:7" x14ac:dyDescent="0.3">
      <c r="F124">
        <v>29</v>
      </c>
      <c r="G124">
        <v>7.7299999999999994E-2</v>
      </c>
    </row>
    <row r="125" spans="4:7" x14ac:dyDescent="0.3">
      <c r="F125">
        <v>30</v>
      </c>
      <c r="G125">
        <v>6.7299999999999999E-2</v>
      </c>
    </row>
    <row r="126" spans="4:7" x14ac:dyDescent="0.3">
      <c r="F126">
        <v>31</v>
      </c>
      <c r="G126">
        <v>5.8599999999999999E-2</v>
      </c>
    </row>
    <row r="127" spans="4:7" x14ac:dyDescent="0.3">
      <c r="F127">
        <v>32</v>
      </c>
      <c r="G127">
        <v>5.0900000000000001E-2</v>
      </c>
    </row>
    <row r="128" spans="4:7" x14ac:dyDescent="0.3">
      <c r="F128">
        <v>33</v>
      </c>
      <c r="G128">
        <v>4.4299999999999999E-2</v>
      </c>
    </row>
    <row r="129" spans="6:7" x14ac:dyDescent="0.3">
      <c r="F129">
        <v>34</v>
      </c>
      <c r="G129">
        <v>3.85E-2</v>
      </c>
    </row>
    <row r="130" spans="6:7" x14ac:dyDescent="0.3">
      <c r="F130">
        <v>35</v>
      </c>
      <c r="G130">
        <v>3.3399999999999999E-2</v>
      </c>
    </row>
    <row r="131" spans="6:7" x14ac:dyDescent="0.3">
      <c r="F131">
        <v>36</v>
      </c>
      <c r="G131">
        <v>2.9000000000000001E-2</v>
      </c>
    </row>
  </sheetData>
  <mergeCells count="5">
    <mergeCell ref="D94:E94"/>
    <mergeCell ref="F94:G94"/>
    <mergeCell ref="D48:E48"/>
    <mergeCell ref="F48:G48"/>
    <mergeCell ref="M48:N48"/>
  </mergeCells>
  <hyperlinks>
    <hyperlink ref="A44" r:id="rId1" xr:uid="{00000000-0004-0000-0700-000000000000}"/>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1F86-C066-4125-9E45-D46E2EC0437D}">
  <dimension ref="A1:G34"/>
  <sheetViews>
    <sheetView zoomScale="115" zoomScaleNormal="115" workbookViewId="0">
      <selection activeCell="I4" sqref="I4"/>
    </sheetView>
  </sheetViews>
  <sheetFormatPr defaultRowHeight="14.4" x14ac:dyDescent="0.3"/>
  <cols>
    <col min="2" max="2" width="13.21875" customWidth="1"/>
    <col min="3" max="3" width="14.44140625" customWidth="1"/>
    <col min="4" max="5" width="21.109375" bestFit="1" customWidth="1"/>
    <col min="6" max="7" width="12.88671875" bestFit="1" customWidth="1"/>
  </cols>
  <sheetData>
    <row r="1" spans="1:7" x14ac:dyDescent="0.3">
      <c r="A1" t="s">
        <v>0</v>
      </c>
      <c r="B1" t="s">
        <v>110</v>
      </c>
      <c r="C1" t="s">
        <v>111</v>
      </c>
      <c r="D1" t="s">
        <v>112</v>
      </c>
      <c r="E1" t="s">
        <v>113</v>
      </c>
      <c r="F1" s="38"/>
      <c r="G1" s="38"/>
    </row>
    <row r="2" spans="1:7" x14ac:dyDescent="0.3">
      <c r="A2">
        <v>2019</v>
      </c>
      <c r="B2" s="8">
        <v>1.8998958217570333E-3</v>
      </c>
      <c r="C2" s="8">
        <v>1.8998958217570333E-3</v>
      </c>
      <c r="D2" s="9">
        <v>1.9355984788950197E-3</v>
      </c>
      <c r="E2" s="9">
        <v>1.9355984788950197E-3</v>
      </c>
    </row>
    <row r="3" spans="1:7" x14ac:dyDescent="0.3">
      <c r="A3">
        <v>2020</v>
      </c>
      <c r="B3" s="8">
        <v>2.6993568302524245E-3</v>
      </c>
      <c r="C3" s="8">
        <v>2.6993568302524245E-3</v>
      </c>
      <c r="D3" s="9">
        <v>2.7729886701083821E-3</v>
      </c>
      <c r="E3" s="9">
        <v>2.7729886701083821E-3</v>
      </c>
    </row>
    <row r="4" spans="1:7" x14ac:dyDescent="0.3">
      <c r="A4">
        <v>2021</v>
      </c>
      <c r="B4" s="8">
        <v>3.9938089426213869E-3</v>
      </c>
      <c r="C4" s="8">
        <v>3.9938089426213869E-3</v>
      </c>
      <c r="D4" s="9">
        <v>4.1353079865961021E-3</v>
      </c>
      <c r="E4" s="9">
        <v>4.1353079865961021E-3</v>
      </c>
    </row>
    <row r="5" spans="1:7" x14ac:dyDescent="0.3">
      <c r="A5">
        <v>2022</v>
      </c>
      <c r="B5" s="8">
        <v>6.6836214730761789E-2</v>
      </c>
      <c r="C5" s="8">
        <v>5.7234334371139787E-3</v>
      </c>
      <c r="D5" s="9">
        <v>7.5393897455554318E-2</v>
      </c>
      <c r="E5" s="9">
        <v>5.9640890250916637E-3</v>
      </c>
    </row>
    <row r="6" spans="1:7" x14ac:dyDescent="0.3">
      <c r="A6">
        <v>2023</v>
      </c>
      <c r="B6" s="8">
        <v>0.12862660815368976</v>
      </c>
      <c r="C6" s="8">
        <v>7.8343083487051688E-3</v>
      </c>
      <c r="D6" s="9">
        <v>0.14605044201967207</v>
      </c>
      <c r="E6" s="9">
        <v>8.2005639554912982E-3</v>
      </c>
    </row>
    <row r="7" spans="1:7" x14ac:dyDescent="0.3">
      <c r="A7">
        <v>2024</v>
      </c>
      <c r="B7" s="8">
        <v>0.1895516965806866</v>
      </c>
      <c r="C7" s="8">
        <v>1.026136635546673E-2</v>
      </c>
      <c r="D7" s="9">
        <v>0.21619503993031802</v>
      </c>
      <c r="E7" s="9">
        <v>1.0777393130581465E-2</v>
      </c>
    </row>
    <row r="8" spans="1:7" x14ac:dyDescent="0.3">
      <c r="A8">
        <v>2025</v>
      </c>
      <c r="B8" s="8">
        <v>0.24927062560699442</v>
      </c>
      <c r="C8" s="8">
        <v>1.2936636280062818E-2</v>
      </c>
      <c r="D8" s="9">
        <v>0.28492637078403127</v>
      </c>
      <c r="E8" s="9">
        <v>1.3619961837907339E-2</v>
      </c>
    </row>
    <row r="9" spans="1:7" x14ac:dyDescent="0.3">
      <c r="A9">
        <v>2026</v>
      </c>
      <c r="B9" s="8">
        <v>0.30806722401517433</v>
      </c>
      <c r="C9" s="8">
        <v>1.6109947477893325E-2</v>
      </c>
      <c r="D9" s="9">
        <v>0.35195808125531824</v>
      </c>
      <c r="E9" s="9">
        <v>1.6963882429732978E-2</v>
      </c>
    </row>
    <row r="10" spans="1:7" x14ac:dyDescent="0.3">
      <c r="A10">
        <v>2027</v>
      </c>
      <c r="B10" s="8">
        <v>0.36582794327272805</v>
      </c>
      <c r="C10" s="8">
        <v>1.9409215516088242E-2</v>
      </c>
      <c r="D10" s="9">
        <v>0.41623040868554256</v>
      </c>
      <c r="E10" s="9">
        <v>2.0394039814484104E-2</v>
      </c>
    </row>
    <row r="11" spans="1:7" x14ac:dyDescent="0.3">
      <c r="A11">
        <v>2028</v>
      </c>
      <c r="B11" s="8">
        <v>0.42213582979259506</v>
      </c>
      <c r="C11" s="8">
        <v>2.2797946501854568E-2</v>
      </c>
      <c r="D11" s="9">
        <v>0.47719818270266473</v>
      </c>
      <c r="E11" s="9">
        <v>2.3870231116009718E-2</v>
      </c>
    </row>
    <row r="12" spans="1:7" x14ac:dyDescent="0.3">
      <c r="A12">
        <v>2029</v>
      </c>
      <c r="B12" s="8">
        <v>0.47693271012583421</v>
      </c>
      <c r="C12" s="8">
        <v>2.6309301479103864E-2</v>
      </c>
      <c r="D12" s="9">
        <v>0.53479740469268977</v>
      </c>
      <c r="E12" s="9">
        <v>2.7405198640128366E-2</v>
      </c>
    </row>
    <row r="13" spans="1:7" x14ac:dyDescent="0.3">
      <c r="A13">
        <v>2030</v>
      </c>
      <c r="B13" s="8">
        <v>0.53010756085516042</v>
      </c>
      <c r="C13" s="8">
        <v>2.9954125472640487E-2</v>
      </c>
      <c r="D13" s="9">
        <v>0.58883227164674612</v>
      </c>
      <c r="E13" s="9">
        <v>3.0990683145205058E-2</v>
      </c>
    </row>
    <row r="14" spans="1:7" x14ac:dyDescent="0.3">
      <c r="A14">
        <v>2031</v>
      </c>
      <c r="B14" s="8">
        <v>0.58168766981690345</v>
      </c>
      <c r="C14" s="8">
        <v>9.1600942824037287E-2</v>
      </c>
      <c r="D14" s="9">
        <v>0.6388142572085248</v>
      </c>
      <c r="E14" s="9">
        <v>0.10122305122546077</v>
      </c>
    </row>
    <row r="15" spans="1:7" x14ac:dyDescent="0.3">
      <c r="A15">
        <v>2032</v>
      </c>
      <c r="B15" s="8">
        <v>0.63141394123043126</v>
      </c>
      <c r="C15" s="8">
        <v>0.15260932082629147</v>
      </c>
      <c r="D15" s="9">
        <v>0.68539419680334168</v>
      </c>
      <c r="E15" s="9">
        <v>0.17079343593246629</v>
      </c>
    </row>
    <row r="16" spans="1:7" x14ac:dyDescent="0.3">
      <c r="A16">
        <v>2033</v>
      </c>
      <c r="B16" s="8">
        <v>0.67880721697848934</v>
      </c>
      <c r="C16" s="8">
        <v>0.2127186578351731</v>
      </c>
      <c r="D16" s="9">
        <v>0.72823094787105358</v>
      </c>
      <c r="E16" s="9">
        <v>0.2390977179408138</v>
      </c>
    </row>
    <row r="17" spans="1:5" x14ac:dyDescent="0.3">
      <c r="A17">
        <v>2034</v>
      </c>
      <c r="B17" s="8">
        <v>0.72368822216961171</v>
      </c>
      <c r="C17" s="8">
        <v>0.27198388360724879</v>
      </c>
      <c r="D17" s="9">
        <v>0.76635145893733403</v>
      </c>
      <c r="E17" s="9">
        <v>0.30533746744330392</v>
      </c>
    </row>
    <row r="18" spans="1:5" x14ac:dyDescent="0.3">
      <c r="A18">
        <v>2035</v>
      </c>
      <c r="B18" s="8">
        <v>0.76514695513525266</v>
      </c>
      <c r="C18" s="8">
        <v>0.33051203735416668</v>
      </c>
      <c r="D18" s="9">
        <v>0.79994194792447482</v>
      </c>
      <c r="E18" s="9">
        <v>0.36920698404056507</v>
      </c>
    </row>
    <row r="19" spans="1:5" x14ac:dyDescent="0.3">
      <c r="A19">
        <v>2036</v>
      </c>
      <c r="B19" s="8">
        <v>0.80201314696938719</v>
      </c>
      <c r="C19" s="8">
        <v>0.38801481346152555</v>
      </c>
      <c r="D19" s="9">
        <v>0.83117088896009506</v>
      </c>
      <c r="E19" s="9">
        <v>0.43064046649539722</v>
      </c>
    </row>
    <row r="20" spans="1:5" x14ac:dyDescent="0.3">
      <c r="A20">
        <v>2037</v>
      </c>
      <c r="B20" s="8">
        <v>0.83412947055068498</v>
      </c>
      <c r="C20" s="8">
        <v>0.44431520269679092</v>
      </c>
      <c r="D20" s="9">
        <v>0.85910331654475791</v>
      </c>
      <c r="E20" s="9">
        <v>0.48905696262628462</v>
      </c>
    </row>
    <row r="21" spans="1:5" x14ac:dyDescent="0.3">
      <c r="A21">
        <v>2038</v>
      </c>
      <c r="B21" s="8">
        <v>0.8617109763823374</v>
      </c>
      <c r="C21" s="8">
        <v>0.49899552497231559</v>
      </c>
      <c r="D21" s="9">
        <v>0.88415671440973087</v>
      </c>
      <c r="E21" s="9">
        <v>0.54439963585725493</v>
      </c>
    </row>
    <row r="22" spans="1:5" x14ac:dyDescent="0.3">
      <c r="A22">
        <v>2039</v>
      </c>
      <c r="B22" s="8">
        <v>0.88523759517119316</v>
      </c>
      <c r="C22" s="8">
        <v>0.55200201564578588</v>
      </c>
      <c r="D22" s="9">
        <v>0.90654389842232064</v>
      </c>
      <c r="E22" s="9">
        <v>0.59674758627050672</v>
      </c>
    </row>
    <row r="23" spans="1:5" x14ac:dyDescent="0.3">
      <c r="A23">
        <v>2040</v>
      </c>
      <c r="B23" s="8">
        <v>0.90492374837740375</v>
      </c>
      <c r="C23" s="8">
        <v>0.60288164779095921</v>
      </c>
      <c r="D23" s="9">
        <v>0.92679957434766391</v>
      </c>
      <c r="E23" s="9">
        <v>0.64623687678880015</v>
      </c>
    </row>
    <row r="24" spans="1:5" x14ac:dyDescent="0.3">
      <c r="A24">
        <v>2041</v>
      </c>
      <c r="B24" s="8">
        <v>0.92115343398848371</v>
      </c>
      <c r="C24" s="8">
        <v>0.65123448326959554</v>
      </c>
      <c r="D24" s="9">
        <v>0.94464921717129968</v>
      </c>
      <c r="E24" s="9">
        <v>0.6924379436784116</v>
      </c>
    </row>
    <row r="25" spans="1:5" x14ac:dyDescent="0.3">
      <c r="A25">
        <v>2042</v>
      </c>
      <c r="B25" s="8">
        <v>0.93480086967128706</v>
      </c>
      <c r="C25" s="8">
        <v>0.69709535770774378</v>
      </c>
      <c r="D25" s="9">
        <v>0.95967062926200841</v>
      </c>
      <c r="E25" s="9">
        <v>0.73483441705983199</v>
      </c>
    </row>
    <row r="26" spans="1:5" x14ac:dyDescent="0.3">
      <c r="A26">
        <v>2043</v>
      </c>
      <c r="B26" s="8">
        <v>0.94629860092873619</v>
      </c>
      <c r="C26" s="8">
        <v>0.74037448917673021</v>
      </c>
      <c r="D26" s="9">
        <v>0.97213770019943146</v>
      </c>
      <c r="E26" s="9">
        <v>0.77333341967189839</v>
      </c>
    </row>
    <row r="27" spans="1:5" x14ac:dyDescent="0.3">
      <c r="A27">
        <v>2044</v>
      </c>
      <c r="B27" s="8">
        <v>0.95622907989803863</v>
      </c>
      <c r="C27" s="8">
        <v>0.78025503667762419</v>
      </c>
      <c r="D27" s="9">
        <v>0.98283679035974758</v>
      </c>
      <c r="E27" s="9">
        <v>0.80842774037707266</v>
      </c>
    </row>
    <row r="28" spans="1:5" x14ac:dyDescent="0.3">
      <c r="A28">
        <v>2045</v>
      </c>
      <c r="B28" s="8">
        <v>0.96496239084986857</v>
      </c>
      <c r="C28" s="8">
        <v>0.81577239756823428</v>
      </c>
      <c r="D28" s="9">
        <v>0.99210793265529595</v>
      </c>
      <c r="E28" s="9">
        <v>0.84003841458121808</v>
      </c>
    </row>
    <row r="29" spans="1:5" x14ac:dyDescent="0.3">
      <c r="A29">
        <v>2046</v>
      </c>
      <c r="B29" s="8">
        <v>0.97263320537944853</v>
      </c>
      <c r="C29" s="8">
        <v>0.84678601514481477</v>
      </c>
      <c r="D29" s="9">
        <v>1</v>
      </c>
      <c r="E29" s="9">
        <v>0.86817039757583681</v>
      </c>
    </row>
    <row r="30" spans="1:5" x14ac:dyDescent="0.3">
      <c r="A30">
        <v>2047</v>
      </c>
      <c r="B30" s="8">
        <v>0.97968571382072189</v>
      </c>
      <c r="C30" s="8">
        <v>0.87380780159848137</v>
      </c>
      <c r="D30" s="9">
        <v>1</v>
      </c>
      <c r="E30" s="9">
        <v>0.89286716680132006</v>
      </c>
    </row>
    <row r="31" spans="1:5" x14ac:dyDescent="0.3">
      <c r="A31">
        <v>2048</v>
      </c>
      <c r="B31" s="8">
        <v>0.98544306887881361</v>
      </c>
      <c r="C31" s="8">
        <v>0.89652291813662843</v>
      </c>
      <c r="D31" s="9">
        <v>1</v>
      </c>
      <c r="E31" s="9">
        <v>0.91446677121309261</v>
      </c>
    </row>
    <row r="32" spans="1:5" x14ac:dyDescent="0.3">
      <c r="A32">
        <v>2049</v>
      </c>
      <c r="B32" s="8">
        <v>0.99006981681233086</v>
      </c>
      <c r="C32" s="8">
        <v>0.91538468473882451</v>
      </c>
      <c r="D32" s="9">
        <v>0.99999999999999978</v>
      </c>
      <c r="E32" s="9">
        <v>0.9331905863540747</v>
      </c>
    </row>
    <row r="33" spans="1:5" x14ac:dyDescent="0.3">
      <c r="A33">
        <v>2050</v>
      </c>
      <c r="B33" s="8">
        <v>0.99371309934488783</v>
      </c>
      <c r="C33" s="8">
        <v>0.9310684446539742</v>
      </c>
      <c r="D33" s="9">
        <v>0.99999999999999978</v>
      </c>
      <c r="E33" s="9">
        <v>0.94927531380986574</v>
      </c>
    </row>
    <row r="34" spans="1:5" x14ac:dyDescent="0.3">
      <c r="A34">
        <v>2051</v>
      </c>
      <c r="B34" s="8">
        <v>0.99675035074202112</v>
      </c>
      <c r="C34" s="8">
        <v>0.94415339036619483</v>
      </c>
      <c r="D34" s="9">
        <v>1</v>
      </c>
      <c r="E34" s="9">
        <v>0.96298840768447747</v>
      </c>
    </row>
  </sheetData>
  <mergeCells count="1">
    <mergeCell ref="F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3D0C-F76A-4BDB-9373-CB5D5132C305}">
  <dimension ref="A1:J35"/>
  <sheetViews>
    <sheetView topLeftCell="A4" zoomScale="85" zoomScaleNormal="85" workbookViewId="0">
      <selection activeCell="I25" sqref="I25"/>
    </sheetView>
  </sheetViews>
  <sheetFormatPr defaultRowHeight="14.4" x14ac:dyDescent="0.3"/>
  <cols>
    <col min="2" max="2" width="18.6640625" customWidth="1"/>
    <col min="3" max="3" width="26.44140625" customWidth="1"/>
    <col min="4" max="4" width="20.109375" bestFit="1" customWidth="1"/>
    <col min="5" max="5" width="25.77734375" bestFit="1" customWidth="1"/>
    <col min="6" max="6" width="14.44140625" customWidth="1"/>
    <col min="9" max="10" width="12.88671875" bestFit="1" customWidth="1"/>
  </cols>
  <sheetData>
    <row r="1" spans="1:10" x14ac:dyDescent="0.3">
      <c r="A1" t="s">
        <v>0</v>
      </c>
      <c r="B1" t="s">
        <v>52</v>
      </c>
      <c r="C1" t="s">
        <v>50</v>
      </c>
      <c r="D1" t="s">
        <v>118</v>
      </c>
      <c r="E1" t="s">
        <v>51</v>
      </c>
      <c r="I1" s="38"/>
      <c r="J1" s="38"/>
    </row>
    <row r="2" spans="1:10" x14ac:dyDescent="0.3">
      <c r="A2">
        <v>2019</v>
      </c>
      <c r="B2" s="11">
        <v>1.8998958217570328E-3</v>
      </c>
      <c r="C2" s="4">
        <v>1.8998958217570328E-3</v>
      </c>
      <c r="D2" s="4">
        <v>1.8998958217570333E-3</v>
      </c>
      <c r="E2" s="4">
        <v>1.8998958217570328E-3</v>
      </c>
      <c r="F2" s="8"/>
    </row>
    <row r="3" spans="1:10" x14ac:dyDescent="0.3">
      <c r="A3">
        <v>2020</v>
      </c>
      <c r="B3" s="11">
        <v>2.704675864150412E-3</v>
      </c>
      <c r="C3" s="4">
        <v>2.704675864150412E-3</v>
      </c>
      <c r="D3" s="4">
        <v>2.6993568302524245E-3</v>
      </c>
      <c r="E3" s="4">
        <v>2.704675864150412E-3</v>
      </c>
      <c r="F3" s="8"/>
      <c r="I3" s="9"/>
      <c r="J3" s="9"/>
    </row>
    <row r="4" spans="1:10" x14ac:dyDescent="0.3">
      <c r="A4">
        <v>2021</v>
      </c>
      <c r="B4" s="11">
        <v>6.764259814029501E-2</v>
      </c>
      <c r="C4" s="4">
        <v>4.0065377068780762E-3</v>
      </c>
      <c r="D4" s="4">
        <v>3.9938089426213869E-3</v>
      </c>
      <c r="E4" s="4">
        <v>4.0065377068780762E-3</v>
      </c>
      <c r="F4" s="8"/>
      <c r="I4" s="9"/>
      <c r="J4" s="9"/>
    </row>
    <row r="5" spans="1:10" x14ac:dyDescent="0.3">
      <c r="A5">
        <v>2022</v>
      </c>
      <c r="B5" s="11">
        <v>0.13010946325606879</v>
      </c>
      <c r="C5" s="4">
        <v>5.7478194068888008E-3</v>
      </c>
      <c r="D5" s="4">
        <v>5.7234334371139787E-3</v>
      </c>
      <c r="E5" s="4">
        <v>5.7478194068888008E-3</v>
      </c>
      <c r="F5" s="8"/>
      <c r="I5" s="9"/>
      <c r="J5" s="9"/>
    </row>
    <row r="6" spans="1:10" x14ac:dyDescent="0.3">
      <c r="A6">
        <v>2023</v>
      </c>
      <c r="B6" s="11">
        <v>0.19141621733305053</v>
      </c>
      <c r="C6" s="4">
        <v>7.8675562859818193E-3</v>
      </c>
      <c r="D6" s="4">
        <v>7.8343083487051688E-3</v>
      </c>
      <c r="E6" s="4">
        <v>7.8675562859818193E-3</v>
      </c>
      <c r="F6" s="8"/>
      <c r="I6" s="9"/>
      <c r="J6" s="9"/>
    </row>
    <row r="7" spans="1:10" x14ac:dyDescent="0.3">
      <c r="A7">
        <v>2024</v>
      </c>
      <c r="B7" s="11">
        <v>0.2517967952918807</v>
      </c>
      <c r="C7" s="4">
        <v>1.0305685985038698E-2</v>
      </c>
      <c r="D7" s="4">
        <v>1.026136635546673E-2</v>
      </c>
      <c r="E7" s="4">
        <v>1.0305685985038698E-2</v>
      </c>
      <c r="F7" s="8"/>
      <c r="I7" s="9"/>
      <c r="J7" s="9"/>
    </row>
    <row r="8" spans="1:10" x14ac:dyDescent="0.3">
      <c r="A8">
        <v>2025</v>
      </c>
      <c r="B8" s="11">
        <v>0.31081997550051088</v>
      </c>
      <c r="C8" s="4">
        <v>1.2998046632276218E-2</v>
      </c>
      <c r="D8" s="4">
        <v>1.2936636280062818E-2</v>
      </c>
      <c r="E8" s="4">
        <v>1.2998046632276218E-2</v>
      </c>
      <c r="F8" s="8"/>
      <c r="I8" s="9"/>
      <c r="J8" s="9"/>
    </row>
    <row r="9" spans="1:10" x14ac:dyDescent="0.3">
      <c r="A9">
        <v>2026</v>
      </c>
      <c r="B9" s="11">
        <v>0.36864736616320398</v>
      </c>
      <c r="C9" s="4">
        <v>1.6187524842165447E-2</v>
      </c>
      <c r="D9" s="4">
        <v>1.6109947477893325E-2</v>
      </c>
      <c r="E9" s="4">
        <v>1.6187524842165447E-2</v>
      </c>
      <c r="F9" s="8"/>
      <c r="I9" s="9"/>
      <c r="J9" s="9"/>
    </row>
    <row r="10" spans="1:10" x14ac:dyDescent="0.3">
      <c r="A10">
        <v>2027</v>
      </c>
      <c r="B10" s="11">
        <v>0.42519349275545787</v>
      </c>
      <c r="C10" s="4">
        <v>1.9499874499898165E-2</v>
      </c>
      <c r="D10" s="4">
        <v>1.9409215516088242E-2</v>
      </c>
      <c r="E10" s="4">
        <v>1.9499874499898165E-2</v>
      </c>
      <c r="F10" s="8"/>
      <c r="I10" s="9"/>
      <c r="J10" s="9"/>
    </row>
    <row r="11" spans="1:10" x14ac:dyDescent="0.3">
      <c r="A11">
        <v>2028</v>
      </c>
      <c r="B11" s="11">
        <v>0.4798825868711627</v>
      </c>
      <c r="C11" s="4">
        <v>2.28989987433161E-2</v>
      </c>
      <c r="D11" s="4">
        <v>2.2797946501854568E-2</v>
      </c>
      <c r="E11" s="4">
        <v>2.28989987433161E-2</v>
      </c>
      <c r="F11" s="8"/>
      <c r="I11" s="9"/>
      <c r="J11" s="9"/>
    </row>
    <row r="12" spans="1:10" x14ac:dyDescent="0.3">
      <c r="A12">
        <v>2029</v>
      </c>
      <c r="B12" s="11">
        <v>0.53288030686158905</v>
      </c>
      <c r="C12" s="4">
        <v>2.6420914905179407E-2</v>
      </c>
      <c r="D12" s="4">
        <v>2.6309301479103864E-2</v>
      </c>
      <c r="E12" s="4">
        <v>2.6420914905179407E-2</v>
      </c>
      <c r="F12" s="8"/>
      <c r="I12" s="9"/>
      <c r="J12" s="9"/>
    </row>
    <row r="13" spans="1:10" x14ac:dyDescent="0.3">
      <c r="A13">
        <v>2030</v>
      </c>
      <c r="B13" s="11">
        <v>0.58403108009470783</v>
      </c>
      <c r="C13" s="4">
        <v>3.0075621514163656E-2</v>
      </c>
      <c r="D13" s="4">
        <v>2.9954125472640487E-2</v>
      </c>
      <c r="E13" s="4">
        <v>3.0075621514163656E-2</v>
      </c>
      <c r="F13" s="8"/>
      <c r="I13" s="9"/>
      <c r="J13" s="9"/>
    </row>
    <row r="14" spans="1:10" x14ac:dyDescent="0.3">
      <c r="A14">
        <v>2031</v>
      </c>
      <c r="B14" s="11">
        <v>0.63323933940415278</v>
      </c>
      <c r="C14" s="4">
        <v>3.3823006057454141E-2</v>
      </c>
      <c r="D14" s="4">
        <v>3.3701610587800489E-2</v>
      </c>
      <c r="E14" s="4">
        <v>3.3823006057454141E-2</v>
      </c>
      <c r="F14" s="8"/>
      <c r="I14" s="9"/>
      <c r="J14" s="9"/>
    </row>
    <row r="15" spans="1:10" x14ac:dyDescent="0.3">
      <c r="A15">
        <v>2032</v>
      </c>
      <c r="B15" s="11">
        <v>0.68025938599315972</v>
      </c>
      <c r="C15" s="4">
        <v>3.769261373645337E-2</v>
      </c>
      <c r="D15" s="4">
        <v>3.7578036265845015E-2</v>
      </c>
      <c r="E15" s="4">
        <v>3.769261373645337E-2</v>
      </c>
      <c r="F15" s="8"/>
      <c r="I15" s="9"/>
      <c r="J15" s="9"/>
    </row>
    <row r="16" spans="1:10" x14ac:dyDescent="0.3">
      <c r="A16">
        <v>2033</v>
      </c>
      <c r="B16" s="11">
        <v>0.72483626536861723</v>
      </c>
      <c r="C16" s="4">
        <v>4.1639706384271946E-2</v>
      </c>
      <c r="D16" s="4">
        <v>4.1536932612871058E-2</v>
      </c>
      <c r="E16" s="4">
        <v>4.1639706384271946E-2</v>
      </c>
      <c r="F16" s="8"/>
      <c r="I16" s="9"/>
      <c r="J16" s="9"/>
    </row>
    <row r="17" spans="1:10" x14ac:dyDescent="0.3">
      <c r="A17">
        <v>2034</v>
      </c>
      <c r="B17" s="11">
        <v>0.7658910920560813</v>
      </c>
      <c r="C17" s="4">
        <v>4.565356118854328E-2</v>
      </c>
      <c r="D17" s="4">
        <v>4.5561436482567517E-2</v>
      </c>
      <c r="E17" s="4">
        <v>4.565356118854328E-2</v>
      </c>
      <c r="F17" s="8"/>
      <c r="I17" s="9"/>
      <c r="J17" s="9"/>
    </row>
    <row r="18" spans="1:10" x14ac:dyDescent="0.3">
      <c r="A18">
        <v>2035</v>
      </c>
      <c r="B18" s="11">
        <v>0.80240384316375868</v>
      </c>
      <c r="C18" s="4">
        <v>4.9718387410552539E-2</v>
      </c>
      <c r="D18" s="4">
        <v>4.9638867697687418E-2</v>
      </c>
      <c r="E18" s="4">
        <v>0.1061894750326096</v>
      </c>
      <c r="F18" s="8"/>
      <c r="I18" s="9"/>
      <c r="J18" s="9"/>
    </row>
    <row r="19" spans="1:10" x14ac:dyDescent="0.3">
      <c r="A19">
        <v>2036</v>
      </c>
      <c r="B19" s="11">
        <v>0.83423866040803363</v>
      </c>
      <c r="C19" s="4">
        <v>5.3782365949975965E-2</v>
      </c>
      <c r="D19" s="4">
        <v>5.3717100913209991E-2</v>
      </c>
      <c r="E19" s="4">
        <v>0.16609718923341185</v>
      </c>
      <c r="F19" s="8"/>
      <c r="I19" s="9"/>
      <c r="J19" s="9"/>
    </row>
    <row r="20" spans="1:10" x14ac:dyDescent="0.3">
      <c r="A20">
        <v>2037</v>
      </c>
      <c r="B20" s="11">
        <v>0.86168353102039064</v>
      </c>
      <c r="C20" s="4">
        <v>5.7807570021955378E-2</v>
      </c>
      <c r="D20" s="4">
        <v>5.7753649485119039E-2</v>
      </c>
      <c r="E20" s="4">
        <v>0.2254286450798734</v>
      </c>
      <c r="F20" s="8"/>
      <c r="I20" s="9"/>
      <c r="J20" s="9"/>
    </row>
    <row r="21" spans="1:10" x14ac:dyDescent="0.3">
      <c r="A21">
        <v>2038</v>
      </c>
      <c r="B21" s="11">
        <v>0.88509467482467641</v>
      </c>
      <c r="C21" s="4">
        <v>0.1177795436735124</v>
      </c>
      <c r="D21" s="4">
        <v>6.1757695392938461E-2</v>
      </c>
      <c r="E21" s="4">
        <v>0.28411105494699973</v>
      </c>
      <c r="F21" s="8"/>
      <c r="I21" s="9"/>
      <c r="J21" s="9"/>
    </row>
    <row r="22" spans="1:10" x14ac:dyDescent="0.3">
      <c r="A22">
        <v>2039</v>
      </c>
      <c r="B22" s="11">
        <v>0.90493524714627127</v>
      </c>
      <c r="C22" s="4">
        <v>0.17735952652204687</v>
      </c>
      <c r="D22" s="4">
        <v>6.5676721611589842E-2</v>
      </c>
      <c r="E22" s="4">
        <v>0.34212175757752067</v>
      </c>
      <c r="F22" s="8"/>
      <c r="I22" s="9"/>
      <c r="J22" s="9"/>
    </row>
    <row r="23" spans="1:10" x14ac:dyDescent="0.3">
      <c r="A23">
        <v>2040</v>
      </c>
      <c r="B23" s="11">
        <v>0.92144259127897898</v>
      </c>
      <c r="C23" s="4">
        <v>0.23645919084300587</v>
      </c>
      <c r="D23" s="4">
        <v>6.9465003228952785E-2</v>
      </c>
      <c r="E23" s="4">
        <v>0.399079673288535</v>
      </c>
      <c r="F23" s="8"/>
      <c r="I23" s="9"/>
      <c r="J23" s="9"/>
    </row>
    <row r="24" spans="1:10" x14ac:dyDescent="0.3">
      <c r="A24">
        <v>2041</v>
      </c>
      <c r="B24" s="11">
        <v>0.93501079940054099</v>
      </c>
      <c r="C24" s="4">
        <v>0.29482442771070716</v>
      </c>
      <c r="D24" s="4">
        <v>0.12937592980957022</v>
      </c>
      <c r="E24" s="4">
        <v>0.45459494249362226</v>
      </c>
      <c r="F24" s="8"/>
      <c r="I24" s="9"/>
      <c r="J24" s="9"/>
    </row>
    <row r="25" spans="1:10" x14ac:dyDescent="0.3">
      <c r="A25">
        <v>2042</v>
      </c>
      <c r="B25" s="11">
        <v>0.94643484702478242</v>
      </c>
      <c r="C25" s="4">
        <v>0.35236651070494707</v>
      </c>
      <c r="D25" s="4">
        <v>0.18871850651415123</v>
      </c>
      <c r="E25" s="4">
        <v>0.50853226561951048</v>
      </c>
      <c r="F25" s="8"/>
      <c r="I25" s="9"/>
      <c r="J25" s="9"/>
    </row>
    <row r="26" spans="1:10" x14ac:dyDescent="0.3">
      <c r="A26">
        <v>2043</v>
      </c>
      <c r="B26" s="11">
        <v>0.95607948643083573</v>
      </c>
      <c r="C26" s="4">
        <v>0.40873653454077508</v>
      </c>
      <c r="D26" s="4">
        <v>0.24735728966388409</v>
      </c>
      <c r="E26" s="4">
        <v>0.56062558929354811</v>
      </c>
      <c r="F26" s="8"/>
      <c r="I26" s="9"/>
      <c r="J26" s="9"/>
    </row>
    <row r="27" spans="1:10" x14ac:dyDescent="0.3">
      <c r="A27">
        <v>2044</v>
      </c>
      <c r="B27" s="11">
        <v>0.96447194850696016</v>
      </c>
      <c r="C27" s="4">
        <v>0.46400821102728473</v>
      </c>
      <c r="D27" s="4">
        <v>0.30551016099667477</v>
      </c>
      <c r="E27" s="4">
        <v>0.61087574526445521</v>
      </c>
      <c r="F27" s="8"/>
      <c r="I27" s="9"/>
      <c r="J27" s="9"/>
    </row>
    <row r="28" spans="1:10" x14ac:dyDescent="0.3">
      <c r="A28">
        <v>2045</v>
      </c>
      <c r="B28" s="11">
        <v>0.97187891807265137</v>
      </c>
      <c r="C28" s="4">
        <v>0.51792737326487215</v>
      </c>
      <c r="D28" s="4">
        <v>0.36305908313361718</v>
      </c>
      <c r="E28" s="4">
        <v>0.6591575669417763</v>
      </c>
      <c r="F28" s="8"/>
      <c r="I28" s="9"/>
      <c r="J28" s="9"/>
    </row>
    <row r="29" spans="1:10" x14ac:dyDescent="0.3">
      <c r="A29">
        <v>2046</v>
      </c>
      <c r="B29" s="11">
        <v>0.97845879140415681</v>
      </c>
      <c r="C29" s="4">
        <v>0.57024953542204571</v>
      </c>
      <c r="D29" s="4">
        <v>0.4196850520948055</v>
      </c>
      <c r="E29" s="4">
        <v>0.70517299594577187</v>
      </c>
      <c r="F29" s="8"/>
      <c r="I29" s="9"/>
      <c r="J29" s="9"/>
    </row>
    <row r="30" spans="1:10" x14ac:dyDescent="0.3">
      <c r="A30">
        <v>2047</v>
      </c>
      <c r="B30" s="11">
        <v>0.98462870665780522</v>
      </c>
      <c r="C30" s="4">
        <v>0.62082711146101854</v>
      </c>
      <c r="D30" s="4">
        <v>0.47526257713484088</v>
      </c>
      <c r="E30" s="4">
        <v>0.74899007388590111</v>
      </c>
      <c r="F30" s="8"/>
      <c r="I30" s="9"/>
      <c r="J30" s="9"/>
    </row>
    <row r="31" spans="1:10" x14ac:dyDescent="0.3">
      <c r="A31">
        <v>2048</v>
      </c>
      <c r="B31" s="11">
        <v>0.98960741041582312</v>
      </c>
      <c r="C31" s="4">
        <v>0.66884141677988418</v>
      </c>
      <c r="D31" s="4">
        <v>0.5289633261144735</v>
      </c>
      <c r="E31" s="4">
        <v>0.7888698669314651</v>
      </c>
      <c r="F31" s="8"/>
      <c r="I31" s="9"/>
      <c r="J31" s="9"/>
    </row>
    <row r="32" spans="1:10" x14ac:dyDescent="0.3">
      <c r="A32">
        <v>2049</v>
      </c>
      <c r="B32" s="11">
        <v>0.99347571103600352</v>
      </c>
      <c r="C32" s="4">
        <v>0.71388291021808425</v>
      </c>
      <c r="D32" s="4">
        <v>0.58032905064470375</v>
      </c>
      <c r="E32" s="4">
        <v>0.82369074467933823</v>
      </c>
      <c r="F32" s="8"/>
      <c r="I32" s="9"/>
      <c r="J32" s="9"/>
    </row>
    <row r="33" spans="1:10" x14ac:dyDescent="0.3">
      <c r="A33">
        <v>2050</v>
      </c>
      <c r="B33" s="11">
        <v>0.99662132765840927</v>
      </c>
      <c r="C33" s="4">
        <v>0.75616816281475352</v>
      </c>
      <c r="D33" s="4">
        <v>0.62946479821168855</v>
      </c>
      <c r="E33" s="4">
        <v>0.85365563251143251</v>
      </c>
      <c r="F33" s="8"/>
      <c r="I33" s="9"/>
      <c r="J33" s="9"/>
    </row>
    <row r="34" spans="1:10" x14ac:dyDescent="0.3">
      <c r="A34">
        <v>2051</v>
      </c>
      <c r="B34" s="11">
        <v>0.99922087226155742</v>
      </c>
      <c r="C34" s="4">
        <v>0.7947499603917183</v>
      </c>
      <c r="D34" s="4">
        <v>0.67619796798211662</v>
      </c>
      <c r="E34" s="4">
        <v>0.87915578786727178</v>
      </c>
      <c r="F34" s="8"/>
      <c r="I34" s="9"/>
      <c r="J34" s="9"/>
    </row>
    <row r="35" spans="1:10" x14ac:dyDescent="0.3">
      <c r="I35" s="9"/>
      <c r="J35" s="9"/>
    </row>
  </sheetData>
  <mergeCells count="1">
    <mergeCell ref="I1:J1"/>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27595-312D-4C45-ACCF-9826AC9FF9F6}">
  <dimension ref="A1:R37"/>
  <sheetViews>
    <sheetView tabSelected="1" topLeftCell="E1" zoomScale="55" zoomScaleNormal="55" workbookViewId="0">
      <selection activeCell="J44" sqref="J44"/>
    </sheetView>
  </sheetViews>
  <sheetFormatPr defaultRowHeight="14.4" x14ac:dyDescent="0.3"/>
  <cols>
    <col min="1" max="1" width="71.77734375" bestFit="1" customWidth="1"/>
    <col min="2" max="2" width="28" bestFit="1" customWidth="1"/>
    <col min="3" max="3" width="41.88671875" customWidth="1"/>
    <col min="4" max="4" width="25.21875" bestFit="1" customWidth="1"/>
    <col min="5" max="5" width="30.33203125" customWidth="1"/>
    <col min="6" max="6" width="29.77734375" customWidth="1"/>
    <col min="7" max="7" width="25.77734375" bestFit="1" customWidth="1"/>
    <col min="8" max="8" width="26.33203125" bestFit="1" customWidth="1"/>
    <col min="9" max="9" width="14.21875" customWidth="1"/>
    <col min="10" max="10" width="22.6640625" customWidth="1"/>
    <col min="11" max="11" width="26.6640625" bestFit="1" customWidth="1"/>
    <col min="12" max="12" width="26.109375" bestFit="1" customWidth="1"/>
    <col min="13" max="13" width="24.6640625" bestFit="1" customWidth="1"/>
    <col min="14" max="14" width="30.77734375" bestFit="1" customWidth="1"/>
    <col min="15" max="15" width="23.5546875" bestFit="1" customWidth="1"/>
    <col min="16" max="16" width="24.33203125" bestFit="1" customWidth="1"/>
    <col min="17" max="17" width="13.44140625" customWidth="1"/>
    <col min="18" max="18" width="33.109375" bestFit="1" customWidth="1"/>
  </cols>
  <sheetData>
    <row r="1" spans="1:18" x14ac:dyDescent="0.3">
      <c r="A1" t="s">
        <v>114</v>
      </c>
      <c r="B1" t="str">
        <f>_xlfn.CONCAT("Selling only EVs starting ", startYear)</f>
        <v>Selling only EVs starting 2037</v>
      </c>
      <c r="C1" s="15" t="s">
        <v>63</v>
      </c>
      <c r="D1" s="7">
        <v>2037</v>
      </c>
    </row>
    <row r="3" spans="1:18" x14ac:dyDescent="0.3">
      <c r="A3" t="s">
        <v>0</v>
      </c>
      <c r="B3" t="s">
        <v>67</v>
      </c>
      <c r="C3" t="s">
        <v>77</v>
      </c>
      <c r="D3" t="s">
        <v>78</v>
      </c>
      <c r="E3" t="s">
        <v>74</v>
      </c>
      <c r="F3" t="s">
        <v>79</v>
      </c>
      <c r="G3" t="s">
        <v>80</v>
      </c>
      <c r="H3" t="s">
        <v>81</v>
      </c>
      <c r="I3" t="s">
        <v>82</v>
      </c>
      <c r="J3" t="s">
        <v>84</v>
      </c>
      <c r="K3" t="s">
        <v>91</v>
      </c>
      <c r="L3" t="s">
        <v>92</v>
      </c>
      <c r="M3" t="s">
        <v>90</v>
      </c>
      <c r="N3" t="s">
        <v>93</v>
      </c>
      <c r="O3" t="s">
        <v>94</v>
      </c>
      <c r="P3" t="s">
        <v>95</v>
      </c>
      <c r="Q3" t="s">
        <v>96</v>
      </c>
      <c r="R3" t="s">
        <v>97</v>
      </c>
    </row>
    <row r="4" spans="1:18" x14ac:dyDescent="0.3">
      <c r="A4">
        <v>2018</v>
      </c>
      <c r="B4">
        <f>'EV car stock and miles'!AL15</f>
        <v>419.95400000000006</v>
      </c>
      <c r="C4" s="14">
        <f>'EV light truck stock and miles'!AL15</f>
        <v>43.256000000000022</v>
      </c>
      <c r="D4">
        <f>SUM(B4:C4)</f>
        <v>463.21000000000009</v>
      </c>
      <c r="E4">
        <f>'ICE car stock and miles'!AL15</f>
        <v>126426.73300000002</v>
      </c>
      <c r="F4">
        <f>'ICE light truck stock and miles'!AL15</f>
        <v>116918.162</v>
      </c>
      <c r="G4">
        <f>SUM(E4:F4)</f>
        <v>243344.89500000002</v>
      </c>
      <c r="H4">
        <f>SUM(G4,D4)</f>
        <v>243808.10500000001</v>
      </c>
      <c r="I4" s="6">
        <f>D4/H4</f>
        <v>1.8998958217570333E-3</v>
      </c>
      <c r="J4">
        <f>'EV car stock and miles'!AL60</f>
        <v>5.3765300343342206</v>
      </c>
      <c r="K4">
        <f>'EV light truck stock and miles'!AL60</f>
        <v>0.62594595811574116</v>
      </c>
      <c r="L4">
        <f>SUM(J4:K4)</f>
        <v>6.0024759924499618</v>
      </c>
      <c r="M4">
        <f>'ICE car stock and miles'!AL60</f>
        <v>1393.3474648554502</v>
      </c>
      <c r="N4">
        <f>'ICE light truck stock and miles'!AL60</f>
        <v>1388.1972505680792</v>
      </c>
      <c r="O4">
        <f>SUM(M4:N4)</f>
        <v>2781.5447154235294</v>
      </c>
      <c r="P4">
        <f>SUM(O4,L4)</f>
        <v>2787.5471914159793</v>
      </c>
      <c r="Q4" s="6">
        <f>L4/P4</f>
        <v>2.1533181611899125E-3</v>
      </c>
      <c r="R4" s="11">
        <f>Q4-I4</f>
        <v>2.5342233943287927E-4</v>
      </c>
    </row>
    <row r="5" spans="1:18" x14ac:dyDescent="0.3">
      <c r="A5">
        <v>2019</v>
      </c>
      <c r="B5">
        <f>'EV car stock and miles'!AL16</f>
        <v>592.01028406606576</v>
      </c>
      <c r="C5" s="14">
        <f>'EV light truck stock and miles'!AL16</f>
        <v>69.576546592075218</v>
      </c>
      <c r="D5">
        <f t="shared" ref="D5:D36" si="0">SUM(B5:C5)</f>
        <v>661.58683065814103</v>
      </c>
      <c r="E5">
        <f>'ICE car stock and miles'!AL16</f>
        <v>125497.13591461473</v>
      </c>
      <c r="F5">
        <f>'ICE light truck stock and miles'!AL16</f>
        <v>118931.8200253449</v>
      </c>
      <c r="G5">
        <f t="shared" ref="G5:G36" si="1">SUM(E5:F5)</f>
        <v>244428.95593995962</v>
      </c>
      <c r="H5">
        <f t="shared" ref="H5:H36" si="2">SUM(G5,D5)</f>
        <v>245090.54277061776</v>
      </c>
      <c r="I5" s="6">
        <f t="shared" ref="I5:I36" si="3">D5/H5</f>
        <v>2.6993568302524245E-3</v>
      </c>
      <c r="J5">
        <f>'EV car stock and miles'!AL61</f>
        <v>7.6099380261815153</v>
      </c>
      <c r="K5">
        <f>'EV light truck stock and miles'!AL61</f>
        <v>1.0097262626381343</v>
      </c>
      <c r="L5">
        <f t="shared" ref="L5:L36" si="4">SUM(J5:K5)</f>
        <v>8.6196642888196493</v>
      </c>
      <c r="M5">
        <f>'ICE car stock and miles'!AL61</f>
        <v>1389.6681282255092</v>
      </c>
      <c r="N5">
        <f>'ICE light truck stock and miles'!AL61</f>
        <v>1405.1147830176137</v>
      </c>
      <c r="O5">
        <f t="shared" ref="O5:O36" si="5">SUM(M5:N5)</f>
        <v>2794.7829112431227</v>
      </c>
      <c r="P5">
        <f t="shared" ref="P5:P35" si="6">SUM(O5,L5)</f>
        <v>2803.4025755319426</v>
      </c>
      <c r="Q5" s="6">
        <f t="shared" ref="Q5:Q36" si="7">L5/P5</f>
        <v>3.0747151208506246E-3</v>
      </c>
      <c r="R5" s="11">
        <f t="shared" ref="R5:R36" si="8">Q5-I5</f>
        <v>3.7535829059820013E-4</v>
      </c>
    </row>
    <row r="6" spans="1:18" x14ac:dyDescent="0.3">
      <c r="A6">
        <v>2020</v>
      </c>
      <c r="B6">
        <f>'EV car stock and miles'!AL17</f>
        <v>867.29585761932401</v>
      </c>
      <c r="C6" s="14">
        <f>'EV light truck stock and miles'!AL17</f>
        <v>117.51923847894275</v>
      </c>
      <c r="D6">
        <f t="shared" si="0"/>
        <v>984.81509609826674</v>
      </c>
      <c r="E6">
        <f>'ICE car stock and miles'!AL17</f>
        <v>125219.13371093471</v>
      </c>
      <c r="F6">
        <f>'ICE light truck stock and miles'!AL17</f>
        <v>120381.48135424832</v>
      </c>
      <c r="G6">
        <f t="shared" si="1"/>
        <v>245600.61506518302</v>
      </c>
      <c r="H6">
        <f t="shared" si="2"/>
        <v>246585.43016128129</v>
      </c>
      <c r="I6" s="6">
        <f t="shared" si="3"/>
        <v>3.9938089426213869E-3</v>
      </c>
      <c r="J6">
        <f>'EV car stock and miles'!AL62</f>
        <v>11.211247034439914</v>
      </c>
      <c r="K6">
        <f>'EV light truck stock and miles'!AL62</f>
        <v>1.7121725139763317</v>
      </c>
      <c r="L6">
        <f t="shared" si="4"/>
        <v>12.923419548416247</v>
      </c>
      <c r="M6">
        <f>'ICE car stock and miles'!AL62</f>
        <v>1392.3370501245656</v>
      </c>
      <c r="N6">
        <f>'ICE light truck stock and miles'!AL62</f>
        <v>1414.5127972754215</v>
      </c>
      <c r="O6">
        <f t="shared" si="5"/>
        <v>2806.8498473999871</v>
      </c>
      <c r="P6">
        <f t="shared" si="6"/>
        <v>2819.7732669484035</v>
      </c>
      <c r="Q6" s="6">
        <f t="shared" si="7"/>
        <v>4.5831413822864367E-3</v>
      </c>
      <c r="R6" s="11">
        <f t="shared" si="8"/>
        <v>5.8933243966504973E-4</v>
      </c>
    </row>
    <row r="7" spans="1:18" x14ac:dyDescent="0.3">
      <c r="A7">
        <v>2021</v>
      </c>
      <c r="B7">
        <f>'EV car stock and miles'!AL18</f>
        <v>1233.6216199990101</v>
      </c>
      <c r="C7" s="14">
        <f>'EV light truck stock and miles'!AL18</f>
        <v>185.53689534634916</v>
      </c>
      <c r="D7">
        <f t="shared" si="0"/>
        <v>1419.1585153453593</v>
      </c>
      <c r="E7">
        <f>'ICE car stock and miles'!AL18</f>
        <v>125247.66251126262</v>
      </c>
      <c r="F7">
        <f>'ICE light truck stock and miles'!AL18</f>
        <v>121288.97874608319</v>
      </c>
      <c r="G7">
        <f>SUM(E7:F7)</f>
        <v>246536.64125734579</v>
      </c>
      <c r="H7">
        <f t="shared" si="2"/>
        <v>247955.79977269116</v>
      </c>
      <c r="I7" s="6">
        <f t="shared" si="3"/>
        <v>5.7234334371139787E-3</v>
      </c>
      <c r="J7">
        <f>'EV car stock and miles'!AL63</f>
        <v>15.972826264406784</v>
      </c>
      <c r="K7">
        <f>'EV light truck stock and miles'!AL63</f>
        <v>2.6995555732774337</v>
      </c>
      <c r="L7">
        <f t="shared" si="4"/>
        <v>18.672381837684217</v>
      </c>
      <c r="M7">
        <f>'ICE car stock and miles'!AL63</f>
        <v>1396.5652768233333</v>
      </c>
      <c r="N7">
        <f>'ICE light truck stock and miles'!AL63</f>
        <v>1416.8736267039235</v>
      </c>
      <c r="O7">
        <f t="shared" si="5"/>
        <v>2813.438903527257</v>
      </c>
      <c r="P7">
        <f t="shared" si="6"/>
        <v>2832.1112853649411</v>
      </c>
      <c r="Q7" s="6">
        <f t="shared" si="7"/>
        <v>6.5930960884816097E-3</v>
      </c>
      <c r="R7" s="11">
        <f t="shared" si="8"/>
        <v>8.6966265136763105E-4</v>
      </c>
    </row>
    <row r="8" spans="1:18" x14ac:dyDescent="0.3">
      <c r="A8">
        <v>2022</v>
      </c>
      <c r="B8">
        <f>'EV car stock and miles'!AL19</f>
        <v>1687.6360849066884</v>
      </c>
      <c r="C8" s="14">
        <f>'EV light truck stock and miles'!AL19</f>
        <v>266.7880905762205</v>
      </c>
      <c r="D8">
        <f t="shared" si="0"/>
        <v>1954.424175482909</v>
      </c>
      <c r="E8">
        <f>'ICE car stock and miles'!AL19</f>
        <v>125560.4004507225</v>
      </c>
      <c r="F8">
        <f>'ICE light truck stock and miles'!AL19</f>
        <v>121955.0824149095</v>
      </c>
      <c r="G8">
        <f t="shared" si="1"/>
        <v>247515.48286563199</v>
      </c>
      <c r="H8">
        <f t="shared" si="2"/>
        <v>249469.9070411149</v>
      </c>
      <c r="I8" s="6">
        <f t="shared" si="3"/>
        <v>7.8343083487051688E-3</v>
      </c>
      <c r="J8">
        <f>'EV car stock and miles'!AL64</f>
        <v>21.816022751118126</v>
      </c>
      <c r="K8">
        <f>'EV light truck stock and miles'!AL64</f>
        <v>3.8582847281992354</v>
      </c>
      <c r="L8">
        <f t="shared" si="4"/>
        <v>25.674307479317363</v>
      </c>
      <c r="M8">
        <f>'ICE car stock and miles'!AL64</f>
        <v>1402.8708557935443</v>
      </c>
      <c r="N8">
        <f>'ICE light truck stock and miles'!AL64</f>
        <v>1416.8550746641163</v>
      </c>
      <c r="O8">
        <f t="shared" si="5"/>
        <v>2819.7259304576605</v>
      </c>
      <c r="P8">
        <f t="shared" si="6"/>
        <v>2845.4002379369781</v>
      </c>
      <c r="Q8" s="6">
        <f t="shared" si="7"/>
        <v>9.0230917735257508E-3</v>
      </c>
      <c r="R8" s="11">
        <f t="shared" si="8"/>
        <v>1.188783424820582E-3</v>
      </c>
    </row>
    <row r="9" spans="1:18" x14ac:dyDescent="0.3">
      <c r="A9">
        <v>2023</v>
      </c>
      <c r="B9">
        <f>'EV car stock and miles'!AL20</f>
        <v>2220.9889995493609</v>
      </c>
      <c r="C9" s="14">
        <f>'EV light truck stock and miles'!AL20</f>
        <v>358.10638974355959</v>
      </c>
      <c r="D9">
        <f t="shared" si="0"/>
        <v>2579.0953892929206</v>
      </c>
      <c r="E9">
        <f>'ICE car stock and miles'!AL20</f>
        <v>126304.04368821444</v>
      </c>
      <c r="F9">
        <f>'ICE light truck stock and miles'!AL20</f>
        <v>122457.20878161675</v>
      </c>
      <c r="G9">
        <f t="shared" si="1"/>
        <v>248761.2524698312</v>
      </c>
      <c r="H9">
        <f t="shared" si="2"/>
        <v>251340.34785912413</v>
      </c>
      <c r="I9" s="6">
        <f t="shared" si="3"/>
        <v>1.026136635546673E-2</v>
      </c>
      <c r="J9">
        <f>'EV car stock and miles'!AL65</f>
        <v>28.59650224057447</v>
      </c>
      <c r="K9">
        <f>'EV light truck stock and miles'!AL65</f>
        <v>5.1350582165482832</v>
      </c>
      <c r="L9">
        <f t="shared" si="4"/>
        <v>33.731560457122754</v>
      </c>
      <c r="M9">
        <f>'ICE car stock and miles'!AL65</f>
        <v>1412.5930544094681</v>
      </c>
      <c r="N9">
        <f>'ICE light truck stock and miles'!AL65</f>
        <v>1415.6088531325545</v>
      </c>
      <c r="O9">
        <f t="shared" si="5"/>
        <v>2828.2019075420226</v>
      </c>
      <c r="P9">
        <f t="shared" si="6"/>
        <v>2861.9334679991453</v>
      </c>
      <c r="Q9" s="6">
        <f t="shared" si="7"/>
        <v>1.1786283935071836E-2</v>
      </c>
      <c r="R9" s="11">
        <f t="shared" si="8"/>
        <v>1.5249175796051059E-3</v>
      </c>
    </row>
    <row r="10" spans="1:18" x14ac:dyDescent="0.3">
      <c r="A10">
        <v>2024</v>
      </c>
      <c r="B10">
        <f>'EV car stock and miles'!AL21</f>
        <v>2811.238002837551</v>
      </c>
      <c r="C10" s="14">
        <f>'EV light truck stock and miles'!AL21</f>
        <v>465.98114707717531</v>
      </c>
      <c r="D10">
        <f t="shared" si="0"/>
        <v>3277.2191499147261</v>
      </c>
      <c r="E10">
        <f>'ICE car stock and miles'!AL21</f>
        <v>127275.09161775473</v>
      </c>
      <c r="F10">
        <f>'ICE light truck stock and miles'!AL21</f>
        <v>122776.22680321237</v>
      </c>
      <c r="G10">
        <f t="shared" si="1"/>
        <v>250051.31842096709</v>
      </c>
      <c r="H10">
        <f t="shared" si="2"/>
        <v>253328.5375708818</v>
      </c>
      <c r="I10" s="6">
        <f t="shared" si="3"/>
        <v>1.2936636280062818E-2</v>
      </c>
      <c r="J10">
        <f>'EV car stock and miles'!AL66</f>
        <v>35.982048521822406</v>
      </c>
      <c r="K10">
        <f>'EV light truck stock and miles'!AL66</f>
        <v>6.6263360183077351</v>
      </c>
      <c r="L10">
        <f t="shared" si="4"/>
        <v>42.608384540130139</v>
      </c>
      <c r="M10">
        <f>'ICE car stock and miles'!AL66</f>
        <v>1423.7301096171295</v>
      </c>
      <c r="N10">
        <f>'ICE light truck stock and miles'!AL66</f>
        <v>1412.7101149744221</v>
      </c>
      <c r="O10">
        <f t="shared" si="5"/>
        <v>2836.4402245915517</v>
      </c>
      <c r="P10">
        <f t="shared" si="6"/>
        <v>2879.0486091316816</v>
      </c>
      <c r="Q10" s="6">
        <f t="shared" si="7"/>
        <v>1.4799466881172523E-2</v>
      </c>
      <c r="R10" s="11">
        <f t="shared" si="8"/>
        <v>1.8628306011097048E-3</v>
      </c>
    </row>
    <row r="11" spans="1:18" x14ac:dyDescent="0.3">
      <c r="A11">
        <v>2025</v>
      </c>
      <c r="B11">
        <f>'EV car stock and miles'!AL22</f>
        <v>3518.7944591748224</v>
      </c>
      <c r="C11" s="14">
        <f>'EV light truck stock and miles'!AL22</f>
        <v>589.81020064202426</v>
      </c>
      <c r="D11">
        <f t="shared" si="0"/>
        <v>4108.6046598168468</v>
      </c>
      <c r="E11">
        <f>'ICE car stock and miles'!AL22</f>
        <v>128179.16693133539</v>
      </c>
      <c r="F11">
        <f>'ICE light truck stock and miles'!AL22</f>
        <v>122747.48941480873</v>
      </c>
      <c r="G11">
        <f t="shared" si="1"/>
        <v>250926.65634614413</v>
      </c>
      <c r="H11">
        <f t="shared" si="2"/>
        <v>255035.26100596099</v>
      </c>
      <c r="I11" s="6">
        <f t="shared" si="3"/>
        <v>1.6109947477893325E-2</v>
      </c>
      <c r="J11">
        <f>'EV car stock and miles'!AL67</f>
        <v>44.800572824847926</v>
      </c>
      <c r="K11">
        <f>'EV light truck stock and miles'!AL67</f>
        <v>8.3173952046723478</v>
      </c>
      <c r="L11">
        <f t="shared" si="4"/>
        <v>53.11796802952027</v>
      </c>
      <c r="M11">
        <f>'ICE car stock and miles'!AL67</f>
        <v>1433.2714777424476</v>
      </c>
      <c r="N11">
        <f>'ICE light truck stock and miles'!AL67</f>
        <v>1407.4781416496014</v>
      </c>
      <c r="O11">
        <f t="shared" si="5"/>
        <v>2840.7496193920488</v>
      </c>
      <c r="P11">
        <f t="shared" si="6"/>
        <v>2893.8675874215692</v>
      </c>
      <c r="Q11" s="6">
        <f t="shared" si="7"/>
        <v>1.8355355393730465E-2</v>
      </c>
      <c r="R11" s="11">
        <f t="shared" si="8"/>
        <v>2.2454079158371401E-3</v>
      </c>
    </row>
    <row r="12" spans="1:18" x14ac:dyDescent="0.3">
      <c r="A12">
        <v>2026</v>
      </c>
      <c r="B12">
        <f>'EV car stock and miles'!AL23</f>
        <v>4271.349305186779</v>
      </c>
      <c r="C12" s="14">
        <f>'EV light truck stock and miles'!AL23</f>
        <v>711.05981890420094</v>
      </c>
      <c r="D12">
        <f t="shared" si="0"/>
        <v>4982.4091240909802</v>
      </c>
      <c r="E12">
        <f>'ICE car stock and miles'!AL23</f>
        <v>129078.43728785971</v>
      </c>
      <c r="F12">
        <f>'ICE light truck stock and miles'!AL23</f>
        <v>122642.42528705623</v>
      </c>
      <c r="G12">
        <f t="shared" si="1"/>
        <v>251720.86257491593</v>
      </c>
      <c r="H12">
        <f t="shared" si="2"/>
        <v>256703.2716990069</v>
      </c>
      <c r="I12" s="6">
        <f t="shared" si="3"/>
        <v>1.9409215516088242E-2</v>
      </c>
      <c r="J12">
        <f>'EV car stock and miles'!AL68</f>
        <v>54.019107436430595</v>
      </c>
      <c r="K12">
        <f>'EV light truck stock and miles'!AL68</f>
        <v>9.9199498828794397</v>
      </c>
      <c r="L12">
        <f t="shared" si="4"/>
        <v>63.939057319310038</v>
      </c>
      <c r="M12">
        <f>'ICE car stock and miles'!AL68</f>
        <v>1442.1621132724729</v>
      </c>
      <c r="N12">
        <f>'ICE light truck stock and miles'!AL68</f>
        <v>1402.6600423099571</v>
      </c>
      <c r="O12">
        <f t="shared" si="5"/>
        <v>2844.8221555824302</v>
      </c>
      <c r="P12">
        <f t="shared" si="6"/>
        <v>2908.7612129017402</v>
      </c>
      <c r="Q12" s="6">
        <f t="shared" si="7"/>
        <v>2.1981542189063129E-2</v>
      </c>
      <c r="R12" s="11">
        <f t="shared" si="8"/>
        <v>2.5723266729748874E-3</v>
      </c>
    </row>
    <row r="13" spans="1:18" x14ac:dyDescent="0.3">
      <c r="A13">
        <v>2027</v>
      </c>
      <c r="B13">
        <f>'EV car stock and miles'!AL24</f>
        <v>5062.9148502341486</v>
      </c>
      <c r="C13" s="14">
        <f>'EV light truck stock and miles'!AL24</f>
        <v>826.37564470726454</v>
      </c>
      <c r="D13">
        <f t="shared" si="0"/>
        <v>5889.2904949414133</v>
      </c>
      <c r="E13">
        <f>'ICE car stock and miles'!AL24</f>
        <v>129985.4269366551</v>
      </c>
      <c r="F13">
        <f>'ICE light truck stock and miles'!AL24</f>
        <v>122450.76352618763</v>
      </c>
      <c r="G13">
        <f t="shared" si="1"/>
        <v>252436.19046284273</v>
      </c>
      <c r="H13">
        <f t="shared" si="2"/>
        <v>258325.48095778414</v>
      </c>
      <c r="I13" s="6">
        <f t="shared" si="3"/>
        <v>2.2797946501854568E-2</v>
      </c>
      <c r="J13">
        <f>'EV car stock and miles'!AL69</f>
        <v>63.560301877769035</v>
      </c>
      <c r="K13">
        <f>'EV light truck stock and miles'!AL69</f>
        <v>11.387960594964719</v>
      </c>
      <c r="L13">
        <f t="shared" si="4"/>
        <v>74.948262472733759</v>
      </c>
      <c r="M13">
        <f>'ICE car stock and miles'!AL69</f>
        <v>1450.8313864469901</v>
      </c>
      <c r="N13">
        <f>'ICE light truck stock and miles'!AL69</f>
        <v>1397.2262384810892</v>
      </c>
      <c r="O13">
        <f t="shared" si="5"/>
        <v>2848.0576249280793</v>
      </c>
      <c r="P13">
        <f t="shared" si="6"/>
        <v>2923.0058874008132</v>
      </c>
      <c r="Q13" s="6">
        <f t="shared" si="7"/>
        <v>2.5640818171385565E-2</v>
      </c>
      <c r="R13" s="11">
        <f t="shared" si="8"/>
        <v>2.8428716695309969E-3</v>
      </c>
    </row>
    <row r="14" spans="1:18" x14ac:dyDescent="0.3">
      <c r="A14">
        <v>2028</v>
      </c>
      <c r="B14">
        <f>'EV car stock and miles'!AL25</f>
        <v>5898.4688068452551</v>
      </c>
      <c r="C14" s="14">
        <f>'EV light truck stock and miles'!AL25</f>
        <v>938.90072589044701</v>
      </c>
      <c r="D14">
        <f t="shared" si="0"/>
        <v>6837.3695327357018</v>
      </c>
      <c r="E14">
        <f>'ICE car stock and miles'!AL25</f>
        <v>130869.90509010038</v>
      </c>
      <c r="F14">
        <f>'ICE light truck stock and miles'!AL25</f>
        <v>122176.84043686153</v>
      </c>
      <c r="G14">
        <f t="shared" si="1"/>
        <v>253046.74552696192</v>
      </c>
      <c r="H14">
        <f t="shared" si="2"/>
        <v>259884.11505969762</v>
      </c>
      <c r="I14" s="6">
        <f t="shared" si="3"/>
        <v>2.6309301479103864E-2</v>
      </c>
      <c r="J14">
        <f>'EV car stock and miles'!AL70</f>
        <v>73.494112834891766</v>
      </c>
      <c r="K14">
        <f>'EV light truck stock and miles'!AL70</f>
        <v>12.77656405703447</v>
      </c>
      <c r="L14">
        <f t="shared" si="4"/>
        <v>86.270676891926229</v>
      </c>
      <c r="M14">
        <f>'ICE car stock and miles'!AL70</f>
        <v>1459.2104809415855</v>
      </c>
      <c r="N14">
        <f>'ICE light truck stock and miles'!AL70</f>
        <v>1391.4334509689268</v>
      </c>
      <c r="O14">
        <f t="shared" si="5"/>
        <v>2850.643931910512</v>
      </c>
      <c r="P14">
        <f t="shared" si="6"/>
        <v>2936.9146088024381</v>
      </c>
      <c r="Q14" s="6">
        <f t="shared" si="7"/>
        <v>2.9374594900838512E-2</v>
      </c>
      <c r="R14" s="11">
        <f t="shared" si="8"/>
        <v>3.0652934217346474E-3</v>
      </c>
    </row>
    <row r="15" spans="1:18" x14ac:dyDescent="0.3">
      <c r="A15">
        <v>2029</v>
      </c>
      <c r="B15">
        <f>'EV car stock and miles'!AL26</f>
        <v>6774.3566002418584</v>
      </c>
      <c r="C15" s="14">
        <f>'EV light truck stock and miles'!AL26</f>
        <v>1049.474971196227</v>
      </c>
      <c r="D15">
        <f t="shared" si="0"/>
        <v>7823.8315714380851</v>
      </c>
      <c r="E15">
        <f>'ICE car stock and miles'!AL26</f>
        <v>131609.0948934574</v>
      </c>
      <c r="F15">
        <f>'ICE light truck stock and miles'!AL26</f>
        <v>121760.86397255928</v>
      </c>
      <c r="G15">
        <f t="shared" si="1"/>
        <v>253369.95886601668</v>
      </c>
      <c r="H15">
        <f t="shared" si="2"/>
        <v>261193.79043745477</v>
      </c>
      <c r="I15" s="6">
        <f t="shared" si="3"/>
        <v>2.9954125472640487E-2</v>
      </c>
      <c r="J15">
        <f>'EV car stock and miles'!AL71</f>
        <v>83.765433079793297</v>
      </c>
      <c r="K15">
        <f>'EV light truck stock and miles'!AL71</f>
        <v>14.104573978034091</v>
      </c>
      <c r="L15">
        <f t="shared" si="4"/>
        <v>97.870007057827394</v>
      </c>
      <c r="M15">
        <f>'ICE car stock and miles'!AL71</f>
        <v>1466.0192902102992</v>
      </c>
      <c r="N15">
        <f>'ICE light truck stock and miles'!AL71</f>
        <v>1384.5595135725748</v>
      </c>
      <c r="O15">
        <f t="shared" si="5"/>
        <v>2850.5788037828743</v>
      </c>
      <c r="P15">
        <f t="shared" si="6"/>
        <v>2948.4488108407018</v>
      </c>
      <c r="Q15" s="6">
        <f t="shared" si="7"/>
        <v>3.3193727731675074E-2</v>
      </c>
      <c r="R15" s="11">
        <f t="shared" si="8"/>
        <v>3.2396022590345866E-3</v>
      </c>
    </row>
    <row r="16" spans="1:18" x14ac:dyDescent="0.3">
      <c r="A16">
        <v>2030</v>
      </c>
      <c r="B16">
        <f>'EV car stock and miles'!AL27</f>
        <v>7683.105379481638</v>
      </c>
      <c r="C16" s="14">
        <f>'EV light truck stock and miles'!AL27</f>
        <v>1157.078623504301</v>
      </c>
      <c r="D16">
        <f t="shared" si="0"/>
        <v>8840.1840029859395</v>
      </c>
      <c r="E16">
        <f>'ICE car stock and miles'!AL27</f>
        <v>132175.13373876951</v>
      </c>
      <c r="F16">
        <f>'ICE light truck stock and miles'!AL27</f>
        <v>121292.14616876641</v>
      </c>
      <c r="G16">
        <f t="shared" si="1"/>
        <v>253467.27990753594</v>
      </c>
      <c r="H16">
        <f t="shared" si="2"/>
        <v>262307.46391052188</v>
      </c>
      <c r="I16" s="6">
        <f t="shared" si="3"/>
        <v>3.3701610587800489E-2</v>
      </c>
      <c r="J16">
        <f>'EV car stock and miles'!AL72</f>
        <v>94.273261818306096</v>
      </c>
      <c r="K16">
        <f>'EV light truck stock and miles'!AL72</f>
        <v>15.361459974876531</v>
      </c>
      <c r="L16">
        <f t="shared" si="4"/>
        <v>109.63472179318262</v>
      </c>
      <c r="M16">
        <f>'ICE car stock and miles'!AL72</f>
        <v>1471.2270424087521</v>
      </c>
      <c r="N16">
        <f>'ICE light truck stock and miles'!AL72</f>
        <v>1377.6754502961535</v>
      </c>
      <c r="O16">
        <f t="shared" si="5"/>
        <v>2848.9024927049059</v>
      </c>
      <c r="P16">
        <f t="shared" si="6"/>
        <v>2958.5372144980884</v>
      </c>
      <c r="Q16" s="6">
        <f t="shared" si="7"/>
        <v>3.7057070384623164E-2</v>
      </c>
      <c r="R16" s="11">
        <f t="shared" si="8"/>
        <v>3.3554597968226754E-3</v>
      </c>
    </row>
    <row r="17" spans="1:18" x14ac:dyDescent="0.3">
      <c r="A17">
        <v>2031</v>
      </c>
      <c r="B17">
        <f>'EV car stock and miles'!AL28</f>
        <v>8630.4899254574502</v>
      </c>
      <c r="C17" s="14">
        <f>'EV light truck stock and miles'!AL28</f>
        <v>1261.0560810689915</v>
      </c>
      <c r="D17">
        <f t="shared" si="0"/>
        <v>9891.5460065264415</v>
      </c>
      <c r="E17">
        <f>'ICE car stock and miles'!AL28</f>
        <v>132609.24729862183</v>
      </c>
      <c r="F17">
        <f>'ICE light truck stock and miles'!AL28</f>
        <v>120726.00057383229</v>
      </c>
      <c r="G17">
        <f t="shared" si="1"/>
        <v>253335.24787245411</v>
      </c>
      <c r="H17">
        <f t="shared" si="2"/>
        <v>263226.79387898056</v>
      </c>
      <c r="I17" s="6">
        <f t="shared" si="3"/>
        <v>3.7578036265845015E-2</v>
      </c>
      <c r="J17">
        <f>'EV car stock and miles'!AL73</f>
        <v>105.10839131919955</v>
      </c>
      <c r="K17">
        <f>'EV light truck stock and miles'!AL73</f>
        <v>16.543273802302345</v>
      </c>
      <c r="L17">
        <f t="shared" si="4"/>
        <v>121.65166512150191</v>
      </c>
      <c r="M17">
        <f>'ICE car stock and miles'!AL73</f>
        <v>1475.244568023825</v>
      </c>
      <c r="N17">
        <f>'ICE light truck stock and miles'!AL73</f>
        <v>1370.2230802829235</v>
      </c>
      <c r="O17">
        <f t="shared" si="5"/>
        <v>2845.4676483067487</v>
      </c>
      <c r="P17">
        <f t="shared" si="6"/>
        <v>2967.1193134282507</v>
      </c>
      <c r="Q17" s="6">
        <f t="shared" si="7"/>
        <v>4.0999923586134419E-2</v>
      </c>
      <c r="R17" s="11">
        <f t="shared" si="8"/>
        <v>3.4218873202894046E-3</v>
      </c>
    </row>
    <row r="18" spans="1:18" x14ac:dyDescent="0.3">
      <c r="A18">
        <v>2032</v>
      </c>
      <c r="B18">
        <f>'EV car stock and miles'!AL29</f>
        <v>9600.8650300541576</v>
      </c>
      <c r="C18" s="14">
        <f>'EV light truck stock and miles'!AL29</f>
        <v>1361.6055297961616</v>
      </c>
      <c r="D18">
        <f t="shared" si="0"/>
        <v>10962.470559850319</v>
      </c>
      <c r="E18">
        <f>'ICE car stock and miles'!AL29</f>
        <v>132897.92699509198</v>
      </c>
      <c r="F18">
        <f>'ICE light truck stock and miles'!AL29</f>
        <v>120060.64500305762</v>
      </c>
      <c r="G18">
        <f t="shared" si="1"/>
        <v>252958.57199814962</v>
      </c>
      <c r="H18">
        <f t="shared" si="2"/>
        <v>263921.04255799996</v>
      </c>
      <c r="I18" s="6">
        <f t="shared" si="3"/>
        <v>4.1536932612871058E-2</v>
      </c>
      <c r="J18">
        <f>'EV car stock and miles'!AL74</f>
        <v>116.07641259337274</v>
      </c>
      <c r="K18">
        <f>'EV light truck stock and miles'!AL74</f>
        <v>17.658835051154607</v>
      </c>
      <c r="L18">
        <f t="shared" si="4"/>
        <v>133.73524764452733</v>
      </c>
      <c r="M18">
        <f>'ICE car stock and miles'!AL74</f>
        <v>1477.6778496555032</v>
      </c>
      <c r="N18">
        <f>'ICE light truck stock and miles'!AL74</f>
        <v>1362.0022884981167</v>
      </c>
      <c r="O18">
        <f t="shared" si="5"/>
        <v>2839.6801381536197</v>
      </c>
      <c r="P18">
        <f t="shared" si="6"/>
        <v>2973.4153857981469</v>
      </c>
      <c r="Q18" s="6">
        <f t="shared" si="7"/>
        <v>4.4976981111782707E-2</v>
      </c>
      <c r="R18" s="11">
        <f t="shared" si="8"/>
        <v>3.4400484989116492E-3</v>
      </c>
    </row>
    <row r="19" spans="1:18" x14ac:dyDescent="0.3">
      <c r="A19">
        <v>2033</v>
      </c>
      <c r="B19">
        <f>'EV car stock and miles'!AL30</f>
        <v>10591.15795121394</v>
      </c>
      <c r="C19" s="14">
        <f>'EV light truck stock and miles'!AL30</f>
        <v>1458.1350919926729</v>
      </c>
      <c r="D19">
        <f t="shared" si="0"/>
        <v>12049.293043206613</v>
      </c>
      <c r="E19">
        <f>'ICE car stock and miles'!AL30</f>
        <v>133067.09299646513</v>
      </c>
      <c r="F19">
        <f>'ICE light truck stock and miles'!AL30</f>
        <v>119346.15011888093</v>
      </c>
      <c r="G19">
        <f t="shared" si="1"/>
        <v>252413.24311534606</v>
      </c>
      <c r="H19">
        <f t="shared" si="2"/>
        <v>264462.53615855268</v>
      </c>
      <c r="I19" s="6">
        <f t="shared" si="3"/>
        <v>4.5561436482567517E-2</v>
      </c>
      <c r="J19">
        <f>'EV car stock and miles'!AL75</f>
        <v>127.17208530291595</v>
      </c>
      <c r="K19">
        <f>'EV light truck stock and miles'!AL75</f>
        <v>18.704570052129135</v>
      </c>
      <c r="L19">
        <f t="shared" si="4"/>
        <v>145.87665535504507</v>
      </c>
      <c r="M19">
        <f>'ICE car stock and miles'!AL75</f>
        <v>1478.737305128476</v>
      </c>
      <c r="N19">
        <f>'ICE light truck stock and miles'!AL75</f>
        <v>1353.4295705729792</v>
      </c>
      <c r="O19">
        <f t="shared" si="5"/>
        <v>2832.166875701455</v>
      </c>
      <c r="P19">
        <f t="shared" si="6"/>
        <v>2978.0435310564999</v>
      </c>
      <c r="Q19" s="6">
        <f t="shared" si="7"/>
        <v>4.8984057430246301E-2</v>
      </c>
      <c r="R19" s="11">
        <f t="shared" si="8"/>
        <v>3.4226209476787839E-3</v>
      </c>
    </row>
    <row r="20" spans="1:18" x14ac:dyDescent="0.3">
      <c r="A20">
        <v>2034</v>
      </c>
      <c r="B20">
        <f>'EV car stock and miles'!AL31</f>
        <v>11601.01990548988</v>
      </c>
      <c r="C20" s="14">
        <f>'EV light truck stock and miles'!AL31</f>
        <v>1551.0018198865282</v>
      </c>
      <c r="D20">
        <f t="shared" si="0"/>
        <v>13152.021725376409</v>
      </c>
      <c r="E20">
        <f>'ICE car stock and miles'!AL31</f>
        <v>133174.19015093314</v>
      </c>
      <c r="F20">
        <f>'ICE light truck stock and miles'!AL31</f>
        <v>118627.89234450727</v>
      </c>
      <c r="G20">
        <f t="shared" si="1"/>
        <v>251802.08249544041</v>
      </c>
      <c r="H20">
        <f t="shared" si="2"/>
        <v>264954.10422081681</v>
      </c>
      <c r="I20" s="6">
        <f t="shared" si="3"/>
        <v>4.9638867697687418E-2</v>
      </c>
      <c r="J20">
        <f>'EV car stock and miles'!AL76</f>
        <v>138.43095958923405</v>
      </c>
      <c r="K20">
        <f>'EV light truck stock and miles'!AL76</f>
        <v>19.691224465179314</v>
      </c>
      <c r="L20">
        <f t="shared" si="4"/>
        <v>158.12218405441337</v>
      </c>
      <c r="M20">
        <f>'ICE car stock and miles'!AL76</f>
        <v>1479.2773277282638</v>
      </c>
      <c r="N20">
        <f>'ICE light truck stock and miles'!AL76</f>
        <v>1345.1048843022259</v>
      </c>
      <c r="O20">
        <f t="shared" si="5"/>
        <v>2824.3822120304894</v>
      </c>
      <c r="P20">
        <f t="shared" si="6"/>
        <v>2982.504396084903</v>
      </c>
      <c r="Q20" s="6">
        <f t="shared" si="7"/>
        <v>5.3016580381902677E-2</v>
      </c>
      <c r="R20" s="11">
        <f t="shared" si="8"/>
        <v>3.3777126842152588E-3</v>
      </c>
    </row>
    <row r="21" spans="1:18" x14ac:dyDescent="0.3">
      <c r="A21">
        <v>2035</v>
      </c>
      <c r="B21">
        <f>'EV car stock and miles'!AL32</f>
        <v>12618.10014873022</v>
      </c>
      <c r="C21" s="14">
        <f>'EV light truck stock and miles'!AL32</f>
        <v>1639.256647939884</v>
      </c>
      <c r="D21">
        <f t="shared" si="0"/>
        <v>14257.356796670105</v>
      </c>
      <c r="E21">
        <f>'ICE car stock and miles'!AL32</f>
        <v>133237.23582382049</v>
      </c>
      <c r="F21">
        <f>'ICE light truck stock and miles'!AL32</f>
        <v>117921.01161521688</v>
      </c>
      <c r="G21">
        <f t="shared" si="1"/>
        <v>251158.24743903737</v>
      </c>
      <c r="H21">
        <f t="shared" si="2"/>
        <v>265415.60423570749</v>
      </c>
      <c r="I21" s="6">
        <f t="shared" si="3"/>
        <v>5.3717100913209991E-2</v>
      </c>
      <c r="J21">
        <f>'EV car stock and miles'!AL77</f>
        <v>149.71590359097803</v>
      </c>
      <c r="K21">
        <f>'EV light truck stock and miles'!AL77</f>
        <v>20.609492783956515</v>
      </c>
      <c r="L21">
        <f t="shared" si="4"/>
        <v>170.32539637493454</v>
      </c>
      <c r="M21">
        <f>'ICE car stock and miles'!AL77</f>
        <v>1479.4146131070183</v>
      </c>
      <c r="N21">
        <f>'ICE light truck stock and miles'!AL77</f>
        <v>1337.2149425683681</v>
      </c>
      <c r="O21">
        <f t="shared" si="5"/>
        <v>2816.6295556753867</v>
      </c>
      <c r="P21">
        <f t="shared" si="6"/>
        <v>2986.954952050321</v>
      </c>
      <c r="Q21" s="6">
        <f t="shared" si="7"/>
        <v>5.7023088432592163E-2</v>
      </c>
      <c r="R21" s="11">
        <f t="shared" si="8"/>
        <v>3.3059875193821725E-3</v>
      </c>
    </row>
    <row r="22" spans="1:18" x14ac:dyDescent="0.3">
      <c r="A22">
        <v>2036</v>
      </c>
      <c r="B22">
        <f>'EV car stock and miles'!AL33</f>
        <v>13633.09643829312</v>
      </c>
      <c r="C22" s="14">
        <f>'EV light truck stock and miles'!AL33</f>
        <v>1723.2113870809942</v>
      </c>
      <c r="D22">
        <f t="shared" si="0"/>
        <v>15356.307825374113</v>
      </c>
      <c r="E22">
        <f>'ICE car stock and miles'!AL33</f>
        <v>133282.71369739182</v>
      </c>
      <c r="F22">
        <f>'ICE light truck stock and miles'!AL33</f>
        <v>117254.26768540543</v>
      </c>
      <c r="G22">
        <f t="shared" si="1"/>
        <v>250536.98138279724</v>
      </c>
      <c r="H22">
        <f t="shared" si="2"/>
        <v>265893.28920817137</v>
      </c>
      <c r="I22" s="6">
        <f t="shared" si="3"/>
        <v>5.7753649485119039E-2</v>
      </c>
      <c r="J22">
        <f>'EV car stock and miles'!AL78</f>
        <v>160.9297497834732</v>
      </c>
      <c r="K22">
        <f>'EV light truck stock and miles'!AL78</f>
        <v>21.469174501823993</v>
      </c>
      <c r="L22">
        <f t="shared" si="4"/>
        <v>182.3989242852972</v>
      </c>
      <c r="M22">
        <f>'ICE car stock and miles'!AL78</f>
        <v>1479.4110706462097</v>
      </c>
      <c r="N22">
        <f>'ICE light truck stock and miles'!AL78</f>
        <v>1330.0540876728573</v>
      </c>
      <c r="O22">
        <f t="shared" si="5"/>
        <v>2809.4651583190671</v>
      </c>
      <c r="P22">
        <f t="shared" si="6"/>
        <v>2991.8640826043643</v>
      </c>
      <c r="Q22" s="6">
        <f t="shared" si="7"/>
        <v>6.0964976766766155E-2</v>
      </c>
      <c r="R22" s="11">
        <f t="shared" si="8"/>
        <v>3.2113272816471153E-3</v>
      </c>
    </row>
    <row r="23" spans="1:18" x14ac:dyDescent="0.3">
      <c r="A23">
        <v>2037</v>
      </c>
      <c r="B23">
        <f>'EV car stock and miles'!AL34</f>
        <v>23053.600140367816</v>
      </c>
      <c r="C23" s="14">
        <f>'EV light truck stock and miles'!AL34</f>
        <v>8298.4068885240958</v>
      </c>
      <c r="D23">
        <f t="shared" si="0"/>
        <v>31352.007028891912</v>
      </c>
      <c r="E23">
        <f>'ICE car stock and miles'!AL34</f>
        <v>124910.20893506719</v>
      </c>
      <c r="F23">
        <f>'ICE light truck stock and miles'!AL34</f>
        <v>110124.20260652737</v>
      </c>
      <c r="G23">
        <f t="shared" si="1"/>
        <v>235034.41154159454</v>
      </c>
      <c r="H23">
        <f t="shared" si="2"/>
        <v>266386.41857048648</v>
      </c>
      <c r="I23" s="6">
        <f t="shared" si="3"/>
        <v>0.1176937142559169</v>
      </c>
      <c r="J23">
        <f>'EV car stock and miles'!AL79</f>
        <v>288.55987272805498</v>
      </c>
      <c r="K23">
        <f>'EV light truck stock and miles'!AL79</f>
        <v>121.65771245602981</v>
      </c>
      <c r="L23">
        <f t="shared" si="4"/>
        <v>410.21758518408478</v>
      </c>
      <c r="M23">
        <f>'ICE car stock and miles'!AL79</f>
        <v>1362.9412435917241</v>
      </c>
      <c r="N23">
        <f>'ICE light truck stock and miles'!AL79</f>
        <v>1223.9057173028241</v>
      </c>
      <c r="O23">
        <f t="shared" si="5"/>
        <v>2586.8469608945479</v>
      </c>
      <c r="P23">
        <f t="shared" si="6"/>
        <v>2997.0645460786327</v>
      </c>
      <c r="Q23" s="6">
        <f t="shared" si="7"/>
        <v>0.13687312331021184</v>
      </c>
      <c r="R23" s="11">
        <f t="shared" si="8"/>
        <v>1.9179409054294938E-2</v>
      </c>
    </row>
    <row r="24" spans="1:18" x14ac:dyDescent="0.3">
      <c r="A24">
        <v>2038</v>
      </c>
      <c r="B24">
        <f>'EV car stock and miles'!AL35</f>
        <v>32480.113648658393</v>
      </c>
      <c r="C24" s="14">
        <f>'EV light truck stock and miles'!AL35</f>
        <v>14846.15780172475</v>
      </c>
      <c r="D24">
        <f t="shared" si="0"/>
        <v>47326.271450383145</v>
      </c>
      <c r="E24">
        <f>'ICE car stock and miles'!AL35</f>
        <v>116544.99975826293</v>
      </c>
      <c r="F24">
        <f>'ICE light truck stock and miles'!AL35</f>
        <v>103114.57057019864</v>
      </c>
      <c r="G24">
        <f t="shared" si="1"/>
        <v>219659.57032846159</v>
      </c>
      <c r="H24">
        <f t="shared" si="2"/>
        <v>266985.84177884471</v>
      </c>
      <c r="I24" s="6">
        <f t="shared" si="3"/>
        <v>0.1772613526435062</v>
      </c>
      <c r="J24">
        <f>'EV car stock and miles'!AL80</f>
        <v>412.82199424113981</v>
      </c>
      <c r="K24">
        <f>'EV light truck stock and miles'!AL80</f>
        <v>218.20732489531119</v>
      </c>
      <c r="L24">
        <f t="shared" si="4"/>
        <v>631.02931913645102</v>
      </c>
      <c r="M24">
        <f>'ICE car stock and miles'!AL80</f>
        <v>1250.171535106057</v>
      </c>
      <c r="N24">
        <f>'ICE light truck stock and miles'!AL80</f>
        <v>1122.693385594511</v>
      </c>
      <c r="O24">
        <f t="shared" si="5"/>
        <v>2372.8649207005683</v>
      </c>
      <c r="P24">
        <f t="shared" si="6"/>
        <v>3003.8942398370191</v>
      </c>
      <c r="Q24" s="6">
        <f t="shared" si="7"/>
        <v>0.21007041818179606</v>
      </c>
      <c r="R24" s="11">
        <f t="shared" si="8"/>
        <v>3.2809065538289856E-2</v>
      </c>
    </row>
    <row r="25" spans="1:18" ht="13.8" customHeight="1" x14ac:dyDescent="0.3">
      <c r="A25">
        <v>2039</v>
      </c>
      <c r="B25">
        <f>'EV car stock and miles'!AL36</f>
        <v>41921.258756224874</v>
      </c>
      <c r="C25" s="14">
        <f>'EV light truck stock and miles'!AL36</f>
        <v>21373.007582167444</v>
      </c>
      <c r="D25">
        <f t="shared" si="0"/>
        <v>63294.266338392321</v>
      </c>
      <c r="E25">
        <f>'ICE car stock and miles'!AL36</f>
        <v>108197.58686989933</v>
      </c>
      <c r="F25">
        <f>'ICE light truck stock and miles'!AL36</f>
        <v>96290.035222230988</v>
      </c>
      <c r="G25">
        <f t="shared" si="1"/>
        <v>204487.6220921303</v>
      </c>
      <c r="H25">
        <f t="shared" si="2"/>
        <v>267781.88843052264</v>
      </c>
      <c r="I25" s="6">
        <f t="shared" si="3"/>
        <v>0.23636500104380412</v>
      </c>
      <c r="J25">
        <f>'EV car stock and miles'!AL81</f>
        <v>533.97437431846379</v>
      </c>
      <c r="K25">
        <f>'EV light truck stock and miles'!AL81</f>
        <v>311.36052208799953</v>
      </c>
      <c r="L25">
        <f t="shared" si="4"/>
        <v>845.33489640646326</v>
      </c>
      <c r="M25">
        <f>'ICE car stock and miles'!AL81</f>
        <v>1141.0468143773492</v>
      </c>
      <c r="N25">
        <f>'ICE light truck stock and miles'!AL81</f>
        <v>1026.7258581056669</v>
      </c>
      <c r="O25">
        <f t="shared" si="5"/>
        <v>2167.7726724830163</v>
      </c>
      <c r="P25">
        <f t="shared" si="6"/>
        <v>3013.1075688894798</v>
      </c>
      <c r="Q25" s="6">
        <f t="shared" si="7"/>
        <v>0.28055251167751122</v>
      </c>
      <c r="R25" s="11">
        <f t="shared" si="8"/>
        <v>4.41875106337071E-2</v>
      </c>
    </row>
    <row r="26" spans="1:18" x14ac:dyDescent="0.3">
      <c r="A26">
        <v>2040</v>
      </c>
      <c r="B26">
        <f>'EV car stock and miles'!AL37</f>
        <v>51351.732036088091</v>
      </c>
      <c r="C26" s="14">
        <f>'EV light truck stock and miles'!AL37</f>
        <v>27858.346084254714</v>
      </c>
      <c r="D26">
        <f t="shared" si="0"/>
        <v>79210.078120342805</v>
      </c>
      <c r="E26">
        <f>'ICE car stock and miles'!AL37</f>
        <v>99873.600641025652</v>
      </c>
      <c r="F26">
        <f>'ICE light truck stock and miles'!AL37</f>
        <v>89665.897087011719</v>
      </c>
      <c r="G26">
        <f t="shared" si="1"/>
        <v>189539.49772803736</v>
      </c>
      <c r="H26">
        <f t="shared" si="2"/>
        <v>268749.57584838016</v>
      </c>
      <c r="I26" s="18">
        <f t="shared" si="3"/>
        <v>0.29473563956443444</v>
      </c>
      <c r="J26">
        <f>'EV car stock and miles'!AL82</f>
        <v>651.78401755409277</v>
      </c>
      <c r="K26">
        <f>'EV light truck stock and miles'!AL82</f>
        <v>400.93854281091973</v>
      </c>
      <c r="L26">
        <f t="shared" si="4"/>
        <v>1052.7225603650124</v>
      </c>
      <c r="M26">
        <f>'ICE car stock and miles'!AL82</f>
        <v>1035.4677404558408</v>
      </c>
      <c r="N26">
        <f>'ICE light truck stock and miles'!AL82</f>
        <v>935.96980187902295</v>
      </c>
      <c r="O26">
        <f t="shared" si="5"/>
        <v>1971.4375423348638</v>
      </c>
      <c r="P26">
        <f t="shared" si="6"/>
        <v>3024.160102699876</v>
      </c>
      <c r="Q26" s="6">
        <f t="shared" si="7"/>
        <v>0.34810410977420625</v>
      </c>
      <c r="R26" s="11">
        <f t="shared" si="8"/>
        <v>5.3368470209771812E-2</v>
      </c>
    </row>
    <row r="27" spans="1:18" x14ac:dyDescent="0.3">
      <c r="A27">
        <v>2041</v>
      </c>
      <c r="B27">
        <f>'EV car stock and miles'!AL38</f>
        <v>60750.764554247391</v>
      </c>
      <c r="C27" s="14">
        <f>'EV light truck stock and miles'!AL38</f>
        <v>34292.780241946944</v>
      </c>
      <c r="D27">
        <f t="shared" si="0"/>
        <v>95043.544796194328</v>
      </c>
      <c r="E27">
        <f>'ICE car stock and miles'!AL38</f>
        <v>91596.171551572974</v>
      </c>
      <c r="F27">
        <f>'ICE light truck stock and miles'!AL38</f>
        <v>83154.915855733212</v>
      </c>
      <c r="G27">
        <f t="shared" si="1"/>
        <v>174751.08740730619</v>
      </c>
      <c r="H27">
        <f t="shared" si="2"/>
        <v>269794.63220350049</v>
      </c>
      <c r="I27" s="6">
        <f t="shared" si="3"/>
        <v>0.35228108142828046</v>
      </c>
      <c r="J27">
        <f>'EV car stock and miles'!AL83</f>
        <v>766.1412322265104</v>
      </c>
      <c r="K27">
        <f>'EV light truck stock and miles'!AL83</f>
        <v>486.99126673902089</v>
      </c>
      <c r="L27">
        <f t="shared" si="4"/>
        <v>1253.1324989655313</v>
      </c>
      <c r="M27">
        <f>'ICE car stock and miles'!AL83</f>
        <v>933.62849263492751</v>
      </c>
      <c r="N27">
        <f>'ICE light truck stock and miles'!AL83</f>
        <v>849.64361418217106</v>
      </c>
      <c r="O27">
        <f t="shared" si="5"/>
        <v>1783.2721068170986</v>
      </c>
      <c r="P27">
        <f t="shared" si="6"/>
        <v>3036.4046057826299</v>
      </c>
      <c r="Q27" s="6">
        <f t="shared" si="7"/>
        <v>0.41270273947649272</v>
      </c>
      <c r="R27" s="11">
        <f t="shared" si="8"/>
        <v>6.0421658048212257E-2</v>
      </c>
    </row>
    <row r="28" spans="1:18" x14ac:dyDescent="0.3">
      <c r="A28">
        <v>2042</v>
      </c>
      <c r="B28">
        <f>'EV car stock and miles'!AL39</f>
        <v>70068.402076014478</v>
      </c>
      <c r="C28" s="14">
        <f>'EV light truck stock and miles'!AL39</f>
        <v>40624.029418009501</v>
      </c>
      <c r="D28">
        <f t="shared" si="0"/>
        <v>110692.43149402397</v>
      </c>
      <c r="E28">
        <f>'ICE car stock and miles'!AL39</f>
        <v>83384.760332493257</v>
      </c>
      <c r="F28">
        <f>'ICE light truck stock and miles'!AL39</f>
        <v>76787.116118580147</v>
      </c>
      <c r="G28">
        <f t="shared" si="1"/>
        <v>160171.87645107339</v>
      </c>
      <c r="H28">
        <f t="shared" si="2"/>
        <v>270864.30794509733</v>
      </c>
      <c r="I28" s="6">
        <f t="shared" si="3"/>
        <v>0.40866377830947259</v>
      </c>
      <c r="J28">
        <f>'EV car stock and miles'!AL84</f>
        <v>876.54394577610572</v>
      </c>
      <c r="K28">
        <f>'EV light truck stock and miles'!AL84</f>
        <v>568.96563506301891</v>
      </c>
      <c r="L28">
        <f t="shared" si="4"/>
        <v>1445.5095808391247</v>
      </c>
      <c r="M28">
        <f>'ICE car stock and miles'!AL84</f>
        <v>835.61842385423711</v>
      </c>
      <c r="N28">
        <f>'ICE light truck stock and miles'!AL84</f>
        <v>767.97593334084661</v>
      </c>
      <c r="O28">
        <f t="shared" si="5"/>
        <v>1603.5943571950838</v>
      </c>
      <c r="P28">
        <f t="shared" si="6"/>
        <v>3049.1039380342086</v>
      </c>
      <c r="Q28" s="6">
        <f t="shared" si="7"/>
        <v>0.47407684690836122</v>
      </c>
      <c r="R28" s="11">
        <f t="shared" si="8"/>
        <v>6.5413068598888624E-2</v>
      </c>
    </row>
    <row r="29" spans="1:18" x14ac:dyDescent="0.3">
      <c r="A29">
        <v>2043</v>
      </c>
      <c r="B29">
        <f>'EV car stock and miles'!AL40</f>
        <v>79311.563090420692</v>
      </c>
      <c r="C29" s="14">
        <f>'EV light truck stock and miles'!AL40</f>
        <v>46862.612497781403</v>
      </c>
      <c r="D29">
        <f t="shared" si="0"/>
        <v>126174.1755882021</v>
      </c>
      <c r="E29">
        <f>'ICE car stock and miles'!AL40</f>
        <v>75270.685607050982</v>
      </c>
      <c r="F29">
        <f>'ICE light truck stock and miles'!AL40</f>
        <v>70518.717596201212</v>
      </c>
      <c r="G29">
        <f t="shared" si="1"/>
        <v>145789.40320325218</v>
      </c>
      <c r="H29">
        <f t="shared" si="2"/>
        <v>271963.57879145426</v>
      </c>
      <c r="I29" s="6">
        <f t="shared" si="3"/>
        <v>0.46393776750876758</v>
      </c>
      <c r="J29">
        <f>'EV car stock and miles'!AL85</f>
        <v>983.30858910315283</v>
      </c>
      <c r="K29">
        <f>'EV light truck stock and miles'!AL85</f>
        <v>647.26987395732056</v>
      </c>
      <c r="L29">
        <f t="shared" si="4"/>
        <v>1630.5784630604735</v>
      </c>
      <c r="M29">
        <f>'ICE car stock and miles'!AL85</f>
        <v>741.60231767337427</v>
      </c>
      <c r="N29">
        <f>'ICE light truck stock and miles'!AL85</f>
        <v>690.48736036347702</v>
      </c>
      <c r="O29">
        <f t="shared" si="5"/>
        <v>1432.0896780368512</v>
      </c>
      <c r="P29">
        <f t="shared" si="6"/>
        <v>3062.6681410973247</v>
      </c>
      <c r="Q29" s="6">
        <f t="shared" si="7"/>
        <v>0.53240455313459223</v>
      </c>
      <c r="R29" s="11">
        <f t="shared" si="8"/>
        <v>6.8466785625824644E-2</v>
      </c>
    </row>
    <row r="30" spans="1:18" x14ac:dyDescent="0.3">
      <c r="A30">
        <v>2044</v>
      </c>
      <c r="B30">
        <f>'EV car stock and miles'!AL41</f>
        <v>88448.500195793458</v>
      </c>
      <c r="C30" s="14">
        <f>'EV light truck stock and miles'!AL41</f>
        <v>52984.745619629037</v>
      </c>
      <c r="D30">
        <f t="shared" si="0"/>
        <v>141433.2458154225</v>
      </c>
      <c r="E30">
        <f>'ICE car stock and miles'!AL41</f>
        <v>67297.318955698633</v>
      </c>
      <c r="F30">
        <f>'ICE light truck stock and miles'!AL41</f>
        <v>64369.878862491387</v>
      </c>
      <c r="G30">
        <f t="shared" si="1"/>
        <v>131667.19781819003</v>
      </c>
      <c r="H30">
        <f t="shared" si="2"/>
        <v>273100.44363361254</v>
      </c>
      <c r="I30" s="6">
        <f t="shared" si="3"/>
        <v>0.51787995630342964</v>
      </c>
      <c r="J30">
        <f>'EV car stock and miles'!AL86</f>
        <v>1086.2947910897983</v>
      </c>
      <c r="K30">
        <f>'EV light truck stock and miles'!AL86</f>
        <v>721.85330758580926</v>
      </c>
      <c r="L30">
        <f t="shared" si="4"/>
        <v>1808.1480986756076</v>
      </c>
      <c r="M30">
        <f>'ICE car stock and miles'!AL86</f>
        <v>651.91143399324562</v>
      </c>
      <c r="N30">
        <f>'ICE light truck stock and miles'!AL86</f>
        <v>617.2802192244958</v>
      </c>
      <c r="O30">
        <f t="shared" si="5"/>
        <v>1269.1916532177415</v>
      </c>
      <c r="P30">
        <f t="shared" si="6"/>
        <v>3077.3397518933489</v>
      </c>
      <c r="Q30" s="6">
        <f t="shared" si="7"/>
        <v>0.5875685639075553</v>
      </c>
      <c r="R30" s="11">
        <f t="shared" si="8"/>
        <v>6.9688607604125652E-2</v>
      </c>
    </row>
    <row r="31" spans="1:18" x14ac:dyDescent="0.3">
      <c r="A31">
        <v>2045</v>
      </c>
      <c r="B31">
        <f>'EV car stock and miles'!AL42</f>
        <v>97447.710360043944</v>
      </c>
      <c r="C31" s="14">
        <f>'EV light truck stock and miles'!AL42</f>
        <v>58961.156074515085</v>
      </c>
      <c r="D31">
        <f t="shared" si="0"/>
        <v>156408.86643455902</v>
      </c>
      <c r="E31">
        <f>'ICE car stock and miles'!AL42</f>
        <v>59505.332717671103</v>
      </c>
      <c r="F31">
        <f>'ICE light truck stock and miles'!AL42</f>
        <v>58382.82112706772</v>
      </c>
      <c r="G31">
        <f t="shared" si="1"/>
        <v>117888.15384473882</v>
      </c>
      <c r="H31">
        <f t="shared" si="2"/>
        <v>274297.02027929784</v>
      </c>
      <c r="I31" s="6">
        <f t="shared" si="3"/>
        <v>0.57021715465701595</v>
      </c>
      <c r="J31">
        <f>'EV car stock and miles'!AL87</f>
        <v>1185.3268377523189</v>
      </c>
      <c r="K31">
        <f>'EV light truck stock and miles'!AL87</f>
        <v>792.56938487050968</v>
      </c>
      <c r="L31">
        <f t="shared" si="4"/>
        <v>1977.8962226228286</v>
      </c>
      <c r="M31">
        <f>'ICE car stock and miles'!AL87</f>
        <v>566.73795133115277</v>
      </c>
      <c r="N31">
        <f>'ICE light truck stock and miles'!AL87</f>
        <v>548.52071069588715</v>
      </c>
      <c r="O31">
        <f t="shared" si="5"/>
        <v>1115.2586620270399</v>
      </c>
      <c r="P31">
        <f t="shared" si="6"/>
        <v>3093.1548846498686</v>
      </c>
      <c r="Q31" s="6">
        <f t="shared" si="7"/>
        <v>0.63944299473600974</v>
      </c>
      <c r="R31" s="11">
        <f t="shared" si="8"/>
        <v>6.9225840078993794E-2</v>
      </c>
    </row>
    <row r="32" spans="1:18" x14ac:dyDescent="0.3">
      <c r="A32">
        <v>2046</v>
      </c>
      <c r="B32">
        <f>'EV car stock and miles'!AL43</f>
        <v>106235.71880440952</v>
      </c>
      <c r="C32" s="14">
        <f>'EV light truck stock and miles'!AL43</f>
        <v>64773.037446403119</v>
      </c>
      <c r="D32">
        <f t="shared" si="0"/>
        <v>171008.75625081264</v>
      </c>
      <c r="E32">
        <f>'ICE car stock and miles'!AL43</f>
        <v>51941.715437574196</v>
      </c>
      <c r="F32">
        <f>'ICE light truck stock and miles'!AL43</f>
        <v>52516.763949476983</v>
      </c>
      <c r="G32">
        <f t="shared" si="1"/>
        <v>104458.47938705118</v>
      </c>
      <c r="H32">
        <f t="shared" si="2"/>
        <v>275467.23563786381</v>
      </c>
      <c r="I32" s="6">
        <f t="shared" si="3"/>
        <v>0.62079526755633863</v>
      </c>
      <c r="J32">
        <f>'EV car stock and miles'!AL88</f>
        <v>1279.7231862130968</v>
      </c>
      <c r="K32">
        <f>'EV light truck stock and miles'!AL88</f>
        <v>859.4536646743544</v>
      </c>
      <c r="L32">
        <f t="shared" si="4"/>
        <v>2139.1768508874511</v>
      </c>
      <c r="M32">
        <f>'ICE car stock and miles'!AL88</f>
        <v>486.35703819180839</v>
      </c>
      <c r="N32">
        <f>'ICE light truck stock and miles'!AL88</f>
        <v>483.73527056232751</v>
      </c>
      <c r="O32">
        <f t="shared" si="5"/>
        <v>970.09230875413596</v>
      </c>
      <c r="P32">
        <f t="shared" si="6"/>
        <v>3109.2691596415871</v>
      </c>
      <c r="Q32" s="6">
        <f t="shared" si="7"/>
        <v>0.68799989356149505</v>
      </c>
      <c r="R32" s="11">
        <f t="shared" si="8"/>
        <v>6.720462600515642E-2</v>
      </c>
    </row>
    <row r="33" spans="1:18" x14ac:dyDescent="0.3">
      <c r="A33">
        <v>2047</v>
      </c>
      <c r="B33">
        <f>'EV car stock and miles'!AL44</f>
        <v>114765.25252462504</v>
      </c>
      <c r="C33" s="14">
        <f>'EV light truck stock and miles'!AL44</f>
        <v>70374.456531197327</v>
      </c>
      <c r="D33">
        <f t="shared" si="0"/>
        <v>185139.70905582237</v>
      </c>
      <c r="E33">
        <f>'ICE car stock and miles'!AL44</f>
        <v>44637.761139461109</v>
      </c>
      <c r="F33">
        <f>'ICE light truck stock and miles'!AL44</f>
        <v>47036.559795002497</v>
      </c>
      <c r="G33">
        <f t="shared" si="1"/>
        <v>91674.320934463613</v>
      </c>
      <c r="H33">
        <f t="shared" si="2"/>
        <v>276814.02999028598</v>
      </c>
      <c r="I33" s="6">
        <f t="shared" si="3"/>
        <v>0.66882343016471868</v>
      </c>
      <c r="J33">
        <f>'EV car stock and miles'!AL89</f>
        <v>1369.1819923820437</v>
      </c>
      <c r="K33">
        <f>'EV light truck stock and miles'!AL89</f>
        <v>922.12141817167196</v>
      </c>
      <c r="L33">
        <f t="shared" si="4"/>
        <v>2291.3034105537158</v>
      </c>
      <c r="M33">
        <f>'ICE car stock and miles'!AL89</f>
        <v>410.86657914192108</v>
      </c>
      <c r="N33">
        <f>'ICE light truck stock and miles'!AL89</f>
        <v>424.71758263164747</v>
      </c>
      <c r="O33">
        <f t="shared" si="5"/>
        <v>835.58416177356855</v>
      </c>
      <c r="P33">
        <f t="shared" si="6"/>
        <v>3126.8875723272845</v>
      </c>
      <c r="Q33" s="6">
        <f t="shared" si="7"/>
        <v>0.732774478632227</v>
      </c>
      <c r="R33" s="11">
        <f t="shared" si="8"/>
        <v>6.395104846750832E-2</v>
      </c>
    </row>
    <row r="34" spans="1:18" x14ac:dyDescent="0.3">
      <c r="A34">
        <v>2048</v>
      </c>
      <c r="B34">
        <f>'EV car stock and miles'!AL45</f>
        <v>122909.91307864588</v>
      </c>
      <c r="C34" s="14">
        <f>'EV light truck stock and miles'!AL45</f>
        <v>75675.965990381941</v>
      </c>
      <c r="D34">
        <f t="shared" si="0"/>
        <v>198585.87906902784</v>
      </c>
      <c r="E34">
        <f>'ICE car stock and miles'!AL45</f>
        <v>37643.024358701739</v>
      </c>
      <c r="F34">
        <f>'ICE light truck stock and miles'!AL45</f>
        <v>41949.542864955823</v>
      </c>
      <c r="G34">
        <f t="shared" si="1"/>
        <v>79592.567223657563</v>
      </c>
      <c r="H34">
        <f t="shared" si="2"/>
        <v>278178.4462926854</v>
      </c>
      <c r="I34" s="6">
        <f t="shared" si="3"/>
        <v>0.7138794601652414</v>
      </c>
      <c r="J34">
        <f>'EV car stock and miles'!AL90</f>
        <v>1452.364034114147</v>
      </c>
      <c r="K34">
        <f>'EV light truck stock and miles'!AL90</f>
        <v>979.57038720310175</v>
      </c>
      <c r="L34">
        <f t="shared" si="4"/>
        <v>2431.934421317249</v>
      </c>
      <c r="M34">
        <f>'ICE car stock and miles'!AL90</f>
        <v>340.5009320621071</v>
      </c>
      <c r="N34">
        <f>'ICE light truck stock and miles'!AL90</f>
        <v>371.33806303068826</v>
      </c>
      <c r="O34">
        <f t="shared" si="5"/>
        <v>711.83899509279536</v>
      </c>
      <c r="P34">
        <f t="shared" si="6"/>
        <v>3143.7734164100443</v>
      </c>
      <c r="Q34" s="6">
        <f t="shared" si="7"/>
        <v>0.77357178752861189</v>
      </c>
      <c r="R34" s="11">
        <f t="shared" si="8"/>
        <v>5.969232736337049E-2</v>
      </c>
    </row>
    <row r="35" spans="1:18" x14ac:dyDescent="0.3">
      <c r="A35">
        <v>2049</v>
      </c>
      <c r="B35">
        <f>'EV car stock and miles'!AL46</f>
        <v>130755.328273119</v>
      </c>
      <c r="C35" s="14">
        <f>'EV light truck stock and miles'!AL46</f>
        <v>80757.870969327996</v>
      </c>
      <c r="D35">
        <f t="shared" si="0"/>
        <v>211513.19924244698</v>
      </c>
      <c r="E35">
        <f>'ICE car stock and miles'!AL46</f>
        <v>30980.362145404</v>
      </c>
      <c r="F35">
        <f>'ICE light truck stock and miles'!AL46</f>
        <v>37223.583083178011</v>
      </c>
      <c r="G35">
        <f t="shared" si="1"/>
        <v>68203.945228582015</v>
      </c>
      <c r="H35">
        <f t="shared" si="2"/>
        <v>279717.14447102899</v>
      </c>
      <c r="I35" s="6">
        <f t="shared" si="3"/>
        <v>0.75616816281475352</v>
      </c>
      <c r="J35">
        <f>'EV car stock and miles'!AL91</f>
        <v>1530.8215252671275</v>
      </c>
      <c r="K35">
        <f>'EV light truck stock and miles'!AL91</f>
        <v>1033.3479427139989</v>
      </c>
      <c r="L35">
        <f t="shared" si="4"/>
        <v>2564.1694679811262</v>
      </c>
      <c r="M35">
        <f>'ICE car stock and miles'!AL91</f>
        <v>275.21148234358975</v>
      </c>
      <c r="N35">
        <f>'ICE light truck stock and miles'!AL91</f>
        <v>323.10097320823564</v>
      </c>
      <c r="O35">
        <f t="shared" si="5"/>
        <v>598.31245555182545</v>
      </c>
      <c r="P35">
        <f t="shared" si="6"/>
        <v>3162.4819235329514</v>
      </c>
      <c r="Q35" s="6">
        <f t="shared" si="7"/>
        <v>0.81080920934295064</v>
      </c>
      <c r="R35" s="11">
        <f t="shared" si="8"/>
        <v>5.4641046528197124E-2</v>
      </c>
    </row>
    <row r="36" spans="1:18" x14ac:dyDescent="0.3">
      <c r="A36">
        <v>2050</v>
      </c>
      <c r="B36">
        <f>'EV car stock and miles'!AL47</f>
        <v>138024.76840242706</v>
      </c>
      <c r="C36" s="14">
        <f>'EV light truck stock and miles'!AL47</f>
        <v>85595.70532309702</v>
      </c>
      <c r="D36">
        <f t="shared" si="0"/>
        <v>223620.47372552409</v>
      </c>
      <c r="E36">
        <f>'ICE car stock and miles'!AL47</f>
        <v>24914.765210645997</v>
      </c>
      <c r="F36">
        <f>'ICE light truck stock and miles'!AL47</f>
        <v>32836.871627139015</v>
      </c>
      <c r="G36">
        <f t="shared" si="1"/>
        <v>57751.636837785016</v>
      </c>
      <c r="H36">
        <f t="shared" si="2"/>
        <v>281372.11056330911</v>
      </c>
      <c r="I36" s="8">
        <f t="shared" si="3"/>
        <v>0.7947499603917183</v>
      </c>
      <c r="J36">
        <f>'EV car stock and miles'!AL92</f>
        <v>1602.1301148342088</v>
      </c>
      <c r="K36">
        <f>'EV light truck stock and miles'!AL92</f>
        <v>1083.3883036290729</v>
      </c>
      <c r="L36">
        <f t="shared" si="4"/>
        <v>2685.5184184632817</v>
      </c>
      <c r="M36">
        <f>'ICE car stock and miles'!AL92</f>
        <v>217.27871384798385</v>
      </c>
      <c r="N36">
        <f>'ICE light truck stock and miles'!AL92</f>
        <v>279.61326518197149</v>
      </c>
      <c r="O36">
        <f t="shared" si="5"/>
        <v>496.89197902995534</v>
      </c>
      <c r="P36">
        <f>SUM(O36,L36)</f>
        <v>3182.4103974932368</v>
      </c>
      <c r="Q36" s="18">
        <f t="shared" si="7"/>
        <v>0.84386301043342693</v>
      </c>
      <c r="R36" s="11">
        <f t="shared" si="8"/>
        <v>4.9113050041708628E-2</v>
      </c>
    </row>
    <row r="37" spans="1:18" x14ac:dyDescent="0.3">
      <c r="C37"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8"/>
  <sheetViews>
    <sheetView topLeftCell="E1" zoomScale="70" zoomScaleNormal="70" workbookViewId="0">
      <selection activeCell="K6" sqref="K6"/>
    </sheetView>
  </sheetViews>
  <sheetFormatPr defaultColWidth="7.6640625" defaultRowHeight="13.8" x14ac:dyDescent="0.25"/>
  <cols>
    <col min="1" max="1" width="7.6640625" style="7"/>
    <col min="2" max="2" width="38.5546875" style="7" bestFit="1" customWidth="1"/>
    <col min="3" max="3" width="40.109375" style="7" customWidth="1"/>
    <col min="4" max="4" width="31.88671875" style="7" customWidth="1"/>
    <col min="5" max="5" width="34.44140625" style="7" bestFit="1" customWidth="1"/>
    <col min="6" max="6" width="41.77734375" style="7" bestFit="1" customWidth="1"/>
    <col min="7" max="7" width="27.109375" style="7" bestFit="1" customWidth="1"/>
    <col min="8" max="8" width="34.33203125" style="7" bestFit="1" customWidth="1"/>
    <col min="9" max="9" width="23.77734375" style="7" customWidth="1"/>
    <col min="10" max="11" width="30.109375" style="7" bestFit="1" customWidth="1"/>
    <col min="12" max="16384" width="7.6640625" style="7"/>
  </cols>
  <sheetData>
    <row r="1" spans="1:11" x14ac:dyDescent="0.25">
      <c r="A1" s="3" t="s">
        <v>54</v>
      </c>
    </row>
    <row r="5" spans="1:11" ht="14.4" x14ac:dyDescent="0.3">
      <c r="A5" s="3" t="s">
        <v>0</v>
      </c>
      <c r="B5" s="3" t="s">
        <v>55</v>
      </c>
      <c r="C5" s="3" t="s">
        <v>56</v>
      </c>
      <c r="D5" s="3" t="s">
        <v>57</v>
      </c>
      <c r="E5" s="3" t="s">
        <v>58</v>
      </c>
      <c r="F5" s="3" t="s">
        <v>59</v>
      </c>
      <c r="G5" s="3" t="s">
        <v>60</v>
      </c>
      <c r="H5" t="s">
        <v>61</v>
      </c>
      <c r="I5" t="s">
        <v>62</v>
      </c>
      <c r="J5" s="3" t="s">
        <v>66</v>
      </c>
      <c r="K5" s="3" t="s">
        <v>72</v>
      </c>
    </row>
    <row r="6" spans="1:11" ht="14.4" x14ac:dyDescent="0.3">
      <c r="A6" s="7">
        <v>2018</v>
      </c>
      <c r="B6">
        <v>8605.5898440000001</v>
      </c>
      <c r="C6">
        <v>7497.3974609999996</v>
      </c>
      <c r="D6">
        <v>16102.987305000001</v>
      </c>
      <c r="E6" s="7">
        <v>95.4298</v>
      </c>
      <c r="F6">
        <v>15.137081999999999</v>
      </c>
      <c r="G6">
        <v>126846.68700000001</v>
      </c>
      <c r="H6">
        <v>116961.41799999999</v>
      </c>
      <c r="I6">
        <v>243808.10500000001</v>
      </c>
      <c r="J6">
        <v>419.95400000000001</v>
      </c>
      <c r="K6" s="7">
        <v>43.256</v>
      </c>
    </row>
    <row r="7" spans="1:11" ht="14.4" x14ac:dyDescent="0.3">
      <c r="A7" s="7">
        <v>2019</v>
      </c>
      <c r="B7">
        <v>8524.1445309999999</v>
      </c>
      <c r="C7">
        <v>7527.9331050000001</v>
      </c>
      <c r="D7">
        <v>16052.078125</v>
      </c>
      <c r="E7" s="7">
        <v>175.54916299999996</v>
      </c>
      <c r="F7">
        <v>26.909941000000003</v>
      </c>
      <c r="G7">
        <v>128173.44700000001</v>
      </c>
      <c r="H7">
        <v>117230.003</v>
      </c>
      <c r="I7">
        <v>245403.44200000001</v>
      </c>
      <c r="J7"/>
    </row>
    <row r="8" spans="1:11" ht="14.4" x14ac:dyDescent="0.3">
      <c r="A8" s="7">
        <v>2020</v>
      </c>
      <c r="B8">
        <v>8780.2060550000006</v>
      </c>
      <c r="C8">
        <v>7190.8134769999997</v>
      </c>
      <c r="D8">
        <v>15971.019531</v>
      </c>
      <c r="E8" s="7">
        <v>280.31800099999998</v>
      </c>
      <c r="F8">
        <v>48.828783000000001</v>
      </c>
      <c r="G8">
        <v>129694.183</v>
      </c>
      <c r="H8">
        <v>117167.137</v>
      </c>
      <c r="I8">
        <v>246861.32799999998</v>
      </c>
      <c r="J8"/>
    </row>
    <row r="9" spans="1:11" ht="14.4" x14ac:dyDescent="0.3">
      <c r="A9" s="7">
        <v>2021</v>
      </c>
      <c r="B9">
        <v>8738.3378909999992</v>
      </c>
      <c r="C9">
        <v>6857.9072269999997</v>
      </c>
      <c r="D9">
        <v>15596.245117</v>
      </c>
      <c r="E9" s="7">
        <v>373.50577599999997</v>
      </c>
      <c r="F9">
        <v>69.470779999999991</v>
      </c>
      <c r="G9">
        <v>131089.06599999999</v>
      </c>
      <c r="H9">
        <v>116800.76599999999</v>
      </c>
      <c r="I9">
        <v>247889.83200000002</v>
      </c>
      <c r="J9"/>
    </row>
    <row r="10" spans="1:11" ht="14.4" x14ac:dyDescent="0.3">
      <c r="A10" s="7">
        <v>2022</v>
      </c>
      <c r="B10">
        <v>8816.3632809999999</v>
      </c>
      <c r="C10">
        <v>6798.0517579999996</v>
      </c>
      <c r="D10">
        <v>15614.415039</v>
      </c>
      <c r="E10" s="7">
        <v>463.94956200000001</v>
      </c>
      <c r="F10">
        <v>83.499811000000008</v>
      </c>
      <c r="G10">
        <v>132482.08600000001</v>
      </c>
      <c r="H10">
        <v>116407.288</v>
      </c>
      <c r="I10">
        <v>248889.37400000001</v>
      </c>
      <c r="J10"/>
    </row>
    <row r="11" spans="1:11" ht="14.4" x14ac:dyDescent="0.3">
      <c r="A11" s="7">
        <v>2023</v>
      </c>
      <c r="B11">
        <v>8950.6796880000002</v>
      </c>
      <c r="C11">
        <v>6791.5219729999999</v>
      </c>
      <c r="D11">
        <v>15742.201171999999</v>
      </c>
      <c r="E11" s="7">
        <v>547.04783599999996</v>
      </c>
      <c r="F11">
        <v>94.625028999999998</v>
      </c>
      <c r="G11">
        <v>133939.74299999999</v>
      </c>
      <c r="H11">
        <v>116043.51</v>
      </c>
      <c r="I11">
        <v>249983.24600000001</v>
      </c>
      <c r="J11"/>
    </row>
    <row r="12" spans="1:11" ht="14.4" x14ac:dyDescent="0.3">
      <c r="A12" s="7">
        <v>2024</v>
      </c>
      <c r="B12">
        <v>9036.1992190000001</v>
      </c>
      <c r="C12">
        <v>6750.1679690000001</v>
      </c>
      <c r="D12">
        <v>15786.367188</v>
      </c>
      <c r="E12" s="7">
        <v>609.40206899999998</v>
      </c>
      <c r="F12">
        <v>112.55358999999999</v>
      </c>
      <c r="G12">
        <v>135409.027</v>
      </c>
      <c r="H12">
        <v>115680.79400000001</v>
      </c>
      <c r="I12">
        <v>251089.81299999999</v>
      </c>
      <c r="J12"/>
    </row>
    <row r="13" spans="1:11" ht="14.4" x14ac:dyDescent="0.3">
      <c r="A13" s="7">
        <v>2025</v>
      </c>
      <c r="B13">
        <v>9088.8066409999992</v>
      </c>
      <c r="C13">
        <v>6767.9838870000003</v>
      </c>
      <c r="D13">
        <v>15856.791015999999</v>
      </c>
      <c r="E13" s="7">
        <v>734.37932499999999</v>
      </c>
      <c r="F13">
        <v>130.36127700000003</v>
      </c>
      <c r="G13">
        <v>136855.54500000001</v>
      </c>
      <c r="H13">
        <v>115380.905</v>
      </c>
      <c r="I13">
        <v>252236.44999999998</v>
      </c>
      <c r="J13"/>
    </row>
    <row r="14" spans="1:11" ht="14.4" x14ac:dyDescent="0.3">
      <c r="A14" s="7">
        <v>2026</v>
      </c>
      <c r="B14">
        <v>9145.8222659999992</v>
      </c>
      <c r="C14">
        <v>6855.3388670000004</v>
      </c>
      <c r="D14">
        <v>16001.161133</v>
      </c>
      <c r="E14" s="7">
        <v>789.90491500000007</v>
      </c>
      <c r="F14">
        <v>130.14719000000002</v>
      </c>
      <c r="G14">
        <v>138281.52499999999</v>
      </c>
      <c r="H14">
        <v>115218.14</v>
      </c>
      <c r="I14">
        <v>253499.66399999999</v>
      </c>
      <c r="J14"/>
    </row>
    <row r="15" spans="1:11" ht="14.4" x14ac:dyDescent="0.3">
      <c r="A15" s="7">
        <v>2027</v>
      </c>
      <c r="B15">
        <v>9253.0107420000004</v>
      </c>
      <c r="C15">
        <v>6820.2309569999998</v>
      </c>
      <c r="D15">
        <v>16073.242188</v>
      </c>
      <c r="E15" s="7">
        <v>843.41508499999998</v>
      </c>
      <c r="F15">
        <v>127.007231</v>
      </c>
      <c r="G15">
        <v>139738.144</v>
      </c>
      <c r="H15">
        <v>115059.99</v>
      </c>
      <c r="I15">
        <v>254798.12599999999</v>
      </c>
      <c r="J15"/>
    </row>
    <row r="16" spans="1:11" ht="14.4" x14ac:dyDescent="0.3">
      <c r="A16" s="7">
        <v>2028</v>
      </c>
      <c r="B16">
        <v>9385.5917969999991</v>
      </c>
      <c r="C16">
        <v>6814.3154299999997</v>
      </c>
      <c r="D16">
        <v>16199.907227</v>
      </c>
      <c r="E16" s="7">
        <v>904.02199599999994</v>
      </c>
      <c r="F16">
        <v>127.44257300000001</v>
      </c>
      <c r="G16">
        <v>141249.405</v>
      </c>
      <c r="H16">
        <v>114935.852</v>
      </c>
      <c r="I16">
        <v>256185.24200000003</v>
      </c>
      <c r="J16"/>
    </row>
    <row r="17" spans="1:10" ht="14.4" x14ac:dyDescent="0.3">
      <c r="A17" s="7">
        <v>2029</v>
      </c>
      <c r="B17">
        <v>9464.1152340000008</v>
      </c>
      <c r="C17">
        <v>6771.1826170000004</v>
      </c>
      <c r="D17">
        <v>16235.297852</v>
      </c>
      <c r="E17" s="7">
        <v>962.52141499999993</v>
      </c>
      <c r="F17">
        <v>129.29052200000001</v>
      </c>
      <c r="G17">
        <v>142757.90400000001</v>
      </c>
      <c r="H17">
        <v>114797.501</v>
      </c>
      <c r="I17">
        <v>257555.42</v>
      </c>
      <c r="J17"/>
    </row>
    <row r="18" spans="1:10" ht="14.4" x14ac:dyDescent="0.3">
      <c r="A18" s="7">
        <v>2030</v>
      </c>
      <c r="B18">
        <v>9555.8359380000002</v>
      </c>
      <c r="C18">
        <v>6778.2558589999999</v>
      </c>
      <c r="D18">
        <v>16334.091796999999</v>
      </c>
      <c r="E18" s="7">
        <v>1016.0773320000001</v>
      </c>
      <c r="F18">
        <v>130.58746400000001</v>
      </c>
      <c r="G18">
        <v>144273.69699999999</v>
      </c>
      <c r="H18">
        <v>114676.338</v>
      </c>
      <c r="I18">
        <v>258950.04300000001</v>
      </c>
      <c r="J18"/>
    </row>
    <row r="19" spans="1:10" ht="14.4" x14ac:dyDescent="0.3">
      <c r="A19" s="7">
        <v>2031</v>
      </c>
      <c r="B19">
        <v>9635.8105469999991</v>
      </c>
      <c r="C19">
        <v>6752.1733400000003</v>
      </c>
      <c r="D19">
        <v>16387.984375</v>
      </c>
      <c r="E19" s="7">
        <v>1078.9295499999998</v>
      </c>
      <c r="F19">
        <v>131.71681599999999</v>
      </c>
      <c r="G19">
        <v>145783.31</v>
      </c>
      <c r="H19">
        <v>114534.859</v>
      </c>
      <c r="I19">
        <v>260318.17600000001</v>
      </c>
      <c r="J19"/>
    </row>
    <row r="20" spans="1:10" ht="14.4" x14ac:dyDescent="0.3">
      <c r="A20" s="7">
        <v>2032</v>
      </c>
      <c r="B20">
        <v>9634.6542969999991</v>
      </c>
      <c r="C20">
        <v>6701.3085940000001</v>
      </c>
      <c r="D20">
        <v>16335.962890999999</v>
      </c>
      <c r="E20" s="7">
        <v>1132.7046049999999</v>
      </c>
      <c r="F20">
        <v>133.41208599999999</v>
      </c>
      <c r="G20">
        <v>147200.60699999999</v>
      </c>
      <c r="H20">
        <v>114336.22</v>
      </c>
      <c r="I20">
        <v>261536.83499999999</v>
      </c>
      <c r="J20"/>
    </row>
    <row r="21" spans="1:10" ht="14.4" x14ac:dyDescent="0.3">
      <c r="A21" s="7">
        <v>2033</v>
      </c>
      <c r="B21">
        <v>9626.9814449999994</v>
      </c>
      <c r="C21">
        <v>6656.5537109999996</v>
      </c>
      <c r="D21">
        <v>16283.535156</v>
      </c>
      <c r="E21" s="7">
        <v>1191.5846859999999</v>
      </c>
      <c r="F21">
        <v>134.83528699999999</v>
      </c>
      <c r="G21">
        <v>148524.36800000002</v>
      </c>
      <c r="H21">
        <v>114050.72</v>
      </c>
      <c r="I21">
        <v>262575.07299999997</v>
      </c>
      <c r="J21"/>
    </row>
    <row r="22" spans="1:10" ht="14.4" x14ac:dyDescent="0.3">
      <c r="A22" s="7">
        <v>2034</v>
      </c>
      <c r="B22">
        <v>9685.6005860000005</v>
      </c>
      <c r="C22">
        <v>6648.1469729999999</v>
      </c>
      <c r="D22">
        <v>16333.748046999999</v>
      </c>
      <c r="E22" s="7">
        <v>1258.5717930000001</v>
      </c>
      <c r="F22">
        <v>136.85998499999999</v>
      </c>
      <c r="G22">
        <v>149817.20000000001</v>
      </c>
      <c r="H22">
        <v>113737.122</v>
      </c>
      <c r="I22">
        <v>263554.321</v>
      </c>
      <c r="J22"/>
    </row>
    <row r="23" spans="1:10" ht="14.4" x14ac:dyDescent="0.3">
      <c r="A23" s="7">
        <v>2035</v>
      </c>
      <c r="B23">
        <v>9730.6425780000009</v>
      </c>
      <c r="C23">
        <v>6647.3232420000004</v>
      </c>
      <c r="D23">
        <v>16377.965819999999</v>
      </c>
      <c r="E23" s="7">
        <v>1320.2554170000001</v>
      </c>
      <c r="F23">
        <v>138.211468</v>
      </c>
      <c r="G23">
        <v>151059.78400000001</v>
      </c>
      <c r="H23">
        <v>113426.36899999999</v>
      </c>
      <c r="I23">
        <v>264486.14500000002</v>
      </c>
      <c r="J23"/>
    </row>
    <row r="24" spans="1:10" ht="14.4" x14ac:dyDescent="0.3">
      <c r="A24" s="7">
        <v>2036</v>
      </c>
      <c r="B24">
        <v>9779.7822269999997</v>
      </c>
      <c r="C24">
        <v>6659.9755859999996</v>
      </c>
      <c r="D24">
        <v>16439.757812</v>
      </c>
      <c r="E24" s="7">
        <v>1378.184135</v>
      </c>
      <c r="F24">
        <v>140.06333799999999</v>
      </c>
      <c r="G24">
        <v>152253.90599999999</v>
      </c>
      <c r="H24">
        <v>113140.22799999999</v>
      </c>
      <c r="I24">
        <v>265394.13500000001</v>
      </c>
      <c r="J24"/>
    </row>
    <row r="25" spans="1:10" ht="14.4" x14ac:dyDescent="0.3">
      <c r="A25" s="7">
        <v>2037</v>
      </c>
      <c r="B25">
        <v>9847.0839840000008</v>
      </c>
      <c r="C25">
        <v>6637.482422</v>
      </c>
      <c r="D25">
        <v>16484.566406000002</v>
      </c>
      <c r="E25" s="7">
        <v>1442.16661</v>
      </c>
      <c r="F25">
        <v>141.80406199999999</v>
      </c>
      <c r="G25">
        <v>153407.82200000001</v>
      </c>
      <c r="H25">
        <v>112858.55899999999</v>
      </c>
      <c r="I25">
        <v>266266.38800000004</v>
      </c>
      <c r="J25"/>
    </row>
    <row r="26" spans="1:10" ht="14.4" x14ac:dyDescent="0.3">
      <c r="A26" s="7">
        <v>2038</v>
      </c>
      <c r="B26">
        <v>9945.1347659999992</v>
      </c>
      <c r="C26">
        <v>6674.6215819999998</v>
      </c>
      <c r="D26">
        <v>16619.755859000001</v>
      </c>
      <c r="E26" s="7">
        <v>1502.3318400000001</v>
      </c>
      <c r="F26">
        <v>142.82773900000001</v>
      </c>
      <c r="G26">
        <v>154561.478</v>
      </c>
      <c r="H26">
        <v>112649.42200000001</v>
      </c>
      <c r="I26">
        <v>267210.90700000001</v>
      </c>
      <c r="J26"/>
    </row>
    <row r="27" spans="1:10" ht="14.4" x14ac:dyDescent="0.3">
      <c r="A27" s="7">
        <v>2039</v>
      </c>
      <c r="B27">
        <v>10054.578125</v>
      </c>
      <c r="C27">
        <v>6718.5419920000004</v>
      </c>
      <c r="D27">
        <v>16773.121093999998</v>
      </c>
      <c r="E27" s="7">
        <v>1560.0266120000001</v>
      </c>
      <c r="F27">
        <v>144.023146</v>
      </c>
      <c r="G27">
        <v>155736.084</v>
      </c>
      <c r="H27">
        <v>112503.74600000001</v>
      </c>
      <c r="I27">
        <v>268239.83800000005</v>
      </c>
      <c r="J27"/>
    </row>
    <row r="28" spans="1:10" ht="14.4" x14ac:dyDescent="0.3">
      <c r="A28" s="7">
        <v>2040</v>
      </c>
      <c r="B28">
        <v>10138.200194999999</v>
      </c>
      <c r="C28">
        <v>6742.123047</v>
      </c>
      <c r="D28">
        <v>16880.324218999998</v>
      </c>
      <c r="E28" s="7">
        <v>1614.663505</v>
      </c>
      <c r="F28">
        <v>146.13898800000001</v>
      </c>
      <c r="G28">
        <v>156907.196</v>
      </c>
      <c r="H28">
        <v>112403.29</v>
      </c>
      <c r="I28">
        <v>269310.48600000003</v>
      </c>
      <c r="J28"/>
    </row>
    <row r="29" spans="1:10" ht="14.4" x14ac:dyDescent="0.3">
      <c r="A29" s="7">
        <v>2041</v>
      </c>
      <c r="B29">
        <v>10233.808594</v>
      </c>
      <c r="C29">
        <v>6782.1992190000001</v>
      </c>
      <c r="D29">
        <v>17016.007812</v>
      </c>
      <c r="E29" s="7">
        <v>1660.6507190000002</v>
      </c>
      <c r="F29">
        <v>148.19225</v>
      </c>
      <c r="G29">
        <v>158095.15400000001</v>
      </c>
      <c r="H29">
        <v>112362.83100000001</v>
      </c>
      <c r="I29">
        <v>270457.97700000001</v>
      </c>
      <c r="J29"/>
    </row>
    <row r="30" spans="1:10" ht="14.4" x14ac:dyDescent="0.3">
      <c r="A30" s="7">
        <v>2042</v>
      </c>
      <c r="B30">
        <v>10303.809569999999</v>
      </c>
      <c r="C30">
        <v>6809.0527339999999</v>
      </c>
      <c r="D30">
        <v>17112.863281000002</v>
      </c>
      <c r="E30" s="7">
        <v>1702.666252</v>
      </c>
      <c r="F30">
        <v>150.45527999999999</v>
      </c>
      <c r="G30">
        <v>159278.946</v>
      </c>
      <c r="H30">
        <v>112372.02499999999</v>
      </c>
      <c r="I30">
        <v>271650.96999999997</v>
      </c>
      <c r="J30"/>
    </row>
    <row r="31" spans="1:10" ht="14.4" x14ac:dyDescent="0.3">
      <c r="A31" s="7">
        <v>2043</v>
      </c>
      <c r="B31">
        <v>10404.5625</v>
      </c>
      <c r="C31">
        <v>6866.251953</v>
      </c>
      <c r="D31">
        <v>17270.814452999999</v>
      </c>
      <c r="E31" s="7">
        <v>1749.4005590000002</v>
      </c>
      <c r="F31">
        <v>152.88051300000001</v>
      </c>
      <c r="G31">
        <v>160490.61599999998</v>
      </c>
      <c r="H31">
        <v>112459.16</v>
      </c>
      <c r="I31">
        <v>272949.76799999998</v>
      </c>
      <c r="J31"/>
    </row>
    <row r="32" spans="1:10" ht="14.4" x14ac:dyDescent="0.3">
      <c r="A32" s="7">
        <v>2044</v>
      </c>
      <c r="B32">
        <v>10523.604492</v>
      </c>
      <c r="C32">
        <v>6939.2890619999998</v>
      </c>
      <c r="D32">
        <v>17462.894531000002</v>
      </c>
      <c r="E32" s="7">
        <v>1800.1470939999999</v>
      </c>
      <c r="F32">
        <v>156.23773800000001</v>
      </c>
      <c r="G32">
        <v>161748.42799999999</v>
      </c>
      <c r="H32">
        <v>112632.33900000001</v>
      </c>
      <c r="I32">
        <v>274380.76799999998</v>
      </c>
      <c r="J32"/>
    </row>
    <row r="33" spans="1:10" ht="14.4" x14ac:dyDescent="0.3">
      <c r="A33" s="7">
        <v>2045</v>
      </c>
      <c r="B33">
        <v>10635.987305000001</v>
      </c>
      <c r="C33">
        <v>7010.1420900000003</v>
      </c>
      <c r="D33">
        <v>17646.128906000002</v>
      </c>
      <c r="E33" s="7">
        <v>1849.5310979999999</v>
      </c>
      <c r="F33">
        <v>159.85811800000002</v>
      </c>
      <c r="G33">
        <v>163044.55600000001</v>
      </c>
      <c r="H33">
        <v>112881.584</v>
      </c>
      <c r="I33">
        <v>275926.147</v>
      </c>
      <c r="J33"/>
    </row>
    <row r="34" spans="1:10" ht="14.4" x14ac:dyDescent="0.3">
      <c r="A34" s="7">
        <v>2046</v>
      </c>
      <c r="B34">
        <v>10716.804688</v>
      </c>
      <c r="C34">
        <v>7089.1108400000003</v>
      </c>
      <c r="D34">
        <v>17805.916015999999</v>
      </c>
      <c r="E34" s="7">
        <v>1890.5678950000001</v>
      </c>
      <c r="F34">
        <v>163.145061</v>
      </c>
      <c r="G34">
        <v>164347.61000000002</v>
      </c>
      <c r="H34">
        <v>113211.45600000001</v>
      </c>
      <c r="I34">
        <v>277559.08199999999</v>
      </c>
      <c r="J34"/>
    </row>
    <row r="35" spans="1:10" ht="14.4" x14ac:dyDescent="0.3">
      <c r="A35" s="7">
        <v>2047</v>
      </c>
      <c r="B35">
        <v>10784.556640999999</v>
      </c>
      <c r="C35">
        <v>7143.5791019999997</v>
      </c>
      <c r="D35">
        <v>17928.136718999998</v>
      </c>
      <c r="E35" s="7">
        <v>1938.6935579999999</v>
      </c>
      <c r="F35">
        <v>167.15708899999998</v>
      </c>
      <c r="G35">
        <v>165643.93599999999</v>
      </c>
      <c r="H35">
        <v>113594.307</v>
      </c>
      <c r="I35">
        <v>279238.25099999999</v>
      </c>
      <c r="J35"/>
    </row>
    <row r="36" spans="1:10" ht="14.4" x14ac:dyDescent="0.3">
      <c r="A36" s="7">
        <v>2048</v>
      </c>
      <c r="B36">
        <v>10769.070312</v>
      </c>
      <c r="C36">
        <v>7135.78125</v>
      </c>
      <c r="D36">
        <v>17904.851562</v>
      </c>
      <c r="E36" s="7">
        <v>1977.8489070000001</v>
      </c>
      <c r="F36">
        <v>170.84451799999997</v>
      </c>
      <c r="G36">
        <v>166849.747</v>
      </c>
      <c r="H36">
        <v>113964.10400000001</v>
      </c>
      <c r="I36">
        <v>280813.84299999999</v>
      </c>
      <c r="J36"/>
    </row>
    <row r="37" spans="1:10" ht="14.4" x14ac:dyDescent="0.3">
      <c r="A37" s="7">
        <v>2049</v>
      </c>
      <c r="B37">
        <v>10856.741211</v>
      </c>
      <c r="C37">
        <v>7215.9169920000004</v>
      </c>
      <c r="D37">
        <v>18072.658202999999</v>
      </c>
      <c r="E37" s="7">
        <v>2031.4328009999999</v>
      </c>
      <c r="F37">
        <v>175.47879</v>
      </c>
      <c r="G37">
        <v>168066.986</v>
      </c>
      <c r="H37">
        <v>114405.61700000001</v>
      </c>
      <c r="I37">
        <v>282472.59500000003</v>
      </c>
      <c r="J37"/>
    </row>
    <row r="38" spans="1:10" ht="14.4" x14ac:dyDescent="0.3">
      <c r="A38" s="7">
        <v>2050</v>
      </c>
      <c r="B38">
        <v>10937.949219</v>
      </c>
      <c r="C38">
        <v>7287.3588870000003</v>
      </c>
      <c r="D38">
        <v>18225.308593999998</v>
      </c>
      <c r="E38" s="7">
        <v>2088.3178560000001</v>
      </c>
      <c r="F38">
        <v>181.00666999999999</v>
      </c>
      <c r="G38">
        <v>169287.32299999997</v>
      </c>
      <c r="H38">
        <v>114907.539</v>
      </c>
      <c r="I38">
        <v>284194.85500000004</v>
      </c>
      <c r="J3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1A1A-8C98-4296-8589-4F5CA87EED58}">
  <dimension ref="E1:AL92"/>
  <sheetViews>
    <sheetView topLeftCell="A31" zoomScale="115" zoomScaleNormal="115" workbookViewId="0">
      <selection activeCell="E13" sqref="E13"/>
    </sheetView>
  </sheetViews>
  <sheetFormatPr defaultRowHeight="14.4" x14ac:dyDescent="0.3"/>
  <cols>
    <col min="5" max="5" width="40.109375" customWidth="1"/>
    <col min="6" max="6" width="13" bestFit="1" customWidth="1"/>
    <col min="38" max="38" width="14.33203125" bestFit="1" customWidth="1"/>
  </cols>
  <sheetData>
    <row r="1" spans="5:38" x14ac:dyDescent="0.3">
      <c r="E1" t="s">
        <v>64</v>
      </c>
      <c r="F1">
        <v>1</v>
      </c>
      <c r="G1">
        <v>0.997</v>
      </c>
      <c r="H1">
        <v>0.99699097291875627</v>
      </c>
      <c r="I1">
        <v>0.99698189134808857</v>
      </c>
      <c r="J1">
        <v>0.99293642785065594</v>
      </c>
      <c r="K1">
        <v>0.98983739837398377</v>
      </c>
      <c r="L1">
        <v>0.98665297741273095</v>
      </c>
      <c r="M1">
        <v>0.9802289281997919</v>
      </c>
      <c r="N1">
        <v>0.97664543524416148</v>
      </c>
      <c r="O1">
        <v>0.97065217391304348</v>
      </c>
      <c r="P1">
        <v>0.96528555431131013</v>
      </c>
      <c r="Q1">
        <v>0.95823665893271459</v>
      </c>
      <c r="R1">
        <v>0.95399515738498797</v>
      </c>
      <c r="S1">
        <v>0.91116751269035523</v>
      </c>
      <c r="T1">
        <v>0.85376044568245124</v>
      </c>
      <c r="U1">
        <v>0.83197389885807504</v>
      </c>
      <c r="V1">
        <v>0.81372549019607843</v>
      </c>
      <c r="W1">
        <v>0.8</v>
      </c>
      <c r="X1">
        <v>0.78614457831325302</v>
      </c>
      <c r="Y1">
        <v>0.77777777777777779</v>
      </c>
      <c r="Z1">
        <v>0.77339901477832507</v>
      </c>
      <c r="AA1">
        <v>0.76433121019108274</v>
      </c>
      <c r="AB1">
        <v>0.76666666666666672</v>
      </c>
      <c r="AC1">
        <v>0.76086956521739135</v>
      </c>
      <c r="AD1">
        <v>0.75714285714285701</v>
      </c>
      <c r="AE1">
        <v>0.75471698113207553</v>
      </c>
      <c r="AF1">
        <v>0.75</v>
      </c>
      <c r="AG1">
        <v>0.76666666666666672</v>
      </c>
      <c r="AH1">
        <v>0.56521739130434778</v>
      </c>
      <c r="AI1">
        <v>0.76923076923076927</v>
      </c>
      <c r="AJ1">
        <v>0.7</v>
      </c>
      <c r="AK1">
        <v>0.2857142857142857</v>
      </c>
    </row>
    <row r="2" spans="5:38" x14ac:dyDescent="0.3">
      <c r="E2" t="s">
        <v>70</v>
      </c>
      <c r="F2" s="6"/>
      <c r="G2" s="16">
        <v>0.16414713879171164</v>
      </c>
      <c r="H2" s="16">
        <v>0.17608924485200564</v>
      </c>
      <c r="I2" s="16">
        <v>0.14362722659464311</v>
      </c>
      <c r="J2" s="16">
        <v>0.24972710346741681</v>
      </c>
      <c r="K2" s="16">
        <v>0.14746288660999801</v>
      </c>
      <c r="L2" s="16">
        <v>6.3003294522145301E-2</v>
      </c>
      <c r="M2" s="16">
        <v>5.0232649478326799E-2</v>
      </c>
      <c r="N2" s="16">
        <v>7.6853565660538236E-4</v>
      </c>
      <c r="O2" s="16">
        <v>5.2360118146033607E-4</v>
      </c>
      <c r="P2" s="16">
        <v>3.8160669548996449E-4</v>
      </c>
      <c r="Q2" s="16">
        <v>1.1199119827525188E-4</v>
      </c>
      <c r="R2" s="16">
        <v>9.9669906426981647E-5</v>
      </c>
      <c r="S2" s="16">
        <v>4.775969377835823E-5</v>
      </c>
      <c r="T2" s="16">
        <v>8.421481802719907E-5</v>
      </c>
      <c r="U2" s="16">
        <v>1.7174718573453692E-4</v>
      </c>
      <c r="V2" s="16">
        <v>1.8149236249220783E-4</v>
      </c>
      <c r="W2" s="16">
        <v>5.2028088770157319E-4</v>
      </c>
      <c r="X2" s="16">
        <v>8.765082620232511E-4</v>
      </c>
      <c r="Y2" s="16">
        <v>8.7539660466611803E-4</v>
      </c>
      <c r="Z2" s="16">
        <v>1.0676512310714278E-3</v>
      </c>
      <c r="AA2" s="16">
        <v>0</v>
      </c>
      <c r="AB2" s="16">
        <v>0</v>
      </c>
      <c r="AC2" s="16">
        <v>0</v>
      </c>
      <c r="AD2" s="16">
        <v>0</v>
      </c>
      <c r="AE2" s="16">
        <v>0</v>
      </c>
      <c r="AF2" s="16">
        <v>0</v>
      </c>
      <c r="AG2" s="16">
        <v>0</v>
      </c>
      <c r="AH2" s="16">
        <v>0</v>
      </c>
      <c r="AI2" s="16">
        <v>0</v>
      </c>
      <c r="AJ2" s="16">
        <v>0</v>
      </c>
      <c r="AK2" s="16">
        <v>0</v>
      </c>
    </row>
    <row r="3" spans="5:38" x14ac:dyDescent="0.3">
      <c r="E3" t="s">
        <v>83</v>
      </c>
      <c r="F3">
        <v>13852.080900000001</v>
      </c>
      <c r="G3">
        <v>13439.7636</v>
      </c>
      <c r="H3">
        <v>13041.0481</v>
      </c>
      <c r="I3">
        <v>12655.9344</v>
      </c>
      <c r="J3">
        <v>12284.422500000001</v>
      </c>
      <c r="K3">
        <v>11926.5124</v>
      </c>
      <c r="L3">
        <v>11582.204099999999</v>
      </c>
      <c r="M3">
        <v>11251.497599999999</v>
      </c>
      <c r="N3">
        <v>10934.392899999999</v>
      </c>
      <c r="O3">
        <v>10630.89</v>
      </c>
      <c r="P3">
        <v>10340.9889</v>
      </c>
      <c r="Q3">
        <v>10064.6896</v>
      </c>
      <c r="R3">
        <v>9801.9920999999995</v>
      </c>
      <c r="S3">
        <v>9552.8963999999996</v>
      </c>
      <c r="T3">
        <v>9317.4025000000001</v>
      </c>
      <c r="U3">
        <v>9095.5103999999992</v>
      </c>
      <c r="V3">
        <v>8887.2200999999986</v>
      </c>
      <c r="W3">
        <v>8692.5315999999984</v>
      </c>
      <c r="X3">
        <v>8511.4449000000004</v>
      </c>
      <c r="Y3">
        <v>8343.9599999999991</v>
      </c>
      <c r="Z3">
        <v>8190.0769</v>
      </c>
      <c r="AA3">
        <v>8049.7955999999995</v>
      </c>
      <c r="AB3">
        <v>7923.1160999999993</v>
      </c>
      <c r="AC3">
        <v>7810.0383999999995</v>
      </c>
      <c r="AD3">
        <v>7710.5625</v>
      </c>
      <c r="AE3">
        <v>7710.5625</v>
      </c>
      <c r="AF3">
        <v>7710.5625</v>
      </c>
      <c r="AG3">
        <v>7710.5625</v>
      </c>
      <c r="AH3">
        <v>7710.5625</v>
      </c>
      <c r="AI3">
        <v>7710.5625</v>
      </c>
      <c r="AJ3">
        <v>7710.5625</v>
      </c>
      <c r="AK3">
        <v>7710.5625</v>
      </c>
    </row>
    <row r="4" spans="5:38" x14ac:dyDescent="0.3">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13" spans="5:38" x14ac:dyDescent="0.3">
      <c r="E13" t="s">
        <v>67</v>
      </c>
    </row>
    <row r="14" spans="5:38" x14ac:dyDescent="0.3">
      <c r="E14" t="s">
        <v>65</v>
      </c>
      <c r="F14">
        <v>0</v>
      </c>
      <c r="G14">
        <v>1</v>
      </c>
      <c r="H14">
        <v>2</v>
      </c>
      <c r="I14">
        <v>3</v>
      </c>
      <c r="J14">
        <v>4</v>
      </c>
      <c r="K14">
        <v>5</v>
      </c>
      <c r="L14">
        <v>6</v>
      </c>
      <c r="M14">
        <v>7</v>
      </c>
      <c r="N14">
        <v>8</v>
      </c>
      <c r="O14">
        <v>9</v>
      </c>
      <c r="P14">
        <v>10</v>
      </c>
      <c r="Q14">
        <v>11</v>
      </c>
      <c r="R14">
        <v>12</v>
      </c>
      <c r="S14">
        <v>13</v>
      </c>
      <c r="T14">
        <v>14</v>
      </c>
      <c r="U14">
        <v>15</v>
      </c>
      <c r="V14">
        <v>16</v>
      </c>
      <c r="W14">
        <v>17</v>
      </c>
      <c r="X14">
        <v>18</v>
      </c>
      <c r="Y14">
        <v>19</v>
      </c>
      <c r="Z14">
        <v>20</v>
      </c>
      <c r="AA14">
        <v>21</v>
      </c>
      <c r="AB14">
        <v>22</v>
      </c>
      <c r="AC14">
        <v>23</v>
      </c>
      <c r="AD14">
        <v>24</v>
      </c>
      <c r="AE14">
        <v>25</v>
      </c>
      <c r="AF14">
        <v>26</v>
      </c>
      <c r="AG14">
        <v>27</v>
      </c>
      <c r="AH14">
        <v>28</v>
      </c>
      <c r="AI14">
        <v>29</v>
      </c>
      <c r="AJ14">
        <v>30</v>
      </c>
      <c r="AK14">
        <v>31</v>
      </c>
      <c r="AL14" t="s">
        <v>2</v>
      </c>
    </row>
    <row r="15" spans="5:38" x14ac:dyDescent="0.3">
      <c r="E15">
        <v>2018</v>
      </c>
      <c r="F15">
        <f>IF(E15&lt;startYear,'EIA AEO 2018 reference case'!E6,'EIA AEO 2018 reference case'!B6)</f>
        <v>95.4298</v>
      </c>
      <c r="G15">
        <f>('EIA AEO 2018 reference case'!$J6-$F$15)*'EV car stock and miles'!G$2</f>
        <v>53.26971889866919</v>
      </c>
      <c r="H15">
        <f>('EIA AEO 2018 reference case'!$J6-$F$15)*'EV car stock and miles'!H$2</f>
        <v>57.145221314201251</v>
      </c>
      <c r="I15">
        <f>('EIA AEO 2018 reference case'!$J6-$F$15)*'EV car stock and miles'!I$2</f>
        <v>46.610510808845284</v>
      </c>
      <c r="J15">
        <f>('EIA AEO 2018 reference case'!$J6-$F$15)*'EV car stock and miles'!J$2</f>
        <v>81.042488471080674</v>
      </c>
      <c r="K15">
        <f>('EIA AEO 2018 reference case'!$J6-$F$15)*'EV car stock and miles'!K$2</f>
        <v>47.855275306800316</v>
      </c>
      <c r="L15">
        <f>('EIA AEO 2018 reference case'!$J6-$F$15)*'EV car stock and miles'!L$2</f>
        <v>20.446093752163588</v>
      </c>
      <c r="M15">
        <f>('EIA AEO 2018 reference case'!$J6-$F$15)*'EV car stock and miles'!M$2</f>
        <v>16.301710385834422</v>
      </c>
      <c r="N15">
        <f>('EIA AEO 2018 reference case'!$J6-$F$15)*'EV car stock and miles'!N$2</f>
        <v>0.24940841913133643</v>
      </c>
      <c r="O15">
        <f>('EIA AEO 2018 reference case'!$J6-$F$15)*'EV car stock and miles'!O$2</f>
        <v>0.16992125453247039</v>
      </c>
      <c r="P15">
        <f>('EIA AEO 2018 reference case'!$J6-$F$15)*'EV car stock and miles'!P$2</f>
        <v>0.12384060756852434</v>
      </c>
      <c r="Q15">
        <f>('EIA AEO 2018 reference case'!$J6-$F$15)*'EV car stock and miles'!Q$2</f>
        <v>3.6343854027317497E-2</v>
      </c>
      <c r="R15">
        <f>('EIA AEO 2018 reference case'!$J6-$F$15)*'EV car stock and miles'!R$2</f>
        <v>3.2345296647291077E-2</v>
      </c>
      <c r="S15">
        <f>('EIA AEO 2018 reference case'!$J6-$F$15)*'EV car stock and miles'!S$2</f>
        <v>1.5499176415666682E-2</v>
      </c>
      <c r="T15">
        <f>('EIA AEO 2018 reference case'!$J6-$F$15)*'EV car stock and miles'!T$2</f>
        <v>2.7329746448422357E-2</v>
      </c>
      <c r="U15">
        <f>('EIA AEO 2018 reference case'!$J6-$F$15)*'EV car stock and miles'!U$2</f>
        <v>5.5736118052752005E-2</v>
      </c>
      <c r="V15">
        <f>('EIA AEO 2018 reference case'!$J6-$F$15)*'EV car stock and miles'!V$2</f>
        <v>5.8898663743893756E-2</v>
      </c>
      <c r="W15">
        <f>('EIA AEO 2018 reference case'!$J6-$F$15)*'EV car stock and miles'!W$2</f>
        <v>0.16884373885664289</v>
      </c>
      <c r="X15">
        <f>('EIA AEO 2018 reference case'!$J6-$F$15)*'EV car stock and miles'!X$2</f>
        <v>0.28444814252648593</v>
      </c>
      <c r="Y15">
        <f>('EIA AEO 2018 reference case'!$J6-$F$15)*'EV car stock and miles'!Y$2</f>
        <v>0.28408738281198825</v>
      </c>
      <c r="Z15">
        <f>('EIA AEO 2018 reference case'!$J6-$F$15)*'EV car stock and miles'!Z$2</f>
        <v>0.34647866164247026</v>
      </c>
      <c r="AA15">
        <f>('EIA AEO 2018 reference case'!$J6-$F$15)*'EV car stock and miles'!AA$2</f>
        <v>0</v>
      </c>
      <c r="AB15">
        <f>('EIA AEO 2018 reference case'!$J6-$F$15)*'EV car stock and miles'!AB$2</f>
        <v>0</v>
      </c>
      <c r="AC15">
        <f>('EIA AEO 2018 reference case'!$J6-$F$15)*'EV car stock and miles'!AC$2</f>
        <v>0</v>
      </c>
      <c r="AD15">
        <f>('EIA AEO 2018 reference case'!$J6-$F$15)*'EV car stock and miles'!AD$2</f>
        <v>0</v>
      </c>
      <c r="AE15">
        <f>('EIA AEO 2018 reference case'!$J6-$F$15)*'EV car stock and miles'!AE$2</f>
        <v>0</v>
      </c>
      <c r="AF15">
        <f>('EIA AEO 2018 reference case'!$J6-$F$15)*'EV car stock and miles'!AF$2</f>
        <v>0</v>
      </c>
      <c r="AG15">
        <f>('EIA AEO 2018 reference case'!$J6-$F$15)*'EV car stock and miles'!AG$2</f>
        <v>0</v>
      </c>
      <c r="AH15">
        <f>('EIA AEO 2018 reference case'!$J6-$F$15)*'EV car stock and miles'!AH$2</f>
        <v>0</v>
      </c>
      <c r="AI15">
        <f>('EIA AEO 2018 reference case'!$J6-$F$15)*'EV car stock and miles'!AI$2</f>
        <v>0</v>
      </c>
      <c r="AJ15">
        <f>('EIA AEO 2018 reference case'!$J6-$F$15)*'EV car stock and miles'!AJ$2</f>
        <v>0</v>
      </c>
      <c r="AK15">
        <f>('EIA AEO 2018 reference case'!$J6-$F$15)*'EV car stock and miles'!AK$2</f>
        <v>0</v>
      </c>
      <c r="AL15">
        <f>SUM(F15:AK15)</f>
        <v>419.95400000000006</v>
      </c>
    </row>
    <row r="16" spans="5:38" x14ac:dyDescent="0.3">
      <c r="E16">
        <v>2019</v>
      </c>
      <c r="F16">
        <f>IF(E16&lt;startYear,'EIA AEO 2018 reference case'!E7,'EIA AEO 2018 reference case'!B7)</f>
        <v>175.54916299999996</v>
      </c>
      <c r="G16">
        <f t="shared" ref="G16:P25" si="0">F15*G$1</f>
        <v>95.143510599999999</v>
      </c>
      <c r="H16">
        <f t="shared" si="0"/>
        <v>53.109428871892852</v>
      </c>
      <c r="I16">
        <f t="shared" si="0"/>
        <v>56.972750827337464</v>
      </c>
      <c r="J16">
        <f t="shared" si="0"/>
        <v>46.281274102829222</v>
      </c>
      <c r="K16">
        <f t="shared" si="0"/>
        <v>80.218885945968069</v>
      </c>
      <c r="L16">
        <f t="shared" si="0"/>
        <v>47.216549866360474</v>
      </c>
      <c r="M16">
        <f t="shared" si="0"/>
        <v>20.041852564555775</v>
      </c>
      <c r="N16">
        <f t="shared" si="0"/>
        <v>15.920991034997527</v>
      </c>
      <c r="O16">
        <f t="shared" si="0"/>
        <v>0.24208882422204722</v>
      </c>
      <c r="P16">
        <f t="shared" si="0"/>
        <v>0.1640225323706489</v>
      </c>
      <c r="Q16">
        <f t="shared" ref="Q16:Z25" si="1">P15*Q$1</f>
        <v>0.11866861003666021</v>
      </c>
      <c r="R16">
        <f t="shared" si="1"/>
        <v>3.4671860742767784E-2</v>
      </c>
      <c r="S16">
        <f t="shared" si="1"/>
        <v>2.9471983493343897E-2</v>
      </c>
      <c r="T16">
        <f t="shared" si="1"/>
        <v>1.3232583764350523E-2</v>
      </c>
      <c r="U16">
        <f t="shared" si="1"/>
        <v>2.2737635707496578E-2</v>
      </c>
      <c r="V16">
        <f t="shared" si="1"/>
        <v>4.5353899984102122E-2</v>
      </c>
      <c r="W16">
        <f t="shared" si="1"/>
        <v>4.7118930995115008E-2</v>
      </c>
      <c r="X16">
        <f t="shared" si="1"/>
        <v>0.13273558988428855</v>
      </c>
      <c r="Y16">
        <f t="shared" si="1"/>
        <v>0.22123744418726685</v>
      </c>
      <c r="Z16">
        <f t="shared" si="1"/>
        <v>0.2197129019777446</v>
      </c>
      <c r="AA16">
        <f t="shared" ref="AA16:AK25" si="2">Z15*AA$1</f>
        <v>0.26482445475857597</v>
      </c>
      <c r="AB16">
        <f t="shared" si="2"/>
        <v>0</v>
      </c>
      <c r="AC16">
        <f t="shared" si="2"/>
        <v>0</v>
      </c>
      <c r="AD16">
        <f t="shared" si="2"/>
        <v>0</v>
      </c>
      <c r="AE16">
        <f t="shared" si="2"/>
        <v>0</v>
      </c>
      <c r="AF16">
        <f t="shared" si="2"/>
        <v>0</v>
      </c>
      <c r="AG16">
        <f t="shared" si="2"/>
        <v>0</v>
      </c>
      <c r="AH16">
        <f t="shared" si="2"/>
        <v>0</v>
      </c>
      <c r="AI16">
        <f t="shared" si="2"/>
        <v>0</v>
      </c>
      <c r="AJ16">
        <f t="shared" si="2"/>
        <v>0</v>
      </c>
      <c r="AK16">
        <f t="shared" si="2"/>
        <v>0</v>
      </c>
      <c r="AL16">
        <f t="shared" ref="AL16:AL47" si="3">SUM(F16:AK16)</f>
        <v>592.01028406606576</v>
      </c>
    </row>
    <row r="17" spans="5:38" x14ac:dyDescent="0.3">
      <c r="E17">
        <v>2020</v>
      </c>
      <c r="F17">
        <f>IF(E17&lt;startYear,'EIA AEO 2018 reference case'!E8,'EIA AEO 2018 reference case'!B8)</f>
        <v>280.31800099999998</v>
      </c>
      <c r="G17">
        <f t="shared" si="0"/>
        <v>175.02251551099997</v>
      </c>
      <c r="H17">
        <f t="shared" si="0"/>
        <v>94.857221199999998</v>
      </c>
      <c r="I17">
        <f t="shared" si="0"/>
        <v>52.949138845116515</v>
      </c>
      <c r="J17">
        <f t="shared" si="0"/>
        <v>56.570319691321963</v>
      </c>
      <c r="K17">
        <f t="shared" si="0"/>
        <v>45.810935951377708</v>
      </c>
      <c r="L17">
        <f t="shared" si="0"/>
        <v>79.148202663321669</v>
      </c>
      <c r="M17">
        <f t="shared" si="0"/>
        <v>46.283028068794557</v>
      </c>
      <c r="N17">
        <f t="shared" si="0"/>
        <v>19.57378382100989</v>
      </c>
      <c r="O17">
        <f t="shared" si="0"/>
        <v>15.453744558970426</v>
      </c>
      <c r="P17">
        <f t="shared" si="0"/>
        <v>0.23368484488175217</v>
      </c>
      <c r="Q17">
        <f t="shared" si="1"/>
        <v>0.15717240340853364</v>
      </c>
      <c r="R17">
        <f t="shared" si="1"/>
        <v>0.11320927930858142</v>
      </c>
      <c r="S17">
        <f t="shared" si="1"/>
        <v>3.1591873113334092E-2</v>
      </c>
      <c r="T17">
        <f t="shared" si="1"/>
        <v>2.5162013762423132E-2</v>
      </c>
      <c r="U17">
        <f t="shared" si="1"/>
        <v>1.1009164306392767E-2</v>
      </c>
      <c r="V17">
        <f t="shared" si="1"/>
        <v>1.8502193761982508E-2</v>
      </c>
      <c r="W17">
        <f t="shared" si="1"/>
        <v>3.6283119987281696E-2</v>
      </c>
      <c r="X17">
        <f t="shared" si="1"/>
        <v>3.7042292137725953E-2</v>
      </c>
      <c r="Y17">
        <f t="shared" si="1"/>
        <v>0.10323879213222442</v>
      </c>
      <c r="Z17">
        <f t="shared" si="1"/>
        <v>0.17110482136650687</v>
      </c>
      <c r="AA17">
        <f t="shared" si="2"/>
        <v>0.16793342826324426</v>
      </c>
      <c r="AB17">
        <f t="shared" si="2"/>
        <v>0.20303208198157491</v>
      </c>
      <c r="AC17">
        <f t="shared" si="2"/>
        <v>0</v>
      </c>
      <c r="AD17">
        <f t="shared" si="2"/>
        <v>0</v>
      </c>
      <c r="AE17">
        <f t="shared" si="2"/>
        <v>0</v>
      </c>
      <c r="AF17">
        <f t="shared" si="2"/>
        <v>0</v>
      </c>
      <c r="AG17">
        <f t="shared" si="2"/>
        <v>0</v>
      </c>
      <c r="AH17">
        <f t="shared" si="2"/>
        <v>0</v>
      </c>
      <c r="AI17">
        <f t="shared" si="2"/>
        <v>0</v>
      </c>
      <c r="AJ17">
        <f t="shared" si="2"/>
        <v>0</v>
      </c>
      <c r="AK17">
        <f t="shared" si="2"/>
        <v>0</v>
      </c>
      <c r="AL17">
        <f t="shared" si="3"/>
        <v>867.29585761932401</v>
      </c>
    </row>
    <row r="18" spans="5:38" x14ac:dyDescent="0.3">
      <c r="E18">
        <v>2021</v>
      </c>
      <c r="F18">
        <f>IF(E18&lt;startYear,'EIA AEO 2018 reference case'!E9,'EIA AEO 2018 reference case'!B9)</f>
        <v>373.50577599999997</v>
      </c>
      <c r="G18">
        <f t="shared" si="0"/>
        <v>279.477046997</v>
      </c>
      <c r="H18">
        <f t="shared" si="0"/>
        <v>174.49586802199997</v>
      </c>
      <c r="I18">
        <f t="shared" si="0"/>
        <v>94.570931799999997</v>
      </c>
      <c r="J18">
        <f t="shared" si="0"/>
        <v>52.575128782638402</v>
      </c>
      <c r="K18">
        <f t="shared" si="0"/>
        <v>55.995418068442675</v>
      </c>
      <c r="L18">
        <f t="shared" si="0"/>
        <v>45.199496354490734</v>
      </c>
      <c r="M18">
        <f t="shared" si="0"/>
        <v>77.583357865607709</v>
      </c>
      <c r="N18">
        <f t="shared" si="0"/>
        <v>45.202108092665604</v>
      </c>
      <c r="O18">
        <f t="shared" si="0"/>
        <v>18.999335817567207</v>
      </c>
      <c r="P18">
        <f t="shared" si="0"/>
        <v>14.91727638279116</v>
      </c>
      <c r="Q18">
        <f t="shared" si="1"/>
        <v>0.22392538500269987</v>
      </c>
      <c r="R18">
        <f t="shared" si="1"/>
        <v>0.14994171172630086</v>
      </c>
      <c r="S18">
        <f t="shared" si="1"/>
        <v>0.10315261744106784</v>
      </c>
      <c r="T18">
        <f t="shared" si="1"/>
        <v>2.6971891669183564E-2</v>
      </c>
      <c r="U18">
        <f t="shared" si="1"/>
        <v>2.0934138693043714E-2</v>
      </c>
      <c r="V18">
        <f t="shared" si="1"/>
        <v>8.958437621868624E-3</v>
      </c>
      <c r="W18">
        <f t="shared" si="1"/>
        <v>1.4801755009586007E-2</v>
      </c>
      <c r="X18">
        <f t="shared" si="1"/>
        <v>2.8523778062290731E-2</v>
      </c>
      <c r="Y18">
        <f t="shared" si="1"/>
        <v>2.881067166267574E-2</v>
      </c>
      <c r="Z18">
        <f t="shared" si="1"/>
        <v>7.9844780121966663E-2</v>
      </c>
      <c r="AA18">
        <f t="shared" si="2"/>
        <v>0.13078075518459123</v>
      </c>
      <c r="AB18">
        <f t="shared" si="2"/>
        <v>0.12874896166848726</v>
      </c>
      <c r="AC18">
        <f t="shared" si="2"/>
        <v>0.15448093194250265</v>
      </c>
      <c r="AD18">
        <f t="shared" si="2"/>
        <v>0</v>
      </c>
      <c r="AE18">
        <f t="shared" si="2"/>
        <v>0</v>
      </c>
      <c r="AF18">
        <f t="shared" si="2"/>
        <v>0</v>
      </c>
      <c r="AG18">
        <f t="shared" si="2"/>
        <v>0</v>
      </c>
      <c r="AH18">
        <f t="shared" si="2"/>
        <v>0</v>
      </c>
      <c r="AI18">
        <f t="shared" si="2"/>
        <v>0</v>
      </c>
      <c r="AJ18">
        <f t="shared" si="2"/>
        <v>0</v>
      </c>
      <c r="AK18">
        <f t="shared" si="2"/>
        <v>0</v>
      </c>
      <c r="AL18">
        <f t="shared" si="3"/>
        <v>1233.6216199990101</v>
      </c>
    </row>
    <row r="19" spans="5:38" x14ac:dyDescent="0.3">
      <c r="E19">
        <v>2022</v>
      </c>
      <c r="F19">
        <f>IF(E19&lt;startYear,'EIA AEO 2018 reference case'!E10,'EIA AEO 2018 reference case'!B10)</f>
        <v>463.94956200000001</v>
      </c>
      <c r="G19">
        <f t="shared" si="0"/>
        <v>372.38525867199996</v>
      </c>
      <c r="H19">
        <f t="shared" si="0"/>
        <v>278.63609299400002</v>
      </c>
      <c r="I19">
        <f t="shared" si="0"/>
        <v>173.96922053299997</v>
      </c>
      <c r="J19">
        <f t="shared" si="0"/>
        <v>93.902923200000004</v>
      </c>
      <c r="K19">
        <f t="shared" si="0"/>
        <v>52.040828693383951</v>
      </c>
      <c r="L19">
        <f t="shared" si="0"/>
        <v>55.248045958699599</v>
      </c>
      <c r="M19">
        <f t="shared" si="0"/>
        <v>44.305853866732853</v>
      </c>
      <c r="N19">
        <f t="shared" si="0"/>
        <v>75.771432310359984</v>
      </c>
      <c r="O19">
        <f t="shared" si="0"/>
        <v>43.875524485598241</v>
      </c>
      <c r="P19">
        <f t="shared" si="0"/>
        <v>18.339784406207091</v>
      </c>
      <c r="Q19">
        <f t="shared" si="1"/>
        <v>14.294281081421691</v>
      </c>
      <c r="R19">
        <f t="shared" si="1"/>
        <v>0.21362373290814468</v>
      </c>
      <c r="S19">
        <f t="shared" si="1"/>
        <v>0.13662201652218783</v>
      </c>
      <c r="T19">
        <f t="shared" si="1"/>
        <v>8.8067624639797476E-2</v>
      </c>
      <c r="U19">
        <f t="shared" si="1"/>
        <v>2.2439909871588285E-2</v>
      </c>
      <c r="V19">
        <f t="shared" si="1"/>
        <v>1.7034642269829689E-2</v>
      </c>
      <c r="W19">
        <f t="shared" si="1"/>
        <v>7.1667500974948997E-3</v>
      </c>
      <c r="X19">
        <f t="shared" si="1"/>
        <v>1.1636319450307072E-2</v>
      </c>
      <c r="Y19">
        <f t="shared" si="1"/>
        <v>2.2185160715115015E-2</v>
      </c>
      <c r="Z19">
        <f t="shared" si="1"/>
        <v>2.2282145079015225E-2</v>
      </c>
      <c r="AA19">
        <f t="shared" si="2"/>
        <v>6.1027857418063686E-2</v>
      </c>
      <c r="AB19">
        <f t="shared" si="2"/>
        <v>0.10026524564151995</v>
      </c>
      <c r="AC19">
        <f t="shared" si="2"/>
        <v>9.7961166486892487E-2</v>
      </c>
      <c r="AD19">
        <f t="shared" si="2"/>
        <v>0.11696413418503769</v>
      </c>
      <c r="AE19">
        <f t="shared" si="2"/>
        <v>0</v>
      </c>
      <c r="AF19">
        <f t="shared" si="2"/>
        <v>0</v>
      </c>
      <c r="AG19">
        <f t="shared" si="2"/>
        <v>0</v>
      </c>
      <c r="AH19">
        <f t="shared" si="2"/>
        <v>0</v>
      </c>
      <c r="AI19">
        <f t="shared" si="2"/>
        <v>0</v>
      </c>
      <c r="AJ19">
        <f t="shared" si="2"/>
        <v>0</v>
      </c>
      <c r="AK19">
        <f t="shared" si="2"/>
        <v>0</v>
      </c>
      <c r="AL19">
        <f t="shared" si="3"/>
        <v>1687.6360849066884</v>
      </c>
    </row>
    <row r="20" spans="5:38" x14ac:dyDescent="0.3">
      <c r="E20">
        <v>2023</v>
      </c>
      <c r="F20">
        <f>IF(E20&lt;startYear,'EIA AEO 2018 reference case'!E11,'EIA AEO 2018 reference case'!B11)</f>
        <v>547.04783599999996</v>
      </c>
      <c r="G20">
        <f t="shared" si="0"/>
        <v>462.55771331400001</v>
      </c>
      <c r="H20">
        <f t="shared" si="0"/>
        <v>371.26474134399996</v>
      </c>
      <c r="I20">
        <f t="shared" si="0"/>
        <v>277.79513899100004</v>
      </c>
      <c r="J20">
        <f t="shared" si="0"/>
        <v>172.74037639199997</v>
      </c>
      <c r="K20">
        <f t="shared" si="0"/>
        <v>92.948625200000009</v>
      </c>
      <c r="L20">
        <f t="shared" si="0"/>
        <v>51.346238577353155</v>
      </c>
      <c r="M20">
        <f t="shared" si="0"/>
        <v>54.155732875228949</v>
      </c>
      <c r="N20">
        <f t="shared" si="0"/>
        <v>43.27110993353952</v>
      </c>
      <c r="O20">
        <f t="shared" si="0"/>
        <v>73.547705492555934</v>
      </c>
      <c r="P20">
        <f t="shared" si="0"/>
        <v>42.352409973780162</v>
      </c>
      <c r="Q20">
        <f t="shared" si="1"/>
        <v>17.57385373495018</v>
      </c>
      <c r="R20">
        <f t="shared" si="1"/>
        <v>13.636674929976142</v>
      </c>
      <c r="S20">
        <f t="shared" si="1"/>
        <v>0.19464700536554297</v>
      </c>
      <c r="T20">
        <f t="shared" si="1"/>
        <v>0.1166424737160183</v>
      </c>
      <c r="U20">
        <f t="shared" si="1"/>
        <v>7.3269965034741785E-2</v>
      </c>
      <c r="V20">
        <f t="shared" si="1"/>
        <v>1.8259926660213997E-2</v>
      </c>
      <c r="W20">
        <f t="shared" si="1"/>
        <v>1.3627713815863751E-2</v>
      </c>
      <c r="X20">
        <f t="shared" si="1"/>
        <v>5.6341017332715926E-3</v>
      </c>
      <c r="Y20">
        <f t="shared" si="1"/>
        <v>9.0504706835721673E-3</v>
      </c>
      <c r="Z20">
        <f t="shared" si="1"/>
        <v>1.7157981439768755E-2</v>
      </c>
      <c r="AA20">
        <f t="shared" si="2"/>
        <v>1.7030938913896985E-2</v>
      </c>
      <c r="AB20">
        <f t="shared" si="2"/>
        <v>4.6788024020515497E-2</v>
      </c>
      <c r="AC20">
        <f t="shared" si="2"/>
        <v>7.6288773857678224E-2</v>
      </c>
      <c r="AD20">
        <f t="shared" si="2"/>
        <v>7.4170597482932865E-2</v>
      </c>
      <c r="AE20">
        <f t="shared" si="2"/>
        <v>8.8274818252858642E-2</v>
      </c>
      <c r="AF20">
        <f t="shared" si="2"/>
        <v>0</v>
      </c>
      <c r="AG20">
        <f t="shared" si="2"/>
        <v>0</v>
      </c>
      <c r="AH20">
        <f t="shared" si="2"/>
        <v>0</v>
      </c>
      <c r="AI20">
        <f t="shared" si="2"/>
        <v>0</v>
      </c>
      <c r="AJ20">
        <f t="shared" si="2"/>
        <v>0</v>
      </c>
      <c r="AK20">
        <f t="shared" si="2"/>
        <v>0</v>
      </c>
      <c r="AL20">
        <f t="shared" si="3"/>
        <v>2220.9889995493609</v>
      </c>
    </row>
    <row r="21" spans="5:38" x14ac:dyDescent="0.3">
      <c r="E21">
        <v>2024</v>
      </c>
      <c r="F21">
        <f>IF(E21&lt;startYear,'EIA AEO 2018 reference case'!E12,'EIA AEO 2018 reference case'!B12)</f>
        <v>609.40206899999998</v>
      </c>
      <c r="G21">
        <f t="shared" si="0"/>
        <v>545.40669249199993</v>
      </c>
      <c r="H21">
        <f t="shared" si="0"/>
        <v>461.16586462800001</v>
      </c>
      <c r="I21">
        <f t="shared" si="0"/>
        <v>370.14422401599995</v>
      </c>
      <c r="J21">
        <f t="shared" si="0"/>
        <v>275.83291298400007</v>
      </c>
      <c r="K21">
        <f t="shared" si="0"/>
        <v>170.98488476199998</v>
      </c>
      <c r="L21">
        <f t="shared" si="0"/>
        <v>91.7080378</v>
      </c>
      <c r="M21">
        <f t="shared" si="0"/>
        <v>50.331068407769692</v>
      </c>
      <c r="N21">
        <f t="shared" si="0"/>
        <v>52.890949304894519</v>
      </c>
      <c r="O21">
        <f t="shared" si="0"/>
        <v>42.001196924620423</v>
      </c>
      <c r="P21">
        <f t="shared" si="0"/>
        <v>70.99453766470684</v>
      </c>
      <c r="Q21">
        <f t="shared" si="1"/>
        <v>40.583631831023681</v>
      </c>
      <c r="R21">
        <f t="shared" si="1"/>
        <v>16.765371359734555</v>
      </c>
      <c r="S21">
        <f t="shared" si="1"/>
        <v>12.425295177313284</v>
      </c>
      <c r="T21">
        <f t="shared" si="1"/>
        <v>0.16618191405164046</v>
      </c>
      <c r="U21">
        <f t="shared" si="1"/>
        <v>9.7043493629966282E-2</v>
      </c>
      <c r="V21">
        <f t="shared" si="1"/>
        <v>5.9621638214544782E-2</v>
      </c>
      <c r="W21">
        <f t="shared" si="1"/>
        <v>1.4607941328171198E-2</v>
      </c>
      <c r="X21">
        <f t="shared" si="1"/>
        <v>1.0713353331145901E-2</v>
      </c>
      <c r="Y21">
        <f t="shared" si="1"/>
        <v>4.3820791258779059E-3</v>
      </c>
      <c r="Z21">
        <f t="shared" si="1"/>
        <v>6.999625109954828E-3</v>
      </c>
      <c r="AA21">
        <f t="shared" si="2"/>
        <v>1.3114380718294589E-2</v>
      </c>
      <c r="AB21">
        <f t="shared" si="2"/>
        <v>1.3057053167321022E-2</v>
      </c>
      <c r="AC21">
        <f t="shared" si="2"/>
        <v>3.559958349387049E-2</v>
      </c>
      <c r="AD21">
        <f t="shared" si="2"/>
        <v>5.7761500206527788E-2</v>
      </c>
      <c r="AE21">
        <f t="shared" si="2"/>
        <v>5.5977809421081409E-2</v>
      </c>
      <c r="AF21">
        <f t="shared" si="2"/>
        <v>6.6206113689643978E-2</v>
      </c>
      <c r="AG21">
        <f t="shared" si="2"/>
        <v>0</v>
      </c>
      <c r="AH21">
        <f t="shared" si="2"/>
        <v>0</v>
      </c>
      <c r="AI21">
        <f t="shared" si="2"/>
        <v>0</v>
      </c>
      <c r="AJ21">
        <f t="shared" si="2"/>
        <v>0</v>
      </c>
      <c r="AK21">
        <f t="shared" si="2"/>
        <v>0</v>
      </c>
      <c r="AL21">
        <f t="shared" si="3"/>
        <v>2811.238002837551</v>
      </c>
    </row>
    <row r="22" spans="5:38" x14ac:dyDescent="0.3">
      <c r="E22">
        <v>2025</v>
      </c>
      <c r="F22">
        <f>IF(E22&lt;startYear,'EIA AEO 2018 reference case'!E13,'EIA AEO 2018 reference case'!B13)</f>
        <v>734.37932499999999</v>
      </c>
      <c r="G22">
        <f t="shared" si="0"/>
        <v>607.57386279299999</v>
      </c>
      <c r="H22">
        <f t="shared" si="0"/>
        <v>543.76554898399991</v>
      </c>
      <c r="I22">
        <f t="shared" si="0"/>
        <v>459.77401594200001</v>
      </c>
      <c r="J22">
        <f t="shared" si="0"/>
        <v>367.52968358399994</v>
      </c>
      <c r="K22">
        <f t="shared" si="0"/>
        <v>273.02973297400007</v>
      </c>
      <c r="L22">
        <f t="shared" si="0"/>
        <v>168.70274564299996</v>
      </c>
      <c r="M22">
        <f t="shared" si="0"/>
        <v>89.894871600000002</v>
      </c>
      <c r="N22">
        <f t="shared" si="0"/>
        <v>49.155608211409898</v>
      </c>
      <c r="O22">
        <f t="shared" si="0"/>
        <v>51.338714923120442</v>
      </c>
      <c r="P22">
        <f t="shared" si="0"/>
        <v>40.543148655120717</v>
      </c>
      <c r="Q22">
        <f t="shared" si="1"/>
        <v>68.02956857430145</v>
      </c>
      <c r="R22">
        <f t="shared" si="1"/>
        <v>38.716588235891841</v>
      </c>
      <c r="S22">
        <f t="shared" si="1"/>
        <v>15.276061721179452</v>
      </c>
      <c r="T22">
        <f t="shared" si="1"/>
        <v>10.608225548319002</v>
      </c>
      <c r="U22">
        <f t="shared" si="1"/>
        <v>0.13825901495324083</v>
      </c>
      <c r="V22">
        <f t="shared" si="1"/>
        <v>7.8966764424384328E-2</v>
      </c>
      <c r="W22">
        <f t="shared" si="1"/>
        <v>4.7697310571635829E-2</v>
      </c>
      <c r="X22">
        <f t="shared" si="1"/>
        <v>1.1483953875459887E-2</v>
      </c>
      <c r="Y22">
        <f t="shared" si="1"/>
        <v>8.3326081464468113E-3</v>
      </c>
      <c r="Z22">
        <f t="shared" si="1"/>
        <v>3.3890956786346363E-3</v>
      </c>
      <c r="AA22">
        <f t="shared" si="2"/>
        <v>5.3500319311756642E-3</v>
      </c>
      <c r="AB22">
        <f t="shared" si="2"/>
        <v>1.0054358550692519E-2</v>
      </c>
      <c r="AC22">
        <f t="shared" si="2"/>
        <v>9.9347143664399087E-3</v>
      </c>
      <c r="AD22">
        <f t="shared" si="2"/>
        <v>2.6953970359644794E-2</v>
      </c>
      <c r="AE22">
        <f t="shared" si="2"/>
        <v>4.359358506153041E-2</v>
      </c>
      <c r="AF22">
        <f t="shared" si="2"/>
        <v>4.1983357065811057E-2</v>
      </c>
      <c r="AG22">
        <f t="shared" si="2"/>
        <v>5.075802049539372E-2</v>
      </c>
      <c r="AH22">
        <f t="shared" si="2"/>
        <v>0</v>
      </c>
      <c r="AI22">
        <f t="shared" si="2"/>
        <v>0</v>
      </c>
      <c r="AJ22">
        <f t="shared" si="2"/>
        <v>0</v>
      </c>
      <c r="AK22">
        <f t="shared" si="2"/>
        <v>0</v>
      </c>
      <c r="AL22">
        <f t="shared" si="3"/>
        <v>3518.7944591748224</v>
      </c>
    </row>
    <row r="23" spans="5:38" x14ac:dyDescent="0.3">
      <c r="E23">
        <v>2026</v>
      </c>
      <c r="F23">
        <f>IF(E23&lt;startYear,'EIA AEO 2018 reference case'!E14,'EIA AEO 2018 reference case'!B14)</f>
        <v>789.90491500000007</v>
      </c>
      <c r="G23">
        <f t="shared" si="0"/>
        <v>732.17618702499999</v>
      </c>
      <c r="H23">
        <f t="shared" si="0"/>
        <v>605.745656586</v>
      </c>
      <c r="I23">
        <f t="shared" si="0"/>
        <v>542.12440547599988</v>
      </c>
      <c r="J23">
        <f t="shared" si="0"/>
        <v>456.52636900800002</v>
      </c>
      <c r="K23">
        <f t="shared" si="0"/>
        <v>363.79462582399998</v>
      </c>
      <c r="L23">
        <f t="shared" si="0"/>
        <v>269.38559896100003</v>
      </c>
      <c r="M23">
        <f t="shared" si="0"/>
        <v>165.36731154599997</v>
      </c>
      <c r="N23">
        <f t="shared" si="0"/>
        <v>87.795416000000017</v>
      </c>
      <c r="O23">
        <f t="shared" si="0"/>
        <v>47.712997970422869</v>
      </c>
      <c r="P23">
        <f t="shared" si="0"/>
        <v>49.556519892194643</v>
      </c>
      <c r="Q23">
        <f t="shared" si="1"/>
        <v>38.849931309895254</v>
      </c>
      <c r="R23">
        <f t="shared" si="1"/>
        <v>64.899878978873545</v>
      </c>
      <c r="S23">
        <f t="shared" si="1"/>
        <v>35.277297402754236</v>
      </c>
      <c r="T23">
        <f t="shared" si="1"/>
        <v>13.042097263346802</v>
      </c>
      <c r="U23">
        <f t="shared" si="1"/>
        <v>8.8257667694008006</v>
      </c>
      <c r="V23">
        <f t="shared" si="1"/>
        <v>0.11250488471685284</v>
      </c>
      <c r="W23">
        <f t="shared" si="1"/>
        <v>6.3173411539507465E-2</v>
      </c>
      <c r="X23">
        <f t="shared" si="1"/>
        <v>3.7496982106014917E-2</v>
      </c>
      <c r="Y23">
        <f t="shared" si="1"/>
        <v>8.9319641253576901E-3</v>
      </c>
      <c r="Z23">
        <f t="shared" si="1"/>
        <v>6.4444309309958092E-3</v>
      </c>
      <c r="AA23">
        <f t="shared" si="2"/>
        <v>2.5903916015041803E-3</v>
      </c>
      <c r="AB23">
        <f t="shared" si="2"/>
        <v>4.101691147234676E-3</v>
      </c>
      <c r="AC23">
        <f t="shared" si="2"/>
        <v>7.650055419005178E-3</v>
      </c>
      <c r="AD23">
        <f t="shared" si="2"/>
        <v>7.5219980203045005E-3</v>
      </c>
      <c r="AE23">
        <f t="shared" si="2"/>
        <v>2.0342619139354562E-2</v>
      </c>
      <c r="AF23">
        <f t="shared" si="2"/>
        <v>3.2695188796147807E-2</v>
      </c>
      <c r="AG23">
        <f t="shared" si="2"/>
        <v>3.2187240417121815E-2</v>
      </c>
      <c r="AH23">
        <f t="shared" si="2"/>
        <v>2.8689315932179056E-2</v>
      </c>
      <c r="AI23">
        <f t="shared" si="2"/>
        <v>0</v>
      </c>
      <c r="AJ23">
        <f t="shared" si="2"/>
        <v>0</v>
      </c>
      <c r="AK23">
        <f t="shared" si="2"/>
        <v>0</v>
      </c>
      <c r="AL23">
        <f t="shared" si="3"/>
        <v>4271.349305186779</v>
      </c>
    </row>
    <row r="24" spans="5:38" x14ac:dyDescent="0.3">
      <c r="E24">
        <v>2027</v>
      </c>
      <c r="F24">
        <f>IF(E24&lt;startYear,'EIA AEO 2018 reference case'!E15,'EIA AEO 2018 reference case'!B15)</f>
        <v>843.41508499999998</v>
      </c>
      <c r="G24">
        <f t="shared" si="0"/>
        <v>787.53520025500006</v>
      </c>
      <c r="H24">
        <f t="shared" si="0"/>
        <v>729.97304904999999</v>
      </c>
      <c r="I24">
        <f t="shared" si="0"/>
        <v>603.917450379</v>
      </c>
      <c r="J24">
        <f t="shared" si="0"/>
        <v>538.29507062399989</v>
      </c>
      <c r="K24">
        <f t="shared" si="0"/>
        <v>451.88687338800003</v>
      </c>
      <c r="L24">
        <f t="shared" si="0"/>
        <v>358.93905073599996</v>
      </c>
      <c r="M24">
        <f t="shared" si="0"/>
        <v>264.05955694200003</v>
      </c>
      <c r="N24">
        <f t="shared" si="0"/>
        <v>161.50522995999998</v>
      </c>
      <c r="O24">
        <f t="shared" si="0"/>
        <v>85.218811400000021</v>
      </c>
      <c r="P24">
        <f t="shared" si="0"/>
        <v>46.056667693734056</v>
      </c>
      <c r="Q24">
        <f t="shared" si="1"/>
        <v>47.486874049829204</v>
      </c>
      <c r="R24">
        <f t="shared" si="1"/>
        <v>37.062646334379494</v>
      </c>
      <c r="S24">
        <f t="shared" si="1"/>
        <v>59.134661303085281</v>
      </c>
      <c r="T24">
        <f t="shared" si="1"/>
        <v>30.118361153047836</v>
      </c>
      <c r="U24">
        <f t="shared" si="1"/>
        <v>10.85068450947287</v>
      </c>
      <c r="V24">
        <f t="shared" si="1"/>
        <v>7.1817513907869257</v>
      </c>
      <c r="W24">
        <f t="shared" si="1"/>
        <v>9.0003907773482272E-2</v>
      </c>
      <c r="X24">
        <f t="shared" si="1"/>
        <v>4.9663434975335687E-2</v>
      </c>
      <c r="Y24">
        <f t="shared" si="1"/>
        <v>2.916431941578938E-2</v>
      </c>
      <c r="Z24">
        <f t="shared" si="1"/>
        <v>6.9079722545869818E-3</v>
      </c>
      <c r="AA24">
        <f t="shared" si="2"/>
        <v>4.9256796924808726E-3</v>
      </c>
      <c r="AB24">
        <f t="shared" si="2"/>
        <v>1.9859668944865383E-3</v>
      </c>
      <c r="AC24">
        <f t="shared" si="2"/>
        <v>3.1208519598524709E-3</v>
      </c>
      <c r="AD24">
        <f t="shared" si="2"/>
        <v>5.7921848172467769E-3</v>
      </c>
      <c r="AE24">
        <f t="shared" si="2"/>
        <v>5.6769796379656607E-3</v>
      </c>
      <c r="AF24">
        <f t="shared" si="2"/>
        <v>1.5256964354515921E-2</v>
      </c>
      <c r="AG24">
        <f t="shared" si="2"/>
        <v>2.5066311410379988E-2</v>
      </c>
      <c r="AH24">
        <f t="shared" si="2"/>
        <v>1.8192788061851459E-2</v>
      </c>
      <c r="AI24">
        <f t="shared" si="2"/>
        <v>2.206870456321466E-2</v>
      </c>
      <c r="AJ24">
        <f t="shared" si="2"/>
        <v>0</v>
      </c>
      <c r="AK24">
        <f t="shared" si="2"/>
        <v>0</v>
      </c>
      <c r="AL24">
        <f t="shared" si="3"/>
        <v>5062.9148502341486</v>
      </c>
    </row>
    <row r="25" spans="5:38" x14ac:dyDescent="0.3">
      <c r="E25">
        <v>2028</v>
      </c>
      <c r="F25">
        <f>IF(E25&lt;startYear,'EIA AEO 2018 reference case'!E16,'EIA AEO 2018 reference case'!B16)</f>
        <v>904.02199599999994</v>
      </c>
      <c r="G25">
        <f t="shared" si="0"/>
        <v>840.88483974500002</v>
      </c>
      <c r="H25">
        <f t="shared" si="0"/>
        <v>785.16548551000005</v>
      </c>
      <c r="I25">
        <f t="shared" si="0"/>
        <v>727.76991107499998</v>
      </c>
      <c r="J25">
        <f t="shared" si="0"/>
        <v>599.65163589600002</v>
      </c>
      <c r="K25">
        <f t="shared" si="0"/>
        <v>532.82459226399988</v>
      </c>
      <c r="L25">
        <f t="shared" si="0"/>
        <v>445.85552908199998</v>
      </c>
      <c r="M25">
        <f t="shared" si="0"/>
        <v>351.84244099199998</v>
      </c>
      <c r="N25">
        <f t="shared" si="0"/>
        <v>257.89256092000005</v>
      </c>
      <c r="O25">
        <f t="shared" si="0"/>
        <v>156.76540255899999</v>
      </c>
      <c r="P25">
        <f t="shared" si="0"/>
        <v>82.260487600000019</v>
      </c>
      <c r="Q25">
        <f t="shared" si="1"/>
        <v>44.133187372418014</v>
      </c>
      <c r="R25">
        <f t="shared" si="1"/>
        <v>45.302247882887912</v>
      </c>
      <c r="S25">
        <f t="shared" si="1"/>
        <v>33.770279274218872</v>
      </c>
      <c r="T25">
        <f t="shared" si="1"/>
        <v>50.486834789402891</v>
      </c>
      <c r="U25">
        <f t="shared" si="1"/>
        <v>25.057690355716797</v>
      </c>
      <c r="V25">
        <f t="shared" si="1"/>
        <v>8.8294785714338069</v>
      </c>
      <c r="W25">
        <f t="shared" si="1"/>
        <v>5.7454011126295406</v>
      </c>
      <c r="X25">
        <f t="shared" si="1"/>
        <v>7.0756084123129143E-2</v>
      </c>
      <c r="Y25">
        <f t="shared" si="1"/>
        <v>3.862711609192776E-2</v>
      </c>
      <c r="Z25">
        <f t="shared" si="1"/>
        <v>2.2555655902851884E-2</v>
      </c>
      <c r="AA25">
        <f t="shared" si="2"/>
        <v>5.2799787933148897E-3</v>
      </c>
      <c r="AB25">
        <f t="shared" si="2"/>
        <v>3.7763544309020024E-3</v>
      </c>
      <c r="AC25">
        <f t="shared" si="2"/>
        <v>1.5110617675441053E-3</v>
      </c>
      <c r="AD25">
        <f t="shared" si="2"/>
        <v>2.3629307696025849E-3</v>
      </c>
      <c r="AE25">
        <f t="shared" si="2"/>
        <v>4.3714602394315299E-3</v>
      </c>
      <c r="AF25">
        <f t="shared" si="2"/>
        <v>4.2577347284742453E-3</v>
      </c>
      <c r="AG25">
        <f t="shared" si="2"/>
        <v>1.1697006005128874E-2</v>
      </c>
      <c r="AH25">
        <f t="shared" si="2"/>
        <v>1.4167915144997384E-2</v>
      </c>
      <c r="AI25">
        <f t="shared" si="2"/>
        <v>1.3994452355270354E-2</v>
      </c>
      <c r="AJ25">
        <f t="shared" si="2"/>
        <v>1.5448093194250261E-2</v>
      </c>
      <c r="AK25">
        <f t="shared" si="2"/>
        <v>0</v>
      </c>
      <c r="AL25">
        <f t="shared" si="3"/>
        <v>5898.4688068452551</v>
      </c>
    </row>
    <row r="26" spans="5:38" x14ac:dyDescent="0.3">
      <c r="E26">
        <v>2029</v>
      </c>
      <c r="F26">
        <f>IF(E26&lt;startYear,'EIA AEO 2018 reference case'!E17,'EIA AEO 2018 reference case'!B17)</f>
        <v>962.52141499999993</v>
      </c>
      <c r="G26">
        <f t="shared" ref="G26:P35" si="4">F25*G$1</f>
        <v>901.309930012</v>
      </c>
      <c r="H26">
        <f t="shared" si="4"/>
        <v>838.35459449000007</v>
      </c>
      <c r="I26">
        <f t="shared" si="4"/>
        <v>782.79577076500004</v>
      </c>
      <c r="J26">
        <f t="shared" si="4"/>
        <v>722.62925580000001</v>
      </c>
      <c r="K26">
        <f t="shared" si="4"/>
        <v>593.55761520600004</v>
      </c>
      <c r="L26">
        <f t="shared" si="4"/>
        <v>525.71297039599983</v>
      </c>
      <c r="M26">
        <f t="shared" si="4"/>
        <v>437.04048740399998</v>
      </c>
      <c r="N26">
        <f t="shared" si="4"/>
        <v>343.62531392</v>
      </c>
      <c r="O26">
        <f t="shared" si="4"/>
        <v>250.32397489300004</v>
      </c>
      <c r="P26">
        <f t="shared" si="4"/>
        <v>151.32337850599998</v>
      </c>
      <c r="Q26">
        <f t="shared" ref="Q26:Z35" si="5">P25*Q$1</f>
        <v>78.825014800000019</v>
      </c>
      <c r="R26">
        <f t="shared" si="5"/>
        <v>42.102847033251088</v>
      </c>
      <c r="S26">
        <f t="shared" si="5"/>
        <v>41.277936522732887</v>
      </c>
      <c r="T26">
        <f t="shared" si="5"/>
        <v>28.83172868397795</v>
      </c>
      <c r="U26">
        <f t="shared" si="5"/>
        <v>42.003728780743025</v>
      </c>
      <c r="V26">
        <f t="shared" si="5"/>
        <v>20.390081367887198</v>
      </c>
      <c r="W26">
        <f t="shared" si="5"/>
        <v>7.063582857147046</v>
      </c>
      <c r="X26">
        <f t="shared" si="5"/>
        <v>4.5167159349286452</v>
      </c>
      <c r="Y26">
        <f t="shared" si="5"/>
        <v>5.5032509873544889E-2</v>
      </c>
      <c r="Z26">
        <f t="shared" si="5"/>
        <v>2.9874173529224914E-2</v>
      </c>
      <c r="AA26">
        <f t="shared" ref="AA26:AK35" si="6">Z25*AA$1</f>
        <v>1.7239991772880419E-2</v>
      </c>
      <c r="AB26">
        <f t="shared" si="6"/>
        <v>4.0479837415414157E-3</v>
      </c>
      <c r="AC26">
        <f t="shared" si="6"/>
        <v>2.8733131539471759E-3</v>
      </c>
      <c r="AD26">
        <f t="shared" si="6"/>
        <v>1.1440896239976795E-3</v>
      </c>
      <c r="AE26">
        <f t="shared" si="6"/>
        <v>1.7833439770585547E-3</v>
      </c>
      <c r="AF26">
        <f t="shared" si="6"/>
        <v>3.2785951795736472E-3</v>
      </c>
      <c r="AG26">
        <f t="shared" si="6"/>
        <v>3.2642632918302552E-3</v>
      </c>
      <c r="AH26">
        <f t="shared" si="6"/>
        <v>6.6113512202902328E-3</v>
      </c>
      <c r="AI26">
        <f t="shared" si="6"/>
        <v>1.0898396265382604E-2</v>
      </c>
      <c r="AJ26">
        <f t="shared" si="6"/>
        <v>9.796116648689247E-3</v>
      </c>
      <c r="AK26">
        <f t="shared" si="6"/>
        <v>4.4137409126429319E-3</v>
      </c>
      <c r="AL26">
        <f t="shared" si="3"/>
        <v>6774.3566002418584</v>
      </c>
    </row>
    <row r="27" spans="5:38" x14ac:dyDescent="0.3">
      <c r="E27">
        <v>2030</v>
      </c>
      <c r="F27">
        <f>IF(E27&lt;startYear,'EIA AEO 2018 reference case'!E18,'EIA AEO 2018 reference case'!B18)</f>
        <v>1016.0773320000001</v>
      </c>
      <c r="G27">
        <f t="shared" si="4"/>
        <v>959.63385075499991</v>
      </c>
      <c r="H27">
        <f t="shared" si="4"/>
        <v>898.59786402400005</v>
      </c>
      <c r="I27">
        <f t="shared" si="4"/>
        <v>835.82434923500011</v>
      </c>
      <c r="J27">
        <f t="shared" si="4"/>
        <v>777.26643636000006</v>
      </c>
      <c r="K27">
        <f t="shared" si="4"/>
        <v>715.28546255000003</v>
      </c>
      <c r="L27">
        <f t="shared" si="4"/>
        <v>585.63538830899995</v>
      </c>
      <c r="M27">
        <f t="shared" si="4"/>
        <v>515.31906151199985</v>
      </c>
      <c r="N27">
        <f t="shared" si="4"/>
        <v>426.83359704000003</v>
      </c>
      <c r="O27">
        <f t="shared" si="4"/>
        <v>333.540657968</v>
      </c>
      <c r="P27">
        <f t="shared" si="4"/>
        <v>241.63411686200001</v>
      </c>
      <c r="Q27">
        <f t="shared" si="5"/>
        <v>145.00360863799997</v>
      </c>
      <c r="R27">
        <f t="shared" si="5"/>
        <v>75.198682400000024</v>
      </c>
      <c r="S27">
        <f t="shared" si="5"/>
        <v>38.362746408469896</v>
      </c>
      <c r="T27">
        <f t="shared" si="5"/>
        <v>35.241469482500364</v>
      </c>
      <c r="U27">
        <f t="shared" si="5"/>
        <v>23.987245724027332</v>
      </c>
      <c r="V27">
        <f t="shared" si="5"/>
        <v>34.179504792173248</v>
      </c>
      <c r="W27">
        <f t="shared" si="5"/>
        <v>16.312065094309759</v>
      </c>
      <c r="X27">
        <f t="shared" si="5"/>
        <v>5.5529973666125878</v>
      </c>
      <c r="Y27">
        <f t="shared" si="5"/>
        <v>3.5130012827222798</v>
      </c>
      <c r="Z27">
        <f t="shared" si="5"/>
        <v>4.2562088916978061E-2</v>
      </c>
      <c r="AA27">
        <f t="shared" si="6"/>
        <v>2.2833763207050887E-2</v>
      </c>
      <c r="AB27">
        <f t="shared" si="6"/>
        <v>1.3217327025874989E-2</v>
      </c>
      <c r="AC27">
        <f t="shared" si="6"/>
        <v>3.0799876294336859E-3</v>
      </c>
      <c r="AD27">
        <f t="shared" si="6"/>
        <v>2.1755085308457186E-3</v>
      </c>
      <c r="AE27">
        <f t="shared" si="6"/>
        <v>8.6346386716806009E-4</v>
      </c>
      <c r="AF27">
        <f t="shared" si="6"/>
        <v>1.3375079827939161E-3</v>
      </c>
      <c r="AG27">
        <f t="shared" si="6"/>
        <v>2.5135896376731297E-3</v>
      </c>
      <c r="AH27">
        <f t="shared" si="6"/>
        <v>1.8450183823388398E-3</v>
      </c>
      <c r="AI27">
        <f t="shared" si="6"/>
        <v>5.0856547848386405E-3</v>
      </c>
      <c r="AJ27">
        <f t="shared" si="6"/>
        <v>7.6288773857678223E-3</v>
      </c>
      <c r="AK27">
        <f t="shared" si="6"/>
        <v>2.7988904710540704E-3</v>
      </c>
      <c r="AL27">
        <f t="shared" si="3"/>
        <v>7683.105379481638</v>
      </c>
    </row>
    <row r="28" spans="5:38" x14ac:dyDescent="0.3">
      <c r="E28">
        <v>2031</v>
      </c>
      <c r="F28">
        <f>IF(E28&lt;startYear,'EIA AEO 2018 reference case'!E19,'EIA AEO 2018 reference case'!B19)</f>
        <v>1078.9295499999998</v>
      </c>
      <c r="G28">
        <f t="shared" si="4"/>
        <v>1013.029100004</v>
      </c>
      <c r="H28">
        <f t="shared" si="4"/>
        <v>956.74628650999989</v>
      </c>
      <c r="I28">
        <f t="shared" si="4"/>
        <v>895.8857980360001</v>
      </c>
      <c r="J28">
        <f t="shared" si="4"/>
        <v>829.92044364000014</v>
      </c>
      <c r="K28">
        <f t="shared" si="4"/>
        <v>769.36738721000006</v>
      </c>
      <c r="L28">
        <f t="shared" si="4"/>
        <v>705.73853132499994</v>
      </c>
      <c r="M28">
        <f t="shared" si="4"/>
        <v>574.05674899799999</v>
      </c>
      <c r="N28">
        <f t="shared" si="4"/>
        <v>503.28400911999989</v>
      </c>
      <c r="O28">
        <f t="shared" si="4"/>
        <v>414.306958866</v>
      </c>
      <c r="P28">
        <f t="shared" si="4"/>
        <v>321.96197891200001</v>
      </c>
      <c r="Q28">
        <f t="shared" si="5"/>
        <v>231.54266882600001</v>
      </c>
      <c r="R28">
        <f t="shared" si="5"/>
        <v>138.332740444</v>
      </c>
      <c r="S28">
        <f t="shared" si="5"/>
        <v>68.518596400000021</v>
      </c>
      <c r="T28">
        <f t="shared" si="5"/>
        <v>32.752595471298115</v>
      </c>
      <c r="U28">
        <f t="shared" si="5"/>
        <v>29.319982766843697</v>
      </c>
      <c r="V28">
        <f t="shared" si="5"/>
        <v>19.519033285237928</v>
      </c>
      <c r="W28">
        <f t="shared" si="5"/>
        <v>27.343603833738598</v>
      </c>
      <c r="X28">
        <f t="shared" si="5"/>
        <v>12.823641534984478</v>
      </c>
      <c r="Y28">
        <f t="shared" si="5"/>
        <v>4.3189979518097905</v>
      </c>
      <c r="Z28">
        <f t="shared" si="5"/>
        <v>2.7169517309724034</v>
      </c>
      <c r="AA28">
        <f t="shared" si="6"/>
        <v>3.2531532930174314E-2</v>
      </c>
      <c r="AB28">
        <f t="shared" si="6"/>
        <v>1.7505885125405681E-2</v>
      </c>
      <c r="AC28">
        <f t="shared" si="6"/>
        <v>1.005666186751358E-2</v>
      </c>
      <c r="AD28">
        <f t="shared" si="6"/>
        <v>2.3319906337140759E-3</v>
      </c>
      <c r="AE28">
        <f t="shared" si="6"/>
        <v>1.6418932308269575E-3</v>
      </c>
      <c r="AF28">
        <f t="shared" si="6"/>
        <v>6.4759790037604507E-4</v>
      </c>
      <c r="AG28">
        <f t="shared" si="6"/>
        <v>1.025422786808669E-3</v>
      </c>
      <c r="AH28">
        <f t="shared" si="6"/>
        <v>1.4207245778152472E-3</v>
      </c>
      <c r="AI28">
        <f t="shared" si="6"/>
        <v>1.4192449094914152E-3</v>
      </c>
      <c r="AJ28">
        <f t="shared" si="6"/>
        <v>3.5599583493870482E-3</v>
      </c>
      <c r="AK28">
        <f t="shared" si="6"/>
        <v>2.1796792530765206E-3</v>
      </c>
      <c r="AL28">
        <f t="shared" si="3"/>
        <v>8630.4899254574502</v>
      </c>
    </row>
    <row r="29" spans="5:38" x14ac:dyDescent="0.3">
      <c r="E29">
        <v>2032</v>
      </c>
      <c r="F29">
        <f>IF(E29&lt;startYear,'EIA AEO 2018 reference case'!E20,'EIA AEO 2018 reference case'!B20)</f>
        <v>1132.7046049999999</v>
      </c>
      <c r="G29">
        <f t="shared" si="4"/>
        <v>1075.6927613499997</v>
      </c>
      <c r="H29">
        <f t="shared" si="4"/>
        <v>1009.980868008</v>
      </c>
      <c r="I29">
        <f t="shared" si="4"/>
        <v>953.85872226499987</v>
      </c>
      <c r="J29">
        <f t="shared" si="4"/>
        <v>889.5576440640001</v>
      </c>
      <c r="K29">
        <f t="shared" si="4"/>
        <v>821.48629279000022</v>
      </c>
      <c r="L29">
        <f t="shared" si="4"/>
        <v>759.09862331500005</v>
      </c>
      <c r="M29">
        <f t="shared" si="4"/>
        <v>691.78532414999995</v>
      </c>
      <c r="N29">
        <f t="shared" si="4"/>
        <v>560.64990348000003</v>
      </c>
      <c r="O29">
        <f t="shared" si="4"/>
        <v>488.51371754799987</v>
      </c>
      <c r="P29">
        <f t="shared" si="4"/>
        <v>399.92452244399999</v>
      </c>
      <c r="Q29">
        <f t="shared" si="5"/>
        <v>308.515770976</v>
      </c>
      <c r="R29">
        <f t="shared" si="5"/>
        <v>220.89058478800004</v>
      </c>
      <c r="S29">
        <f t="shared" si="5"/>
        <v>126.04429903399998</v>
      </c>
      <c r="T29">
        <f t="shared" si="5"/>
        <v>58.498467400000017</v>
      </c>
      <c r="U29">
        <f t="shared" si="5"/>
        <v>27.249304551977225</v>
      </c>
      <c r="V29">
        <f t="shared" si="5"/>
        <v>23.858417349490459</v>
      </c>
      <c r="W29">
        <f t="shared" si="5"/>
        <v>15.615226628190342</v>
      </c>
      <c r="X29">
        <f t="shared" si="5"/>
        <v>21.49602590543908</v>
      </c>
      <c r="Y29">
        <f t="shared" si="5"/>
        <v>9.9739434160990381</v>
      </c>
      <c r="Z29">
        <f t="shared" si="5"/>
        <v>3.3403087607592958</v>
      </c>
      <c r="AA29">
        <f t="shared" si="6"/>
        <v>2.0766510045648943</v>
      </c>
      <c r="AB29">
        <f t="shared" si="6"/>
        <v>2.4940841913133643E-2</v>
      </c>
      <c r="AC29">
        <f t="shared" si="6"/>
        <v>1.3319695204113019E-2</v>
      </c>
      <c r="AD29">
        <f t="shared" si="6"/>
        <v>7.6143296996888515E-3</v>
      </c>
      <c r="AE29">
        <f t="shared" si="6"/>
        <v>1.759992931104963E-3</v>
      </c>
      <c r="AF29">
        <f t="shared" si="6"/>
        <v>1.2314199231202182E-3</v>
      </c>
      <c r="AG29">
        <f t="shared" si="6"/>
        <v>4.9649172362163456E-4</v>
      </c>
      <c r="AH29">
        <f t="shared" si="6"/>
        <v>5.7958679254403029E-4</v>
      </c>
      <c r="AI29">
        <f t="shared" si="6"/>
        <v>1.0928650598578825E-3</v>
      </c>
      <c r="AJ29">
        <f t="shared" si="6"/>
        <v>9.9347143664399061E-4</v>
      </c>
      <c r="AK29">
        <f t="shared" si="6"/>
        <v>1.0171309569677279E-3</v>
      </c>
      <c r="AL29">
        <f t="shared" si="3"/>
        <v>9600.8650300541576</v>
      </c>
    </row>
    <row r="30" spans="5:38" x14ac:dyDescent="0.3">
      <c r="E30">
        <v>2033</v>
      </c>
      <c r="F30">
        <f>IF(E30&lt;startYear,'EIA AEO 2018 reference case'!E21,'EIA AEO 2018 reference case'!B21)</f>
        <v>1191.5846859999999</v>
      </c>
      <c r="G30">
        <f t="shared" si="4"/>
        <v>1129.3064911849999</v>
      </c>
      <c r="H30">
        <f t="shared" si="4"/>
        <v>1072.4559726999996</v>
      </c>
      <c r="I30">
        <f t="shared" si="4"/>
        <v>1006.9326360120001</v>
      </c>
      <c r="J30">
        <f t="shared" si="4"/>
        <v>947.12107235999986</v>
      </c>
      <c r="K30">
        <f t="shared" si="4"/>
        <v>880.51742410400016</v>
      </c>
      <c r="L30">
        <f t="shared" si="4"/>
        <v>810.52189668500012</v>
      </c>
      <c r="M30">
        <f t="shared" si="4"/>
        <v>744.09042993000003</v>
      </c>
      <c r="N30">
        <f t="shared" si="4"/>
        <v>675.62897900000007</v>
      </c>
      <c r="O30">
        <f t="shared" si="4"/>
        <v>544.19604761700009</v>
      </c>
      <c r="P30">
        <f t="shared" si="4"/>
        <v>471.55523463199984</v>
      </c>
      <c r="Q30">
        <f t="shared" si="5"/>
        <v>383.22233821199995</v>
      </c>
      <c r="R30">
        <f t="shared" si="5"/>
        <v>294.32255148800004</v>
      </c>
      <c r="S30">
        <f t="shared" si="5"/>
        <v>201.268324718</v>
      </c>
      <c r="T30">
        <f t="shared" si="5"/>
        <v>107.61163691899998</v>
      </c>
      <c r="U30">
        <f t="shared" si="5"/>
        <v>48.669198000000016</v>
      </c>
      <c r="V30">
        <f t="shared" si="5"/>
        <v>22.173453704059899</v>
      </c>
      <c r="W30">
        <f t="shared" si="5"/>
        <v>19.086733879592369</v>
      </c>
      <c r="X30">
        <f t="shared" si="5"/>
        <v>12.275825752884577</v>
      </c>
      <c r="Y30">
        <f t="shared" si="5"/>
        <v>16.71913125978595</v>
      </c>
      <c r="Z30">
        <f t="shared" si="5"/>
        <v>7.7138380114657581</v>
      </c>
      <c r="AA30">
        <f t="shared" si="6"/>
        <v>2.5531022375230283</v>
      </c>
      <c r="AB30">
        <f t="shared" si="6"/>
        <v>1.5920991034997525</v>
      </c>
      <c r="AC30">
        <f t="shared" si="6"/>
        <v>1.8976727542601688E-2</v>
      </c>
      <c r="AD30">
        <f t="shared" si="6"/>
        <v>1.0084912083114142E-2</v>
      </c>
      <c r="AE30">
        <f t="shared" si="6"/>
        <v>5.7466639242934733E-3</v>
      </c>
      <c r="AF30">
        <f t="shared" si="6"/>
        <v>1.3199946983287222E-3</v>
      </c>
      <c r="AG30">
        <f t="shared" si="6"/>
        <v>9.4408860772550061E-4</v>
      </c>
      <c r="AH30">
        <f t="shared" si="6"/>
        <v>2.8062575682961954E-4</v>
      </c>
      <c r="AI30">
        <f t="shared" si="6"/>
        <v>4.4583599426463872E-4</v>
      </c>
      <c r="AJ30">
        <f t="shared" si="6"/>
        <v>7.6500554190051765E-4</v>
      </c>
      <c r="AK30">
        <f t="shared" si="6"/>
        <v>2.8384898189828302E-4</v>
      </c>
      <c r="AL30">
        <f t="shared" si="3"/>
        <v>10591.15795121394</v>
      </c>
    </row>
    <row r="31" spans="5:38" x14ac:dyDescent="0.3">
      <c r="E31">
        <v>2034</v>
      </c>
      <c r="F31">
        <f>IF(E31&lt;startYear,'EIA AEO 2018 reference case'!E22,'EIA AEO 2018 reference case'!B22)</f>
        <v>1258.5717930000001</v>
      </c>
      <c r="G31">
        <f t="shared" si="4"/>
        <v>1188.0099319419999</v>
      </c>
      <c r="H31">
        <f t="shared" si="4"/>
        <v>1125.9083773699999</v>
      </c>
      <c r="I31">
        <f t="shared" si="4"/>
        <v>1069.2191840499997</v>
      </c>
      <c r="J31">
        <f t="shared" si="4"/>
        <v>999.82009468800015</v>
      </c>
      <c r="K31">
        <f t="shared" si="4"/>
        <v>937.49585820999994</v>
      </c>
      <c r="L31">
        <f t="shared" si="4"/>
        <v>868.76513815600015</v>
      </c>
      <c r="M31">
        <f t="shared" si="4"/>
        <v>794.4970100700001</v>
      </c>
      <c r="N31">
        <f t="shared" si="4"/>
        <v>726.7125218000001</v>
      </c>
      <c r="O31">
        <f t="shared" si="4"/>
        <v>655.80073722500003</v>
      </c>
      <c r="P31">
        <f t="shared" si="4"/>
        <v>525.30458347800004</v>
      </c>
      <c r="Q31">
        <f t="shared" si="5"/>
        <v>451.86151253599985</v>
      </c>
      <c r="R31">
        <f t="shared" si="5"/>
        <v>365.59225485600001</v>
      </c>
      <c r="S31">
        <f t="shared" si="5"/>
        <v>268.17714716800003</v>
      </c>
      <c r="T31">
        <f t="shared" si="5"/>
        <v>171.834934613</v>
      </c>
      <c r="U31">
        <f t="shared" si="5"/>
        <v>89.530073129999977</v>
      </c>
      <c r="V31">
        <f t="shared" si="5"/>
        <v>39.603367000000013</v>
      </c>
      <c r="W31">
        <f t="shared" si="5"/>
        <v>17.738762963247918</v>
      </c>
      <c r="X31">
        <f t="shared" si="5"/>
        <v>15.004932357149423</v>
      </c>
      <c r="Y31">
        <f t="shared" si="5"/>
        <v>9.5478644744657828</v>
      </c>
      <c r="Z31">
        <f t="shared" si="5"/>
        <v>12.93055964426795</v>
      </c>
      <c r="AA31">
        <f t="shared" si="6"/>
        <v>5.8959271425215984</v>
      </c>
      <c r="AB31">
        <f t="shared" si="6"/>
        <v>1.9573783821009885</v>
      </c>
      <c r="AC31">
        <f t="shared" si="6"/>
        <v>1.2113797526628551</v>
      </c>
      <c r="AD31">
        <f t="shared" si="6"/>
        <v>1.4368093710826989E-2</v>
      </c>
      <c r="AE31">
        <f t="shared" si="6"/>
        <v>7.6112544023502968E-3</v>
      </c>
      <c r="AF31">
        <f t="shared" si="6"/>
        <v>4.3099979432201048E-3</v>
      </c>
      <c r="AG31">
        <f t="shared" si="6"/>
        <v>1.0119959353853537E-3</v>
      </c>
      <c r="AH31">
        <f t="shared" si="6"/>
        <v>5.3361530001876122E-4</v>
      </c>
      <c r="AI31">
        <f t="shared" si="6"/>
        <v>2.1586596679201505E-4</v>
      </c>
      <c r="AJ31">
        <f t="shared" si="6"/>
        <v>3.1208519598524711E-4</v>
      </c>
      <c r="AK31">
        <f t="shared" si="6"/>
        <v>2.1857301197157646E-4</v>
      </c>
      <c r="AL31">
        <f t="shared" si="3"/>
        <v>11601.01990548988</v>
      </c>
    </row>
    <row r="32" spans="5:38" x14ac:dyDescent="0.3">
      <c r="E32">
        <v>2035</v>
      </c>
      <c r="F32">
        <f>IF(E32&lt;startYear,'EIA AEO 2018 reference case'!E23,'EIA AEO 2018 reference case'!B23)</f>
        <v>1320.2554170000001</v>
      </c>
      <c r="G32">
        <f t="shared" si="4"/>
        <v>1254.796077621</v>
      </c>
      <c r="H32">
        <f t="shared" si="4"/>
        <v>1184.4351778839998</v>
      </c>
      <c r="I32">
        <f t="shared" si="4"/>
        <v>1122.5102635549999</v>
      </c>
      <c r="J32">
        <f t="shared" si="4"/>
        <v>1061.6666771999999</v>
      </c>
      <c r="K32">
        <f t="shared" si="4"/>
        <v>989.65932136800018</v>
      </c>
      <c r="L32">
        <f t="shared" si="4"/>
        <v>924.98307981499988</v>
      </c>
      <c r="M32">
        <f t="shared" si="4"/>
        <v>851.58872023200013</v>
      </c>
      <c r="N32">
        <f t="shared" si="4"/>
        <v>775.94187820000025</v>
      </c>
      <c r="O32">
        <f t="shared" si="4"/>
        <v>705.38508909500013</v>
      </c>
      <c r="P32">
        <f t="shared" si="4"/>
        <v>633.03497815000003</v>
      </c>
      <c r="Q32">
        <f t="shared" si="5"/>
        <v>503.366108994</v>
      </c>
      <c r="R32">
        <f t="shared" si="5"/>
        <v>431.07369476799988</v>
      </c>
      <c r="S32">
        <f t="shared" si="5"/>
        <v>333.11578551599996</v>
      </c>
      <c r="T32">
        <f t="shared" si="5"/>
        <v>228.95904068800002</v>
      </c>
      <c r="U32">
        <f t="shared" si="5"/>
        <v>142.96218051</v>
      </c>
      <c r="V32">
        <f t="shared" si="5"/>
        <v>72.852902644999986</v>
      </c>
      <c r="W32">
        <f t="shared" si="5"/>
        <v>31.682693600000011</v>
      </c>
      <c r="X32">
        <f t="shared" si="5"/>
        <v>13.945232329541286</v>
      </c>
      <c r="Y32">
        <f t="shared" si="5"/>
        <v>11.670502944449552</v>
      </c>
      <c r="Z32">
        <f t="shared" si="5"/>
        <v>7.3843089777888071</v>
      </c>
      <c r="AA32">
        <f t="shared" si="6"/>
        <v>9.8832303013512988</v>
      </c>
      <c r="AB32">
        <f t="shared" si="6"/>
        <v>4.5202108092665592</v>
      </c>
      <c r="AC32">
        <f t="shared" si="6"/>
        <v>1.4893096385551001</v>
      </c>
      <c r="AD32">
        <f t="shared" si="6"/>
        <v>0.91718752701616157</v>
      </c>
      <c r="AE32">
        <f t="shared" si="6"/>
        <v>1.0843844310058106E-2</v>
      </c>
      <c r="AF32">
        <f t="shared" si="6"/>
        <v>5.7084408017627226E-3</v>
      </c>
      <c r="AG32">
        <f t="shared" si="6"/>
        <v>3.3043317564687472E-3</v>
      </c>
      <c r="AH32">
        <f t="shared" si="6"/>
        <v>5.719977026091129E-4</v>
      </c>
      <c r="AI32">
        <f t="shared" si="6"/>
        <v>4.1047330770673944E-4</v>
      </c>
      <c r="AJ32">
        <f t="shared" si="6"/>
        <v>1.5110617675441053E-4</v>
      </c>
      <c r="AK32">
        <f t="shared" si="6"/>
        <v>8.9167198852927745E-5</v>
      </c>
      <c r="AL32">
        <f t="shared" si="3"/>
        <v>12618.10014873022</v>
      </c>
    </row>
    <row r="33" spans="5:38" x14ac:dyDescent="0.3">
      <c r="E33">
        <v>2036</v>
      </c>
      <c r="F33">
        <f>IF(E33&lt;startYear,'EIA AEO 2018 reference case'!E24,'EIA AEO 2018 reference case'!B24)</f>
        <v>1378.184135</v>
      </c>
      <c r="G33">
        <f t="shared" si="4"/>
        <v>1316.2946507490001</v>
      </c>
      <c r="H33">
        <f t="shared" si="4"/>
        <v>1251.0203622419999</v>
      </c>
      <c r="I33">
        <f t="shared" si="4"/>
        <v>1180.8604238259998</v>
      </c>
      <c r="J33">
        <f t="shared" si="4"/>
        <v>1114.5813313199999</v>
      </c>
      <c r="K33">
        <f t="shared" si="4"/>
        <v>1050.8773816999999</v>
      </c>
      <c r="L33">
        <f t="shared" si="4"/>
        <v>976.45031605200006</v>
      </c>
      <c r="M33">
        <f t="shared" si="4"/>
        <v>906.6951729299999</v>
      </c>
      <c r="N33">
        <f t="shared" si="4"/>
        <v>831.70023632000027</v>
      </c>
      <c r="O33">
        <f t="shared" si="4"/>
        <v>753.1696709050002</v>
      </c>
      <c r="P33">
        <f t="shared" si="4"/>
        <v>680.89803673000006</v>
      </c>
      <c r="Q33">
        <f t="shared" si="5"/>
        <v>606.59732244999998</v>
      </c>
      <c r="R33">
        <f t="shared" si="5"/>
        <v>480.20883037200002</v>
      </c>
      <c r="S33">
        <f t="shared" si="5"/>
        <v>392.78034624799983</v>
      </c>
      <c r="T33">
        <f t="shared" si="5"/>
        <v>284.40108150599997</v>
      </c>
      <c r="U33">
        <f t="shared" si="5"/>
        <v>190.48794576</v>
      </c>
      <c r="V33">
        <f t="shared" si="5"/>
        <v>116.331970415</v>
      </c>
      <c r="W33">
        <f t="shared" si="5"/>
        <v>58.282322115999989</v>
      </c>
      <c r="X33">
        <f t="shared" si="5"/>
        <v>24.90717780000001</v>
      </c>
      <c r="Y33">
        <f t="shared" si="5"/>
        <v>10.846291811865445</v>
      </c>
      <c r="Z33">
        <f t="shared" si="5"/>
        <v>9.0259554792048249</v>
      </c>
      <c r="AA33">
        <f t="shared" si="6"/>
        <v>5.6440578174181963</v>
      </c>
      <c r="AB33">
        <f t="shared" si="6"/>
        <v>7.5771432310359961</v>
      </c>
      <c r="AC33">
        <f t="shared" si="6"/>
        <v>3.4392908331375995</v>
      </c>
      <c r="AD33">
        <f t="shared" si="6"/>
        <v>1.1276201549060041</v>
      </c>
      <c r="AE33">
        <f t="shared" si="6"/>
        <v>0.69221700152163146</v>
      </c>
      <c r="AF33">
        <f t="shared" si="6"/>
        <v>8.1328832325435786E-3</v>
      </c>
      <c r="AG33">
        <f t="shared" si="6"/>
        <v>4.3764712813514212E-3</v>
      </c>
      <c r="AH33">
        <f t="shared" si="6"/>
        <v>1.8676657753953787E-3</v>
      </c>
      <c r="AI33">
        <f t="shared" si="6"/>
        <v>4.399982327762407E-4</v>
      </c>
      <c r="AJ33">
        <f t="shared" si="6"/>
        <v>2.873313153947176E-4</v>
      </c>
      <c r="AK33">
        <f t="shared" si="6"/>
        <v>4.3173193358403007E-5</v>
      </c>
      <c r="AL33">
        <f t="shared" si="3"/>
        <v>13633.09643829312</v>
      </c>
    </row>
    <row r="34" spans="5:38" x14ac:dyDescent="0.3">
      <c r="E34">
        <v>2037</v>
      </c>
      <c r="F34">
        <f>IF(E34&lt;startYear,'EIA AEO 2018 reference case'!E25,'EIA AEO 2018 reference case'!B25)</f>
        <v>9847.0839840000008</v>
      </c>
      <c r="G34">
        <f t="shared" si="4"/>
        <v>1374.0495825949999</v>
      </c>
      <c r="H34">
        <f t="shared" si="4"/>
        <v>1312.3338844980001</v>
      </c>
      <c r="I34">
        <f t="shared" si="4"/>
        <v>1247.2446468630001</v>
      </c>
      <c r="J34">
        <f t="shared" si="4"/>
        <v>1172.5193310239997</v>
      </c>
      <c r="K34">
        <f t="shared" si="4"/>
        <v>1103.2542852699999</v>
      </c>
      <c r="L34">
        <f t="shared" si="4"/>
        <v>1036.8512975499998</v>
      </c>
      <c r="M34">
        <f t="shared" si="4"/>
        <v>957.14484674400012</v>
      </c>
      <c r="N34">
        <f t="shared" si="4"/>
        <v>885.51970180000001</v>
      </c>
      <c r="O34">
        <f t="shared" si="4"/>
        <v>807.29164242800027</v>
      </c>
      <c r="P34">
        <f t="shared" si="4"/>
        <v>727.02380327000014</v>
      </c>
      <c r="Q34">
        <f t="shared" si="5"/>
        <v>652.46145979000005</v>
      </c>
      <c r="R34">
        <f t="shared" si="5"/>
        <v>578.6909081</v>
      </c>
      <c r="S34">
        <f t="shared" si="5"/>
        <v>437.550685542</v>
      </c>
      <c r="T34">
        <f t="shared" si="5"/>
        <v>335.34032346799984</v>
      </c>
      <c r="U34">
        <f t="shared" si="5"/>
        <v>236.61427661999997</v>
      </c>
      <c r="V34">
        <f t="shared" si="5"/>
        <v>155.00489704</v>
      </c>
      <c r="W34">
        <f t="shared" si="5"/>
        <v>93.065576332000006</v>
      </c>
      <c r="X34">
        <f t="shared" si="5"/>
        <v>45.818331542999992</v>
      </c>
      <c r="Y34">
        <f t="shared" si="5"/>
        <v>19.372249400000008</v>
      </c>
      <c r="Z34">
        <f t="shared" si="5"/>
        <v>8.3885114012949487</v>
      </c>
      <c r="AA34">
        <f t="shared" si="6"/>
        <v>6.8988194745514582</v>
      </c>
      <c r="AB34">
        <f t="shared" si="6"/>
        <v>4.3271109933539504</v>
      </c>
      <c r="AC34">
        <f t="shared" si="6"/>
        <v>5.7652176757882581</v>
      </c>
      <c r="AD34">
        <f t="shared" si="6"/>
        <v>2.6040344879470392</v>
      </c>
      <c r="AE34">
        <f t="shared" si="6"/>
        <v>0.85103407917434282</v>
      </c>
      <c r="AF34">
        <f t="shared" si="6"/>
        <v>0.51916275114122357</v>
      </c>
      <c r="AG34">
        <f t="shared" si="6"/>
        <v>6.2352104782834109E-3</v>
      </c>
      <c r="AH34">
        <f t="shared" si="6"/>
        <v>2.4736576807638465E-3</v>
      </c>
      <c r="AI34">
        <f t="shared" si="6"/>
        <v>1.4366659810733683E-3</v>
      </c>
      <c r="AJ34">
        <f t="shared" si="6"/>
        <v>3.0799876294336845E-4</v>
      </c>
      <c r="AK34">
        <f t="shared" si="6"/>
        <v>8.2094661541347883E-5</v>
      </c>
      <c r="AL34">
        <f t="shared" si="3"/>
        <v>23053.600140367816</v>
      </c>
    </row>
    <row r="35" spans="5:38" x14ac:dyDescent="0.3">
      <c r="E35">
        <v>2038</v>
      </c>
      <c r="F35">
        <f>IF(E35&lt;startYear,'EIA AEO 2018 reference case'!E26,'EIA AEO 2018 reference case'!B26)</f>
        <v>9945.1347659999992</v>
      </c>
      <c r="G35">
        <f t="shared" si="4"/>
        <v>9817.5427320480012</v>
      </c>
      <c r="H35">
        <f t="shared" si="4"/>
        <v>1369.9150301899999</v>
      </c>
      <c r="I35">
        <f t="shared" si="4"/>
        <v>1308.3731182470001</v>
      </c>
      <c r="J35">
        <f t="shared" si="4"/>
        <v>1238.434644312</v>
      </c>
      <c r="K35">
        <f t="shared" si="4"/>
        <v>1160.6034841639998</v>
      </c>
      <c r="L35">
        <f t="shared" si="4"/>
        <v>1088.5291254049998</v>
      </c>
      <c r="M35">
        <f t="shared" si="4"/>
        <v>1016.3516360999998</v>
      </c>
      <c r="N35">
        <f t="shared" si="4"/>
        <v>934.79114544000026</v>
      </c>
      <c r="O35">
        <f t="shared" si="4"/>
        <v>859.53162359500004</v>
      </c>
      <c r="P35">
        <f t="shared" si="4"/>
        <v>779.26696055200023</v>
      </c>
      <c r="Q35">
        <f t="shared" si="5"/>
        <v>696.66086021000012</v>
      </c>
      <c r="R35">
        <f t="shared" si="5"/>
        <v>622.44507302000011</v>
      </c>
      <c r="S35">
        <f t="shared" si="5"/>
        <v>527.28435534999994</v>
      </c>
      <c r="T35">
        <f t="shared" si="5"/>
        <v>373.56346829699999</v>
      </c>
      <c r="U35">
        <f t="shared" si="5"/>
        <v>278.99439635999988</v>
      </c>
      <c r="V35">
        <f t="shared" si="5"/>
        <v>192.53906822999997</v>
      </c>
      <c r="W35">
        <f t="shared" si="5"/>
        <v>124.00391763200001</v>
      </c>
      <c r="X35">
        <f t="shared" si="5"/>
        <v>73.162998260999998</v>
      </c>
      <c r="Y35">
        <f t="shared" si="5"/>
        <v>35.636480088999996</v>
      </c>
      <c r="Z35">
        <f t="shared" si="5"/>
        <v>14.982478600000006</v>
      </c>
      <c r="AA35">
        <f t="shared" si="6"/>
        <v>6.4116010710534637</v>
      </c>
      <c r="AB35">
        <f t="shared" si="6"/>
        <v>5.2890949304894512</v>
      </c>
      <c r="AC35">
        <f t="shared" si="6"/>
        <v>3.2923670601606148</v>
      </c>
      <c r="AD35">
        <f t="shared" si="6"/>
        <v>4.3650933830968235</v>
      </c>
      <c r="AE35">
        <f t="shared" si="6"/>
        <v>1.9653090475071995</v>
      </c>
      <c r="AF35">
        <f t="shared" si="6"/>
        <v>0.63827555938075708</v>
      </c>
      <c r="AG35">
        <f t="shared" si="6"/>
        <v>0.39802477587493812</v>
      </c>
      <c r="AH35">
        <f t="shared" si="6"/>
        <v>3.5242494007688839E-3</v>
      </c>
      <c r="AI35">
        <f t="shared" si="6"/>
        <v>1.9028136005875744E-3</v>
      </c>
      <c r="AJ35">
        <f t="shared" si="6"/>
        <v>1.0056661867513578E-3</v>
      </c>
      <c r="AK35">
        <f t="shared" si="6"/>
        <v>8.7999646555248125E-5</v>
      </c>
      <c r="AL35">
        <f t="shared" si="3"/>
        <v>32480.113648658393</v>
      </c>
    </row>
    <row r="36" spans="5:38" x14ac:dyDescent="0.3">
      <c r="E36">
        <v>2039</v>
      </c>
      <c r="F36">
        <f>IF(E36&lt;startYear,'EIA AEO 2018 reference case'!E27,'EIA AEO 2018 reference case'!B27)</f>
        <v>10054.578125</v>
      </c>
      <c r="G36">
        <f t="shared" ref="G36:P47" si="7">F35*G$1</f>
        <v>9915.2993617019984</v>
      </c>
      <c r="H36">
        <f t="shared" si="7"/>
        <v>9788.0014800960016</v>
      </c>
      <c r="I36">
        <f t="shared" si="7"/>
        <v>1365.7804777849999</v>
      </c>
      <c r="J36">
        <f t="shared" si="7"/>
        <v>1299.1313303280001</v>
      </c>
      <c r="K36">
        <f t="shared" si="7"/>
        <v>1225.8489263820002</v>
      </c>
      <c r="L36">
        <f t="shared" si="7"/>
        <v>1145.1128832459997</v>
      </c>
      <c r="M36">
        <f t="shared" si="7"/>
        <v>1067.0077379099998</v>
      </c>
      <c r="N36">
        <f t="shared" si="7"/>
        <v>992.61518599999999</v>
      </c>
      <c r="O36">
        <f t="shared" si="7"/>
        <v>907.35705747600025</v>
      </c>
      <c r="P36">
        <f t="shared" si="7"/>
        <v>829.69345972999997</v>
      </c>
      <c r="Q36">
        <f t="shared" ref="Q36:Z47" si="8">P35*Q$1</f>
        <v>746.72216869600015</v>
      </c>
      <c r="R36">
        <f t="shared" si="8"/>
        <v>664.61108698000021</v>
      </c>
      <c r="S36">
        <f t="shared" si="8"/>
        <v>567.15172897000002</v>
      </c>
      <c r="T36">
        <f t="shared" si="8"/>
        <v>450.17452622499997</v>
      </c>
      <c r="U36">
        <f t="shared" si="8"/>
        <v>310.79505518999997</v>
      </c>
      <c r="V36">
        <f t="shared" si="8"/>
        <v>227.02485193999991</v>
      </c>
      <c r="W36">
        <f t="shared" si="8"/>
        <v>154.03125458399998</v>
      </c>
      <c r="X36">
        <f t="shared" si="8"/>
        <v>97.485007536000012</v>
      </c>
      <c r="Y36">
        <f t="shared" si="8"/>
        <v>56.904554202999996</v>
      </c>
      <c r="Z36">
        <f t="shared" si="8"/>
        <v>27.561218590999996</v>
      </c>
      <c r="AA36">
        <f t="shared" ref="AA36:AK47" si="9">Z35*AA$1</f>
        <v>11.451576000000003</v>
      </c>
      <c r="AB36">
        <f t="shared" si="9"/>
        <v>4.9155608211409891</v>
      </c>
      <c r="AC36">
        <f t="shared" si="9"/>
        <v>4.0243113601550178</v>
      </c>
      <c r="AD36">
        <f t="shared" si="9"/>
        <v>2.4927922026930363</v>
      </c>
      <c r="AE36">
        <f t="shared" si="9"/>
        <v>3.2944101004504329</v>
      </c>
      <c r="AF36">
        <f t="shared" si="9"/>
        <v>1.4739817856303996</v>
      </c>
      <c r="AG36">
        <f t="shared" si="9"/>
        <v>0.48934459552524712</v>
      </c>
      <c r="AH36">
        <f t="shared" si="9"/>
        <v>0.22497052549453023</v>
      </c>
      <c r="AI36">
        <f t="shared" si="9"/>
        <v>2.7109610775145261E-3</v>
      </c>
      <c r="AJ36">
        <f t="shared" si="9"/>
        <v>1.3319695204113021E-3</v>
      </c>
      <c r="AK36">
        <f t="shared" si="9"/>
        <v>2.8733319621467365E-4</v>
      </c>
      <c r="AL36">
        <f t="shared" si="3"/>
        <v>41921.258756224874</v>
      </c>
    </row>
    <row r="37" spans="5:38" x14ac:dyDescent="0.3">
      <c r="E37">
        <v>2040</v>
      </c>
      <c r="F37">
        <f>IF(E37&lt;startYear,'EIA AEO 2018 reference case'!E28,'EIA AEO 2018 reference case'!B28)</f>
        <v>10138.200194999999</v>
      </c>
      <c r="G37">
        <f t="shared" si="7"/>
        <v>10024.414390624999</v>
      </c>
      <c r="H37">
        <f t="shared" si="7"/>
        <v>9885.4639574039975</v>
      </c>
      <c r="I37">
        <f t="shared" si="7"/>
        <v>9758.460228144002</v>
      </c>
      <c r="J37">
        <f t="shared" si="7"/>
        <v>1356.13318884</v>
      </c>
      <c r="K37">
        <f t="shared" si="7"/>
        <v>1285.9287761580001</v>
      </c>
      <c r="L37">
        <f t="shared" si="7"/>
        <v>1209.487493073</v>
      </c>
      <c r="M37">
        <f t="shared" si="7"/>
        <v>1122.4727742119996</v>
      </c>
      <c r="N37">
        <f t="shared" si="7"/>
        <v>1042.0882366000001</v>
      </c>
      <c r="O37">
        <f t="shared" si="7"/>
        <v>963.48408815000005</v>
      </c>
      <c r="P37">
        <f t="shared" si="7"/>
        <v>875.8586601840002</v>
      </c>
      <c r="Q37">
        <f t="shared" si="8"/>
        <v>795.04268878999994</v>
      </c>
      <c r="R37">
        <f t="shared" si="8"/>
        <v>712.36933284800023</v>
      </c>
      <c r="S37">
        <f t="shared" si="8"/>
        <v>605.57203103000018</v>
      </c>
      <c r="T37">
        <f t="shared" si="8"/>
        <v>484.21171289500001</v>
      </c>
      <c r="U37">
        <f t="shared" si="8"/>
        <v>374.53345574999997</v>
      </c>
      <c r="V37">
        <f t="shared" si="8"/>
        <v>252.90185863499997</v>
      </c>
      <c r="W37">
        <f t="shared" si="8"/>
        <v>181.61988155199992</v>
      </c>
      <c r="X37">
        <f t="shared" si="8"/>
        <v>121.09083568199999</v>
      </c>
      <c r="Y37">
        <f t="shared" si="8"/>
        <v>75.821672528000008</v>
      </c>
      <c r="Z37">
        <f t="shared" si="8"/>
        <v>44.009926156999995</v>
      </c>
      <c r="AA37">
        <f t="shared" si="9"/>
        <v>21.065899559999995</v>
      </c>
      <c r="AB37">
        <f t="shared" si="9"/>
        <v>8.7795416000000035</v>
      </c>
      <c r="AC37">
        <f t="shared" si="9"/>
        <v>3.7401006247811877</v>
      </c>
      <c r="AD37">
        <f t="shared" si="9"/>
        <v>3.0469786012602271</v>
      </c>
      <c r="AE37">
        <f t="shared" si="9"/>
        <v>1.8813526058060652</v>
      </c>
      <c r="AF37">
        <f t="shared" si="9"/>
        <v>2.4708075753378247</v>
      </c>
      <c r="AG37">
        <f t="shared" si="9"/>
        <v>1.1300527023166398</v>
      </c>
      <c r="AH37">
        <f t="shared" si="9"/>
        <v>0.27658607573166138</v>
      </c>
      <c r="AI37">
        <f t="shared" si="9"/>
        <v>0.17305425038040786</v>
      </c>
      <c r="AJ37">
        <f t="shared" si="9"/>
        <v>1.8976727542601682E-3</v>
      </c>
      <c r="AK37">
        <f t="shared" si="9"/>
        <v>3.8056272011751486E-4</v>
      </c>
      <c r="AL37">
        <f t="shared" si="3"/>
        <v>51351.732036088091</v>
      </c>
    </row>
    <row r="38" spans="5:38" x14ac:dyDescent="0.3">
      <c r="E38">
        <v>2041</v>
      </c>
      <c r="F38">
        <f>IF(E38&lt;startYear,'EIA AEO 2018 reference case'!E29,'EIA AEO 2018 reference case'!B29)</f>
        <v>10233.808594</v>
      </c>
      <c r="G38">
        <f t="shared" si="7"/>
        <v>10107.785594415</v>
      </c>
      <c r="H38">
        <f t="shared" si="7"/>
        <v>9994.2506562499984</v>
      </c>
      <c r="I38">
        <f t="shared" si="7"/>
        <v>9855.6285531059984</v>
      </c>
      <c r="J38">
        <f t="shared" si="7"/>
        <v>9689.5306402560018</v>
      </c>
      <c r="K38">
        <f t="shared" si="7"/>
        <v>1342.3513474900001</v>
      </c>
      <c r="L38">
        <f t="shared" si="7"/>
        <v>1268.7654557370001</v>
      </c>
      <c r="M38">
        <f t="shared" si="7"/>
        <v>1185.5746290060001</v>
      </c>
      <c r="N38">
        <f t="shared" si="7"/>
        <v>1096.2579111199998</v>
      </c>
      <c r="O38">
        <f t="shared" si="7"/>
        <v>1011.5052122650001</v>
      </c>
      <c r="P38">
        <f t="shared" si="7"/>
        <v>930.0372721</v>
      </c>
      <c r="Q38">
        <f t="shared" si="8"/>
        <v>839.27987623200022</v>
      </c>
      <c r="R38">
        <f t="shared" si="8"/>
        <v>758.46687501999997</v>
      </c>
      <c r="S38">
        <f t="shared" si="8"/>
        <v>649.08779312800016</v>
      </c>
      <c r="T38">
        <f t="shared" si="8"/>
        <v>517.01344710500018</v>
      </c>
      <c r="U38">
        <f t="shared" si="8"/>
        <v>402.85150665000003</v>
      </c>
      <c r="V38">
        <f t="shared" si="8"/>
        <v>304.76741987499997</v>
      </c>
      <c r="W38">
        <f t="shared" si="8"/>
        <v>202.321486908</v>
      </c>
      <c r="X38">
        <f t="shared" si="8"/>
        <v>142.77948519599994</v>
      </c>
      <c r="Y38">
        <f t="shared" si="8"/>
        <v>94.181761085999995</v>
      </c>
      <c r="Z38">
        <f t="shared" si="8"/>
        <v>58.640406832000004</v>
      </c>
      <c r="AA38">
        <f t="shared" si="9"/>
        <v>33.638160119999995</v>
      </c>
      <c r="AB38">
        <f t="shared" si="9"/>
        <v>16.150522995999996</v>
      </c>
      <c r="AC38">
        <f t="shared" si="9"/>
        <v>6.6800860000000029</v>
      </c>
      <c r="AD38">
        <f t="shared" si="9"/>
        <v>2.831790473048613</v>
      </c>
      <c r="AE38">
        <f t="shared" si="9"/>
        <v>2.2996064915171526</v>
      </c>
      <c r="AF38">
        <f t="shared" si="9"/>
        <v>1.4110144543545489</v>
      </c>
      <c r="AG38">
        <f t="shared" si="9"/>
        <v>1.894285807758999</v>
      </c>
      <c r="AH38">
        <f t="shared" si="9"/>
        <v>0.63872544043983981</v>
      </c>
      <c r="AI38">
        <f t="shared" si="9"/>
        <v>0.2127585197935857</v>
      </c>
      <c r="AJ38">
        <f t="shared" si="9"/>
        <v>0.1211379752662855</v>
      </c>
      <c r="AK38">
        <f t="shared" si="9"/>
        <v>5.4219221550290517E-4</v>
      </c>
      <c r="AL38">
        <f t="shared" si="3"/>
        <v>60750.764554247391</v>
      </c>
    </row>
    <row r="39" spans="5:38" x14ac:dyDescent="0.3">
      <c r="E39">
        <v>2042</v>
      </c>
      <c r="F39">
        <f>IF(E39&lt;startYear,'EIA AEO 2018 reference case'!E30,'EIA AEO 2018 reference case'!B30)</f>
        <v>10303.809569999999</v>
      </c>
      <c r="G39">
        <f t="shared" si="7"/>
        <v>10203.107168218001</v>
      </c>
      <c r="H39">
        <f t="shared" si="7"/>
        <v>10077.37099383</v>
      </c>
      <c r="I39">
        <f t="shared" si="7"/>
        <v>9964.0869218749995</v>
      </c>
      <c r="J39">
        <f t="shared" si="7"/>
        <v>9786.0126097439988</v>
      </c>
      <c r="K39">
        <f t="shared" si="7"/>
        <v>9591.059800416002</v>
      </c>
      <c r="L39">
        <f t="shared" si="7"/>
        <v>1324.4349537349999</v>
      </c>
      <c r="M39">
        <f t="shared" si="7"/>
        <v>1243.6806028140002</v>
      </c>
      <c r="N39">
        <f t="shared" si="7"/>
        <v>1157.8860495600002</v>
      </c>
      <c r="O39">
        <f t="shared" si="7"/>
        <v>1064.0851245979998</v>
      </c>
      <c r="P39">
        <f t="shared" si="7"/>
        <v>976.39136951</v>
      </c>
      <c r="Q39">
        <f t="shared" si="8"/>
        <v>891.19580829999995</v>
      </c>
      <c r="R39">
        <f t="shared" si="8"/>
        <v>800.66893761600022</v>
      </c>
      <c r="S39">
        <f t="shared" si="8"/>
        <v>691.09037596999985</v>
      </c>
      <c r="T39">
        <f t="shared" si="8"/>
        <v>554.16548354800011</v>
      </c>
      <c r="U39">
        <f t="shared" si="8"/>
        <v>430.14169335000014</v>
      </c>
      <c r="V39">
        <f t="shared" si="8"/>
        <v>327.81053972500001</v>
      </c>
      <c r="W39">
        <f t="shared" si="8"/>
        <v>243.81393589999999</v>
      </c>
      <c r="X39">
        <f t="shared" si="8"/>
        <v>159.053940009</v>
      </c>
      <c r="Y39">
        <f t="shared" si="8"/>
        <v>111.05071070799995</v>
      </c>
      <c r="Z39">
        <f t="shared" si="8"/>
        <v>72.840081233999996</v>
      </c>
      <c r="AA39">
        <f t="shared" si="9"/>
        <v>44.820693120000001</v>
      </c>
      <c r="AB39">
        <f t="shared" si="9"/>
        <v>25.789256091999999</v>
      </c>
      <c r="AC39">
        <f t="shared" si="9"/>
        <v>12.288441409999997</v>
      </c>
      <c r="AD39">
        <f t="shared" si="9"/>
        <v>5.0577794000000011</v>
      </c>
      <c r="AE39">
        <f t="shared" si="9"/>
        <v>2.1372003570178211</v>
      </c>
      <c r="AF39">
        <f t="shared" si="9"/>
        <v>1.7247048686378643</v>
      </c>
      <c r="AG39">
        <f t="shared" si="9"/>
        <v>1.0817777483384876</v>
      </c>
      <c r="AH39">
        <f t="shared" si="9"/>
        <v>1.0706832826463906</v>
      </c>
      <c r="AI39">
        <f t="shared" si="9"/>
        <v>0.49132726187679987</v>
      </c>
      <c r="AJ39">
        <f t="shared" si="9"/>
        <v>0.14893096385551</v>
      </c>
      <c r="AK39">
        <f t="shared" si="9"/>
        <v>3.461085007608157E-2</v>
      </c>
      <c r="AL39">
        <f t="shared" si="3"/>
        <v>70068.402076014478</v>
      </c>
    </row>
    <row r="40" spans="5:38" x14ac:dyDescent="0.3">
      <c r="E40">
        <v>2043</v>
      </c>
      <c r="F40">
        <f>IF(E40&lt;startYear,'EIA AEO 2018 reference case'!E31,'EIA AEO 2018 reference case'!B31)</f>
        <v>10404.5625</v>
      </c>
      <c r="G40">
        <f t="shared" si="7"/>
        <v>10272.898141289999</v>
      </c>
      <c r="H40">
        <f t="shared" si="7"/>
        <v>10172.405742436002</v>
      </c>
      <c r="I40">
        <f t="shared" si="7"/>
        <v>10046.956393245</v>
      </c>
      <c r="J40">
        <f t="shared" si="7"/>
        <v>9893.7048749999994</v>
      </c>
      <c r="K40">
        <f t="shared" si="7"/>
        <v>9686.5612620839984</v>
      </c>
      <c r="L40">
        <f t="shared" si="7"/>
        <v>9463.0477086240007</v>
      </c>
      <c r="M40">
        <f t="shared" si="7"/>
        <v>1298.2494551699999</v>
      </c>
      <c r="N40">
        <f t="shared" si="7"/>
        <v>1214.6349836400002</v>
      </c>
      <c r="O40">
        <f t="shared" si="7"/>
        <v>1123.9046111490002</v>
      </c>
      <c r="P40">
        <f t="shared" si="7"/>
        <v>1027.1459993319997</v>
      </c>
      <c r="Q40">
        <f t="shared" si="8"/>
        <v>935.61400372999992</v>
      </c>
      <c r="R40">
        <f t="shared" si="8"/>
        <v>850.19648540000003</v>
      </c>
      <c r="S40">
        <f t="shared" si="8"/>
        <v>729.54352437600016</v>
      </c>
      <c r="T40">
        <f t="shared" si="8"/>
        <v>590.0256273949999</v>
      </c>
      <c r="U40">
        <f t="shared" si="8"/>
        <v>461.05121796000009</v>
      </c>
      <c r="V40">
        <f t="shared" si="8"/>
        <v>350.01726027500013</v>
      </c>
      <c r="W40">
        <f t="shared" si="8"/>
        <v>262.24843178000003</v>
      </c>
      <c r="X40">
        <f t="shared" si="8"/>
        <v>191.673003825</v>
      </c>
      <c r="Y40">
        <f t="shared" si="8"/>
        <v>123.70862000700001</v>
      </c>
      <c r="Z40">
        <f t="shared" si="8"/>
        <v>85.886510251999965</v>
      </c>
      <c r="AA40">
        <f t="shared" si="9"/>
        <v>55.673947439999992</v>
      </c>
      <c r="AB40">
        <f t="shared" si="9"/>
        <v>34.362531392000001</v>
      </c>
      <c r="AC40">
        <f t="shared" si="9"/>
        <v>19.622260069999999</v>
      </c>
      <c r="AD40">
        <f t="shared" si="9"/>
        <v>9.3041056389999959</v>
      </c>
      <c r="AE40">
        <f t="shared" si="9"/>
        <v>3.8171920000000013</v>
      </c>
      <c r="AF40">
        <f t="shared" si="9"/>
        <v>1.6029002677633657</v>
      </c>
      <c r="AG40">
        <f t="shared" si="9"/>
        <v>1.3222737326223628</v>
      </c>
      <c r="AH40">
        <f t="shared" si="9"/>
        <v>0.61143959688697125</v>
      </c>
      <c r="AI40">
        <f t="shared" si="9"/>
        <v>0.82360252511260812</v>
      </c>
      <c r="AJ40">
        <f t="shared" si="9"/>
        <v>0.34392908331375988</v>
      </c>
      <c r="AK40">
        <f t="shared" si="9"/>
        <v>4.2551703958717137E-2</v>
      </c>
      <c r="AL40">
        <f t="shared" si="3"/>
        <v>79311.563090420692</v>
      </c>
    </row>
    <row r="41" spans="5:38" x14ac:dyDescent="0.3">
      <c r="E41">
        <v>2044</v>
      </c>
      <c r="F41">
        <f>IF(E41&lt;startYear,'EIA AEO 2018 reference case'!E32,'EIA AEO 2018 reference case'!B32)</f>
        <v>10523.604492</v>
      </c>
      <c r="G41">
        <f t="shared" si="7"/>
        <v>10373.3488125</v>
      </c>
      <c r="H41">
        <f t="shared" si="7"/>
        <v>10241.986712579999</v>
      </c>
      <c r="I41">
        <f t="shared" si="7"/>
        <v>10141.704316654002</v>
      </c>
      <c r="J41">
        <f t="shared" si="7"/>
        <v>9975.98899188</v>
      </c>
      <c r="K41">
        <f t="shared" si="7"/>
        <v>9793.1590937500005</v>
      </c>
      <c r="L41">
        <f t="shared" si="7"/>
        <v>9557.274510125997</v>
      </c>
      <c r="M41">
        <f t="shared" si="7"/>
        <v>9275.9531129280003</v>
      </c>
      <c r="N41">
        <f t="shared" si="7"/>
        <v>1267.9294042000001</v>
      </c>
      <c r="O41">
        <f t="shared" si="7"/>
        <v>1178.9880873810002</v>
      </c>
      <c r="P41">
        <f t="shared" si="7"/>
        <v>1084.888885566</v>
      </c>
      <c r="Q41">
        <f t="shared" si="8"/>
        <v>984.24895063599968</v>
      </c>
      <c r="R41">
        <f t="shared" si="8"/>
        <v>892.57122874000004</v>
      </c>
      <c r="S41">
        <f t="shared" si="8"/>
        <v>774.67141689999994</v>
      </c>
      <c r="T41">
        <f t="shared" si="8"/>
        <v>622.85540451600014</v>
      </c>
      <c r="U41">
        <f t="shared" si="8"/>
        <v>490.88592164999994</v>
      </c>
      <c r="V41">
        <f t="shared" si="8"/>
        <v>375.16912834000004</v>
      </c>
      <c r="W41">
        <f t="shared" si="8"/>
        <v>280.0138082200001</v>
      </c>
      <c r="X41">
        <f t="shared" si="8"/>
        <v>206.16518281500004</v>
      </c>
      <c r="Y41">
        <f t="shared" si="8"/>
        <v>149.07900297500001</v>
      </c>
      <c r="Z41">
        <f t="shared" si="8"/>
        <v>95.676124833000003</v>
      </c>
      <c r="AA41">
        <f t="shared" si="9"/>
        <v>65.645740319999973</v>
      </c>
      <c r="AB41">
        <f t="shared" si="9"/>
        <v>42.683359703999997</v>
      </c>
      <c r="AC41">
        <f t="shared" si="9"/>
        <v>26.145404320000001</v>
      </c>
      <c r="AD41">
        <f t="shared" si="9"/>
        <v>14.856854052999998</v>
      </c>
      <c r="AE41">
        <f t="shared" si="9"/>
        <v>7.0219665199999977</v>
      </c>
      <c r="AF41">
        <f t="shared" si="9"/>
        <v>2.8628940000000007</v>
      </c>
      <c r="AG41">
        <f t="shared" si="9"/>
        <v>1.2288902052852471</v>
      </c>
      <c r="AH41">
        <f t="shared" si="9"/>
        <v>0.74737210974307455</v>
      </c>
      <c r="AI41">
        <f t="shared" si="9"/>
        <v>0.47033815145151636</v>
      </c>
      <c r="AJ41">
        <f t="shared" si="9"/>
        <v>0.57652176757882567</v>
      </c>
      <c r="AK41">
        <f t="shared" si="9"/>
        <v>9.8265452375359955E-2</v>
      </c>
      <c r="AL41">
        <f t="shared" si="3"/>
        <v>88448.500195793458</v>
      </c>
    </row>
    <row r="42" spans="5:38" x14ac:dyDescent="0.3">
      <c r="E42">
        <v>2045</v>
      </c>
      <c r="F42">
        <f>IF(E42&lt;startYear,'EIA AEO 2018 reference case'!E33,'EIA AEO 2018 reference case'!B33)</f>
        <v>10635.987305000001</v>
      </c>
      <c r="G42">
        <f t="shared" si="7"/>
        <v>10492.033678524</v>
      </c>
      <c r="H42">
        <f t="shared" si="7"/>
        <v>10342.135125000001</v>
      </c>
      <c r="I42">
        <f t="shared" si="7"/>
        <v>10211.075283869999</v>
      </c>
      <c r="J42">
        <f t="shared" si="7"/>
        <v>10070.067656496003</v>
      </c>
      <c r="K42">
        <f t="shared" si="7"/>
        <v>9874.6069899300001</v>
      </c>
      <c r="L42">
        <f t="shared" si="7"/>
        <v>9662.4495781250007</v>
      </c>
      <c r="M42">
        <f t="shared" si="7"/>
        <v>9368.3169495719976</v>
      </c>
      <c r="N42">
        <f t="shared" si="7"/>
        <v>9059.3172652800022</v>
      </c>
      <c r="O42">
        <f t="shared" si="7"/>
        <v>1230.7184325550002</v>
      </c>
      <c r="P42">
        <f t="shared" si="7"/>
        <v>1138.0601694540001</v>
      </c>
      <c r="Q42">
        <f t="shared" si="8"/>
        <v>1039.580301018</v>
      </c>
      <c r="R42">
        <f t="shared" si="8"/>
        <v>938.96873256799972</v>
      </c>
      <c r="S42">
        <f t="shared" si="8"/>
        <v>813.2819063899999</v>
      </c>
      <c r="T42">
        <f t="shared" si="8"/>
        <v>661.38381414999992</v>
      </c>
      <c r="U42">
        <f t="shared" si="8"/>
        <v>518.19943932000012</v>
      </c>
      <c r="V42">
        <f t="shared" si="8"/>
        <v>399.44638722499997</v>
      </c>
      <c r="W42">
        <f t="shared" si="8"/>
        <v>300.13530267200002</v>
      </c>
      <c r="X42">
        <f t="shared" si="8"/>
        <v>220.13133718500009</v>
      </c>
      <c r="Y42">
        <f t="shared" si="8"/>
        <v>160.35069774500002</v>
      </c>
      <c r="Z42">
        <f t="shared" si="8"/>
        <v>115.297554025</v>
      </c>
      <c r="AA42">
        <f t="shared" si="9"/>
        <v>73.128248279999994</v>
      </c>
      <c r="AB42">
        <f t="shared" si="9"/>
        <v>50.328400911999985</v>
      </c>
      <c r="AC42">
        <f t="shared" si="9"/>
        <v>32.476469340000001</v>
      </c>
      <c r="AD42">
        <f t="shared" si="9"/>
        <v>19.795806127999995</v>
      </c>
      <c r="AE42">
        <f t="shared" si="9"/>
        <v>11.212720039999999</v>
      </c>
      <c r="AF42">
        <f t="shared" si="9"/>
        <v>5.2664748899999978</v>
      </c>
      <c r="AG42">
        <f t="shared" si="9"/>
        <v>2.1948854000000009</v>
      </c>
      <c r="AH42">
        <f t="shared" si="9"/>
        <v>0.69459011603079179</v>
      </c>
      <c r="AI42">
        <f t="shared" si="9"/>
        <v>0.57490162287928814</v>
      </c>
      <c r="AJ42">
        <f t="shared" si="9"/>
        <v>0.32923670601606142</v>
      </c>
      <c r="AK42">
        <f t="shared" si="9"/>
        <v>0.16472050502252161</v>
      </c>
      <c r="AL42">
        <f t="shared" si="3"/>
        <v>97447.710360043944</v>
      </c>
    </row>
    <row r="43" spans="5:38" x14ac:dyDescent="0.3">
      <c r="E43">
        <v>2046</v>
      </c>
      <c r="F43">
        <f>IF(E43&lt;startYear,'EIA AEO 2018 reference case'!E34,'EIA AEO 2018 reference case'!B34)</f>
        <v>10716.804688</v>
      </c>
      <c r="G43">
        <f t="shared" si="7"/>
        <v>10604.079343085001</v>
      </c>
      <c r="H43">
        <f t="shared" si="7"/>
        <v>10460.462865047999</v>
      </c>
      <c r="I43">
        <f t="shared" si="7"/>
        <v>10310.921437500001</v>
      </c>
      <c r="J43">
        <f t="shared" si="7"/>
        <v>10138.948616879999</v>
      </c>
      <c r="K43">
        <f t="shared" si="7"/>
        <v>9967.7295705560027</v>
      </c>
      <c r="L43">
        <f t="shared" si="7"/>
        <v>9742.8103873950004</v>
      </c>
      <c r="M43">
        <f t="shared" si="7"/>
        <v>9471.4125937500012</v>
      </c>
      <c r="N43">
        <f t="shared" si="7"/>
        <v>9149.5239847199991</v>
      </c>
      <c r="O43">
        <f t="shared" si="7"/>
        <v>8793.4459977120023</v>
      </c>
      <c r="P43">
        <f t="shared" si="7"/>
        <v>1187.9947243700001</v>
      </c>
      <c r="Q43">
        <f t="shared" si="8"/>
        <v>1090.5309744420001</v>
      </c>
      <c r="R43">
        <f t="shared" si="8"/>
        <v>991.75457288400003</v>
      </c>
      <c r="S43">
        <f t="shared" si="8"/>
        <v>855.55780454799969</v>
      </c>
      <c r="T43">
        <f t="shared" si="8"/>
        <v>694.34792286499987</v>
      </c>
      <c r="U43">
        <f t="shared" si="8"/>
        <v>550.2540704999999</v>
      </c>
      <c r="V43">
        <f t="shared" si="8"/>
        <v>421.67209278000007</v>
      </c>
      <c r="W43">
        <f t="shared" si="8"/>
        <v>319.55710978000002</v>
      </c>
      <c r="X43">
        <f t="shared" si="8"/>
        <v>235.94974095600003</v>
      </c>
      <c r="Y43">
        <f t="shared" si="8"/>
        <v>171.21326225500007</v>
      </c>
      <c r="Z43">
        <f t="shared" si="8"/>
        <v>124.015071655</v>
      </c>
      <c r="AA43">
        <f t="shared" si="9"/>
        <v>88.125518999999997</v>
      </c>
      <c r="AB43">
        <f t="shared" si="9"/>
        <v>56.064990348000002</v>
      </c>
      <c r="AC43">
        <f t="shared" si="9"/>
        <v>38.293348519999988</v>
      </c>
      <c r="AD43">
        <f t="shared" si="9"/>
        <v>24.589326785999997</v>
      </c>
      <c r="AE43">
        <f t="shared" si="9"/>
        <v>14.940231039999997</v>
      </c>
      <c r="AF43">
        <f t="shared" si="9"/>
        <v>8.4095400299999987</v>
      </c>
      <c r="AG43">
        <f t="shared" si="9"/>
        <v>4.037630748999999</v>
      </c>
      <c r="AH43">
        <f t="shared" si="9"/>
        <v>1.2405874000000003</v>
      </c>
      <c r="AI43">
        <f t="shared" si="9"/>
        <v>0.53430008925445527</v>
      </c>
      <c r="AJ43">
        <f t="shared" si="9"/>
        <v>0.40243113601550168</v>
      </c>
      <c r="AK43">
        <f t="shared" si="9"/>
        <v>9.4067630290303253E-2</v>
      </c>
      <c r="AL43">
        <f t="shared" si="3"/>
        <v>106235.71880440952</v>
      </c>
    </row>
    <row r="44" spans="5:38" x14ac:dyDescent="0.3">
      <c r="E44">
        <v>2047</v>
      </c>
      <c r="F44">
        <f>IF(E44&lt;startYear,'EIA AEO 2018 reference case'!E35,'EIA AEO 2018 reference case'!B35)</f>
        <v>10784.556640999999</v>
      </c>
      <c r="G44">
        <f t="shared" si="7"/>
        <v>10684.654273935999</v>
      </c>
      <c r="H44">
        <f t="shared" si="7"/>
        <v>10572.171381170001</v>
      </c>
      <c r="I44">
        <f t="shared" si="7"/>
        <v>10428.892051572</v>
      </c>
      <c r="J44">
        <f t="shared" si="7"/>
        <v>10238.089500000002</v>
      </c>
      <c r="K44">
        <f t="shared" si="7"/>
        <v>10035.91052118</v>
      </c>
      <c r="L44">
        <f t="shared" si="7"/>
        <v>9834.6900588340013</v>
      </c>
      <c r="M44">
        <f t="shared" si="7"/>
        <v>9550.1845836900011</v>
      </c>
      <c r="N44">
        <f t="shared" si="7"/>
        <v>9250.2118750000027</v>
      </c>
      <c r="O44">
        <f t="shared" si="7"/>
        <v>8881.0053460379986</v>
      </c>
      <c r="P44">
        <f t="shared" si="7"/>
        <v>8488.1863942080017</v>
      </c>
      <c r="Q44">
        <f t="shared" si="8"/>
        <v>1138.38009551</v>
      </c>
      <c r="R44">
        <f t="shared" si="8"/>
        <v>1040.3612685960002</v>
      </c>
      <c r="S44">
        <f t="shared" si="8"/>
        <v>903.65454737399989</v>
      </c>
      <c r="T44">
        <f t="shared" si="8"/>
        <v>730.44141251799977</v>
      </c>
      <c r="U44">
        <f t="shared" si="8"/>
        <v>577.67934854999987</v>
      </c>
      <c r="V44">
        <f t="shared" si="8"/>
        <v>447.75576324999992</v>
      </c>
      <c r="W44">
        <f t="shared" si="8"/>
        <v>337.33767422400007</v>
      </c>
      <c r="X44">
        <f t="shared" si="8"/>
        <v>251.21808931500001</v>
      </c>
      <c r="Y44">
        <f t="shared" si="8"/>
        <v>183.51646518800001</v>
      </c>
      <c r="Z44">
        <f t="shared" si="8"/>
        <v>132.41616834500005</v>
      </c>
      <c r="AA44">
        <f t="shared" si="9"/>
        <v>94.788589799999997</v>
      </c>
      <c r="AB44">
        <f t="shared" si="9"/>
        <v>67.562897899999996</v>
      </c>
      <c r="AC44">
        <f t="shared" si="9"/>
        <v>42.658144830000005</v>
      </c>
      <c r="AD44">
        <f t="shared" si="9"/>
        <v>28.993535307999984</v>
      </c>
      <c r="AE44">
        <f t="shared" si="9"/>
        <v>18.55798248</v>
      </c>
      <c r="AF44">
        <f t="shared" si="9"/>
        <v>11.205173279999997</v>
      </c>
      <c r="AG44">
        <f t="shared" si="9"/>
        <v>6.4473140229999997</v>
      </c>
      <c r="AH44">
        <f t="shared" si="9"/>
        <v>2.2821391189999991</v>
      </c>
      <c r="AI44">
        <f t="shared" si="9"/>
        <v>0.95429800000000031</v>
      </c>
      <c r="AJ44">
        <f t="shared" si="9"/>
        <v>0.37401006247811869</v>
      </c>
      <c r="AK44">
        <f t="shared" si="9"/>
        <v>0.11498032457585762</v>
      </c>
      <c r="AL44">
        <f t="shared" si="3"/>
        <v>114765.25252462504</v>
      </c>
    </row>
    <row r="45" spans="5:38" x14ac:dyDescent="0.3">
      <c r="E45">
        <v>2048</v>
      </c>
      <c r="F45">
        <f>IF(E45&lt;startYear,'EIA AEO 2018 reference case'!E36,'EIA AEO 2018 reference case'!B36)</f>
        <v>10769.070312</v>
      </c>
      <c r="G45">
        <f t="shared" si="7"/>
        <v>10752.202971076998</v>
      </c>
      <c r="H45">
        <f t="shared" si="7"/>
        <v>10652.503859871998</v>
      </c>
      <c r="I45">
        <f t="shared" si="7"/>
        <v>10540.263419255001</v>
      </c>
      <c r="J45">
        <f t="shared" si="7"/>
        <v>10355.226820128</v>
      </c>
      <c r="K45">
        <f t="shared" si="7"/>
        <v>10134.043875000003</v>
      </c>
      <c r="L45">
        <f t="shared" si="7"/>
        <v>9901.9609967699998</v>
      </c>
      <c r="M45">
        <f t="shared" si="7"/>
        <v>9640.2476955480015</v>
      </c>
      <c r="N45">
        <f t="shared" si="7"/>
        <v>9327.144179400002</v>
      </c>
      <c r="O45">
        <f t="shared" si="7"/>
        <v>8978.7382656250029</v>
      </c>
      <c r="P45">
        <f t="shared" si="7"/>
        <v>8572.7061682919975</v>
      </c>
      <c r="Q45">
        <f t="shared" si="8"/>
        <v>8133.6913707840013</v>
      </c>
      <c r="R45">
        <f t="shared" si="8"/>
        <v>1086.0090983800001</v>
      </c>
      <c r="S45">
        <f t="shared" si="8"/>
        <v>947.94338940600005</v>
      </c>
      <c r="T45">
        <f t="shared" si="8"/>
        <v>771.50450910899986</v>
      </c>
      <c r="U45">
        <f t="shared" si="8"/>
        <v>607.70818985999983</v>
      </c>
      <c r="V45">
        <f t="shared" si="8"/>
        <v>470.07241107499988</v>
      </c>
      <c r="W45">
        <f t="shared" si="8"/>
        <v>358.20461059999997</v>
      </c>
      <c r="X45">
        <f t="shared" si="8"/>
        <v>265.19618365200006</v>
      </c>
      <c r="Y45">
        <f t="shared" si="8"/>
        <v>195.39184724500001</v>
      </c>
      <c r="Z45">
        <f t="shared" si="8"/>
        <v>141.93145337199999</v>
      </c>
      <c r="AA45">
        <f t="shared" si="9"/>
        <v>101.20981020000002</v>
      </c>
      <c r="AB45">
        <f t="shared" si="9"/>
        <v>72.671252179999996</v>
      </c>
      <c r="AC45">
        <f t="shared" si="9"/>
        <v>51.406552750000003</v>
      </c>
      <c r="AD45">
        <f t="shared" si="9"/>
        <v>32.298309656999997</v>
      </c>
      <c r="AE45">
        <f t="shared" si="9"/>
        <v>21.881913439999991</v>
      </c>
      <c r="AF45">
        <f t="shared" si="9"/>
        <v>13.91848686</v>
      </c>
      <c r="AG45">
        <f t="shared" si="9"/>
        <v>8.5906328479999985</v>
      </c>
      <c r="AH45">
        <f t="shared" si="9"/>
        <v>3.6441340129999995</v>
      </c>
      <c r="AI45">
        <f t="shared" si="9"/>
        <v>1.7554916299999994</v>
      </c>
      <c r="AJ45">
        <f t="shared" si="9"/>
        <v>0.66800860000000017</v>
      </c>
      <c r="AK45">
        <f t="shared" si="9"/>
        <v>0.10686001785089105</v>
      </c>
      <c r="AL45">
        <f t="shared" si="3"/>
        <v>122909.91307864588</v>
      </c>
    </row>
    <row r="46" spans="5:38" x14ac:dyDescent="0.3">
      <c r="E46">
        <v>2049</v>
      </c>
      <c r="F46">
        <f>IF(E46&lt;startYear,'EIA AEO 2018 reference case'!E37,'EIA AEO 2018 reference case'!B37)</f>
        <v>10856.741211</v>
      </c>
      <c r="G46">
        <f t="shared" si="7"/>
        <v>10736.763101064</v>
      </c>
      <c r="H46">
        <f t="shared" si="7"/>
        <v>10719.849301153998</v>
      </c>
      <c r="I46">
        <f t="shared" si="7"/>
        <v>10620.353445807999</v>
      </c>
      <c r="J46">
        <f t="shared" si="7"/>
        <v>10465.811508120001</v>
      </c>
      <c r="K46">
        <f t="shared" si="7"/>
        <v>10249.990775208</v>
      </c>
      <c r="L46">
        <f t="shared" si="7"/>
        <v>9998.7845625000027</v>
      </c>
      <c r="M46">
        <f t="shared" si="7"/>
        <v>9706.1886149399998</v>
      </c>
      <c r="N46">
        <f t="shared" si="7"/>
        <v>9415.1039064800025</v>
      </c>
      <c r="O46">
        <f t="shared" si="7"/>
        <v>9053.4127741350021</v>
      </c>
      <c r="P46">
        <f t="shared" si="7"/>
        <v>8667.0463437500021</v>
      </c>
      <c r="Q46">
        <f t="shared" si="8"/>
        <v>8214.681316715998</v>
      </c>
      <c r="R46">
        <f t="shared" si="8"/>
        <v>7759.5021793920014</v>
      </c>
      <c r="S46">
        <f t="shared" si="8"/>
        <v>989.53620892999993</v>
      </c>
      <c r="T46">
        <f t="shared" si="8"/>
        <v>809.31657062099998</v>
      </c>
      <c r="U46">
        <f t="shared" si="8"/>
        <v>641.87161442999991</v>
      </c>
      <c r="V46">
        <f t="shared" si="8"/>
        <v>494.50764468999984</v>
      </c>
      <c r="W46">
        <f t="shared" si="8"/>
        <v>376.05792885999995</v>
      </c>
      <c r="X46">
        <f t="shared" si="8"/>
        <v>281.60061254999999</v>
      </c>
      <c r="Y46">
        <f t="shared" si="8"/>
        <v>206.26369839600005</v>
      </c>
      <c r="Z46">
        <f t="shared" si="8"/>
        <v>151.115862155</v>
      </c>
      <c r="AA46">
        <f t="shared" si="9"/>
        <v>108.48263951999999</v>
      </c>
      <c r="AB46">
        <f t="shared" si="9"/>
        <v>77.594187820000016</v>
      </c>
      <c r="AC46">
        <f t="shared" si="9"/>
        <v>55.293344050000002</v>
      </c>
      <c r="AD46">
        <f t="shared" si="9"/>
        <v>38.922104224999998</v>
      </c>
      <c r="AE46">
        <f t="shared" si="9"/>
        <v>24.376082759999999</v>
      </c>
      <c r="AF46">
        <f t="shared" si="9"/>
        <v>16.411435079999993</v>
      </c>
      <c r="AG46">
        <f t="shared" si="9"/>
        <v>10.670839926000001</v>
      </c>
      <c r="AH46">
        <f t="shared" si="9"/>
        <v>4.8555750879999984</v>
      </c>
      <c r="AI46">
        <f t="shared" si="9"/>
        <v>2.8031800099999997</v>
      </c>
      <c r="AJ46">
        <f t="shared" si="9"/>
        <v>1.2288441409999995</v>
      </c>
      <c r="AK46">
        <f t="shared" si="9"/>
        <v>0.19085960000000005</v>
      </c>
      <c r="AL46">
        <f t="shared" si="3"/>
        <v>130755.328273119</v>
      </c>
    </row>
    <row r="47" spans="5:38" x14ac:dyDescent="0.3">
      <c r="E47">
        <v>2050</v>
      </c>
      <c r="F47">
        <f>IF(E47&lt;startYear,'EIA AEO 2018 reference case'!E38,'EIA AEO 2018 reference case'!B38)</f>
        <v>10937.949219</v>
      </c>
      <c r="G47">
        <f t="shared" si="7"/>
        <v>10824.170987367001</v>
      </c>
      <c r="H47">
        <f t="shared" si="7"/>
        <v>10704.455890128</v>
      </c>
      <c r="I47">
        <f t="shared" si="7"/>
        <v>10687.495631230999</v>
      </c>
      <c r="J47">
        <f t="shared" si="7"/>
        <v>10545.335812992</v>
      </c>
      <c r="K47">
        <f t="shared" si="7"/>
        <v>10359.451635070001</v>
      </c>
      <c r="L47">
        <f t="shared" si="7"/>
        <v>10113.183916811999</v>
      </c>
      <c r="M47">
        <f t="shared" si="7"/>
        <v>9801.0978750000031</v>
      </c>
      <c r="N47">
        <f t="shared" si="7"/>
        <v>9479.5048044000014</v>
      </c>
      <c r="O47">
        <f t="shared" si="7"/>
        <v>9138.7910744420024</v>
      </c>
      <c r="P47">
        <f t="shared" si="7"/>
        <v>8739.1285680900019</v>
      </c>
      <c r="Q47">
        <f t="shared" si="8"/>
        <v>8305.0815312500017</v>
      </c>
      <c r="R47">
        <f t="shared" si="8"/>
        <v>7836.7661956079992</v>
      </c>
      <c r="S47">
        <f t="shared" si="8"/>
        <v>7070.2063005120008</v>
      </c>
      <c r="T47">
        <f t="shared" si="8"/>
        <v>844.82687475499995</v>
      </c>
      <c r="U47">
        <f t="shared" si="8"/>
        <v>673.33026267000002</v>
      </c>
      <c r="V47">
        <f t="shared" si="8"/>
        <v>522.30729409499997</v>
      </c>
      <c r="W47">
        <f t="shared" si="8"/>
        <v>395.60611575199988</v>
      </c>
      <c r="X47">
        <f t="shared" si="8"/>
        <v>295.63590190499997</v>
      </c>
      <c r="Y47">
        <f t="shared" si="8"/>
        <v>219.02269865</v>
      </c>
      <c r="Z47">
        <f t="shared" si="8"/>
        <v>159.52414112400004</v>
      </c>
      <c r="AA47">
        <f t="shared" si="9"/>
        <v>115.50256979999999</v>
      </c>
      <c r="AB47">
        <f t="shared" si="9"/>
        <v>83.170023631999996</v>
      </c>
      <c r="AC47">
        <f t="shared" si="9"/>
        <v>59.039055950000019</v>
      </c>
      <c r="AD47">
        <f t="shared" si="9"/>
        <v>41.864960494999991</v>
      </c>
      <c r="AE47">
        <f t="shared" si="9"/>
        <v>29.375173</v>
      </c>
      <c r="AF47">
        <f t="shared" si="9"/>
        <v>18.282062069999998</v>
      </c>
      <c r="AG47">
        <f t="shared" si="9"/>
        <v>12.582100227999996</v>
      </c>
      <c r="AH47">
        <f t="shared" si="9"/>
        <v>6.0313443060000003</v>
      </c>
      <c r="AI47">
        <f t="shared" si="9"/>
        <v>3.7350577599999988</v>
      </c>
      <c r="AJ47">
        <f t="shared" si="9"/>
        <v>1.9622260069999997</v>
      </c>
      <c r="AK47">
        <f t="shared" si="9"/>
        <v>0.35109832599999985</v>
      </c>
      <c r="AL47">
        <f t="shared" si="3"/>
        <v>138024.76840242706</v>
      </c>
    </row>
    <row r="58" spans="5:38" x14ac:dyDescent="0.3">
      <c r="E58" t="s">
        <v>84</v>
      </c>
    </row>
    <row r="59" spans="5:38" x14ac:dyDescent="0.3">
      <c r="E59" t="s">
        <v>65</v>
      </c>
      <c r="F59">
        <v>0</v>
      </c>
      <c r="G59">
        <v>1</v>
      </c>
      <c r="H59">
        <v>2</v>
      </c>
      <c r="I59">
        <v>3</v>
      </c>
      <c r="J59">
        <v>4</v>
      </c>
      <c r="K59">
        <v>5</v>
      </c>
      <c r="L59">
        <v>6</v>
      </c>
      <c r="M59">
        <v>7</v>
      </c>
      <c r="N59">
        <v>8</v>
      </c>
      <c r="O59">
        <v>9</v>
      </c>
      <c r="P59">
        <v>10</v>
      </c>
      <c r="Q59">
        <v>11</v>
      </c>
      <c r="R59">
        <v>12</v>
      </c>
      <c r="S59">
        <v>13</v>
      </c>
      <c r="T59">
        <v>14</v>
      </c>
      <c r="U59">
        <v>15</v>
      </c>
      <c r="V59">
        <v>16</v>
      </c>
      <c r="W59">
        <v>17</v>
      </c>
      <c r="X59">
        <v>18</v>
      </c>
      <c r="Y59">
        <v>19</v>
      </c>
      <c r="Z59">
        <v>20</v>
      </c>
      <c r="AA59">
        <v>21</v>
      </c>
      <c r="AB59">
        <v>22</v>
      </c>
      <c r="AC59">
        <v>23</v>
      </c>
      <c r="AD59">
        <v>24</v>
      </c>
      <c r="AE59">
        <v>25</v>
      </c>
      <c r="AF59">
        <v>26</v>
      </c>
      <c r="AG59">
        <v>27</v>
      </c>
      <c r="AH59">
        <v>28</v>
      </c>
      <c r="AI59">
        <v>29</v>
      </c>
      <c r="AJ59">
        <v>30</v>
      </c>
      <c r="AK59">
        <v>31</v>
      </c>
      <c r="AL59" t="s">
        <v>2</v>
      </c>
    </row>
    <row r="60" spans="5:38" x14ac:dyDescent="0.3">
      <c r="E60">
        <v>2018</v>
      </c>
      <c r="F60">
        <f>F15*F$3/1000000</f>
        <v>1.3219013098708201</v>
      </c>
      <c r="G60">
        <f t="shared" ref="G60:AK68" si="10">G15*G$3/1000000</f>
        <v>0.71593242903656629</v>
      </c>
      <c r="H60">
        <f t="shared" si="10"/>
        <v>0.74523357984364369</v>
      </c>
      <c r="I60">
        <f t="shared" si="10"/>
        <v>0.5898995671472369</v>
      </c>
      <c r="J60">
        <f t="shared" si="10"/>
        <v>0.9955601688301341</v>
      </c>
      <c r="K60">
        <f t="shared" si="10"/>
        <v>0.57074653435196776</v>
      </c>
      <c r="L60">
        <f t="shared" si="10"/>
        <v>0.23681083088529345</v>
      </c>
      <c r="M60">
        <f t="shared" si="10"/>
        <v>0.18341865528211104</v>
      </c>
      <c r="N60">
        <f t="shared" si="10"/>
        <v>2.7271296473499094E-3</v>
      </c>
      <c r="O60">
        <f t="shared" si="10"/>
        <v>1.8064141655966942E-3</v>
      </c>
      <c r="P60">
        <f t="shared" si="10"/>
        <v>1.2806343482353664E-3</v>
      </c>
      <c r="Q60">
        <f t="shared" si="10"/>
        <v>3.6578960965266054E-4</v>
      </c>
      <c r="R60">
        <f t="shared" si="10"/>
        <v>3.1704834220890358E-4</v>
      </c>
      <c r="S60">
        <f t="shared" si="10"/>
        <v>1.4806202658418716E-4</v>
      </c>
      <c r="T60">
        <f t="shared" si="10"/>
        <v>2.5464224788289657E-4</v>
      </c>
      <c r="U60">
        <f t="shared" si="10"/>
        <v>5.0694844140443363E-4</v>
      </c>
      <c r="V60">
        <f t="shared" si="10"/>
        <v>5.2344538828787385E-4</v>
      </c>
      <c r="W60">
        <f t="shared" si="10"/>
        <v>1.467679535473516E-3</v>
      </c>
      <c r="X60">
        <f t="shared" si="10"/>
        <v>2.4210646920215318E-3</v>
      </c>
      <c r="Y60">
        <f t="shared" si="10"/>
        <v>2.3704137586879172E-3</v>
      </c>
      <c r="Z60">
        <f t="shared" si="10"/>
        <v>2.837686883060912E-3</v>
      </c>
      <c r="AA60">
        <f t="shared" si="10"/>
        <v>0</v>
      </c>
      <c r="AB60">
        <f t="shared" si="10"/>
        <v>0</v>
      </c>
      <c r="AC60">
        <f t="shared" si="10"/>
        <v>0</v>
      </c>
      <c r="AD60">
        <f t="shared" si="10"/>
        <v>0</v>
      </c>
      <c r="AE60">
        <f t="shared" si="10"/>
        <v>0</v>
      </c>
      <c r="AF60">
        <f t="shared" si="10"/>
        <v>0</v>
      </c>
      <c r="AG60">
        <f t="shared" si="10"/>
        <v>0</v>
      </c>
      <c r="AH60">
        <f t="shared" si="10"/>
        <v>0</v>
      </c>
      <c r="AI60">
        <f t="shared" si="10"/>
        <v>0</v>
      </c>
      <c r="AJ60">
        <f t="shared" si="10"/>
        <v>0</v>
      </c>
      <c r="AK60">
        <f t="shared" si="10"/>
        <v>0</v>
      </c>
      <c r="AL60">
        <f>SUM(F60:AK60)</f>
        <v>5.3765300343342206</v>
      </c>
    </row>
    <row r="61" spans="5:38" x14ac:dyDescent="0.3">
      <c r="E61">
        <v>2019</v>
      </c>
      <c r="F61">
        <f t="shared" ref="F61:U92" si="11">F16*F$3/1000000</f>
        <v>2.4317212078032862</v>
      </c>
      <c r="G61">
        <f t="shared" si="11"/>
        <v>1.2787062905380941</v>
      </c>
      <c r="H61">
        <f t="shared" si="11"/>
        <v>0.69260261648188348</v>
      </c>
      <c r="I61">
        <f t="shared" si="11"/>
        <v>0.72104339705832876</v>
      </c>
      <c r="J61">
        <f t="shared" si="11"/>
        <v>0.56853872491746271</v>
      </c>
      <c r="K61">
        <f t="shared" si="11"/>
        <v>0.95673153794877386</v>
      </c>
      <c r="L61">
        <f t="shared" si="11"/>
        <v>0.54687171745001462</v>
      </c>
      <c r="M61">
        <f t="shared" si="11"/>
        <v>0.22550085602965314</v>
      </c>
      <c r="N61">
        <f t="shared" si="11"/>
        <v>0.17408637133404059</v>
      </c>
      <c r="O61">
        <f t="shared" si="11"/>
        <v>2.5736196605339197E-3</v>
      </c>
      <c r="P61">
        <f t="shared" si="11"/>
        <v>1.6961551865947711E-3</v>
      </c>
      <c r="Q61">
        <f t="shared" si="11"/>
        <v>1.1943627252824296E-3</v>
      </c>
      <c r="R61">
        <f t="shared" si="11"/>
        <v>3.3985330509290991E-4</v>
      </c>
      <c r="S61">
        <f t="shared" si="11"/>
        <v>2.8154280501442434E-4</v>
      </c>
      <c r="T61">
        <f t="shared" si="11"/>
        <v>1.2329330904741896E-4</v>
      </c>
      <c r="U61">
        <f t="shared" si="11"/>
        <v>2.0681040204894647E-4</v>
      </c>
      <c r="V61">
        <f t="shared" si="10"/>
        <v>4.03070091552102E-4</v>
      </c>
      <c r="W61">
        <f t="shared" si="10"/>
        <v>4.0958279663325656E-4</v>
      </c>
      <c r="X61">
        <f t="shared" si="10"/>
        <v>1.1297716595691195E-3</v>
      </c>
      <c r="Y61">
        <f t="shared" si="10"/>
        <v>1.8459963848007869E-3</v>
      </c>
      <c r="Z61">
        <f t="shared" si="10"/>
        <v>1.7994655631198902E-3</v>
      </c>
      <c r="AA61">
        <f t="shared" si="10"/>
        <v>2.1317827306879837E-3</v>
      </c>
      <c r="AB61">
        <f t="shared" si="10"/>
        <v>0</v>
      </c>
      <c r="AC61">
        <f t="shared" si="10"/>
        <v>0</v>
      </c>
      <c r="AD61">
        <f t="shared" si="10"/>
        <v>0</v>
      </c>
      <c r="AE61">
        <f t="shared" si="10"/>
        <v>0</v>
      </c>
      <c r="AF61">
        <f t="shared" si="10"/>
        <v>0</v>
      </c>
      <c r="AG61">
        <f t="shared" si="10"/>
        <v>0</v>
      </c>
      <c r="AH61">
        <f t="shared" si="10"/>
        <v>0</v>
      </c>
      <c r="AI61">
        <f t="shared" si="10"/>
        <v>0</v>
      </c>
      <c r="AJ61">
        <f t="shared" si="10"/>
        <v>0</v>
      </c>
      <c r="AK61">
        <f t="shared" si="10"/>
        <v>0</v>
      </c>
      <c r="AL61">
        <f t="shared" ref="AL61:AL92" si="12">SUM(F61:AK61)</f>
        <v>7.6099380261815153</v>
      </c>
    </row>
    <row r="62" spans="5:38" x14ac:dyDescent="0.3">
      <c r="E62">
        <v>2020</v>
      </c>
      <c r="F62">
        <f t="shared" si="11"/>
        <v>3.8829876275782809</v>
      </c>
      <c r="G62">
        <f t="shared" si="10"/>
        <v>2.3522612331451729</v>
      </c>
      <c r="H62">
        <f t="shared" si="10"/>
        <v>1.2370375843015398</v>
      </c>
      <c r="I62">
        <f t="shared" si="10"/>
        <v>0.67012082776028636</v>
      </c>
      <c r="J62">
        <f t="shared" si="10"/>
        <v>0.69493370804826859</v>
      </c>
      <c r="K62">
        <f t="shared" si="10"/>
        <v>0.54636469567971202</v>
      </c>
      <c r="L62">
        <f t="shared" si="10"/>
        <v>0.916710637394755</v>
      </c>
      <c r="M62">
        <f t="shared" si="10"/>
        <v>0.52075337923677456</v>
      </c>
      <c r="N62">
        <f t="shared" si="10"/>
        <v>0.21402744283858538</v>
      </c>
      <c r="O62">
        <f t="shared" si="10"/>
        <v>0.16428705849451311</v>
      </c>
      <c r="P62">
        <f t="shared" si="10"/>
        <v>2.4165323870204212E-3</v>
      </c>
      <c r="Q62">
        <f t="shared" si="10"/>
        <v>1.581891453992873E-3</v>
      </c>
      <c r="R62">
        <f t="shared" si="10"/>
        <v>1.1096764614294083E-3</v>
      </c>
      <c r="S62">
        <f t="shared" si="10"/>
        <v>3.0179389093362604E-4</v>
      </c>
      <c r="T62">
        <f t="shared" si="10"/>
        <v>2.3444460993503569E-4</v>
      </c>
      <c r="U62">
        <f t="shared" si="10"/>
        <v>1.0013396844410419E-4</v>
      </c>
      <c r="V62">
        <f t="shared" si="10"/>
        <v>1.6443306829558554E-4</v>
      </c>
      <c r="W62">
        <f t="shared" si="10"/>
        <v>3.1539216703603768E-4</v>
      </c>
      <c r="X62">
        <f t="shared" si="10"/>
        <v>3.1528342849995765E-4</v>
      </c>
      <c r="Y62">
        <f t="shared" si="10"/>
        <v>8.6142035199959516E-4</v>
      </c>
      <c r="Z62">
        <f t="shared" si="10"/>
        <v>1.4013616449524543E-3</v>
      </c>
      <c r="AA62">
        <f t="shared" si="10"/>
        <v>1.3518297719263791E-3</v>
      </c>
      <c r="AB62">
        <f t="shared" si="10"/>
        <v>1.608646757564736E-3</v>
      </c>
      <c r="AC62">
        <f t="shared" si="10"/>
        <v>0</v>
      </c>
      <c r="AD62">
        <f t="shared" si="10"/>
        <v>0</v>
      </c>
      <c r="AE62">
        <f t="shared" si="10"/>
        <v>0</v>
      </c>
      <c r="AF62">
        <f t="shared" si="10"/>
        <v>0</v>
      </c>
      <c r="AG62">
        <f t="shared" si="10"/>
        <v>0</v>
      </c>
      <c r="AH62">
        <f t="shared" si="10"/>
        <v>0</v>
      </c>
      <c r="AI62">
        <f t="shared" si="10"/>
        <v>0</v>
      </c>
      <c r="AJ62">
        <f t="shared" si="10"/>
        <v>0</v>
      </c>
      <c r="AK62">
        <f t="shared" si="10"/>
        <v>0</v>
      </c>
      <c r="AL62">
        <f t="shared" si="12"/>
        <v>11.211247034439914</v>
      </c>
    </row>
    <row r="63" spans="5:38" x14ac:dyDescent="0.3">
      <c r="E63">
        <v>2021</v>
      </c>
      <c r="F63">
        <f t="shared" si="11"/>
        <v>5.1738322257692788</v>
      </c>
      <c r="G63">
        <f t="shared" si="10"/>
        <v>3.7561054432657701</v>
      </c>
      <c r="H63">
        <f t="shared" si="10"/>
        <v>2.2756090081261537</v>
      </c>
      <c r="I63">
        <f t="shared" si="10"/>
        <v>1.1968835090076739</v>
      </c>
      <c r="J63">
        <f t="shared" si="10"/>
        <v>0.64585509495784088</v>
      </c>
      <c r="K63">
        <f t="shared" si="10"/>
        <v>0.66783004793646561</v>
      </c>
      <c r="L63">
        <f t="shared" si="10"/>
        <v>0.52350979199491754</v>
      </c>
      <c r="M63">
        <f t="shared" si="10"/>
        <v>0.87292896482482618</v>
      </c>
      <c r="N63">
        <f t="shared" si="10"/>
        <v>0.49425760979347527</v>
      </c>
      <c r="O63">
        <f t="shared" si="10"/>
        <v>0.20197984914961706</v>
      </c>
      <c r="P63">
        <f t="shared" si="10"/>
        <v>0.15425938949267554</v>
      </c>
      <c r="Q63">
        <f t="shared" si="10"/>
        <v>2.2537394936126692E-3</v>
      </c>
      <c r="R63">
        <f t="shared" si="10"/>
        <v>1.4697274738016783E-3</v>
      </c>
      <c r="S63">
        <f t="shared" si="10"/>
        <v>9.8540626780335423E-4</v>
      </c>
      <c r="T63">
        <f t="shared" si="10"/>
        <v>2.5130797086818011E-4</v>
      </c>
      <c r="U63">
        <f t="shared" si="10"/>
        <v>1.904066761976215E-4</v>
      </c>
      <c r="V63">
        <f t="shared" si="10"/>
        <v>7.9615606897667025E-5</v>
      </c>
      <c r="W63">
        <f t="shared" si="10"/>
        <v>1.2866472315628465E-4</v>
      </c>
      <c r="X63">
        <f t="shared" si="10"/>
        <v>2.4277856531701634E-4</v>
      </c>
      <c r="Y63">
        <f t="shared" si="10"/>
        <v>2.4039509192649985E-4</v>
      </c>
      <c r="Z63">
        <f t="shared" si="10"/>
        <v>6.5393488926249839E-4</v>
      </c>
      <c r="AA63">
        <f t="shared" si="10"/>
        <v>1.0527583476495994E-3</v>
      </c>
      <c r="AB63">
        <f t="shared" si="10"/>
        <v>1.0200929710538742E-3</v>
      </c>
      <c r="AC63">
        <f t="shared" si="10"/>
        <v>1.2065020105387324E-3</v>
      </c>
      <c r="AD63">
        <f t="shared" si="10"/>
        <v>0</v>
      </c>
      <c r="AE63">
        <f t="shared" si="10"/>
        <v>0</v>
      </c>
      <c r="AF63">
        <f t="shared" si="10"/>
        <v>0</v>
      </c>
      <c r="AG63">
        <f t="shared" si="10"/>
        <v>0</v>
      </c>
      <c r="AH63">
        <f t="shared" si="10"/>
        <v>0</v>
      </c>
      <c r="AI63">
        <f t="shared" si="10"/>
        <v>0</v>
      </c>
      <c r="AJ63">
        <f t="shared" si="10"/>
        <v>0</v>
      </c>
      <c r="AK63">
        <f t="shared" si="10"/>
        <v>0</v>
      </c>
      <c r="AL63">
        <f t="shared" si="12"/>
        <v>15.972826264406784</v>
      </c>
    </row>
    <row r="64" spans="5:38" x14ac:dyDescent="0.3">
      <c r="E64">
        <v>2022</v>
      </c>
      <c r="F64">
        <f t="shared" si="11"/>
        <v>6.4266668663435667</v>
      </c>
      <c r="G64">
        <f t="shared" si="10"/>
        <v>5.0047698446765301</v>
      </c>
      <c r="H64">
        <f t="shared" si="10"/>
        <v>3.6337066911308273</v>
      </c>
      <c r="I64">
        <f t="shared" si="10"/>
        <v>2.2017430426847806</v>
      </c>
      <c r="J64">
        <f t="shared" si="10"/>
        <v>1.153543182573852</v>
      </c>
      <c r="K64">
        <f t="shared" si="10"/>
        <v>0.62066558871791944</v>
      </c>
      <c r="L64">
        <f t="shared" si="10"/>
        <v>0.63989414441983894</v>
      </c>
      <c r="M64">
        <f t="shared" si="10"/>
        <v>0.49850720844749535</v>
      </c>
      <c r="N64">
        <f t="shared" si="10"/>
        <v>0.82851461147723071</v>
      </c>
      <c r="O64">
        <f t="shared" si="10"/>
        <v>0.4664358744987015</v>
      </c>
      <c r="P64">
        <f t="shared" si="10"/>
        <v>0.18965150697298064</v>
      </c>
      <c r="Q64">
        <f t="shared" si="10"/>
        <v>0.14386750213966162</v>
      </c>
      <c r="R64">
        <f t="shared" si="10"/>
        <v>2.0939381423381444E-3</v>
      </c>
      <c r="S64">
        <f t="shared" si="10"/>
        <v>1.3051359697955486E-3</v>
      </c>
      <c r="T64">
        <f t="shared" si="10"/>
        <v>8.2056150598791068E-4</v>
      </c>
      <c r="U64">
        <f t="shared" si="10"/>
        <v>2.0410243361209391E-4</v>
      </c>
      <c r="V64">
        <f t="shared" si="10"/>
        <v>1.5139061517674001E-4</v>
      </c>
      <c r="W64">
        <f t="shared" si="10"/>
        <v>6.2297201691777486E-5</v>
      </c>
      <c r="X64">
        <f t="shared" si="10"/>
        <v>9.9041891840086931E-5</v>
      </c>
      <c r="Y64">
        <f t="shared" si="10"/>
        <v>1.8511209360049105E-4</v>
      </c>
      <c r="Z64">
        <f t="shared" si="10"/>
        <v>1.8249248169409124E-4</v>
      </c>
      <c r="AA64">
        <f t="shared" si="10"/>
        <v>4.9126177812135641E-4</v>
      </c>
      <c r="AB64">
        <f t="shared" si="10"/>
        <v>7.9441318201278147E-4</v>
      </c>
      <c r="AC64">
        <f t="shared" si="10"/>
        <v>7.6508047197142333E-4</v>
      </c>
      <c r="AD64">
        <f t="shared" si="10"/>
        <v>9.018592668921196E-4</v>
      </c>
      <c r="AE64">
        <f t="shared" si="10"/>
        <v>0</v>
      </c>
      <c r="AF64">
        <f t="shared" si="10"/>
        <v>0</v>
      </c>
      <c r="AG64">
        <f t="shared" si="10"/>
        <v>0</v>
      </c>
      <c r="AH64">
        <f t="shared" si="10"/>
        <v>0</v>
      </c>
      <c r="AI64">
        <f t="shared" si="10"/>
        <v>0</v>
      </c>
      <c r="AJ64">
        <f t="shared" si="10"/>
        <v>0</v>
      </c>
      <c r="AK64">
        <f t="shared" si="10"/>
        <v>0</v>
      </c>
      <c r="AL64">
        <f t="shared" si="12"/>
        <v>21.816022751118126</v>
      </c>
    </row>
    <row r="65" spans="5:38" x14ac:dyDescent="0.3">
      <c r="E65">
        <v>2023</v>
      </c>
      <c r="F65">
        <f t="shared" si="11"/>
        <v>7.5777508804419318</v>
      </c>
      <c r="G65">
        <f t="shared" si="10"/>
        <v>6.2166663182967321</v>
      </c>
      <c r="H65">
        <f t="shared" si="10"/>
        <v>4.8416813497011626</v>
      </c>
      <c r="I65">
        <f t="shared" si="10"/>
        <v>3.515757055708979</v>
      </c>
      <c r="J65">
        <f t="shared" si="10"/>
        <v>2.1220157664083534</v>
      </c>
      <c r="K65">
        <f t="shared" si="10"/>
        <v>1.1085529310107525</v>
      </c>
      <c r="L65">
        <f t="shared" si="10"/>
        <v>0.59470261497019783</v>
      </c>
      <c r="M65">
        <f t="shared" si="10"/>
        <v>0.60933309847187966</v>
      </c>
      <c r="N65">
        <f t="shared" si="10"/>
        <v>0.47314331723241398</v>
      </c>
      <c r="O65">
        <f t="shared" si="10"/>
        <v>0.78187756684375787</v>
      </c>
      <c r="P65">
        <f t="shared" si="10"/>
        <v>0.43796580142711</v>
      </c>
      <c r="Q65">
        <f t="shared" si="10"/>
        <v>0.17687538291807423</v>
      </c>
      <c r="R65">
        <f t="shared" si="10"/>
        <v>0.13366657993389419</v>
      </c>
      <c r="S65">
        <f t="shared" si="10"/>
        <v>1.8594426768272761E-3</v>
      </c>
      <c r="T65">
        <f t="shared" si="10"/>
        <v>1.0868048762078131E-3</v>
      </c>
      <c r="U65">
        <f t="shared" si="10"/>
        <v>6.6642772898113027E-4</v>
      </c>
      <c r="V65">
        <f t="shared" si="10"/>
        <v>1.6227998723917968E-4</v>
      </c>
      <c r="W65">
        <f t="shared" si="10"/>
        <v>1.1845933298015221E-4</v>
      </c>
      <c r="X65">
        <f t="shared" si="10"/>
        <v>4.795434646373566E-5</v>
      </c>
      <c r="Y65">
        <f t="shared" si="10"/>
        <v>7.5516765364898818E-5</v>
      </c>
      <c r="Z65">
        <f t="shared" si="10"/>
        <v>1.4052518744047882E-4</v>
      </c>
      <c r="AA65">
        <f t="shared" si="10"/>
        <v>1.3709557713295671E-4</v>
      </c>
      <c r="AB65">
        <f t="shared" si="10"/>
        <v>3.7070694640413301E-4</v>
      </c>
      <c r="AC65">
        <f t="shared" si="10"/>
        <v>5.9581825331738293E-4</v>
      </c>
      <c r="AD65">
        <f t="shared" si="10"/>
        <v>5.7189702755449648E-4</v>
      </c>
      <c r="AE65">
        <f t="shared" si="10"/>
        <v>6.8064850331480743E-4</v>
      </c>
      <c r="AF65">
        <f t="shared" si="10"/>
        <v>0</v>
      </c>
      <c r="AG65">
        <f t="shared" si="10"/>
        <v>0</v>
      </c>
      <c r="AH65">
        <f t="shared" si="10"/>
        <v>0</v>
      </c>
      <c r="AI65">
        <f t="shared" si="10"/>
        <v>0</v>
      </c>
      <c r="AJ65">
        <f t="shared" si="10"/>
        <v>0</v>
      </c>
      <c r="AK65">
        <f t="shared" si="10"/>
        <v>0</v>
      </c>
      <c r="AL65">
        <f t="shared" si="12"/>
        <v>28.59650224057447</v>
      </c>
    </row>
    <row r="66" spans="5:38" x14ac:dyDescent="0.3">
      <c r="E66">
        <v>2024</v>
      </c>
      <c r="F66">
        <f t="shared" si="11"/>
        <v>8.4414867604153834</v>
      </c>
      <c r="G66">
        <f t="shared" si="10"/>
        <v>7.3301370129503738</v>
      </c>
      <c r="H66">
        <f t="shared" si="10"/>
        <v>6.0140862226918363</v>
      </c>
      <c r="I66">
        <f t="shared" si="10"/>
        <v>4.6845210176854</v>
      </c>
      <c r="J66">
        <f t="shared" si="10"/>
        <v>3.3884480425011931</v>
      </c>
      <c r="K66">
        <f t="shared" si="10"/>
        <v>2.039253348326564</v>
      </c>
      <c r="L66">
        <f t="shared" si="10"/>
        <v>1.0621812114101148</v>
      </c>
      <c r="M66">
        <f t="shared" si="10"/>
        <v>0.56629989539545644</v>
      </c>
      <c r="N66">
        <f t="shared" si="10"/>
        <v>0.57833042055369854</v>
      </c>
      <c r="O66">
        <f t="shared" si="10"/>
        <v>0.44651010437397798</v>
      </c>
      <c r="P66">
        <f t="shared" si="10"/>
        <v>0.73415372595136541</v>
      </c>
      <c r="Q66">
        <f t="shared" si="10"/>
        <v>0.40846165721993299</v>
      </c>
      <c r="R66">
        <f t="shared" si="10"/>
        <v>0.16433403762168436</v>
      </c>
      <c r="S66">
        <f t="shared" si="10"/>
        <v>0.11869755756829344</v>
      </c>
      <c r="T66">
        <f t="shared" si="10"/>
        <v>1.54838378143954E-3</v>
      </c>
      <c r="U66">
        <f t="shared" si="10"/>
        <v>8.8266010556369197E-4</v>
      </c>
      <c r="V66">
        <f t="shared" si="10"/>
        <v>5.2987062153523039E-4</v>
      </c>
      <c r="W66">
        <f t="shared" si="10"/>
        <v>1.2697999160607407E-4</v>
      </c>
      <c r="X66">
        <f t="shared" si="10"/>
        <v>9.1186116572279787E-5</v>
      </c>
      <c r="Y66">
        <f t="shared" si="10"/>
        <v>3.6563892943160205E-5</v>
      </c>
      <c r="Z66">
        <f t="shared" si="10"/>
        <v>5.7327467921701001E-5</v>
      </c>
      <c r="AA66">
        <f t="shared" si="10"/>
        <v>1.0556808420285262E-4</v>
      </c>
      <c r="AB66">
        <f t="shared" si="10"/>
        <v>1.0345254816855718E-4</v>
      </c>
      <c r="AC66">
        <f t="shared" si="10"/>
        <v>2.7803411411113469E-4</v>
      </c>
      <c r="AD66">
        <f t="shared" si="10"/>
        <v>4.4537365743619537E-4</v>
      </c>
      <c r="AE66">
        <f t="shared" si="10"/>
        <v>4.3162039815433699E-4</v>
      </c>
      <c r="AF66">
        <f t="shared" si="10"/>
        <v>5.1048637748610552E-4</v>
      </c>
      <c r="AG66">
        <f t="shared" si="10"/>
        <v>0</v>
      </c>
      <c r="AH66">
        <f t="shared" si="10"/>
        <v>0</v>
      </c>
      <c r="AI66">
        <f t="shared" si="10"/>
        <v>0</v>
      </c>
      <c r="AJ66">
        <f t="shared" si="10"/>
        <v>0</v>
      </c>
      <c r="AK66">
        <f t="shared" si="10"/>
        <v>0</v>
      </c>
      <c r="AL66">
        <f t="shared" si="12"/>
        <v>35.982048521822406</v>
      </c>
    </row>
    <row r="67" spans="5:38" x14ac:dyDescent="0.3">
      <c r="E67">
        <v>2025</v>
      </c>
      <c r="F67">
        <f t="shared" si="11"/>
        <v>10.172681821187394</v>
      </c>
      <c r="G67">
        <f t="shared" si="10"/>
        <v>8.1656490854767565</v>
      </c>
      <c r="H67">
        <f t="shared" si="10"/>
        <v>7.0912726794232492</v>
      </c>
      <c r="I67">
        <f t="shared" si="10"/>
        <v>5.8188697845865063</v>
      </c>
      <c r="J67">
        <f t="shared" si="10"/>
        <v>4.5148899144371706</v>
      </c>
      <c r="K67">
        <f t="shared" si="10"/>
        <v>3.2562924958831005</v>
      </c>
      <c r="L67">
        <f t="shared" si="10"/>
        <v>1.9539496322676111</v>
      </c>
      <c r="M67">
        <f t="shared" si="10"/>
        <v>1.011451932059708</v>
      </c>
      <c r="N67">
        <f t="shared" si="10"/>
        <v>0.53748673342202213</v>
      </c>
      <c r="O67">
        <f t="shared" si="10"/>
        <v>0.54577623108905182</v>
      </c>
      <c r="P67">
        <f t="shared" si="10"/>
        <v>0.41925625021365326</v>
      </c>
      <c r="Q67">
        <f t="shared" si="10"/>
        <v>0.68469649132225863</v>
      </c>
      <c r="R67">
        <f t="shared" si="10"/>
        <v>0.37949969202716471</v>
      </c>
      <c r="S67">
        <f t="shared" si="10"/>
        <v>0.14593063502243298</v>
      </c>
      <c r="T67">
        <f t="shared" si="10"/>
        <v>9.884110724447133E-2</v>
      </c>
      <c r="U67">
        <f t="shared" si="10"/>
        <v>1.2575363084009574E-3</v>
      </c>
      <c r="V67">
        <f t="shared" si="10"/>
        <v>7.0179501602435324E-4</v>
      </c>
      <c r="W67">
        <f t="shared" si="10"/>
        <v>4.1461037937895847E-4</v>
      </c>
      <c r="X67">
        <f t="shared" si="10"/>
        <v>9.77450406451183E-5</v>
      </c>
      <c r="Y67">
        <f t="shared" si="10"/>
        <v>6.9526949069626326E-5</v>
      </c>
      <c r="Z67">
        <f t="shared" si="10"/>
        <v>2.7756954229475357E-5</v>
      </c>
      <c r="AA67">
        <f t="shared" si="10"/>
        <v>4.3066663499437362E-5</v>
      </c>
      <c r="AB67">
        <f t="shared" si="10"/>
        <v>7.9661850108164563E-5</v>
      </c>
      <c r="AC67">
        <f t="shared" si="10"/>
        <v>7.7590500694927353E-5</v>
      </c>
      <c r="AD67">
        <f t="shared" si="10"/>
        <v>2.0783027308118868E-4</v>
      </c>
      <c r="AE67">
        <f t="shared" si="10"/>
        <v>3.3613106221599655E-4</v>
      </c>
      <c r="AF67">
        <f t="shared" si="10"/>
        <v>3.2371529861575276E-4</v>
      </c>
      <c r="AG67">
        <f t="shared" si="10"/>
        <v>3.9137288940601424E-4</v>
      </c>
      <c r="AH67">
        <f t="shared" si="10"/>
        <v>0</v>
      </c>
      <c r="AI67">
        <f t="shared" si="10"/>
        <v>0</v>
      </c>
      <c r="AJ67">
        <f t="shared" si="10"/>
        <v>0</v>
      </c>
      <c r="AK67">
        <f t="shared" si="10"/>
        <v>0</v>
      </c>
      <c r="AL67">
        <f t="shared" si="12"/>
        <v>44.800572824847926</v>
      </c>
    </row>
    <row r="68" spans="5:38" x14ac:dyDescent="0.3">
      <c r="E68">
        <v>2026</v>
      </c>
      <c r="F68">
        <f t="shared" si="11"/>
        <v>10.941826785887626</v>
      </c>
      <c r="G68">
        <f t="shared" si="10"/>
        <v>9.8402748671653875</v>
      </c>
      <c r="H68">
        <f t="shared" si="10"/>
        <v>7.8995582439041074</v>
      </c>
      <c r="I68">
        <f t="shared" si="10"/>
        <v>6.8610909123432551</v>
      </c>
      <c r="J68">
        <f t="shared" si="10"/>
        <v>5.6081627992851777</v>
      </c>
      <c r="K68">
        <f t="shared" si="10"/>
        <v>4.338801115943296</v>
      </c>
      <c r="L68">
        <f t="shared" si="10"/>
        <v>3.1200789887670504</v>
      </c>
      <c r="M68">
        <f t="shared" si="10"/>
        <v>1.8606299089782707</v>
      </c>
      <c r="N68">
        <f t="shared" si="10"/>
        <v>0.95998957336294655</v>
      </c>
      <c r="O68">
        <f t="shared" si="10"/>
        <v>0.50723163299378871</v>
      </c>
      <c r="P68">
        <f t="shared" si="10"/>
        <v>0.51246342212781404</v>
      </c>
      <c r="Q68">
        <f t="shared" si="10"/>
        <v>0.39101249961541718</v>
      </c>
      <c r="R68">
        <f t="shared" si="10"/>
        <v>0.63614810104187447</v>
      </c>
      <c r="S68">
        <f t="shared" si="10"/>
        <v>0.33700036736050026</v>
      </c>
      <c r="T68">
        <f t="shared" si="10"/>
        <v>0.12151846964675066</v>
      </c>
      <c r="U68">
        <f t="shared" si="10"/>
        <v>8.0274853439059365E-2</v>
      </c>
      <c r="V68">
        <f t="shared" si="10"/>
        <v>9.9985567280379728E-4</v>
      </c>
      <c r="W68">
        <f t="shared" si="10"/>
        <v>5.4913687608697324E-4</v>
      </c>
      <c r="X68">
        <f t="shared" si="10"/>
        <v>3.1915349711163194E-4</v>
      </c>
      <c r="Y68">
        <f t="shared" si="10"/>
        <v>7.4527951383419555E-5</v>
      </c>
      <c r="Z68">
        <f t="shared" si="10"/>
        <v>5.2780384901594273E-5</v>
      </c>
      <c r="AA68">
        <f t="shared" si="10"/>
        <v>2.0852122916065302E-5</v>
      </c>
      <c r="AB68">
        <f t="shared" si="10"/>
        <v>3.2498175165882531E-5</v>
      </c>
      <c r="AC68">
        <f t="shared" ref="G68:AK76" si="13">AC23*AC$3/1000000</f>
        <v>5.9747226584558525E-5</v>
      </c>
      <c r="AD68">
        <f t="shared" si="13"/>
        <v>5.799883586043412E-5</v>
      </c>
      <c r="AE68">
        <f t="shared" si="13"/>
        <v>1.5685303628768955E-4</v>
      </c>
      <c r="AF68">
        <f t="shared" si="13"/>
        <v>2.5209829666199746E-4</v>
      </c>
      <c r="AG68">
        <f t="shared" si="13"/>
        <v>2.4818172893874383E-4</v>
      </c>
      <c r="AH68">
        <f t="shared" si="13"/>
        <v>2.2121076357731239E-4</v>
      </c>
      <c r="AI68">
        <f t="shared" si="13"/>
        <v>0</v>
      </c>
      <c r="AJ68">
        <f t="shared" si="13"/>
        <v>0</v>
      </c>
      <c r="AK68">
        <f t="shared" si="13"/>
        <v>0</v>
      </c>
      <c r="AL68">
        <f t="shared" si="12"/>
        <v>54.019107436430595</v>
      </c>
    </row>
    <row r="69" spans="5:38" x14ac:dyDescent="0.3">
      <c r="E69">
        <v>2027</v>
      </c>
      <c r="F69">
        <f t="shared" si="11"/>
        <v>11.683053989700378</v>
      </c>
      <c r="G69">
        <f t="shared" si="13"/>
        <v>10.58428691810586</v>
      </c>
      <c r="H69">
        <f t="shared" si="13"/>
        <v>9.5196136443647088</v>
      </c>
      <c r="I69">
        <f t="shared" si="13"/>
        <v>7.6431396350118792</v>
      </c>
      <c r="J69">
        <f t="shared" si="13"/>
        <v>6.6126440772125532</v>
      </c>
      <c r="K69">
        <f t="shared" si="13"/>
        <v>5.3894343988592119</v>
      </c>
      <c r="L69">
        <f t="shared" si="13"/>
        <v>4.1573053450846063</v>
      </c>
      <c r="M69">
        <f t="shared" si="13"/>
        <v>2.9710654711899762</v>
      </c>
      <c r="N69">
        <f t="shared" si="13"/>
        <v>1.7659616397874909</v>
      </c>
      <c r="O69">
        <f t="shared" si="13"/>
        <v>0.90595180992414615</v>
      </c>
      <c r="P69">
        <f t="shared" si="13"/>
        <v>0.47627148939189251</v>
      </c>
      <c r="Q69">
        <f t="shared" si="13"/>
        <v>0.47794064738582587</v>
      </c>
      <c r="R69">
        <f t="shared" si="13"/>
        <v>0.36328776657468176</v>
      </c>
      <c r="S69">
        <f t="shared" si="13"/>
        <v>0.56490729307746268</v>
      </c>
      <c r="T69">
        <f t="shared" si="13"/>
        <v>0.28062489350331082</v>
      </c>
      <c r="U69">
        <f t="shared" si="13"/>
        <v>9.8692513803029389E-2</v>
      </c>
      <c r="V69">
        <f t="shared" si="13"/>
        <v>6.382580531340451E-2</v>
      </c>
      <c r="W69">
        <f t="shared" si="13"/>
        <v>7.8236181244448015E-4</v>
      </c>
      <c r="X69">
        <f t="shared" si="13"/>
        <v>4.2270759033730256E-4</v>
      </c>
      <c r="Y69">
        <f t="shared" si="13"/>
        <v>2.4334591463256994E-4</v>
      </c>
      <c r="Z69">
        <f t="shared" si="13"/>
        <v>5.6576823988133762E-5</v>
      </c>
      <c r="AA69">
        <f t="shared" si="13"/>
        <v>3.9650714715541878E-5</v>
      </c>
      <c r="AB69">
        <f t="shared" si="13"/>
        <v>1.5735046275773291E-5</v>
      </c>
      <c r="AC69">
        <f t="shared" si="13"/>
        <v>2.4373973647163055E-5</v>
      </c>
      <c r="AD69">
        <f t="shared" si="13"/>
        <v>4.4661003044932353E-5</v>
      </c>
      <c r="AE69">
        <f t="shared" si="13"/>
        <v>4.37727063097616E-5</v>
      </c>
      <c r="AF69">
        <f t="shared" si="13"/>
        <v>1.1763977721576717E-4</v>
      </c>
      <c r="AG69">
        <f t="shared" si="13"/>
        <v>1.9327536077419805E-4</v>
      </c>
      <c r="AH69">
        <f t="shared" si="13"/>
        <v>1.4027662940015954E-4</v>
      </c>
      <c r="AI69">
        <f t="shared" si="13"/>
        <v>1.7016212582870186E-4</v>
      </c>
      <c r="AJ69">
        <f t="shared" si="13"/>
        <v>0</v>
      </c>
      <c r="AK69">
        <f t="shared" si="13"/>
        <v>0</v>
      </c>
      <c r="AL69">
        <f t="shared" si="12"/>
        <v>63.560301877769035</v>
      </c>
    </row>
    <row r="70" spans="5:38" x14ac:dyDescent="0.3">
      <c r="E70">
        <v>2028</v>
      </c>
      <c r="F70">
        <f t="shared" si="11"/>
        <v>12.522585823971477</v>
      </c>
      <c r="G70">
        <f t="shared" si="13"/>
        <v>11.301293460996686</v>
      </c>
      <c r="H70">
        <f t="shared" si="13"/>
        <v>10.239380862995764</v>
      </c>
      <c r="I70">
        <f t="shared" si="13"/>
        <v>9.2106082528590338</v>
      </c>
      <c r="J70">
        <f t="shared" si="13"/>
        <v>7.3663740481626307</v>
      </c>
      <c r="K70">
        <f t="shared" si="13"/>
        <v>6.3547391066615386</v>
      </c>
      <c r="L70">
        <f t="shared" si="13"/>
        <v>5.1639897369412093</v>
      </c>
      <c r="M70">
        <f t="shared" si="13"/>
        <v>3.958754380399629</v>
      </c>
      <c r="N70">
        <f t="shared" si="13"/>
        <v>2.8198985870864655</v>
      </c>
      <c r="O70">
        <f t="shared" si="13"/>
        <v>1.6665557504104473</v>
      </c>
      <c r="P70">
        <f t="shared" si="13"/>
        <v>0.85065478918018789</v>
      </c>
      <c r="Q70">
        <f t="shared" si="13"/>
        <v>0.44418683196202691</v>
      </c>
      <c r="R70">
        <f t="shared" si="13"/>
        <v>0.44405227586030904</v>
      </c>
      <c r="S70">
        <f t="shared" si="13"/>
        <v>0.32260397930568008</v>
      </c>
      <c r="T70">
        <f t="shared" si="13"/>
        <v>0.47040616068386948</v>
      </c>
      <c r="U70">
        <f t="shared" si="13"/>
        <v>0.22791248323040181</v>
      </c>
      <c r="V70">
        <f t="shared" si="13"/>
        <v>7.8469519432565804E-2</v>
      </c>
      <c r="W70">
        <f t="shared" si="13"/>
        <v>4.9942080726207427E-2</v>
      </c>
      <c r="X70">
        <f t="shared" si="13"/>
        <v>6.0223651135377847E-4</v>
      </c>
      <c r="Y70">
        <f t="shared" si="13"/>
        <v>3.2230311158640154E-4</v>
      </c>
      <c r="Z70">
        <f t="shared" si="13"/>
        <v>1.8473255637429584E-4</v>
      </c>
      <c r="AA70">
        <f t="shared" si="13"/>
        <v>4.2502750058519499E-5</v>
      </c>
      <c r="AB70">
        <f t="shared" si="13"/>
        <v>2.9920494590785988E-5</v>
      </c>
      <c r="AC70">
        <f t="shared" si="13"/>
        <v>1.1801450429291336E-5</v>
      </c>
      <c r="AD70">
        <f t="shared" si="13"/>
        <v>1.8219525382193828E-5</v>
      </c>
      <c r="AE70">
        <f t="shared" si="13"/>
        <v>3.3706417392401775E-5</v>
      </c>
      <c r="AF70">
        <f t="shared" si="13"/>
        <v>3.28295297323212E-5</v>
      </c>
      <c r="AG70">
        <f t="shared" si="13"/>
        <v>9.0190495865421507E-5</v>
      </c>
      <c r="AH70">
        <f t="shared" si="13"/>
        <v>1.0924259522019889E-4</v>
      </c>
      <c r="AI70">
        <f t="shared" si="13"/>
        <v>1.0790509953858426E-4</v>
      </c>
      <c r="AJ70">
        <f t="shared" si="13"/>
        <v>1.1911348808009129E-4</v>
      </c>
      <c r="AK70">
        <f t="shared" si="13"/>
        <v>0</v>
      </c>
      <c r="AL70">
        <f t="shared" si="12"/>
        <v>73.494112834891766</v>
      </c>
    </row>
    <row r="71" spans="5:38" x14ac:dyDescent="0.3">
      <c r="E71">
        <v>2029</v>
      </c>
      <c r="F71">
        <f t="shared" si="11"/>
        <v>13.332924508562474</v>
      </c>
      <c r="G71">
        <f t="shared" si="13"/>
        <v>12.113392389693825</v>
      </c>
      <c r="H71">
        <f t="shared" si="13"/>
        <v>10.933022591600087</v>
      </c>
      <c r="I71">
        <f t="shared" si="13"/>
        <v>9.9070119233992795</v>
      </c>
      <c r="J71">
        <f t="shared" si="13"/>
        <v>8.8770830891077761</v>
      </c>
      <c r="K71">
        <f t="shared" si="13"/>
        <v>7.0790722578687886</v>
      </c>
      <c r="L71">
        <f t="shared" si="13"/>
        <v>6.0889149211437275</v>
      </c>
      <c r="M71">
        <f t="shared" si="13"/>
        <v>4.9173599951289351</v>
      </c>
      <c r="N71">
        <f t="shared" si="13"/>
        <v>3.7573341927871189</v>
      </c>
      <c r="O71">
        <f t="shared" si="13"/>
        <v>2.6611666414502451</v>
      </c>
      <c r="P71">
        <f t="shared" si="13"/>
        <v>1.5648333774410443</v>
      </c>
      <c r="Q71">
        <f t="shared" si="13"/>
        <v>0.79334930667740633</v>
      </c>
      <c r="R71">
        <f t="shared" si="13"/>
        <v>0.41269177400743562</v>
      </c>
      <c r="S71">
        <f t="shared" si="13"/>
        <v>0.39432385120744351</v>
      </c>
      <c r="T71">
        <f t="shared" si="13"/>
        <v>0.26863682091941787</v>
      </c>
      <c r="U71">
        <f t="shared" si="13"/>
        <v>0.38204535196402745</v>
      </c>
      <c r="V71">
        <f t="shared" si="13"/>
        <v>0.18121114097332258</v>
      </c>
      <c r="W71">
        <f t="shared" si="13"/>
        <v>6.140041719496897E-2</v>
      </c>
      <c r="X71">
        <f t="shared" si="13"/>
        <v>3.8443778809097148E-2</v>
      </c>
      <c r="Y71">
        <f t="shared" si="13"/>
        <v>4.5918906108446353E-4</v>
      </c>
      <c r="Z71">
        <f t="shared" si="13"/>
        <v>2.4467177852829643E-4</v>
      </c>
      <c r="AA71">
        <f t="shared" si="13"/>
        <v>1.3877840991736897E-4</v>
      </c>
      <c r="AB71">
        <f t="shared" si="13"/>
        <v>3.2072645155145026E-5</v>
      </c>
      <c r="AC71">
        <f t="shared" si="13"/>
        <v>2.2440686067552557E-5</v>
      </c>
      <c r="AD71">
        <f t="shared" si="13"/>
        <v>8.8215745514356088E-6</v>
      </c>
      <c r="AE71">
        <f t="shared" si="13"/>
        <v>1.3750585194108553E-5</v>
      </c>
      <c r="AF71">
        <f t="shared" si="13"/>
        <v>2.5279813044301331E-5</v>
      </c>
      <c r="AG71">
        <f t="shared" si="13"/>
        <v>2.5169306128112923E-5</v>
      </c>
      <c r="AH71">
        <f t="shared" si="13"/>
        <v>5.0977236793499112E-5</v>
      </c>
      <c r="AI71">
        <f t="shared" si="13"/>
        <v>8.4032765553999152E-5</v>
      </c>
      <c r="AJ71">
        <f t="shared" si="13"/>
        <v>7.5533569677008986E-5</v>
      </c>
      <c r="AK71">
        <f t="shared" si="13"/>
        <v>3.4032425165740365E-5</v>
      </c>
      <c r="AL71">
        <f t="shared" si="12"/>
        <v>83.765433079793297</v>
      </c>
    </row>
    <row r="72" spans="5:38" x14ac:dyDescent="0.3">
      <c r="E72">
        <v>2030</v>
      </c>
      <c r="F72">
        <f t="shared" si="11"/>
        <v>14.074785403520162</v>
      </c>
      <c r="G72">
        <f t="shared" si="13"/>
        <v>12.89725209670488</v>
      </c>
      <c r="H72">
        <f t="shared" si="13"/>
        <v>11.718657967294243</v>
      </c>
      <c r="I72">
        <f t="shared" si="13"/>
        <v>10.578138133840852</v>
      </c>
      <c r="J72">
        <f t="shared" si="13"/>
        <v>9.5482692993156029</v>
      </c>
      <c r="K72">
        <f t="shared" si="13"/>
        <v>8.5308609386423093</v>
      </c>
      <c r="L72">
        <f t="shared" si="13"/>
        <v>6.782948595577591</v>
      </c>
      <c r="M72">
        <f t="shared" si="13"/>
        <v>5.798111183836518</v>
      </c>
      <c r="N72">
        <f t="shared" si="13"/>
        <v>4.6671662529556368</v>
      </c>
      <c r="O72">
        <f t="shared" si="13"/>
        <v>3.5458340453854316</v>
      </c>
      <c r="P72">
        <f t="shared" si="13"/>
        <v>2.4987357203312452</v>
      </c>
      <c r="Q72">
        <f t="shared" si="13"/>
        <v>1.4594163118213486</v>
      </c>
      <c r="R72">
        <f t="shared" si="13"/>
        <v>0.73709689081520924</v>
      </c>
      <c r="S72">
        <f t="shared" si="13"/>
        <v>0.36647534205958499</v>
      </c>
      <c r="T72">
        <f t="shared" si="13"/>
        <v>0.32835895585992259</v>
      </c>
      <c r="U72">
        <f t="shared" si="13"/>
        <v>0.21817624295024612</v>
      </c>
      <c r="V72">
        <f t="shared" si="13"/>
        <v>0.30376078199704837</v>
      </c>
      <c r="W72">
        <f t="shared" si="13"/>
        <v>0.14179314129354453</v>
      </c>
      <c r="X72">
        <f t="shared" si="13"/>
        <v>4.7264031115768143E-2</v>
      </c>
      <c r="Y72">
        <f t="shared" si="13"/>
        <v>2.9312342182983391E-2</v>
      </c>
      <c r="Z72">
        <f t="shared" si="13"/>
        <v>3.4858678125468807E-4</v>
      </c>
      <c r="AA72">
        <f t="shared" si="13"/>
        <v>1.838071265955601E-4</v>
      </c>
      <c r="AB72">
        <f t="shared" si="13"/>
        <v>1.0472241655767523E-4</v>
      </c>
      <c r="AC72">
        <f t="shared" si="13"/>
        <v>2.4054821657402057E-5</v>
      </c>
      <c r="AD72">
        <f t="shared" si="13"/>
        <v>1.677439449636909E-5</v>
      </c>
      <c r="AE72">
        <f t="shared" si="13"/>
        <v>6.6577921142910253E-6</v>
      </c>
      <c r="AF72">
        <f t="shared" si="13"/>
        <v>1.0312938895581415E-5</v>
      </c>
      <c r="AG72">
        <f t="shared" si="13"/>
        <v>1.9381190000631022E-5</v>
      </c>
      <c r="AH72">
        <f t="shared" si="13"/>
        <v>1.4226129550672519E-5</v>
      </c>
      <c r="AI72">
        <f t="shared" si="13"/>
        <v>3.9213259071922388E-5</v>
      </c>
      <c r="AJ72">
        <f t="shared" si="13"/>
        <v>5.8822935887799401E-5</v>
      </c>
      <c r="AK72">
        <f t="shared" si="13"/>
        <v>2.1581019907716852E-5</v>
      </c>
      <c r="AL72">
        <f t="shared" si="12"/>
        <v>94.273261818306096</v>
      </c>
    </row>
    <row r="73" spans="5:38" x14ac:dyDescent="0.3">
      <c r="E73">
        <v>2031</v>
      </c>
      <c r="F73">
        <f t="shared" si="11"/>
        <v>14.945419412000593</v>
      </c>
      <c r="G73">
        <f t="shared" si="13"/>
        <v>13.614871623974521</v>
      </c>
      <c r="H73">
        <f t="shared" si="13"/>
        <v>12.476974341873291</v>
      </c>
      <c r="I73">
        <f t="shared" si="13"/>
        <v>11.338271889835266</v>
      </c>
      <c r="J73">
        <f t="shared" si="13"/>
        <v>10.1950933710612</v>
      </c>
      <c r="K73">
        <f t="shared" si="13"/>
        <v>9.1758696837156677</v>
      </c>
      <c r="L73">
        <f t="shared" si="13"/>
        <v>8.1740077110403924</v>
      </c>
      <c r="M73">
        <f t="shared" si="13"/>
        <v>6.4589981336147986</v>
      </c>
      <c r="N73">
        <f t="shared" si="13"/>
        <v>5.5031050960052621</v>
      </c>
      <c r="O73">
        <f t="shared" si="13"/>
        <v>4.4044517059389703</v>
      </c>
      <c r="P73">
        <f t="shared" si="13"/>
        <v>3.3294052501510261</v>
      </c>
      <c r="Q73">
        <f t="shared" si="13"/>
        <v>2.3304050908892862</v>
      </c>
      <c r="R73">
        <f t="shared" si="13"/>
        <v>1.3559364290034384</v>
      </c>
      <c r="S73">
        <f t="shared" si="13"/>
        <v>0.65455105288261317</v>
      </c>
      <c r="T73">
        <f t="shared" si="13"/>
        <v>0.30516911492576176</v>
      </c>
      <c r="U73">
        <f t="shared" si="13"/>
        <v>0.26668020818364763</v>
      </c>
      <c r="V73">
        <f t="shared" si="13"/>
        <v>0.17346994494513554</v>
      </c>
      <c r="W73">
        <f t="shared" si="13"/>
        <v>0.23768514038265387</v>
      </c>
      <c r="X73">
        <f t="shared" si="13"/>
        <v>0.1091477183423718</v>
      </c>
      <c r="Y73">
        <f t="shared" si="13"/>
        <v>3.6037546149982815E-2</v>
      </c>
      <c r="Z73">
        <f t="shared" si="13"/>
        <v>2.2252043610252095E-2</v>
      </c>
      <c r="AA73">
        <f t="shared" si="13"/>
        <v>2.6187219064257227E-4</v>
      </c>
      <c r="AB73">
        <f t="shared" si="13"/>
        <v>1.3870116028185224E-4</v>
      </c>
      <c r="AC73">
        <f t="shared" si="13"/>
        <v>7.8542915361096756E-5</v>
      </c>
      <c r="AD73">
        <f t="shared" si="13"/>
        <v>1.7980959530666989E-5</v>
      </c>
      <c r="AE73">
        <f t="shared" si="13"/>
        <v>1.2659920374618183E-5</v>
      </c>
      <c r="AF73">
        <f t="shared" si="13"/>
        <v>4.9933440857182694E-6</v>
      </c>
      <c r="AG73">
        <f t="shared" si="13"/>
        <v>7.9065864866124185E-6</v>
      </c>
      <c r="AH73">
        <f t="shared" si="13"/>
        <v>1.0954585652530577E-5</v>
      </c>
      <c r="AI73">
        <f t="shared" si="13"/>
        <v>1.09431765774404E-5</v>
      </c>
      <c r="AJ73">
        <f t="shared" si="13"/>
        <v>2.7449281350345671E-5</v>
      </c>
      <c r="AK73">
        <f t="shared" si="13"/>
        <v>1.6806553110799828E-5</v>
      </c>
      <c r="AL73">
        <f t="shared" si="12"/>
        <v>105.10839131919955</v>
      </c>
    </row>
    <row r="74" spans="5:38" x14ac:dyDescent="0.3">
      <c r="E74">
        <v>2032</v>
      </c>
      <c r="F74">
        <f t="shared" si="11"/>
        <v>15.690315824262544</v>
      </c>
      <c r="G74">
        <f t="shared" si="13"/>
        <v>14.457056418775213</v>
      </c>
      <c r="H74">
        <f t="shared" si="13"/>
        <v>13.17120907977208</v>
      </c>
      <c r="I74">
        <f t="shared" si="13"/>
        <v>12.071973415853659</v>
      </c>
      <c r="J74">
        <f t="shared" si="13"/>
        <v>10.927701937786795</v>
      </c>
      <c r="K74">
        <f t="shared" si="13"/>
        <v>9.7974664573899677</v>
      </c>
      <c r="L74">
        <f t="shared" si="13"/>
        <v>8.7920351872633482</v>
      </c>
      <c r="M74">
        <f t="shared" si="13"/>
        <v>7.783620914388945</v>
      </c>
      <c r="N74">
        <f t="shared" si="13"/>
        <v>6.1303663239973973</v>
      </c>
      <c r="O74">
        <f t="shared" si="13"/>
        <v>5.1933355947438562</v>
      </c>
      <c r="P74">
        <f t="shared" si="13"/>
        <v>4.1356150474312052</v>
      </c>
      <c r="Q74">
        <f t="shared" si="13"/>
        <v>3.1051154715781291</v>
      </c>
      <c r="R74">
        <f t="shared" si="13"/>
        <v>2.1651677670563565</v>
      </c>
      <c r="S74">
        <f t="shared" si="13"/>
        <v>1.2040881304824218</v>
      </c>
      <c r="T74">
        <f t="shared" si="13"/>
        <v>0.54505376639892866</v>
      </c>
      <c r="U74">
        <f t="shared" si="13"/>
        <v>0.24784633294527617</v>
      </c>
      <c r="V74">
        <f t="shared" si="13"/>
        <v>0.21203500622258029</v>
      </c>
      <c r="W74">
        <f t="shared" si="13"/>
        <v>0.13573585090670598</v>
      </c>
      <c r="X74">
        <f t="shared" si="13"/>
        <v>0.18296224006311734</v>
      </c>
      <c r="Y74">
        <f t="shared" si="13"/>
        <v>8.3222184906193722E-2</v>
      </c>
      <c r="Z74">
        <f t="shared" si="13"/>
        <v>2.7357385620362336E-2</v>
      </c>
      <c r="AA74">
        <f t="shared" si="13"/>
        <v>1.6716616119282067E-2</v>
      </c>
      <c r="AB74">
        <f t="shared" si="13"/>
        <v>1.9760918610950396E-4</v>
      </c>
      <c r="AC74">
        <f t="shared" si="13"/>
        <v>1.0402733102041851E-4</v>
      </c>
      <c r="AD74">
        <f t="shared" si="13"/>
        <v>5.8710765045057123E-5</v>
      </c>
      <c r="AE74">
        <f t="shared" si="13"/>
        <v>1.3570535494843013E-5</v>
      </c>
      <c r="AF74">
        <f t="shared" si="13"/>
        <v>9.494940280963638E-6</v>
      </c>
      <c r="AG74">
        <f t="shared" si="13"/>
        <v>3.8282304657173394E-6</v>
      </c>
      <c r="AH74">
        <f t="shared" si="13"/>
        <v>4.4689401880852795E-6</v>
      </c>
      <c r="AI74">
        <f t="shared" si="13"/>
        <v>8.4266043481004437E-6</v>
      </c>
      <c r="AJ74">
        <f t="shared" si="13"/>
        <v>7.6602236042082808E-6</v>
      </c>
      <c r="AK74">
        <f t="shared" si="13"/>
        <v>7.8426518143844769E-6</v>
      </c>
      <c r="AL74">
        <f t="shared" si="12"/>
        <v>116.07641259337274</v>
      </c>
    </row>
    <row r="75" spans="5:38" x14ac:dyDescent="0.3">
      <c r="E75">
        <v>2033</v>
      </c>
      <c r="F75">
        <f t="shared" si="11"/>
        <v>16.505927469673097</v>
      </c>
      <c r="G75">
        <f t="shared" si="13"/>
        <v>15.177612273471883</v>
      </c>
      <c r="H75">
        <f t="shared" si="13"/>
        <v>13.985949925112982</v>
      </c>
      <c r="I75">
        <f t="shared" si="13"/>
        <v>12.74367338658695</v>
      </c>
      <c r="J75">
        <f t="shared" si="13"/>
        <v>11.63483541152331</v>
      </c>
      <c r="K75">
        <f t="shared" si="13"/>
        <v>10.501501976992417</v>
      </c>
      <c r="L75">
        <f t="shared" si="13"/>
        <v>9.3876300349247845</v>
      </c>
      <c r="M75">
        <f t="shared" si="13"/>
        <v>8.3721316865403619</v>
      </c>
      <c r="N75">
        <f t="shared" si="13"/>
        <v>7.3875927110118491</v>
      </c>
      <c r="O75">
        <f t="shared" si="13"/>
        <v>5.7852883206510901</v>
      </c>
      <c r="P75">
        <f t="shared" si="13"/>
        <v>4.8763474470664061</v>
      </c>
      <c r="Q75">
        <f t="shared" si="13"/>
        <v>3.8570138818899986</v>
      </c>
      <c r="R75">
        <f t="shared" si="13"/>
        <v>2.8849473245372197</v>
      </c>
      <c r="S75">
        <f t="shared" si="13"/>
        <v>1.9226954546326132</v>
      </c>
      <c r="T75">
        <f t="shared" si="13"/>
        <v>1.0026609348581828</v>
      </c>
      <c r="U75">
        <f t="shared" si="13"/>
        <v>0.44267119656865933</v>
      </c>
      <c r="V75">
        <f t="shared" si="13"/>
        <v>0.19706036344514058</v>
      </c>
      <c r="W75">
        <f t="shared" si="13"/>
        <v>0.16591203738914725</v>
      </c>
      <c r="X75">
        <f t="shared" si="13"/>
        <v>0.10448501449767811</v>
      </c>
      <c r="Y75">
        <f t="shared" si="13"/>
        <v>0.13950376246640356</v>
      </c>
      <c r="Z75">
        <f t="shared" si="13"/>
        <v>6.317692650804764E-2</v>
      </c>
      <c r="AA75">
        <f t="shared" si="13"/>
        <v>2.0551951157963027E-2</v>
      </c>
      <c r="AB75">
        <f t="shared" si="13"/>
        <v>1.2614386039734454E-2</v>
      </c>
      <c r="AC75">
        <f t="shared" si="13"/>
        <v>1.4820897081405682E-4</v>
      </c>
      <c r="AD75">
        <f t="shared" si="13"/>
        <v>7.7760344923856798E-5</v>
      </c>
      <c r="AE75">
        <f t="shared" si="13"/>
        <v>4.431001135476009E-5</v>
      </c>
      <c r="AF75">
        <f t="shared" si="13"/>
        <v>1.0177901621132259E-5</v>
      </c>
      <c r="AG75">
        <f t="shared" si="13"/>
        <v>7.2794542154054552E-6</v>
      </c>
      <c r="AH75">
        <f t="shared" si="13"/>
        <v>2.1637824371445835E-6</v>
      </c>
      <c r="AI75">
        <f t="shared" si="13"/>
        <v>3.4376462985271386E-6</v>
      </c>
      <c r="AJ75">
        <f t="shared" si="13"/>
        <v>5.8986230436703101E-6</v>
      </c>
      <c r="AK75">
        <f t="shared" si="13"/>
        <v>2.1886353154880799E-6</v>
      </c>
      <c r="AL75">
        <f t="shared" si="12"/>
        <v>127.17208530291595</v>
      </c>
    </row>
    <row r="76" spans="5:38" x14ac:dyDescent="0.3">
      <c r="E76">
        <v>2034</v>
      </c>
      <c r="F76">
        <f t="shared" si="11"/>
        <v>17.433838295094056</v>
      </c>
      <c r="G76">
        <f t="shared" si="13"/>
        <v>15.966572639752567</v>
      </c>
      <c r="H76">
        <f t="shared" si="13"/>
        <v>14.683025305475121</v>
      </c>
      <c r="I76">
        <f t="shared" si="13"/>
        <v>13.531967852558322</v>
      </c>
      <c r="J76">
        <f t="shared" si="13"/>
        <v>12.2822124671374</v>
      </c>
      <c r="K76">
        <f t="shared" si="13"/>
        <v>11.181055977890207</v>
      </c>
      <c r="L76">
        <f t="shared" si="13"/>
        <v>10.062215145087491</v>
      </c>
      <c r="M76">
        <f t="shared" si="13"/>
        <v>8.9392812020097807</v>
      </c>
      <c r="N76">
        <f t="shared" si="13"/>
        <v>7.9461602387110153</v>
      </c>
      <c r="O76">
        <f t="shared" si="13"/>
        <v>6.9717454993578798</v>
      </c>
      <c r="P76">
        <f t="shared" si="13"/>
        <v>5.4321688668651218</v>
      </c>
      <c r="Q76">
        <f t="shared" si="13"/>
        <v>4.5478458658613468</v>
      </c>
      <c r="R76">
        <f t="shared" si="13"/>
        <v>3.5835323939196986</v>
      </c>
      <c r="S76">
        <f t="shared" si="13"/>
        <v>2.5618685037434576</v>
      </c>
      <c r="T76">
        <f t="shared" si="13"/>
        <v>1.6010552493505028</v>
      </c>
      <c r="U76">
        <f t="shared" si="13"/>
        <v>0.8143217112666753</v>
      </c>
      <c r="V76">
        <f t="shared" si="13"/>
        <v>0.35196383923007674</v>
      </c>
      <c r="W76">
        <f t="shared" si="13"/>
        <v>0.15419475760294216</v>
      </c>
      <c r="X76">
        <f t="shared" si="13"/>
        <v>0.12771365498610446</v>
      </c>
      <c r="Y76">
        <f t="shared" si="13"/>
        <v>7.9666999260363497E-2</v>
      </c>
      <c r="Z76">
        <f t="shared" si="13"/>
        <v>0.10590227784659115</v>
      </c>
      <c r="AA76">
        <f t="shared" si="13"/>
        <v>4.7461008369790933E-2</v>
      </c>
      <c r="AB76">
        <f t="shared" si="13"/>
        <v>1.5508536173016292E-2</v>
      </c>
      <c r="AC76">
        <f t="shared" si="13"/>
        <v>9.4609223852794005E-3</v>
      </c>
      <c r="AD76">
        <f t="shared" si="13"/>
        <v>1.1078608456318842E-4</v>
      </c>
      <c r="AE76">
        <f t="shared" si="13"/>
        <v>5.8687052772722115E-5</v>
      </c>
      <c r="AF76">
        <f t="shared" si="13"/>
        <v>3.3232508516070069E-5</v>
      </c>
      <c r="AG76">
        <f t="shared" si="13"/>
        <v>7.8030579095347315E-6</v>
      </c>
      <c r="AH76">
        <f t="shared" si="13"/>
        <v>4.1144741217509097E-6</v>
      </c>
      <c r="AI76">
        <f t="shared" si="13"/>
        <v>1.6644480285727565E-6</v>
      </c>
      <c r="AJ76">
        <f t="shared" ref="G76:AK85" si="14">AJ31*AJ$3/1000000</f>
        <v>2.4063524089689969E-6</v>
      </c>
      <c r="AK76">
        <f t="shared" si="14"/>
        <v>1.6853208696200885E-6</v>
      </c>
      <c r="AL76">
        <f t="shared" si="12"/>
        <v>138.43095958923405</v>
      </c>
    </row>
    <row r="77" spans="5:38" x14ac:dyDescent="0.3">
      <c r="E77">
        <v>2035</v>
      </c>
      <c r="F77">
        <f t="shared" si="11"/>
        <v>18.288284844947238</v>
      </c>
      <c r="G77">
        <f t="shared" si="14"/>
        <v>16.864162649433489</v>
      </c>
      <c r="H77">
        <f t="shared" si="14"/>
        <v>15.446276126117299</v>
      </c>
      <c r="I77">
        <f t="shared" si="14"/>
        <v>14.206416258878789</v>
      </c>
      <c r="J77">
        <f t="shared" si="14"/>
        <v>13.041962016895916</v>
      </c>
      <c r="K77">
        <f t="shared" si="14"/>
        <v>11.80318416807104</v>
      </c>
      <c r="L77">
        <f t="shared" si="14"/>
        <v>10.713342819463918</v>
      </c>
      <c r="M77">
        <f t="shared" si="14"/>
        <v>9.5816484418774195</v>
      </c>
      <c r="N77">
        <f t="shared" si="14"/>
        <v>8.4844533638027464</v>
      </c>
      <c r="O77">
        <f t="shared" si="14"/>
        <v>7.498871289809145</v>
      </c>
      <c r="P77">
        <f t="shared" si="14"/>
        <v>6.546207682360893</v>
      </c>
      <c r="Q77">
        <f t="shared" si="14"/>
        <v>5.0662236421843785</v>
      </c>
      <c r="R77">
        <f t="shared" si="14"/>
        <v>4.2253809506337454</v>
      </c>
      <c r="S77">
        <f t="shared" si="14"/>
        <v>3.1822205882389683</v>
      </c>
      <c r="T77">
        <f t="shared" si="14"/>
        <v>2.1333035381039731</v>
      </c>
      <c r="U77">
        <f t="shared" si="14"/>
        <v>1.3003139996353821</v>
      </c>
      <c r="V77">
        <f t="shared" si="14"/>
        <v>0.647459780729987</v>
      </c>
      <c r="W77">
        <f t="shared" si="14"/>
        <v>0.27540281529111782</v>
      </c>
      <c r="X77">
        <f t="shared" si="14"/>
        <v>0.11869407659058931</v>
      </c>
      <c r="Y77">
        <f t="shared" si="14"/>
        <v>9.7378209748369277E-2</v>
      </c>
      <c r="Z77">
        <f t="shared" si="14"/>
        <v>6.0478058381450719E-2</v>
      </c>
      <c r="AA77">
        <f t="shared" si="14"/>
        <v>7.9557983793604348E-2</v>
      </c>
      <c r="AB77">
        <f t="shared" si="14"/>
        <v>3.5814155038293903E-2</v>
      </c>
      <c r="AC77">
        <f t="shared" si="14"/>
        <v>1.1631565466605452E-2</v>
      </c>
      <c r="AD77">
        <f t="shared" si="14"/>
        <v>7.0720317512785527E-3</v>
      </c>
      <c r="AE77">
        <f t="shared" si="14"/>
        <v>8.3612139292972405E-5</v>
      </c>
      <c r="AF77">
        <f t="shared" si="14"/>
        <v>4.4015289579541577E-5</v>
      </c>
      <c r="AG77">
        <f t="shared" si="14"/>
        <v>2.5478256528987054E-5</v>
      </c>
      <c r="AH77">
        <f t="shared" si="14"/>
        <v>4.4104240358239786E-6</v>
      </c>
      <c r="AI77">
        <f t="shared" si="14"/>
        <v>3.1649800936545463E-6</v>
      </c>
      <c r="AJ77">
        <f t="shared" si="14"/>
        <v>1.1651136200009296E-6</v>
      </c>
      <c r="AK77">
        <f t="shared" si="14"/>
        <v>6.875292597054277E-7</v>
      </c>
      <c r="AL77">
        <f t="shared" si="12"/>
        <v>149.71590359097803</v>
      </c>
    </row>
    <row r="78" spans="5:38" x14ac:dyDescent="0.3">
      <c r="E78">
        <v>2036</v>
      </c>
      <c r="F78">
        <f t="shared" si="11"/>
        <v>19.090718133116521</v>
      </c>
      <c r="G78">
        <f t="shared" si="14"/>
        <v>17.690688934011124</v>
      </c>
      <c r="H78">
        <f t="shared" si="14"/>
        <v>16.314616718077346</v>
      </c>
      <c r="I78">
        <f t="shared" si="14"/>
        <v>14.944892059498049</v>
      </c>
      <c r="J78">
        <f t="shared" si="14"/>
        <v>13.691987984547362</v>
      </c>
      <c r="K78">
        <f t="shared" si="14"/>
        <v>12.533302123724582</v>
      </c>
      <c r="L78">
        <f t="shared" si="14"/>
        <v>11.30944685402377</v>
      </c>
      <c r="M78">
        <f t="shared" si="14"/>
        <v>10.201678562153477</v>
      </c>
      <c r="N78">
        <f t="shared" si="14"/>
        <v>9.0941371589457312</v>
      </c>
      <c r="O78">
        <f t="shared" si="14"/>
        <v>8.0068639227272573</v>
      </c>
      <c r="P78">
        <f t="shared" si="14"/>
        <v>7.0411590398567236</v>
      </c>
      <c r="Q78">
        <f t="shared" si="14"/>
        <v>6.1052137626503615</v>
      </c>
      <c r="R78">
        <f t="shared" si="14"/>
        <v>4.7070031616565835</v>
      </c>
      <c r="S78">
        <f t="shared" si="14"/>
        <v>3.7521899556632707</v>
      </c>
      <c r="T78">
        <f t="shared" si="14"/>
        <v>2.6498793478267082</v>
      </c>
      <c r="U78">
        <f t="shared" si="14"/>
        <v>1.7325850917347156</v>
      </c>
      <c r="V78">
        <f t="shared" si="14"/>
        <v>1.0338678257447931</v>
      </c>
      <c r="W78">
        <f t="shared" si="14"/>
        <v>0.50662092671470871</v>
      </c>
      <c r="X78">
        <f t="shared" si="14"/>
        <v>0.21199607145920332</v>
      </c>
      <c r="Y78">
        <f t="shared" si="14"/>
        <v>9.0501025026532789E-2</v>
      </c>
      <c r="Z78">
        <f t="shared" si="14"/>
        <v>7.3923269470663869E-2</v>
      </c>
      <c r="AA78">
        <f t="shared" si="14"/>
        <v>4.5433511784798597E-2</v>
      </c>
      <c r="AB78">
        <f t="shared" si="14"/>
        <v>6.0034585525827314E-2</v>
      </c>
      <c r="AC78">
        <f t="shared" si="14"/>
        <v>2.6860993475572643E-2</v>
      </c>
      <c r="AD78">
        <f t="shared" si="14"/>
        <v>8.6945856806624269E-3</v>
      </c>
      <c r="AE78">
        <f t="shared" si="14"/>
        <v>5.3373824537951342E-3</v>
      </c>
      <c r="AF78">
        <f t="shared" si="14"/>
        <v>6.2709104469729294E-5</v>
      </c>
      <c r="AG78">
        <f t="shared" si="14"/>
        <v>3.374505534431522E-5</v>
      </c>
      <c r="AH78">
        <f t="shared" si="14"/>
        <v>1.440075369029703E-5</v>
      </c>
      <c r="AI78">
        <f t="shared" si="14"/>
        <v>3.3926338737107528E-6</v>
      </c>
      <c r="AJ78">
        <f t="shared" si="14"/>
        <v>2.2154860655581824E-6</v>
      </c>
      <c r="AK78">
        <f t="shared" si="14"/>
        <v>3.3288960571455128E-7</v>
      </c>
      <c r="AL78">
        <f t="shared" si="12"/>
        <v>160.9297497834732</v>
      </c>
    </row>
    <row r="79" spans="5:38" x14ac:dyDescent="0.3">
      <c r="E79">
        <v>2037</v>
      </c>
      <c r="F79">
        <f t="shared" si="11"/>
        <v>136.40260397546231</v>
      </c>
      <c r="G79">
        <f t="shared" si="14"/>
        <v>18.466901564755474</v>
      </c>
      <c r="H79">
        <f t="shared" si="14"/>
        <v>17.114209310998266</v>
      </c>
      <c r="I79">
        <f t="shared" si="14"/>
        <v>15.785046431449294</v>
      </c>
      <c r="J79">
        <f t="shared" si="14"/>
        <v>14.40372285171617</v>
      </c>
      <c r="K79">
        <f t="shared" si="14"/>
        <v>13.157975913625791</v>
      </c>
      <c r="L79">
        <f t="shared" si="14"/>
        <v>12.009023349573926</v>
      </c>
      <c r="M79">
        <f t="shared" si="14"/>
        <v>10.769312945992485</v>
      </c>
      <c r="N79">
        <f t="shared" si="14"/>
        <v>9.6826203401720363</v>
      </c>
      <c r="O79">
        <f t="shared" si="14"/>
        <v>8.5822286485714034</v>
      </c>
      <c r="P79">
        <f t="shared" si="14"/>
        <v>7.5181450796508553</v>
      </c>
      <c r="Q79">
        <f t="shared" si="14"/>
        <v>6.5668220687492314</v>
      </c>
      <c r="R79">
        <f t="shared" si="14"/>
        <v>5.6723237095380261</v>
      </c>
      <c r="S79">
        <f t="shared" si="14"/>
        <v>4.179876368731704</v>
      </c>
      <c r="T79">
        <f t="shared" si="14"/>
        <v>3.1245007682315502</v>
      </c>
      <c r="U79">
        <f t="shared" si="14"/>
        <v>2.1521276137856864</v>
      </c>
      <c r="V79">
        <f t="shared" si="14"/>
        <v>1.3775626365723184</v>
      </c>
      <c r="W79">
        <f t="shared" si="14"/>
        <v>0.80897546313812196</v>
      </c>
      <c r="X79">
        <f t="shared" si="14"/>
        <v>0.38998020433817643</v>
      </c>
      <c r="Y79">
        <f t="shared" si="14"/>
        <v>0.16164127410362406</v>
      </c>
      <c r="Z79">
        <f t="shared" si="14"/>
        <v>6.8702553453132392E-2</v>
      </c>
      <c r="AA79">
        <f t="shared" si="14"/>
        <v>5.5534086651438636E-2</v>
      </c>
      <c r="AB79">
        <f t="shared" si="14"/>
        <v>3.4284202777929679E-2</v>
      </c>
      <c r="AC79">
        <f t="shared" si="14"/>
        <v>4.5026571432265045E-2</v>
      </c>
      <c r="AD79">
        <f t="shared" si="14"/>
        <v>2.0078570671471143E-2</v>
      </c>
      <c r="AE79">
        <f t="shared" si="14"/>
        <v>6.5619514571037185E-3</v>
      </c>
      <c r="AF79">
        <f t="shared" si="14"/>
        <v>4.0030368403463504E-3</v>
      </c>
      <c r="AG79">
        <f t="shared" si="14"/>
        <v>4.8076980093459135E-5</v>
      </c>
      <c r="AH79">
        <f t="shared" si="14"/>
        <v>1.9073292151134687E-5</v>
      </c>
      <c r="AI79">
        <f t="shared" si="14"/>
        <v>1.1077502838690022E-5</v>
      </c>
      <c r="AJ79">
        <f t="shared" si="14"/>
        <v>2.3748437115975267E-6</v>
      </c>
      <c r="AK79">
        <f t="shared" si="14"/>
        <v>6.3299601873090915E-7</v>
      </c>
      <c r="AL79">
        <f t="shared" si="12"/>
        <v>288.55987272805498</v>
      </c>
    </row>
    <row r="80" spans="5:38" x14ac:dyDescent="0.3">
      <c r="E80">
        <v>2038</v>
      </c>
      <c r="F80">
        <f t="shared" si="11"/>
        <v>137.76081134003456</v>
      </c>
      <c r="G80">
        <f t="shared" si="14"/>
        <v>131.94545345162328</v>
      </c>
      <c r="H80">
        <f t="shared" si="14"/>
        <v>17.865127801620741</v>
      </c>
      <c r="I80">
        <f t="shared" si="14"/>
        <v>16.558684355257476</v>
      </c>
      <c r="J80">
        <f t="shared" si="14"/>
        <v>15.213454409365831</v>
      </c>
      <c r="K80">
        <f t="shared" si="14"/>
        <v>13.841951845365148</v>
      </c>
      <c r="L80">
        <f t="shared" si="14"/>
        <v>12.607566499235201</v>
      </c>
      <c r="M80">
        <f t="shared" si="14"/>
        <v>11.435477994335221</v>
      </c>
      <c r="N80">
        <f t="shared" si="14"/>
        <v>10.221373663682005</v>
      </c>
      <c r="O80">
        <f t="shared" si="14"/>
        <v>9.137586141959849</v>
      </c>
      <c r="P80">
        <f t="shared" si="14"/>
        <v>8.0583909892049714</v>
      </c>
      <c r="Q80">
        <f t="shared" si="14"/>
        <v>7.0116753144826411</v>
      </c>
      <c r="R80">
        <f t="shared" si="14"/>
        <v>6.1012016884259639</v>
      </c>
      <c r="S80">
        <f t="shared" si="14"/>
        <v>5.0370928199993354</v>
      </c>
      <c r="T80">
        <f t="shared" si="14"/>
        <v>3.4806411934191384</v>
      </c>
      <c r="U80">
        <f t="shared" si="14"/>
        <v>2.5375964336341008</v>
      </c>
      <c r="V80">
        <f t="shared" si="14"/>
        <v>1.7111370772089269</v>
      </c>
      <c r="W80">
        <f t="shared" si="14"/>
        <v>1.0779079725399572</v>
      </c>
      <c r="X80">
        <f t="shared" si="14"/>
        <v>0.62272282841729731</v>
      </c>
      <c r="Y80">
        <f t="shared" si="14"/>
        <v>0.29734936440341236</v>
      </c>
      <c r="Z80">
        <f t="shared" si="14"/>
        <v>0.12270765188660439</v>
      </c>
      <c r="AA80">
        <f t="shared" si="14"/>
        <v>5.1612078090721457E-2</v>
      </c>
      <c r="AB80">
        <f t="shared" si="14"/>
        <v>4.1906113198189349E-2</v>
      </c>
      <c r="AC80">
        <f t="shared" si="14"/>
        <v>2.5713513166749507E-2</v>
      </c>
      <c r="AD80">
        <f t="shared" si="14"/>
        <v>3.3657325348704498E-2</v>
      </c>
      <c r="AE80">
        <f t="shared" si="14"/>
        <v>1.515363824261973E-2</v>
      </c>
      <c r="AF80">
        <f t="shared" si="14"/>
        <v>4.9214635928277886E-3</v>
      </c>
      <c r="AG80">
        <f t="shared" si="14"/>
        <v>3.0689949109322023E-3</v>
      </c>
      <c r="AH80">
        <f t="shared" si="14"/>
        <v>2.7173945270216027E-5</v>
      </c>
      <c r="AI80">
        <f t="shared" si="14"/>
        <v>1.467176319318053E-5</v>
      </c>
      <c r="AJ80">
        <f t="shared" si="14"/>
        <v>7.7542519870830169E-6</v>
      </c>
      <c r="AK80">
        <f t="shared" si="14"/>
        <v>6.7852677474215044E-7</v>
      </c>
      <c r="AL80">
        <f t="shared" si="12"/>
        <v>412.82199424113981</v>
      </c>
    </row>
    <row r="81" spans="5:38" x14ac:dyDescent="0.3">
      <c r="E81">
        <v>2039</v>
      </c>
      <c r="F81">
        <f t="shared" si="11"/>
        <v>139.27682960287032</v>
      </c>
      <c r="G81">
        <f t="shared" si="14"/>
        <v>133.25927944450575</v>
      </c>
      <c r="H81">
        <f t="shared" si="14"/>
        <v>127.64579810480315</v>
      </c>
      <c r="I81">
        <f t="shared" si="14"/>
        <v>17.285228131647617</v>
      </c>
      <c r="J81">
        <f t="shared" si="14"/>
        <v>15.959078144736218</v>
      </c>
      <c r="K81">
        <f t="shared" si="14"/>
        <v>14.620102421021612</v>
      </c>
      <c r="L81">
        <f t="shared" si="14"/>
        <v>13.262931131294637</v>
      </c>
      <c r="M81">
        <f t="shared" si="14"/>
        <v>12.005435002275791</v>
      </c>
      <c r="N81">
        <f t="shared" si="14"/>
        <v>10.853644442230578</v>
      </c>
      <c r="O81">
        <f t="shared" si="14"/>
        <v>9.646013068751035</v>
      </c>
      <c r="P81">
        <f t="shared" si="14"/>
        <v>8.579850857470527</v>
      </c>
      <c r="Q81">
        <f t="shared" si="14"/>
        <v>7.5155268453640778</v>
      </c>
      <c r="R81">
        <f t="shared" si="14"/>
        <v>6.5145126241503748</v>
      </c>
      <c r="S81">
        <f t="shared" si="14"/>
        <v>5.4179417099312888</v>
      </c>
      <c r="T81">
        <f t="shared" si="14"/>
        <v>4.1944572560851308</v>
      </c>
      <c r="U81">
        <f t="shared" si="14"/>
        <v>2.8268396567492182</v>
      </c>
      <c r="V81">
        <f t="shared" si="14"/>
        <v>2.0176198273606909</v>
      </c>
      <c r="W81">
        <f t="shared" si="14"/>
        <v>1.3389215478590646</v>
      </c>
      <c r="X81">
        <f t="shared" si="14"/>
        <v>0.82973827021874891</v>
      </c>
      <c r="Y81">
        <f t="shared" si="14"/>
        <v>0.4748093240876638</v>
      </c>
      <c r="Z81">
        <f t="shared" si="14"/>
        <v>0.22572849971799963</v>
      </c>
      <c r="AA81">
        <f t="shared" si="14"/>
        <v>9.2182846097865617E-2</v>
      </c>
      <c r="AB81">
        <f t="shared" si="14"/>
        <v>3.8946559082511392E-2</v>
      </c>
      <c r="AC81">
        <f t="shared" si="14"/>
        <v>3.1430026256366914E-2</v>
      </c>
      <c r="AD81">
        <f t="shared" si="14"/>
        <v>1.9220830078377323E-2</v>
      </c>
      <c r="AE81">
        <f t="shared" si="14"/>
        <v>2.5401754980154342E-2</v>
      </c>
      <c r="AF81">
        <f t="shared" si="14"/>
        <v>1.1365228681964799E-2</v>
      </c>
      <c r="AG81">
        <f t="shared" si="14"/>
        <v>3.7731220878346378E-3</v>
      </c>
      <c r="AH81">
        <f t="shared" si="14"/>
        <v>1.7346492974834188E-3</v>
      </c>
      <c r="AI81">
        <f t="shared" si="14"/>
        <v>2.0903034823243098E-5</v>
      </c>
      <c r="AJ81">
        <f t="shared" si="14"/>
        <v>1.0270234235226371E-5</v>
      </c>
      <c r="AK81">
        <f t="shared" si="14"/>
        <v>2.2155005677380048E-6</v>
      </c>
      <c r="AL81">
        <f t="shared" si="12"/>
        <v>533.97437431846379</v>
      </c>
    </row>
    <row r="82" spans="5:38" x14ac:dyDescent="0.3">
      <c r="E82">
        <v>2040</v>
      </c>
      <c r="F82">
        <f t="shared" si="11"/>
        <v>140.43516928153576</v>
      </c>
      <c r="G82">
        <f t="shared" si="14"/>
        <v>134.72575963843803</v>
      </c>
      <c r="H82">
        <f t="shared" si="14"/>
        <v>128.91681095932188</v>
      </c>
      <c r="I82">
        <f t="shared" si="14"/>
        <v>123.50243249239954</v>
      </c>
      <c r="J82">
        <f t="shared" si="14"/>
        <v>16.659313057982846</v>
      </c>
      <c r="K82">
        <f t="shared" si="14"/>
        <v>15.336645494365211</v>
      </c>
      <c r="L82">
        <f t="shared" si="14"/>
        <v>14.008531001168821</v>
      </c>
      <c r="M82">
        <f t="shared" si="14"/>
        <v>12.629499725111653</v>
      </c>
      <c r="N82">
        <f t="shared" si="14"/>
        <v>11.39460221545256</v>
      </c>
      <c r="O82">
        <f t="shared" si="14"/>
        <v>10.242693357872954</v>
      </c>
      <c r="P82">
        <f t="shared" si="14"/>
        <v>9.0572446829316196</v>
      </c>
      <c r="Q82">
        <f t="shared" si="14"/>
        <v>8.0018578814207491</v>
      </c>
      <c r="R82">
        <f t="shared" si="14"/>
        <v>6.9826385728583684</v>
      </c>
      <c r="S82">
        <f t="shared" si="14"/>
        <v>5.7849668751671768</v>
      </c>
      <c r="T82">
        <f t="shared" si="14"/>
        <v>4.5115954242571554</v>
      </c>
      <c r="U82">
        <f t="shared" si="14"/>
        <v>3.4065729419220645</v>
      </c>
      <c r="V82">
        <f t="shared" si="14"/>
        <v>2.24759448138833</v>
      </c>
      <c r="W82">
        <f t="shared" si="14"/>
        <v>1.5787365595790162</v>
      </c>
      <c r="X82">
        <f t="shared" si="14"/>
        <v>1.0306579758022969</v>
      </c>
      <c r="Y82">
        <f t="shared" si="14"/>
        <v>0.63265300270673086</v>
      </c>
      <c r="Z82">
        <f t="shared" si="14"/>
        <v>0.36044467958915144</v>
      </c>
      <c r="AA82">
        <f t="shared" si="14"/>
        <v>0.1695761855881299</v>
      </c>
      <c r="AB82">
        <f t="shared" si="14"/>
        <v>6.9561327401579776E-2</v>
      </c>
      <c r="AC82">
        <f t="shared" si="14"/>
        <v>2.9210329499405066E-2</v>
      </c>
      <c r="AD82">
        <f t="shared" si="14"/>
        <v>2.349391894117956E-2</v>
      </c>
      <c r="AE82">
        <f t="shared" si="14"/>
        <v>1.4506286851605529E-2</v>
      </c>
      <c r="AF82">
        <f t="shared" si="14"/>
        <v>1.9051316235115755E-2</v>
      </c>
      <c r="AG82">
        <f t="shared" si="14"/>
        <v>8.7133419895063461E-3</v>
      </c>
      <c r="AH82">
        <f t="shared" si="14"/>
        <v>2.1326342235587084E-3</v>
      </c>
      <c r="AI82">
        <f t="shared" si="14"/>
        <v>1.3343456134487835E-3</v>
      </c>
      <c r="AJ82">
        <f t="shared" si="14"/>
        <v>1.4632124376270167E-5</v>
      </c>
      <c r="AK82">
        <f t="shared" si="14"/>
        <v>2.9343526386361058E-6</v>
      </c>
      <c r="AL82">
        <f t="shared" si="12"/>
        <v>651.78401755409277</v>
      </c>
    </row>
    <row r="83" spans="5:38" x14ac:dyDescent="0.3">
      <c r="E83">
        <v>2041</v>
      </c>
      <c r="F83">
        <f t="shared" si="11"/>
        <v>141.75954455920328</v>
      </c>
      <c r="G83">
        <f t="shared" si="14"/>
        <v>135.84624890842306</v>
      </c>
      <c r="H83">
        <f t="shared" si="14"/>
        <v>130.3355035316128</v>
      </c>
      <c r="I83">
        <f t="shared" si="14"/>
        <v>124.73218843887643</v>
      </c>
      <c r="J83">
        <f t="shared" si="14"/>
        <v>119.03028821160025</v>
      </c>
      <c r="K83">
        <f t="shared" si="14"/>
        <v>16.009569990996194</v>
      </c>
      <c r="L83">
        <f t="shared" si="14"/>
        <v>14.695100463375452</v>
      </c>
      <c r="M83">
        <f t="shared" si="14"/>
        <v>13.339490092881899</v>
      </c>
      <c r="N83">
        <f t="shared" si="14"/>
        <v>11.986914719919355</v>
      </c>
      <c r="O83">
        <f t="shared" si="14"/>
        <v>10.753200646015866</v>
      </c>
      <c r="P83">
        <f t="shared" si="14"/>
        <v>9.6175051073723807</v>
      </c>
      <c r="Q83">
        <f t="shared" si="14"/>
        <v>8.4470914418014988</v>
      </c>
      <c r="R83">
        <f t="shared" si="14"/>
        <v>7.4344863170577273</v>
      </c>
      <c r="S83">
        <f t="shared" si="14"/>
        <v>6.2006684422564176</v>
      </c>
      <c r="T83">
        <f t="shared" si="14"/>
        <v>4.8172223845897468</v>
      </c>
      <c r="U83">
        <f t="shared" si="14"/>
        <v>3.6641400683907444</v>
      </c>
      <c r="V83">
        <f t="shared" si="14"/>
        <v>2.7085351397382387</v>
      </c>
      <c r="W83">
        <f t="shared" si="14"/>
        <v>1.7586859183067758</v>
      </c>
      <c r="X83">
        <f t="shared" si="14"/>
        <v>1.2152597210961191</v>
      </c>
      <c r="Y83">
        <f t="shared" si="14"/>
        <v>0.78584884723114046</v>
      </c>
      <c r="Z83">
        <f t="shared" si="14"/>
        <v>0.4802694414013654</v>
      </c>
      <c r="AA83">
        <f t="shared" si="14"/>
        <v>0.27078031332607144</v>
      </c>
      <c r="AB83">
        <f t="shared" si="14"/>
        <v>0.1279624687730278</v>
      </c>
      <c r="AC83">
        <f t="shared" si="14"/>
        <v>5.2171728175302419E-2</v>
      </c>
      <c r="AD83">
        <f t="shared" si="14"/>
        <v>2.1834697429345896E-2</v>
      </c>
      <c r="AE83">
        <f t="shared" si="14"/>
        <v>1.7731259578248726E-2</v>
      </c>
      <c r="AF83">
        <f t="shared" si="14"/>
        <v>1.0879715138704147E-2</v>
      </c>
      <c r="AG83">
        <f t="shared" si="14"/>
        <v>1.4606009113588747E-2</v>
      </c>
      <c r="AH83">
        <f t="shared" si="14"/>
        <v>4.9249324288514126E-3</v>
      </c>
      <c r="AI83">
        <f t="shared" si="14"/>
        <v>1.6404878642759296E-3</v>
      </c>
      <c r="AJ83">
        <f t="shared" si="14"/>
        <v>9.3404192941414855E-4</v>
      </c>
      <c r="AK83">
        <f t="shared" si="14"/>
        <v>4.1806069646486186E-6</v>
      </c>
      <c r="AL83">
        <f t="shared" si="12"/>
        <v>766.1412322265104</v>
      </c>
    </row>
    <row r="84" spans="5:38" x14ac:dyDescent="0.3">
      <c r="E84">
        <v>2042</v>
      </c>
      <c r="F84">
        <f t="shared" si="11"/>
        <v>142.72920374183423</v>
      </c>
      <c r="G84">
        <f t="shared" si="14"/>
        <v>137.12734832631537</v>
      </c>
      <c r="H84">
        <f t="shared" si="14"/>
        <v>131.41947985208185</v>
      </c>
      <c r="I84">
        <f t="shared" si="14"/>
        <v>126.10483043914792</v>
      </c>
      <c r="J84">
        <f t="shared" si="14"/>
        <v>120.2155134884229</v>
      </c>
      <c r="K84">
        <f t="shared" si="14"/>
        <v>114.38789363880298</v>
      </c>
      <c r="L84">
        <f t="shared" si="14"/>
        <v>15.339875951332825</v>
      </c>
      <c r="M84">
        <f t="shared" si="14"/>
        <v>13.993269317728275</v>
      </c>
      <c r="N84">
        <f t="shared" si="14"/>
        <v>12.660780999317913</v>
      </c>
      <c r="O84">
        <f t="shared" si="14"/>
        <v>11.312171910237629</v>
      </c>
      <c r="P84">
        <f t="shared" si="14"/>
        <v>10.096852314158708</v>
      </c>
      <c r="Q84">
        <f t="shared" si="14"/>
        <v>8.9696091833606033</v>
      </c>
      <c r="R84">
        <f t="shared" si="14"/>
        <v>7.8481506012274265</v>
      </c>
      <c r="S84">
        <f t="shared" si="14"/>
        <v>6.6019147646784582</v>
      </c>
      <c r="T84">
        <f t="shared" si="14"/>
        <v>5.1633828618238446</v>
      </c>
      <c r="U84">
        <f t="shared" si="14"/>
        <v>3.9123582453385368</v>
      </c>
      <c r="V84">
        <f t="shared" si="14"/>
        <v>2.9133244176358684</v>
      </c>
      <c r="W84">
        <f t="shared" si="14"/>
        <v>2.1193603423311238</v>
      </c>
      <c r="X84">
        <f t="shared" si="14"/>
        <v>1.3537788465145091</v>
      </c>
      <c r="Y84">
        <f t="shared" si="14"/>
        <v>0.92660268811912327</v>
      </c>
      <c r="Z84">
        <f t="shared" si="14"/>
        <v>0.59656586670870682</v>
      </c>
      <c r="AA84">
        <f t="shared" si="14"/>
        <v>0.36079741826632622</v>
      </c>
      <c r="AB84">
        <f t="shared" si="14"/>
        <v>0.20433127014954824</v>
      </c>
      <c r="AC84">
        <f t="shared" si="14"/>
        <v>9.5973199288250127E-2</v>
      </c>
      <c r="AD84">
        <f t="shared" si="14"/>
        <v>3.8998324174912509E-2</v>
      </c>
      <c r="AE84">
        <f t="shared" si="14"/>
        <v>1.6479016927808222E-2</v>
      </c>
      <c r="AF84">
        <f t="shared" si="14"/>
        <v>1.3298444683686543E-2</v>
      </c>
      <c r="AG84">
        <f t="shared" si="14"/>
        <v>8.3411149396731797E-3</v>
      </c>
      <c r="AH84">
        <f t="shared" si="14"/>
        <v>8.2555703685501594E-3</v>
      </c>
      <c r="AI84">
        <f t="shared" si="14"/>
        <v>3.7884095606549326E-3</v>
      </c>
      <c r="AJ84">
        <f t="shared" si="14"/>
        <v>1.1483415049931508E-3</v>
      </c>
      <c r="AK84">
        <f t="shared" si="14"/>
        <v>2.6686912268975672E-4</v>
      </c>
      <c r="AL84">
        <f t="shared" si="12"/>
        <v>876.54394577610572</v>
      </c>
    </row>
    <row r="85" spans="5:38" x14ac:dyDescent="0.3">
      <c r="E85">
        <v>2043</v>
      </c>
      <c r="F85">
        <f t="shared" si="11"/>
        <v>144.12484147910624</v>
      </c>
      <c r="G85">
        <f t="shared" si="14"/>
        <v>138.06532250581699</v>
      </c>
      <c r="H85">
        <f t="shared" si="14"/>
        <v>132.65883257982409</v>
      </c>
      <c r="I85">
        <f t="shared" si="14"/>
        <v>127.15362103256932</v>
      </c>
      <c r="J85">
        <f t="shared" si="14"/>
        <v>121.53845077480969</v>
      </c>
      <c r="K85">
        <f t="shared" si="14"/>
        <v>115.52689300560445</v>
      </c>
      <c r="L85">
        <f t="shared" ref="G85:AK92" si="15">L40*L$3/1000000</f>
        <v>109.60294996932049</v>
      </c>
      <c r="M85">
        <f t="shared" si="15"/>
        <v>14.607250629046559</v>
      </c>
      <c r="N85">
        <f t="shared" si="15"/>
        <v>13.281296141204832</v>
      </c>
      <c r="O85">
        <f t="shared" si="15"/>
        <v>11.948106291617794</v>
      </c>
      <c r="P85">
        <f t="shared" si="15"/>
        <v>10.621705377771617</v>
      </c>
      <c r="Q85">
        <f t="shared" si="15"/>
        <v>9.4166645329556911</v>
      </c>
      <c r="R85">
        <f t="shared" si="15"/>
        <v>8.333619233338565</v>
      </c>
      <c r="S85">
        <f t="shared" si="15"/>
        <v>6.9692537076548042</v>
      </c>
      <c r="T85">
        <f t="shared" si="15"/>
        <v>5.4975062557542405</v>
      </c>
      <c r="U85">
        <f t="shared" si="15"/>
        <v>4.1934961478878474</v>
      </c>
      <c r="V85">
        <f t="shared" si="15"/>
        <v>3.1106804308629119</v>
      </c>
      <c r="W85">
        <f t="shared" si="15"/>
        <v>2.2796027802980943</v>
      </c>
      <c r="X85">
        <f t="shared" si="15"/>
        <v>1.6314142108739769</v>
      </c>
      <c r="Y85">
        <f t="shared" si="15"/>
        <v>1.0322197769936077</v>
      </c>
      <c r="Z85">
        <f t="shared" si="15"/>
        <v>0.70341712363651809</v>
      </c>
      <c r="AA85">
        <f t="shared" si="15"/>
        <v>0.44816389713714316</v>
      </c>
      <c r="AB85">
        <f t="shared" si="15"/>
        <v>0.27225832570871061</v>
      </c>
      <c r="AC85">
        <f t="shared" si="15"/>
        <v>0.15325060464148668</v>
      </c>
      <c r="AD85">
        <f t="shared" si="15"/>
        <v>7.1739888036111907E-2</v>
      </c>
      <c r="AE85">
        <f t="shared" si="15"/>
        <v>2.9432697490500009E-2</v>
      </c>
      <c r="AF85">
        <f t="shared" si="15"/>
        <v>1.2359262695856167E-2</v>
      </c>
      <c r="AG85">
        <f t="shared" si="15"/>
        <v>1.0195474257493018E-2</v>
      </c>
      <c r="AH85">
        <f t="shared" si="15"/>
        <v>4.7145432267717974E-3</v>
      </c>
      <c r="AI85">
        <f t="shared" si="15"/>
        <v>6.3504387450385846E-3</v>
      </c>
      <c r="AJ85">
        <f t="shared" si="15"/>
        <v>2.6518866924584526E-3</v>
      </c>
      <c r="AK85">
        <f t="shared" si="15"/>
        <v>3.2809757285518588E-4</v>
      </c>
      <c r="AL85">
        <f t="shared" si="12"/>
        <v>983.30858910315283</v>
      </c>
    </row>
    <row r="86" spans="5:38" x14ac:dyDescent="0.3">
      <c r="E86">
        <v>2044</v>
      </c>
      <c r="F86">
        <f t="shared" si="11"/>
        <v>145.77382078278742</v>
      </c>
      <c r="G86">
        <f t="shared" si="15"/>
        <v>139.41535578034072</v>
      </c>
      <c r="H86">
        <f t="shared" si="15"/>
        <v>133.56624135831663</v>
      </c>
      <c r="I86">
        <f t="shared" si="15"/>
        <v>128.35274453576989</v>
      </c>
      <c r="J86">
        <f t="shared" si="15"/>
        <v>122.54926363160298</v>
      </c>
      <c r="K86">
        <f t="shared" si="15"/>
        <v>116.79823336678214</v>
      </c>
      <c r="L86">
        <f t="shared" si="15"/>
        <v>110.69430401600681</v>
      </c>
      <c r="M86">
        <f t="shared" si="15"/>
        <v>104.36836418782191</v>
      </c>
      <c r="N86">
        <f t="shared" si="15"/>
        <v>13.86403827498571</v>
      </c>
      <c r="O86">
        <f t="shared" si="15"/>
        <v>12.533692668257801</v>
      </c>
      <c r="P86">
        <f t="shared" si="15"/>
        <v>11.218823923371376</v>
      </c>
      <c r="Q86">
        <f t="shared" si="15"/>
        <v>9.9061601772770587</v>
      </c>
      <c r="R86">
        <f t="shared" si="15"/>
        <v>8.7489761327967734</v>
      </c>
      <c r="S86">
        <f t="shared" si="15"/>
        <v>7.4003557896869081</v>
      </c>
      <c r="T86">
        <f t="shared" si="15"/>
        <v>5.8033945031758911</v>
      </c>
      <c r="U86">
        <f t="shared" si="15"/>
        <v>4.4648580055811591</v>
      </c>
      <c r="V86">
        <f t="shared" si="15"/>
        <v>3.3342106182827274</v>
      </c>
      <c r="W86">
        <f t="shared" si="15"/>
        <v>2.4340288763886901</v>
      </c>
      <c r="X86">
        <f t="shared" si="15"/>
        <v>1.7547635938282997</v>
      </c>
      <c r="Y86">
        <f t="shared" si="15"/>
        <v>1.243909237663281</v>
      </c>
      <c r="Z86">
        <f t="shared" si="15"/>
        <v>0.78359481987626967</v>
      </c>
      <c r="AA86">
        <f t="shared" si="15"/>
        <v>0.52843479158667839</v>
      </c>
      <c r="AB86">
        <f t="shared" si="15"/>
        <v>0.3381852144728536</v>
      </c>
      <c r="AC86">
        <f t="shared" si="15"/>
        <v>0.20419661172272588</v>
      </c>
      <c r="AD86">
        <f t="shared" si="15"/>
        <v>0.11455470172903479</v>
      </c>
      <c r="AE86">
        <f t="shared" si="15"/>
        <v>5.4143311725367481E-2</v>
      </c>
      <c r="AF86">
        <f t="shared" si="15"/>
        <v>2.2074523117875007E-2</v>
      </c>
      <c r="AG86">
        <f t="shared" si="15"/>
        <v>9.4754347334897286E-3</v>
      </c>
      <c r="AH86">
        <f t="shared" si="15"/>
        <v>5.7626593629308354E-3</v>
      </c>
      <c r="AI86">
        <f t="shared" si="15"/>
        <v>3.6265717129013828E-3</v>
      </c>
      <c r="AJ86">
        <f t="shared" si="15"/>
        <v>4.4453071215270088E-3</v>
      </c>
      <c r="AK86">
        <f t="shared" si="15"/>
        <v>7.5768191213098637E-4</v>
      </c>
      <c r="AL86">
        <f t="shared" si="12"/>
        <v>1086.2947910897983</v>
      </c>
    </row>
    <row r="87" spans="5:38" x14ac:dyDescent="0.3">
      <c r="E87">
        <v>2045</v>
      </c>
      <c r="F87">
        <f t="shared" si="11"/>
        <v>147.330556600233</v>
      </c>
      <c r="G87">
        <f t="shared" si="15"/>
        <v>141.01045232260097</v>
      </c>
      <c r="H87">
        <f t="shared" si="15"/>
        <v>134.87228162182453</v>
      </c>
      <c r="I87">
        <f t="shared" si="15"/>
        <v>129.23069894612007</v>
      </c>
      <c r="J87">
        <f t="shared" si="15"/>
        <v>123.70496569598177</v>
      </c>
      <c r="K87">
        <f t="shared" si="15"/>
        <v>117.76962271052682</v>
      </c>
      <c r="L87">
        <f t="shared" si="15"/>
        <v>111.91246311980264</v>
      </c>
      <c r="M87">
        <f t="shared" si="15"/>
        <v>105.40759567414864</v>
      </c>
      <c r="N87">
        <f t="shared" si="15"/>
        <v>99.058134384325058</v>
      </c>
      <c r="O87">
        <f t="shared" si="15"/>
        <v>13.083632277464625</v>
      </c>
      <c r="P87">
        <f t="shared" si="15"/>
        <v>11.768667579855935</v>
      </c>
      <c r="Q87">
        <f t="shared" si="15"/>
        <v>10.463053044020732</v>
      </c>
      <c r="R87">
        <f t="shared" si="15"/>
        <v>9.2037640987785458</v>
      </c>
      <c r="S87">
        <f t="shared" si="15"/>
        <v>7.769197795738167</v>
      </c>
      <c r="T87">
        <f t="shared" si="15"/>
        <v>6.1623792034207439</v>
      </c>
      <c r="U87">
        <f t="shared" si="15"/>
        <v>4.7132883896092297</v>
      </c>
      <c r="V87">
        <f t="shared" si="15"/>
        <v>3.5499679614184023</v>
      </c>
      <c r="W87">
        <f t="shared" si="15"/>
        <v>2.6089356027519242</v>
      </c>
      <c r="X87">
        <f t="shared" si="15"/>
        <v>1.8736357472134495</v>
      </c>
      <c r="Y87">
        <f t="shared" si="15"/>
        <v>1.3379598079563704</v>
      </c>
      <c r="Z87">
        <f t="shared" si="15"/>
        <v>0.9442958338466545</v>
      </c>
      <c r="AA87">
        <f t="shared" si="15"/>
        <v>0.58866745124005149</v>
      </c>
      <c r="AB87">
        <f t="shared" si="15"/>
        <v>0.3987577635531217</v>
      </c>
      <c r="AC87">
        <f t="shared" si="15"/>
        <v>0.25364247264182266</v>
      </c>
      <c r="AD87">
        <f t="shared" si="15"/>
        <v>0.15263680038782695</v>
      </c>
      <c r="AE87">
        <f t="shared" si="15"/>
        <v>8.6456378663422498E-2</v>
      </c>
      <c r="AF87">
        <f t="shared" si="15"/>
        <v>4.0607483794025609E-2</v>
      </c>
      <c r="AG87">
        <f t="shared" si="15"/>
        <v>1.6923801057037509E-2</v>
      </c>
      <c r="AH87">
        <f t="shared" si="15"/>
        <v>5.3556805015376723E-3</v>
      </c>
      <c r="AI87">
        <f t="shared" si="15"/>
        <v>4.4328148945621815E-3</v>
      </c>
      <c r="AJ87">
        <f t="shared" si="15"/>
        <v>2.5386001990309673E-3</v>
      </c>
      <c r="AK87">
        <f t="shared" si="15"/>
        <v>1.2700877490077168E-3</v>
      </c>
      <c r="AL87">
        <f t="shared" si="12"/>
        <v>1185.3268377523189</v>
      </c>
    </row>
    <row r="88" spans="5:38" x14ac:dyDescent="0.3">
      <c r="E88">
        <v>2046</v>
      </c>
      <c r="F88">
        <f t="shared" si="11"/>
        <v>148.45004552767526</v>
      </c>
      <c r="G88">
        <f t="shared" si="15"/>
        <v>142.5163195667057</v>
      </c>
      <c r="H88">
        <f t="shared" si="15"/>
        <v>136.41539937135477</v>
      </c>
      <c r="I88">
        <f t="shared" si="15"/>
        <v>130.49434531655371</v>
      </c>
      <c r="J88">
        <f t="shared" si="15"/>
        <v>124.55112851554455</v>
      </c>
      <c r="K88">
        <f t="shared" si="15"/>
        <v>118.88025032308283</v>
      </c>
      <c r="L88">
        <f t="shared" si="15"/>
        <v>112.84321841440895</v>
      </c>
      <c r="M88">
        <f t="shared" si="15"/>
        <v>106.5675760671879</v>
      </c>
      <c r="N88">
        <f t="shared" si="15"/>
        <v>100.04449009690205</v>
      </c>
      <c r="O88">
        <f t="shared" si="15"/>
        <v>93.482157122616542</v>
      </c>
      <c r="P88">
        <f t="shared" si="15"/>
        <v>12.285040257968731</v>
      </c>
      <c r="Q88">
        <f t="shared" si="15"/>
        <v>10.975855756944263</v>
      </c>
      <c r="R88">
        <f t="shared" si="15"/>
        <v>9.7211704885478412</v>
      </c>
      <c r="S88">
        <f t="shared" si="15"/>
        <v>8.1730550710584886</v>
      </c>
      <c r="T88">
        <f t="shared" si="15"/>
        <v>6.4695190723721572</v>
      </c>
      <c r="U88">
        <f t="shared" si="15"/>
        <v>5.0048416208750819</v>
      </c>
      <c r="V88">
        <f t="shared" si="15"/>
        <v>3.7474926985634807</v>
      </c>
      <c r="W88">
        <f t="shared" si="15"/>
        <v>2.7777602747673189</v>
      </c>
      <c r="X88">
        <f t="shared" si="15"/>
        <v>2.0082732193162678</v>
      </c>
      <c r="Y88">
        <f t="shared" si="15"/>
        <v>1.4285966117252302</v>
      </c>
      <c r="Z88">
        <f t="shared" si="15"/>
        <v>1.0156929736134603</v>
      </c>
      <c r="AA88">
        <f t="shared" si="15"/>
        <v>0.70939241509391637</v>
      </c>
      <c r="AB88">
        <f t="shared" si="15"/>
        <v>0.44420942767258337</v>
      </c>
      <c r="AC88">
        <f t="shared" si="15"/>
        <v>0.29907252240578308</v>
      </c>
      <c r="AD88">
        <f t="shared" si="15"/>
        <v>0.1895975410163771</v>
      </c>
      <c r="AE88">
        <f t="shared" si="15"/>
        <v>0.11519758519835997</v>
      </c>
      <c r="AF88">
        <f t="shared" si="15"/>
        <v>6.4842283997566863E-2</v>
      </c>
      <c r="AG88">
        <f t="shared" si="15"/>
        <v>3.1132404242086305E-2</v>
      </c>
      <c r="AH88">
        <f t="shared" si="15"/>
        <v>9.5656266844125013E-3</v>
      </c>
      <c r="AI88">
        <f t="shared" si="15"/>
        <v>4.1197542319520554E-3</v>
      </c>
      <c r="AJ88">
        <f t="shared" si="15"/>
        <v>3.1029704261935267E-3</v>
      </c>
      <c r="AK88">
        <f t="shared" si="15"/>
        <v>7.2531434258027634E-4</v>
      </c>
      <c r="AL88">
        <f t="shared" si="12"/>
        <v>1279.7231862130968</v>
      </c>
    </row>
    <row r="89" spans="5:38" x14ac:dyDescent="0.3">
      <c r="E89">
        <v>2047</v>
      </c>
      <c r="F89">
        <f t="shared" si="11"/>
        <v>149.38855106176425</v>
      </c>
      <c r="G89">
        <f t="shared" si="15"/>
        <v>143.59922758942946</v>
      </c>
      <c r="H89">
        <f t="shared" si="15"/>
        <v>137.8721955032814</v>
      </c>
      <c r="I89">
        <f t="shared" si="15"/>
        <v>131.98737366937667</v>
      </c>
      <c r="J89">
        <f t="shared" si="15"/>
        <v>125.76901701081377</v>
      </c>
      <c r="K89">
        <f t="shared" si="15"/>
        <v>119.69341127614373</v>
      </c>
      <c r="L89">
        <f t="shared" si="15"/>
        <v>113.9073875216564</v>
      </c>
      <c r="M89">
        <f t="shared" si="15"/>
        <v>107.45387892294504</v>
      </c>
      <c r="N89">
        <f t="shared" si="15"/>
        <v>101.1454510494957</v>
      </c>
      <c r="O89">
        <f t="shared" si="15"/>
        <v>94.412990923141891</v>
      </c>
      <c r="P89">
        <f t="shared" si="15"/>
        <v>87.776241283635969</v>
      </c>
      <c r="Q89">
        <f t="shared" si="15"/>
        <v>11.457442308126504</v>
      </c>
      <c r="R89">
        <f t="shared" si="15"/>
        <v>10.197612935923971</v>
      </c>
      <c r="S89">
        <f t="shared" si="15"/>
        <v>8.6325182724527121</v>
      </c>
      <c r="T89">
        <f t="shared" si="15"/>
        <v>6.8058166430987423</v>
      </c>
      <c r="U89">
        <f t="shared" si="15"/>
        <v>5.2542885226017475</v>
      </c>
      <c r="V89">
        <f t="shared" si="15"/>
        <v>3.9793040190462401</v>
      </c>
      <c r="W89">
        <f t="shared" si="15"/>
        <v>2.9323183930626255</v>
      </c>
      <c r="X89">
        <f t="shared" si="15"/>
        <v>2.1382289250879012</v>
      </c>
      <c r="Y89">
        <f t="shared" si="15"/>
        <v>1.5312540448700644</v>
      </c>
      <c r="Z89">
        <f t="shared" si="15"/>
        <v>1.0844986015488962</v>
      </c>
      <c r="AA89">
        <f t="shared" si="15"/>
        <v>0.76302877310224482</v>
      </c>
      <c r="AB89">
        <f t="shared" si="15"/>
        <v>0.53530868411414612</v>
      </c>
      <c r="AC89">
        <f t="shared" si="15"/>
        <v>0.33316174919506153</v>
      </c>
      <c r="AD89">
        <f t="shared" si="15"/>
        <v>0.22355646608829061</v>
      </c>
      <c r="AE89">
        <f t="shared" si="15"/>
        <v>0.143092483785945</v>
      </c>
      <c r="AF89">
        <f t="shared" si="15"/>
        <v>8.6398188898769976E-2</v>
      </c>
      <c r="AG89">
        <f t="shared" si="15"/>
        <v>4.971241773146793E-2</v>
      </c>
      <c r="AH89">
        <f t="shared" si="15"/>
        <v>1.7596576310744429E-2</v>
      </c>
      <c r="AI89">
        <f t="shared" si="15"/>
        <v>7.3581743726250023E-3</v>
      </c>
      <c r="AJ89">
        <f t="shared" si="15"/>
        <v>2.883827962366439E-3</v>
      </c>
      <c r="AK89">
        <f t="shared" si="15"/>
        <v>8.8656297891243616E-4</v>
      </c>
      <c r="AL89">
        <f t="shared" si="12"/>
        <v>1369.1819923820437</v>
      </c>
    </row>
    <row r="90" spans="5:38" x14ac:dyDescent="0.3">
      <c r="E90">
        <v>2048</v>
      </c>
      <c r="F90">
        <f t="shared" si="11"/>
        <v>149.17403317961225</v>
      </c>
      <c r="G90">
        <f t="shared" si="15"/>
        <v>144.5070661104925</v>
      </c>
      <c r="H90">
        <f t="shared" si="15"/>
        <v>138.91981522202639</v>
      </c>
      <c r="I90">
        <f t="shared" si="15"/>
        <v>133.39688239281099</v>
      </c>
      <c r="J90">
        <f t="shared" si="15"/>
        <v>127.20798134178386</v>
      </c>
      <c r="K90">
        <f t="shared" si="15"/>
        <v>120.86379993733159</v>
      </c>
      <c r="L90">
        <f t="shared" si="15"/>
        <v>114.68653325482957</v>
      </c>
      <c r="M90">
        <f t="shared" si="15"/>
        <v>108.46722380986385</v>
      </c>
      <c r="N90">
        <f t="shared" si="15"/>
        <v>101.98665909250771</v>
      </c>
      <c r="O90">
        <f t="shared" si="15"/>
        <v>95.451978840650185</v>
      </c>
      <c r="P90">
        <f t="shared" si="15"/>
        <v>88.650259329269076</v>
      </c>
      <c r="Q90">
        <f t="shared" si="15"/>
        <v>81.863078949139478</v>
      </c>
      <c r="R90">
        <f t="shared" si="15"/>
        <v>10.645052602848883</v>
      </c>
      <c r="S90">
        <f t="shared" si="15"/>
        <v>9.0556049920603758</v>
      </c>
      <c r="T90">
        <f t="shared" si="15"/>
        <v>7.1884180419334687</v>
      </c>
      <c r="U90">
        <f t="shared" si="15"/>
        <v>5.5274161610368022</v>
      </c>
      <c r="V90">
        <f t="shared" si="15"/>
        <v>4.1776369801612008</v>
      </c>
      <c r="W90">
        <f t="shared" si="15"/>
        <v>3.1137048969061945</v>
      </c>
      <c r="X90">
        <f t="shared" si="15"/>
        <v>2.2572027048442793</v>
      </c>
      <c r="Y90">
        <f t="shared" si="15"/>
        <v>1.6303417577383901</v>
      </c>
      <c r="Z90">
        <f t="shared" si="15"/>
        <v>1.1624295176454442</v>
      </c>
      <c r="AA90">
        <f t="shared" si="15"/>
        <v>0.81471828482479525</v>
      </c>
      <c r="AB90">
        <f t="shared" si="15"/>
        <v>0.57578276815451801</v>
      </c>
      <c r="AC90">
        <f t="shared" si="15"/>
        <v>0.40148715098912557</v>
      </c>
      <c r="AD90">
        <f t="shared" si="15"/>
        <v>0.24903813525465204</v>
      </c>
      <c r="AE90">
        <f t="shared" si="15"/>
        <v>0.16872186119870994</v>
      </c>
      <c r="AF90">
        <f t="shared" si="15"/>
        <v>0.10731936283945874</v>
      </c>
      <c r="AG90">
        <f t="shared" si="15"/>
        <v>6.6238611489056992E-2</v>
      </c>
      <c r="AH90">
        <f t="shared" si="15"/>
        <v>2.8098323065612309E-2</v>
      </c>
      <c r="AI90">
        <f t="shared" si="15"/>
        <v>1.353582793134187E-2</v>
      </c>
      <c r="AJ90">
        <f t="shared" si="15"/>
        <v>5.1507220608375008E-3</v>
      </c>
      <c r="AK90">
        <f t="shared" si="15"/>
        <v>8.2395084639041115E-4</v>
      </c>
      <c r="AL90">
        <f t="shared" si="12"/>
        <v>1452.364034114147</v>
      </c>
    </row>
    <row r="91" spans="5:38" x14ac:dyDescent="0.3">
      <c r="E91">
        <v>2049</v>
      </c>
      <c r="F91">
        <f t="shared" si="11"/>
        <v>150.38845756513598</v>
      </c>
      <c r="G91">
        <f t="shared" si="15"/>
        <v>144.29955790750307</v>
      </c>
      <c r="H91">
        <f t="shared" si="15"/>
        <v>139.79807036110068</v>
      </c>
      <c r="I91">
        <f t="shared" si="15"/>
        <v>134.41049651495999</v>
      </c>
      <c r="J91">
        <f t="shared" si="15"/>
        <v>128.56645037110829</v>
      </c>
      <c r="K91">
        <f t="shared" si="15"/>
        <v>122.24664208040382</v>
      </c>
      <c r="L91">
        <f t="shared" si="15"/>
        <v>115.80796355480422</v>
      </c>
      <c r="M91">
        <f t="shared" si="15"/>
        <v>109.20915790614472</v>
      </c>
      <c r="N91">
        <f t="shared" si="15"/>
        <v>102.94844530777719</v>
      </c>
      <c r="O91">
        <f t="shared" si="15"/>
        <v>96.245835326424043</v>
      </c>
      <c r="P91">
        <f t="shared" si="15"/>
        <v>89.625830036504354</v>
      </c>
      <c r="Q91">
        <f t="shared" si="15"/>
        <v>82.678217615665815</v>
      </c>
      <c r="R91">
        <f t="shared" si="15"/>
        <v>76.05857906233318</v>
      </c>
      <c r="S91">
        <f t="shared" si="15"/>
        <v>9.4529368879570441</v>
      </c>
      <c r="T91">
        <f t="shared" si="15"/>
        <v>7.5407282383955314</v>
      </c>
      <c r="U91">
        <f t="shared" si="15"/>
        <v>5.8381499445128533</v>
      </c>
      <c r="V91">
        <f t="shared" si="15"/>
        <v>4.3947982794926244</v>
      </c>
      <c r="W91">
        <f t="shared" si="15"/>
        <v>3.2688954300461011</v>
      </c>
      <c r="X91">
        <f t="shared" si="15"/>
        <v>2.3968280975255731</v>
      </c>
      <c r="Y91">
        <f t="shared" si="15"/>
        <v>1.7210560488682884</v>
      </c>
      <c r="Z91">
        <f t="shared" si="15"/>
        <v>1.2376505318592499</v>
      </c>
      <c r="AA91">
        <f t="shared" si="15"/>
        <v>0.87326307428448202</v>
      </c>
      <c r="AB91">
        <f t="shared" si="15"/>
        <v>0.61478775878306591</v>
      </c>
      <c r="AC91">
        <f t="shared" si="15"/>
        <v>0.4318431402949115</v>
      </c>
      <c r="AD91">
        <f t="shared" si="15"/>
        <v>0.30011131725837659</v>
      </c>
      <c r="AE91">
        <f t="shared" si="15"/>
        <v>0.1879533096261525</v>
      </c>
      <c r="AF91">
        <f t="shared" si="15"/>
        <v>0.12654139589903243</v>
      </c>
      <c r="AG91">
        <f t="shared" si="15"/>
        <v>8.227817817691839E-2</v>
      </c>
      <c r="AH91">
        <f t="shared" si="15"/>
        <v>3.7439215189466989E-2</v>
      </c>
      <c r="AI91">
        <f t="shared" si="15"/>
        <v>2.1614094665855624E-2</v>
      </c>
      <c r="AJ91">
        <f t="shared" si="15"/>
        <v>9.4750795519393093E-3</v>
      </c>
      <c r="AK91">
        <f t="shared" si="15"/>
        <v>1.4716348745250005E-3</v>
      </c>
      <c r="AL91">
        <f t="shared" si="12"/>
        <v>1530.8215252671275</v>
      </c>
    </row>
    <row r="92" spans="5:38" x14ac:dyDescent="0.3">
      <c r="E92">
        <v>2050</v>
      </c>
      <c r="F92">
        <f t="shared" si="11"/>
        <v>151.51335746167982</v>
      </c>
      <c r="G92">
        <f t="shared" si="15"/>
        <v>145.47429923619106</v>
      </c>
      <c r="H92">
        <f t="shared" si="15"/>
        <v>139.59732414748754</v>
      </c>
      <c r="I92">
        <f t="shared" si="15"/>
        <v>135.26024360914613</v>
      </c>
      <c r="J92">
        <f t="shared" si="15"/>
        <v>129.54336053117473</v>
      </c>
      <c r="K92">
        <f t="shared" si="15"/>
        <v>123.55212838286265</v>
      </c>
      <c r="L92">
        <f t="shared" si="15"/>
        <v>117.13296022535398</v>
      </c>
      <c r="M92">
        <f t="shared" si="15"/>
        <v>110.27702921792762</v>
      </c>
      <c r="N92">
        <f t="shared" si="15"/>
        <v>103.65263002874725</v>
      </c>
      <c r="O92">
        <f t="shared" si="15"/>
        <v>97.153482645374737</v>
      </c>
      <c r="P92">
        <f t="shared" si="15"/>
        <v>90.371231518291609</v>
      </c>
      <c r="Q92">
        <f t="shared" si="15"/>
        <v>83.588067714723962</v>
      </c>
      <c r="R92">
        <f t="shared" si="15"/>
        <v>76.81592033889666</v>
      </c>
      <c r="S92">
        <f t="shared" si="15"/>
        <v>67.540948315418404</v>
      </c>
      <c r="T92">
        <f t="shared" si="15"/>
        <v>7.8715920349094235</v>
      </c>
      <c r="U92">
        <f t="shared" si="15"/>
        <v>6.1242824067497157</v>
      </c>
      <c r="V92">
        <f t="shared" si="15"/>
        <v>4.6418598824576938</v>
      </c>
      <c r="W92">
        <f t="shared" si="15"/>
        <v>3.4388186623275159</v>
      </c>
      <c r="X92">
        <f t="shared" si="15"/>
        <v>2.5162886895262124</v>
      </c>
      <c r="Y92">
        <f t="shared" si="15"/>
        <v>1.8275166366276538</v>
      </c>
      <c r="Z92">
        <f t="shared" si="15"/>
        <v>1.3065149832120129</v>
      </c>
      <c r="AA92">
        <f t="shared" si="15"/>
        <v>0.92977207816473273</v>
      </c>
      <c r="AB92">
        <f t="shared" si="15"/>
        <v>0.65896575327607954</v>
      </c>
      <c r="AC92">
        <f t="shared" si="15"/>
        <v>0.4610972940692486</v>
      </c>
      <c r="AD92">
        <f t="shared" si="15"/>
        <v>0.32280239445672837</v>
      </c>
      <c r="AE92">
        <f t="shared" si="15"/>
        <v>0.22649910736481249</v>
      </c>
      <c r="AF92">
        <f t="shared" si="15"/>
        <v>0.14096498221961434</v>
      </c>
      <c r="AG92">
        <f t="shared" si="15"/>
        <v>9.7015070189258215E-2</v>
      </c>
      <c r="AH92">
        <f t="shared" si="15"/>
        <v>4.6505057230432127E-2</v>
      </c>
      <c r="AI92">
        <f t="shared" si="15"/>
        <v>2.879939629958999E-2</v>
      </c>
      <c r="AJ92">
        <f t="shared" si="15"/>
        <v>1.5129866266098935E-2</v>
      </c>
      <c r="AK92">
        <f t="shared" si="15"/>
        <v>2.7071655862683738E-3</v>
      </c>
      <c r="AL92">
        <f t="shared" si="12"/>
        <v>1602.1301148342088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23C1E-33DC-4864-9A6F-527A9920DDA3}">
  <dimension ref="E1:AL92"/>
  <sheetViews>
    <sheetView topLeftCell="A85" zoomScale="70" zoomScaleNormal="70" workbookViewId="0">
      <selection activeCell="C79" sqref="C79"/>
    </sheetView>
  </sheetViews>
  <sheetFormatPr defaultRowHeight="14.4" x14ac:dyDescent="0.3"/>
  <cols>
    <col min="5" max="5" width="39.5546875" bestFit="1" customWidth="1"/>
    <col min="6" max="6" width="14.44140625" bestFit="1" customWidth="1"/>
  </cols>
  <sheetData>
    <row r="1" spans="5:38" x14ac:dyDescent="0.3">
      <c r="E1" t="s">
        <v>69</v>
      </c>
      <c r="F1">
        <v>1</v>
      </c>
      <c r="G1">
        <v>0.99099999999999999</v>
      </c>
      <c r="H1">
        <v>0.99091826437941477</v>
      </c>
      <c r="I1">
        <v>0.99083503054989819</v>
      </c>
      <c r="J1">
        <v>0.98663926002055502</v>
      </c>
      <c r="K1">
        <v>0.98020833333333335</v>
      </c>
      <c r="L1">
        <v>0.97662061636556863</v>
      </c>
      <c r="M1">
        <v>0.96953210010881385</v>
      </c>
      <c r="N1">
        <v>0.96408529741863069</v>
      </c>
      <c r="O1">
        <v>0.95809080325960416</v>
      </c>
      <c r="P1">
        <v>0.95261239368165262</v>
      </c>
      <c r="Q1">
        <v>0.94515306122448972</v>
      </c>
      <c r="R1">
        <v>0.94062078272604588</v>
      </c>
      <c r="S1">
        <v>0.93400286944045918</v>
      </c>
      <c r="T1">
        <v>0.92933947772657444</v>
      </c>
      <c r="U1">
        <v>0.91404958677685966</v>
      </c>
      <c r="V1">
        <v>0.9077757685352621</v>
      </c>
      <c r="W1">
        <v>0.90239043824701193</v>
      </c>
      <c r="X1">
        <v>0.89845474613686527</v>
      </c>
      <c r="Y1">
        <v>0.89434889434889442</v>
      </c>
      <c r="Z1">
        <v>0.89010989010989017</v>
      </c>
      <c r="AA1">
        <v>0.88888888888888884</v>
      </c>
      <c r="AB1">
        <v>0.88541666666666674</v>
      </c>
      <c r="AC1">
        <v>0.88235294117647056</v>
      </c>
      <c r="AD1">
        <v>0.88</v>
      </c>
      <c r="AE1">
        <v>0.87878787878787867</v>
      </c>
      <c r="AF1">
        <v>0.8793103448275863</v>
      </c>
      <c r="AG1">
        <v>0.86928104575163401</v>
      </c>
      <c r="AH1">
        <v>0.87969924812030076</v>
      </c>
      <c r="AI1">
        <v>0.8717948717948717</v>
      </c>
      <c r="AJ1">
        <v>0.87254901960784315</v>
      </c>
      <c r="AK1">
        <v>0.30337078651685395</v>
      </c>
    </row>
    <row r="2" spans="5:38" x14ac:dyDescent="0.3">
      <c r="E2" t="s">
        <v>71</v>
      </c>
      <c r="F2" s="6"/>
      <c r="G2" s="6">
        <v>0.40133755279652583</v>
      </c>
      <c r="H2" s="6">
        <v>0.40119454006441674</v>
      </c>
      <c r="I2" s="6">
        <v>1.4050300774812188E-2</v>
      </c>
      <c r="J2" s="6">
        <v>8.3393282358635093E-2</v>
      </c>
      <c r="K2" s="6">
        <v>0</v>
      </c>
      <c r="L2" s="6">
        <v>0</v>
      </c>
      <c r="M2" s="6">
        <v>0</v>
      </c>
      <c r="N2" s="6">
        <v>2.5110258954764379E-2</v>
      </c>
      <c r="O2" s="6">
        <v>1.9777479823342117E-2</v>
      </c>
      <c r="P2" s="6">
        <v>5.0298335301257385E-3</v>
      </c>
      <c r="Q2" s="6">
        <v>4.3433912503367707E-3</v>
      </c>
      <c r="R2" s="6">
        <v>4.0770141589732689E-3</v>
      </c>
      <c r="S2" s="6">
        <v>2.9467793180260027E-3</v>
      </c>
      <c r="T2" s="6">
        <v>2.6989207334443305E-3</v>
      </c>
      <c r="U2" s="6">
        <v>2.5958949803363452E-3</v>
      </c>
      <c r="V2" s="6">
        <v>9.7625245524066585E-3</v>
      </c>
      <c r="W2" s="6">
        <v>6.3940867631678208E-3</v>
      </c>
      <c r="X2" s="6">
        <v>6.5565158284253775E-3</v>
      </c>
      <c r="Y2" s="6">
        <v>5.156943131182078E-3</v>
      </c>
      <c r="Z2" s="6">
        <v>4.7532266954891274E-3</v>
      </c>
      <c r="AA2" s="6">
        <v>8.2145428559055912E-4</v>
      </c>
      <c r="AB2" s="6">
        <v>0</v>
      </c>
      <c r="AC2" s="6">
        <v>0</v>
      </c>
      <c r="AD2" s="6">
        <v>0</v>
      </c>
      <c r="AE2" s="6">
        <v>0</v>
      </c>
      <c r="AF2" s="6">
        <v>0</v>
      </c>
      <c r="AG2" s="6">
        <v>0</v>
      </c>
      <c r="AH2" s="6">
        <v>0</v>
      </c>
      <c r="AI2" s="6">
        <v>0</v>
      </c>
      <c r="AJ2" s="6">
        <v>0</v>
      </c>
      <c r="AK2" s="6">
        <v>0</v>
      </c>
    </row>
    <row r="3" spans="5:38" x14ac:dyDescent="0.3">
      <c r="E3" t="s">
        <v>87</v>
      </c>
      <c r="F3">
        <v>15300.308499999999</v>
      </c>
      <c r="G3">
        <v>14798.094000000001</v>
      </c>
      <c r="H3">
        <v>14311.3565</v>
      </c>
      <c r="I3">
        <v>13840.096</v>
      </c>
      <c r="J3">
        <v>13384.3125</v>
      </c>
      <c r="K3">
        <v>12944.006000000001</v>
      </c>
      <c r="L3">
        <v>12519.176500000001</v>
      </c>
      <c r="M3">
        <v>12109.824000000001</v>
      </c>
      <c r="N3">
        <v>11715.9485</v>
      </c>
      <c r="O3">
        <v>11337.55</v>
      </c>
      <c r="P3">
        <v>10974.628500000001</v>
      </c>
      <c r="Q3">
        <v>10627.184000000001</v>
      </c>
      <c r="R3">
        <v>10295.2165</v>
      </c>
      <c r="S3">
        <v>9978.7260000000006</v>
      </c>
      <c r="T3">
        <v>9677.7125000000015</v>
      </c>
      <c r="U3">
        <v>9392.1760000000013</v>
      </c>
      <c r="V3">
        <v>9122.1165000000001</v>
      </c>
      <c r="W3">
        <v>8867.5339999999997</v>
      </c>
      <c r="X3">
        <v>8628.4285000000018</v>
      </c>
      <c r="Y3">
        <v>8404.7999999999993</v>
      </c>
      <c r="Z3">
        <v>8196.6485000000011</v>
      </c>
      <c r="AA3">
        <v>8003.9740000000011</v>
      </c>
      <c r="AB3">
        <v>7826.7765000000009</v>
      </c>
      <c r="AC3">
        <v>7665.0560000000005</v>
      </c>
      <c r="AD3">
        <v>7518.8125000000018</v>
      </c>
      <c r="AE3">
        <v>7518.8125000000018</v>
      </c>
      <c r="AF3">
        <v>7518.8125000000018</v>
      </c>
      <c r="AG3">
        <v>7518.8125000000018</v>
      </c>
      <c r="AH3">
        <v>7518.8125000000018</v>
      </c>
      <c r="AI3">
        <v>7518.8125000000018</v>
      </c>
      <c r="AJ3">
        <v>7518.8125000000018</v>
      </c>
      <c r="AK3">
        <v>7518.8125000000018</v>
      </c>
    </row>
    <row r="13" spans="5:38" x14ac:dyDescent="0.3">
      <c r="E13" t="s">
        <v>68</v>
      </c>
    </row>
    <row r="14" spans="5:38" x14ac:dyDescent="0.3">
      <c r="E14" t="s">
        <v>65</v>
      </c>
      <c r="F14">
        <v>0</v>
      </c>
      <c r="G14">
        <v>1</v>
      </c>
      <c r="H14">
        <v>2</v>
      </c>
      <c r="I14">
        <v>3</v>
      </c>
      <c r="J14">
        <v>4</v>
      </c>
      <c r="K14">
        <v>5</v>
      </c>
      <c r="L14">
        <v>6</v>
      </c>
      <c r="M14">
        <v>7</v>
      </c>
      <c r="N14">
        <v>8</v>
      </c>
      <c r="O14">
        <v>9</v>
      </c>
      <c r="P14">
        <v>10</v>
      </c>
      <c r="Q14">
        <v>11</v>
      </c>
      <c r="R14">
        <v>12</v>
      </c>
      <c r="S14">
        <v>13</v>
      </c>
      <c r="T14">
        <v>14</v>
      </c>
      <c r="U14">
        <v>15</v>
      </c>
      <c r="V14">
        <v>16</v>
      </c>
      <c r="W14">
        <v>17</v>
      </c>
      <c r="X14">
        <v>18</v>
      </c>
      <c r="Y14">
        <v>19</v>
      </c>
      <c r="Z14">
        <v>20</v>
      </c>
      <c r="AA14">
        <v>21</v>
      </c>
      <c r="AB14">
        <v>22</v>
      </c>
      <c r="AC14">
        <v>23</v>
      </c>
      <c r="AD14">
        <v>24</v>
      </c>
      <c r="AE14">
        <v>25</v>
      </c>
      <c r="AF14">
        <v>26</v>
      </c>
      <c r="AG14">
        <v>27</v>
      </c>
      <c r="AH14">
        <v>28</v>
      </c>
      <c r="AI14">
        <v>29</v>
      </c>
      <c r="AJ14">
        <v>30</v>
      </c>
      <c r="AK14">
        <v>31</v>
      </c>
      <c r="AL14" t="s">
        <v>2</v>
      </c>
    </row>
    <row r="15" spans="5:38" x14ac:dyDescent="0.3">
      <c r="E15">
        <v>2018</v>
      </c>
      <c r="F15">
        <f>IF(E15&lt;startYear,'EIA AEO 2018 reference case'!F6,'EIA AEO 2018 reference case'!C6)</f>
        <v>15.137081999999999</v>
      </c>
      <c r="G15">
        <f>('EIA AEO 2018 reference case'!$K6-$F$15)*'EV light truck stock and miles'!G$2</f>
        <v>11.285177737406181</v>
      </c>
      <c r="H15">
        <f>('EIA AEO 2018 reference case'!$K6-$F$15)*'EV light truck stock and miles'!H$2</f>
        <v>11.28115637411905</v>
      </c>
      <c r="I15">
        <f>('EIA AEO 2018 reference case'!$K6-$F$15)*'EV light truck stock and miles'!I$2</f>
        <v>0.39507925536228039</v>
      </c>
      <c r="J15">
        <f>('EIA AEO 2018 reference case'!$K6-$F$15)*'EV light truck stock and miles'!J$2</f>
        <v>2.3449288683933069</v>
      </c>
      <c r="K15">
        <f>('EIA AEO 2018 reference case'!$K6-$F$15)*'EV light truck stock and miles'!K$2</f>
        <v>0</v>
      </c>
      <c r="L15">
        <f>('EIA AEO 2018 reference case'!$K6-$F$15)*'EV light truck stock and miles'!L$2</f>
        <v>0</v>
      </c>
      <c r="M15">
        <f>('EIA AEO 2018 reference case'!$K6-$F$15)*'EV light truck stock and miles'!M$2</f>
        <v>0</v>
      </c>
      <c r="N15">
        <f>('EIA AEO 2018 reference case'!$K6-$F$15)*'EV light truck stock and miles'!N$2</f>
        <v>0.70607331250778527</v>
      </c>
      <c r="O15">
        <f>('EIA AEO 2018 reference case'!$K6-$F$15)*'EV light truck stock and miles'!O$2</f>
        <v>0.55612133339921155</v>
      </c>
      <c r="P15">
        <f>('EIA AEO 2018 reference case'!$K6-$F$15)*'EV light truck stock and miles'!P$2</f>
        <v>0.14143347658725616</v>
      </c>
      <c r="Q15">
        <f>('EIA AEO 2018 reference case'!$K6-$F$15)*'EV light truck stock and miles'!Q$2</f>
        <v>0.12213146241013713</v>
      </c>
      <c r="R15">
        <f>('EIA AEO 2018 reference case'!$K6-$F$15)*'EV light truck stock and miles'!R$2</f>
        <v>0.11464122682100832</v>
      </c>
      <c r="S15">
        <f>('EIA AEO 2018 reference case'!$K6-$F$15)*'EV light truck stock and miles'!S$2</f>
        <v>8.28602460076691E-2</v>
      </c>
      <c r="T15">
        <f>('EIA AEO 2018 reference case'!$K6-$F$15)*'EV light truck stock and miles'!T$2</f>
        <v>7.5890730792220987E-2</v>
      </c>
      <c r="U15">
        <f>('EIA AEO 2018 reference case'!$K6-$F$15)*'EV light truck stock and miles'!U$2</f>
        <v>7.2993758088689298E-2</v>
      </c>
      <c r="V15">
        <f>('EIA AEO 2018 reference case'!$K6-$F$15)*'EV light truck stock and miles'!V$2</f>
        <v>0.27451162736210954</v>
      </c>
      <c r="W15">
        <f>('EIA AEO 2018 reference case'!$K6-$F$15)*'EV light truck stock and miles'!W$2</f>
        <v>0.17979480137840137</v>
      </c>
      <c r="X15">
        <f>('EIA AEO 2018 reference case'!$K6-$F$15)*'EV light truck stock and miles'!X$2</f>
        <v>0.18436213094519527</v>
      </c>
      <c r="Y15">
        <f>('EIA AEO 2018 reference case'!$K6-$F$15)*'EV light truck stock and miles'!Y$2</f>
        <v>0.14500766103637211</v>
      </c>
      <c r="Z15">
        <f>('EIA AEO 2018 reference case'!$K6-$F$15)*'EV light truck stock and miles'!Z$2</f>
        <v>0.13365559168586974</v>
      </c>
      <c r="AA15">
        <f>('EIA AEO 2018 reference case'!$K6-$F$15)*'EV light truck stock and miles'!AA$2</f>
        <v>2.3098405697269515E-2</v>
      </c>
      <c r="AB15">
        <f>('EIA AEO 2018 reference case'!$K6-$F$15)*'EV light truck stock and miles'!AB$2</f>
        <v>0</v>
      </c>
      <c r="AC15">
        <f>('EIA AEO 2018 reference case'!$K6-$F$15)*'EV light truck stock and miles'!AC$2</f>
        <v>0</v>
      </c>
      <c r="AD15">
        <f>('EIA AEO 2018 reference case'!$K6-$F$15)*'EV light truck stock and miles'!AD$2</f>
        <v>0</v>
      </c>
      <c r="AE15">
        <f>('EIA AEO 2018 reference case'!$K6-$F$15)*'EV light truck stock and miles'!AE$2</f>
        <v>0</v>
      </c>
      <c r="AF15">
        <f>('EIA AEO 2018 reference case'!$K6-$F$15)*'EV light truck stock and miles'!AF$2</f>
        <v>0</v>
      </c>
      <c r="AG15">
        <f>('EIA AEO 2018 reference case'!$K6-$F$15)*'EV light truck stock and miles'!AG$2</f>
        <v>0</v>
      </c>
      <c r="AH15">
        <f>('EIA AEO 2018 reference case'!$K6-$F$15)*'EV light truck stock and miles'!AH$2</f>
        <v>0</v>
      </c>
      <c r="AI15">
        <f>('EIA AEO 2018 reference case'!$K6-$F$15)*'EV light truck stock and miles'!AI$2</f>
        <v>0</v>
      </c>
      <c r="AJ15">
        <f>('EIA AEO 2018 reference case'!$K6-$F$15)*'EV light truck stock and miles'!AJ$2</f>
        <v>0</v>
      </c>
      <c r="AK15">
        <f>('EIA AEO 2018 reference case'!$K6-$F$15)*'EV light truck stock and miles'!AK$2</f>
        <v>0</v>
      </c>
      <c r="AL15">
        <f>SUM(F15:AK15)</f>
        <v>43.256000000000022</v>
      </c>
    </row>
    <row r="16" spans="5:38" x14ac:dyDescent="0.3">
      <c r="E16">
        <v>2019</v>
      </c>
      <c r="F16">
        <f>IF(E16&lt;startYear,'EIA AEO 2018 reference case'!F7,'EIA AEO 2018 reference case'!C7)</f>
        <v>26.909941000000003</v>
      </c>
      <c r="G16">
        <f t="shared" ref="G16:P25" si="0">F15*G$1</f>
        <v>15.000848262</v>
      </c>
      <c r="H16">
        <f t="shared" si="0"/>
        <v>11.182688736763744</v>
      </c>
      <c r="I16">
        <f t="shared" si="0"/>
        <v>11.177764920588427</v>
      </c>
      <c r="J16">
        <f t="shared" si="0"/>
        <v>0.3898007041601122</v>
      </c>
      <c r="K16">
        <f t="shared" si="0"/>
        <v>2.2985188178730227</v>
      </c>
      <c r="L16">
        <f t="shared" si="0"/>
        <v>0</v>
      </c>
      <c r="M16">
        <f t="shared" si="0"/>
        <v>0</v>
      </c>
      <c r="N16">
        <f t="shared" si="0"/>
        <v>0</v>
      </c>
      <c r="O16">
        <f t="shared" si="0"/>
        <v>0.6764823471407535</v>
      </c>
      <c r="P16">
        <f t="shared" si="0"/>
        <v>0.52976807458685526</v>
      </c>
      <c r="Q16">
        <f t="shared" ref="Q16:Z25" si="1">P15*Q$1</f>
        <v>0.13367628335606735</v>
      </c>
      <c r="R16">
        <f t="shared" si="1"/>
        <v>0.11487939176769983</v>
      </c>
      <c r="S16">
        <f t="shared" si="1"/>
        <v>0.10707523480699629</v>
      </c>
      <c r="T16">
        <f t="shared" si="1"/>
        <v>7.7005297749062673E-2</v>
      </c>
      <c r="U16">
        <f t="shared" si="1"/>
        <v>6.9367891120823491E-2</v>
      </c>
      <c r="V16">
        <f t="shared" si="1"/>
        <v>6.6261964847236926E-2</v>
      </c>
      <c r="W16">
        <f t="shared" si="1"/>
        <v>0.24771666771919446</v>
      </c>
      <c r="X16">
        <f t="shared" si="1"/>
        <v>0.16153749262915973</v>
      </c>
      <c r="Y16">
        <f t="shared" si="1"/>
        <v>0.16488406797064148</v>
      </c>
      <c r="Z16">
        <f t="shared" si="1"/>
        <v>0.12907275323017739</v>
      </c>
      <c r="AA16">
        <f t="shared" ref="AA16:AK25" si="2">Z15*AA$1</f>
        <v>0.11880497038743976</v>
      </c>
      <c r="AB16">
        <f t="shared" si="2"/>
        <v>2.0451713377790719E-2</v>
      </c>
      <c r="AC16">
        <f t="shared" si="2"/>
        <v>0</v>
      </c>
      <c r="AD16">
        <f t="shared" si="2"/>
        <v>0</v>
      </c>
      <c r="AE16">
        <f t="shared" si="2"/>
        <v>0</v>
      </c>
      <c r="AF16">
        <f t="shared" si="2"/>
        <v>0</v>
      </c>
      <c r="AG16">
        <f t="shared" si="2"/>
        <v>0</v>
      </c>
      <c r="AH16">
        <f t="shared" si="2"/>
        <v>0</v>
      </c>
      <c r="AI16">
        <f t="shared" si="2"/>
        <v>0</v>
      </c>
      <c r="AJ16">
        <f t="shared" si="2"/>
        <v>0</v>
      </c>
      <c r="AK16">
        <f t="shared" si="2"/>
        <v>0</v>
      </c>
      <c r="AL16">
        <f t="shared" ref="AL16:AL47" si="3">SUM(F16:AK16)</f>
        <v>69.576546592075218</v>
      </c>
    </row>
    <row r="17" spans="5:38" x14ac:dyDescent="0.3">
      <c r="E17">
        <v>2020</v>
      </c>
      <c r="F17">
        <f>IF(E17&lt;startYear,'EIA AEO 2018 reference case'!F8,'EIA AEO 2018 reference case'!C8)</f>
        <v>48.828783000000001</v>
      </c>
      <c r="G17">
        <f t="shared" si="0"/>
        <v>26.667751531000004</v>
      </c>
      <c r="H17">
        <f t="shared" si="0"/>
        <v>14.864614524</v>
      </c>
      <c r="I17">
        <f t="shared" si="0"/>
        <v>11.080199736121306</v>
      </c>
      <c r="J17">
        <f t="shared" si="0"/>
        <v>11.028421709933083</v>
      </c>
      <c r="K17">
        <f t="shared" si="0"/>
        <v>0.3820858985569433</v>
      </c>
      <c r="L17">
        <f t="shared" si="0"/>
        <v>2.2447808646390097</v>
      </c>
      <c r="M17">
        <f t="shared" si="0"/>
        <v>0</v>
      </c>
      <c r="N17">
        <f t="shared" si="0"/>
        <v>0</v>
      </c>
      <c r="O17">
        <f t="shared" si="0"/>
        <v>0</v>
      </c>
      <c r="P17">
        <f t="shared" si="0"/>
        <v>0.64442546799313583</v>
      </c>
      <c r="Q17">
        <f t="shared" si="1"/>
        <v>0.50071191743477006</v>
      </c>
      <c r="R17">
        <f t="shared" si="1"/>
        <v>0.12573869028229276</v>
      </c>
      <c r="S17">
        <f t="shared" si="1"/>
        <v>0.1072976815506063</v>
      </c>
      <c r="T17">
        <f t="shared" si="1"/>
        <v>9.9509242792984259E-2</v>
      </c>
      <c r="U17">
        <f t="shared" si="1"/>
        <v>7.0386660587159783E-2</v>
      </c>
      <c r="V17">
        <f t="shared" si="1"/>
        <v>6.2970490673875931E-2</v>
      </c>
      <c r="W17">
        <f t="shared" si="1"/>
        <v>5.9794163497606231E-2</v>
      </c>
      <c r="X17">
        <f t="shared" si="1"/>
        <v>0.22256221580951907</v>
      </c>
      <c r="Y17">
        <f t="shared" si="1"/>
        <v>0.14447087792878169</v>
      </c>
      <c r="Z17">
        <f t="shared" si="1"/>
        <v>0.14676493962221934</v>
      </c>
      <c r="AA17">
        <f t="shared" si="2"/>
        <v>0.11473133620460212</v>
      </c>
      <c r="AB17">
        <f t="shared" si="2"/>
        <v>0.10519190086387896</v>
      </c>
      <c r="AC17">
        <f t="shared" si="2"/>
        <v>1.804562945099181E-2</v>
      </c>
      <c r="AD17">
        <f t="shared" si="2"/>
        <v>0</v>
      </c>
      <c r="AE17">
        <f t="shared" si="2"/>
        <v>0</v>
      </c>
      <c r="AF17">
        <f t="shared" si="2"/>
        <v>0</v>
      </c>
      <c r="AG17">
        <f t="shared" si="2"/>
        <v>0</v>
      </c>
      <c r="AH17">
        <f t="shared" si="2"/>
        <v>0</v>
      </c>
      <c r="AI17">
        <f t="shared" si="2"/>
        <v>0</v>
      </c>
      <c r="AJ17">
        <f t="shared" si="2"/>
        <v>0</v>
      </c>
      <c r="AK17">
        <f t="shared" si="2"/>
        <v>0</v>
      </c>
      <c r="AL17">
        <f t="shared" si="3"/>
        <v>117.51923847894275</v>
      </c>
    </row>
    <row r="18" spans="5:38" x14ac:dyDescent="0.3">
      <c r="E18">
        <v>2021</v>
      </c>
      <c r="F18">
        <f>IF(E18&lt;startYear,'EIA AEO 2018 reference case'!F9,'EIA AEO 2018 reference case'!C9)</f>
        <v>69.470779999999991</v>
      </c>
      <c r="G18">
        <f t="shared" si="0"/>
        <v>48.389323953000002</v>
      </c>
      <c r="H18">
        <f t="shared" si="0"/>
        <v>26.425562062000004</v>
      </c>
      <c r="I18">
        <f t="shared" si="0"/>
        <v>14.728380786000001</v>
      </c>
      <c r="J18">
        <f t="shared" si="0"/>
        <v>10.932160068526676</v>
      </c>
      <c r="K18">
        <f t="shared" si="0"/>
        <v>10.810150863590657</v>
      </c>
      <c r="L18">
        <f t="shared" si="0"/>
        <v>0.37315296575327411</v>
      </c>
      <c r="M18">
        <f t="shared" si="0"/>
        <v>2.1763871059775379</v>
      </c>
      <c r="N18">
        <f t="shared" si="0"/>
        <v>0</v>
      </c>
      <c r="O18">
        <f t="shared" si="0"/>
        <v>0</v>
      </c>
      <c r="P18">
        <f t="shared" si="0"/>
        <v>0</v>
      </c>
      <c r="Q18">
        <f t="shared" si="1"/>
        <v>0.60908070380473678</v>
      </c>
      <c r="R18">
        <f t="shared" si="1"/>
        <v>0.47098003569775265</v>
      </c>
      <c r="S18">
        <f t="shared" si="1"/>
        <v>0.11744029752334662</v>
      </c>
      <c r="T18">
        <f t="shared" si="1"/>
        <v>9.971597133351276E-2</v>
      </c>
      <c r="U18">
        <f t="shared" si="1"/>
        <v>9.0956382255405463E-2</v>
      </c>
      <c r="V18">
        <f t="shared" si="1"/>
        <v>6.3895304909139611E-2</v>
      </c>
      <c r="W18">
        <f t="shared" si="1"/>
        <v>5.6823968675828278E-2</v>
      </c>
      <c r="X18">
        <f t="shared" si="1"/>
        <v>5.3722349985708025E-2</v>
      </c>
      <c r="Y18">
        <f t="shared" si="1"/>
        <v>0.19904827163308342</v>
      </c>
      <c r="Z18">
        <f t="shared" si="1"/>
        <v>0.12859495727726722</v>
      </c>
      <c r="AA18">
        <f t="shared" si="2"/>
        <v>0.1304577241086394</v>
      </c>
      <c r="AB18">
        <f t="shared" si="2"/>
        <v>0.10158503726449146</v>
      </c>
      <c r="AC18">
        <f t="shared" si="2"/>
        <v>9.281638311518732E-2</v>
      </c>
      <c r="AD18">
        <f t="shared" si="2"/>
        <v>1.5880153916872794E-2</v>
      </c>
      <c r="AE18">
        <f t="shared" si="2"/>
        <v>0</v>
      </c>
      <c r="AF18">
        <f t="shared" si="2"/>
        <v>0</v>
      </c>
      <c r="AG18">
        <f t="shared" si="2"/>
        <v>0</v>
      </c>
      <c r="AH18">
        <f t="shared" si="2"/>
        <v>0</v>
      </c>
      <c r="AI18">
        <f t="shared" si="2"/>
        <v>0</v>
      </c>
      <c r="AJ18">
        <f t="shared" si="2"/>
        <v>0</v>
      </c>
      <c r="AK18">
        <f t="shared" si="2"/>
        <v>0</v>
      </c>
      <c r="AL18">
        <f t="shared" si="3"/>
        <v>185.53689534634916</v>
      </c>
    </row>
    <row r="19" spans="5:38" x14ac:dyDescent="0.3">
      <c r="E19">
        <v>2022</v>
      </c>
      <c r="F19">
        <f>IF(E19&lt;startYear,'EIA AEO 2018 reference case'!F10,'EIA AEO 2018 reference case'!C10)</f>
        <v>83.499811000000008</v>
      </c>
      <c r="G19">
        <f t="shared" si="0"/>
        <v>68.845542979999991</v>
      </c>
      <c r="H19">
        <f t="shared" si="0"/>
        <v>47.949864906000002</v>
      </c>
      <c r="I19">
        <f t="shared" si="0"/>
        <v>26.183372593000005</v>
      </c>
      <c r="J19">
        <f t="shared" si="0"/>
        <v>14.531598720000002</v>
      </c>
      <c r="K19">
        <f t="shared" si="0"/>
        <v>10.715794400503752</v>
      </c>
      <c r="L19">
        <f t="shared" si="0"/>
        <v>10.557416199404692</v>
      </c>
      <c r="M19">
        <f t="shared" si="0"/>
        <v>0.36178377854860416</v>
      </c>
      <c r="N19">
        <f t="shared" si="0"/>
        <v>2.0982228103644274</v>
      </c>
      <c r="O19">
        <f t="shared" si="0"/>
        <v>0</v>
      </c>
      <c r="P19">
        <f t="shared" si="0"/>
        <v>0</v>
      </c>
      <c r="Q19">
        <f t="shared" si="1"/>
        <v>0</v>
      </c>
      <c r="R19">
        <f t="shared" si="1"/>
        <v>0.57291396835614239</v>
      </c>
      <c r="S19">
        <f t="shared" si="1"/>
        <v>0.4398967047908709</v>
      </c>
      <c r="T19">
        <f t="shared" si="1"/>
        <v>0.10914190476440046</v>
      </c>
      <c r="U19">
        <f t="shared" si="1"/>
        <v>9.1145342392450521E-2</v>
      </c>
      <c r="V19">
        <f t="shared" si="1"/>
        <v>8.2567999805087763E-2</v>
      </c>
      <c r="W19">
        <f t="shared" si="1"/>
        <v>5.7658512198884945E-2</v>
      </c>
      <c r="X19">
        <f t="shared" si="1"/>
        <v>5.105376435113048E-2</v>
      </c>
      <c r="Y19">
        <f t="shared" si="1"/>
        <v>4.8046524311542313E-2</v>
      </c>
      <c r="Z19">
        <f t="shared" si="1"/>
        <v>0.17717483518988744</v>
      </c>
      <c r="AA19">
        <f t="shared" si="2"/>
        <v>0.11430662869090419</v>
      </c>
      <c r="AB19">
        <f t="shared" si="2"/>
        <v>0.11550944322119115</v>
      </c>
      <c r="AC19">
        <f t="shared" si="2"/>
        <v>8.9633856409845405E-2</v>
      </c>
      <c r="AD19">
        <f t="shared" si="2"/>
        <v>8.167841714136484E-2</v>
      </c>
      <c r="AE19">
        <f t="shared" si="2"/>
        <v>1.3955286775433666E-2</v>
      </c>
      <c r="AF19">
        <f t="shared" si="2"/>
        <v>0</v>
      </c>
      <c r="AG19">
        <f t="shared" si="2"/>
        <v>0</v>
      </c>
      <c r="AH19">
        <f t="shared" si="2"/>
        <v>0</v>
      </c>
      <c r="AI19">
        <f t="shared" si="2"/>
        <v>0</v>
      </c>
      <c r="AJ19">
        <f t="shared" si="2"/>
        <v>0</v>
      </c>
      <c r="AK19">
        <f t="shared" si="2"/>
        <v>0</v>
      </c>
      <c r="AL19">
        <f t="shared" si="3"/>
        <v>266.7880905762205</v>
      </c>
    </row>
    <row r="20" spans="5:38" x14ac:dyDescent="0.3">
      <c r="E20">
        <v>2023</v>
      </c>
      <c r="F20">
        <f>IF(E20&lt;startYear,'EIA AEO 2018 reference case'!F11,'EIA AEO 2018 reference case'!C11)</f>
        <v>94.625028999999998</v>
      </c>
      <c r="G20">
        <f t="shared" si="0"/>
        <v>82.748312701000003</v>
      </c>
      <c r="H20">
        <f t="shared" si="0"/>
        <v>68.22030595999999</v>
      </c>
      <c r="I20">
        <f t="shared" si="0"/>
        <v>47.510405859000002</v>
      </c>
      <c r="J20">
        <f t="shared" si="0"/>
        <v>25.833543360000007</v>
      </c>
      <c r="K20">
        <f t="shared" si="0"/>
        <v>14.243994162000002</v>
      </c>
      <c r="L20">
        <f t="shared" si="0"/>
        <v>10.465265732266683</v>
      </c>
      <c r="M20">
        <f t="shared" si="0"/>
        <v>10.235753899531643</v>
      </c>
      <c r="N20">
        <f t="shared" si="0"/>
        <v>0.34879042174326708</v>
      </c>
      <c r="O20">
        <f t="shared" si="0"/>
        <v>2.0102879777996785</v>
      </c>
      <c r="P20">
        <f t="shared" si="0"/>
        <v>0</v>
      </c>
      <c r="Q20">
        <f t="shared" si="1"/>
        <v>0</v>
      </c>
      <c r="R20">
        <f t="shared" si="1"/>
        <v>0</v>
      </c>
      <c r="S20">
        <f t="shared" si="1"/>
        <v>0.53510329038715743</v>
      </c>
      <c r="T20">
        <f t="shared" si="1"/>
        <v>0.40881337388398903</v>
      </c>
      <c r="U20">
        <f t="shared" si="1"/>
        <v>9.9761112949939612E-2</v>
      </c>
      <c r="V20">
        <f t="shared" si="1"/>
        <v>8.273953323871637E-2</v>
      </c>
      <c r="W20">
        <f t="shared" si="1"/>
        <v>7.4508573529292341E-2</v>
      </c>
      <c r="X20">
        <f t="shared" si="1"/>
        <v>5.1803563940278526E-2</v>
      </c>
      <c r="Y20">
        <f t="shared" si="1"/>
        <v>4.5659877699782546E-2</v>
      </c>
      <c r="Z20">
        <f t="shared" si="1"/>
        <v>4.2766686475109096E-2</v>
      </c>
      <c r="AA20">
        <f t="shared" si="2"/>
        <v>0.15748874239101104</v>
      </c>
      <c r="AB20">
        <f t="shared" si="2"/>
        <v>0.10120899415340476</v>
      </c>
      <c r="AC20">
        <f t="shared" si="2"/>
        <v>0.10192009695987454</v>
      </c>
      <c r="AD20">
        <f t="shared" si="2"/>
        <v>7.8877793640663954E-2</v>
      </c>
      <c r="AE20">
        <f t="shared" si="2"/>
        <v>7.1778002942411517E-2</v>
      </c>
      <c r="AF20">
        <f t="shared" si="2"/>
        <v>1.2271028026674432E-2</v>
      </c>
      <c r="AG20">
        <f t="shared" si="2"/>
        <v>0</v>
      </c>
      <c r="AH20">
        <f t="shared" si="2"/>
        <v>0</v>
      </c>
      <c r="AI20">
        <f t="shared" si="2"/>
        <v>0</v>
      </c>
      <c r="AJ20">
        <f t="shared" si="2"/>
        <v>0</v>
      </c>
      <c r="AK20">
        <f t="shared" si="2"/>
        <v>0</v>
      </c>
      <c r="AL20">
        <f t="shared" si="3"/>
        <v>358.10638974355959</v>
      </c>
    </row>
    <row r="21" spans="5:38" x14ac:dyDescent="0.3">
      <c r="E21">
        <v>2024</v>
      </c>
      <c r="F21">
        <f>IF(E21&lt;startYear,'EIA AEO 2018 reference case'!F12,'EIA AEO 2018 reference case'!C12)</f>
        <v>112.55358999999999</v>
      </c>
      <c r="G21">
        <f t="shared" si="0"/>
        <v>93.773403739000003</v>
      </c>
      <c r="H21">
        <f t="shared" si="0"/>
        <v>81.996814402000012</v>
      </c>
      <c r="I21">
        <f t="shared" si="0"/>
        <v>67.59506893999999</v>
      </c>
      <c r="J21">
        <f t="shared" si="0"/>
        <v>46.875631680000005</v>
      </c>
      <c r="K21">
        <f t="shared" si="0"/>
        <v>25.322254481000009</v>
      </c>
      <c r="L21">
        <f t="shared" si="0"/>
        <v>13.910978358000003</v>
      </c>
      <c r="M21">
        <f t="shared" si="0"/>
        <v>10.14641106360132</v>
      </c>
      <c r="N21">
        <f t="shared" si="0"/>
        <v>9.8681398425338731</v>
      </c>
      <c r="O21">
        <f t="shared" si="0"/>
        <v>0.33417289533726285</v>
      </c>
      <c r="P21">
        <f t="shared" si="0"/>
        <v>1.9150252425212007</v>
      </c>
      <c r="Q21">
        <f t="shared" si="1"/>
        <v>0</v>
      </c>
      <c r="R21">
        <f t="shared" si="1"/>
        <v>0</v>
      </c>
      <c r="S21">
        <f t="shared" si="1"/>
        <v>0</v>
      </c>
      <c r="T21">
        <f t="shared" si="1"/>
        <v>0.49729261241817241</v>
      </c>
      <c r="U21">
        <f t="shared" si="1"/>
        <v>0.373675695467514</v>
      </c>
      <c r="V21">
        <f t="shared" si="1"/>
        <v>9.0560720978064516E-2</v>
      </c>
      <c r="W21">
        <f t="shared" si="1"/>
        <v>7.4663363659638479E-2</v>
      </c>
      <c r="X21">
        <f t="shared" si="1"/>
        <v>6.6942581515280306E-2</v>
      </c>
      <c r="Y21">
        <f t="shared" si="1"/>
        <v>4.6330460133320359E-2</v>
      </c>
      <c r="Z21">
        <f t="shared" si="1"/>
        <v>4.0642308721784468E-2</v>
      </c>
      <c r="AA21">
        <f t="shared" si="2"/>
        <v>3.8014832422319192E-2</v>
      </c>
      <c r="AB21">
        <f t="shared" si="2"/>
        <v>0.13944315732537438</v>
      </c>
      <c r="AC21">
        <f t="shared" si="2"/>
        <v>8.9302053664768899E-2</v>
      </c>
      <c r="AD21">
        <f t="shared" si="2"/>
        <v>8.96896853246896E-2</v>
      </c>
      <c r="AE21">
        <f t="shared" si="2"/>
        <v>6.9316848956947105E-2</v>
      </c>
      <c r="AF21">
        <f t="shared" si="2"/>
        <v>6.3115140518327381E-2</v>
      </c>
      <c r="AG21">
        <f t="shared" si="2"/>
        <v>1.0666972075475159E-2</v>
      </c>
      <c r="AH21">
        <f t="shared" si="2"/>
        <v>0</v>
      </c>
      <c r="AI21">
        <f t="shared" si="2"/>
        <v>0</v>
      </c>
      <c r="AJ21">
        <f t="shared" si="2"/>
        <v>0</v>
      </c>
      <c r="AK21">
        <f t="shared" si="2"/>
        <v>0</v>
      </c>
      <c r="AL21">
        <f t="shared" si="3"/>
        <v>465.98114707717531</v>
      </c>
    </row>
    <row r="22" spans="5:38" x14ac:dyDescent="0.3">
      <c r="E22">
        <v>2025</v>
      </c>
      <c r="F22">
        <f>IF(E22&lt;startYear,'EIA AEO 2018 reference case'!F13,'EIA AEO 2018 reference case'!C13)</f>
        <v>130.36127700000003</v>
      </c>
      <c r="G22">
        <f t="shared" si="0"/>
        <v>111.54060768999999</v>
      </c>
      <c r="H22">
        <f t="shared" si="0"/>
        <v>92.921778478000007</v>
      </c>
      <c r="I22">
        <f t="shared" si="0"/>
        <v>81.245316103000008</v>
      </c>
      <c r="J22">
        <f t="shared" si="0"/>
        <v>66.691948799999992</v>
      </c>
      <c r="K22">
        <f t="shared" si="0"/>
        <v>45.947884803000008</v>
      </c>
      <c r="L22">
        <f t="shared" si="0"/>
        <v>24.730235779000012</v>
      </c>
      <c r="M22">
        <f t="shared" si="0"/>
        <v>13.487140062000002</v>
      </c>
      <c r="N22">
        <f t="shared" si="0"/>
        <v>9.7820057279837638</v>
      </c>
      <c r="O22">
        <f t="shared" si="0"/>
        <v>9.4545740284113826</v>
      </c>
      <c r="P22">
        <f t="shared" si="0"/>
        <v>0.31833724173075834</v>
      </c>
      <c r="Q22">
        <f t="shared" si="1"/>
        <v>1.8099919702910836</v>
      </c>
      <c r="R22">
        <f t="shared" si="1"/>
        <v>0</v>
      </c>
      <c r="S22">
        <f t="shared" si="1"/>
        <v>0</v>
      </c>
      <c r="T22">
        <f t="shared" si="1"/>
        <v>0</v>
      </c>
      <c r="U22">
        <f t="shared" si="1"/>
        <v>0.4545501068880155</v>
      </c>
      <c r="V22">
        <f t="shared" si="1"/>
        <v>0.33921374163597107</v>
      </c>
      <c r="W22">
        <f t="shared" si="1"/>
        <v>8.1721128691361E-2</v>
      </c>
      <c r="X22">
        <f t="shared" si="1"/>
        <v>6.7081653442544936E-2</v>
      </c>
      <c r="Y22">
        <f t="shared" si="1"/>
        <v>5.9870023763051679E-2</v>
      </c>
      <c r="Z22">
        <f t="shared" si="1"/>
        <v>4.1239200778010431E-2</v>
      </c>
      <c r="AA22">
        <f t="shared" si="2"/>
        <v>3.6126496641586188E-2</v>
      </c>
      <c r="AB22">
        <f t="shared" si="2"/>
        <v>3.365896620726179E-2</v>
      </c>
      <c r="AC22">
        <f t="shared" si="2"/>
        <v>0.12303807999297739</v>
      </c>
      <c r="AD22">
        <f t="shared" si="2"/>
        <v>7.8585807224996626E-2</v>
      </c>
      <c r="AE22">
        <f t="shared" si="2"/>
        <v>7.8818208315636309E-2</v>
      </c>
      <c r="AF22">
        <f t="shared" si="2"/>
        <v>6.0951022358694873E-2</v>
      </c>
      <c r="AG22">
        <f t="shared" si="2"/>
        <v>5.4864795352532955E-2</v>
      </c>
      <c r="AH22">
        <f t="shared" si="2"/>
        <v>9.3837273145157413E-3</v>
      </c>
      <c r="AI22">
        <f t="shared" si="2"/>
        <v>0</v>
      </c>
      <c r="AJ22">
        <f t="shared" si="2"/>
        <v>0</v>
      </c>
      <c r="AK22">
        <f t="shared" si="2"/>
        <v>0</v>
      </c>
      <c r="AL22">
        <f t="shared" si="3"/>
        <v>589.81020064202426</v>
      </c>
    </row>
    <row r="23" spans="5:38" x14ac:dyDescent="0.3">
      <c r="E23">
        <v>2026</v>
      </c>
      <c r="F23">
        <f>IF(E23&lt;startYear,'EIA AEO 2018 reference case'!F14,'EIA AEO 2018 reference case'!C14)</f>
        <v>130.14719000000002</v>
      </c>
      <c r="G23">
        <f t="shared" si="0"/>
        <v>129.18802550700002</v>
      </c>
      <c r="H23">
        <f t="shared" si="0"/>
        <v>110.52762537999999</v>
      </c>
      <c r="I23">
        <f t="shared" si="0"/>
        <v>92.070153217000012</v>
      </c>
      <c r="J23">
        <f t="shared" si="0"/>
        <v>80.159818560000005</v>
      </c>
      <c r="K23">
        <f t="shared" si="0"/>
        <v>65.372003979999988</v>
      </c>
      <c r="L23">
        <f t="shared" si="0"/>
        <v>44.873651577000011</v>
      </c>
      <c r="M23">
        <f t="shared" si="0"/>
        <v>23.97675743100001</v>
      </c>
      <c r="N23">
        <f t="shared" si="0"/>
        <v>13.002753438000001</v>
      </c>
      <c r="O23">
        <f t="shared" si="0"/>
        <v>9.3720497254140138</v>
      </c>
      <c r="P23">
        <f t="shared" si="0"/>
        <v>9.0065443964453529</v>
      </c>
      <c r="Q23">
        <f t="shared" si="1"/>
        <v>0.30087741852358663</v>
      </c>
      <c r="R23">
        <f t="shared" si="1"/>
        <v>1.702516063823057</v>
      </c>
      <c r="S23">
        <f t="shared" si="1"/>
        <v>0</v>
      </c>
      <c r="T23">
        <f t="shared" si="1"/>
        <v>0</v>
      </c>
      <c r="U23">
        <f t="shared" si="1"/>
        <v>0</v>
      </c>
      <c r="V23">
        <f t="shared" si="1"/>
        <v>0.41262957261805383</v>
      </c>
      <c r="W23">
        <f t="shared" si="1"/>
        <v>0.30610323697429259</v>
      </c>
      <c r="X23">
        <f t="shared" si="1"/>
        <v>7.3422735932414843E-2</v>
      </c>
      <c r="Y23">
        <f t="shared" si="1"/>
        <v>5.9994402587435769E-2</v>
      </c>
      <c r="Z23">
        <f t="shared" si="1"/>
        <v>5.329090027260644E-2</v>
      </c>
      <c r="AA23">
        <f t="shared" si="2"/>
        <v>3.6657067358231495E-2</v>
      </c>
      <c r="AB23">
        <f t="shared" si="2"/>
        <v>3.1987002234737771E-2</v>
      </c>
      <c r="AC23">
        <f t="shared" si="2"/>
        <v>2.9699087829936872E-2</v>
      </c>
      <c r="AD23">
        <f t="shared" si="2"/>
        <v>0.1082735103938201</v>
      </c>
      <c r="AE23">
        <f t="shared" si="2"/>
        <v>6.9060254834087939E-2</v>
      </c>
      <c r="AF23">
        <f t="shared" si="2"/>
        <v>6.93056659327147E-2</v>
      </c>
      <c r="AG23">
        <f t="shared" si="2"/>
        <v>5.2983568455597506E-2</v>
      </c>
      <c r="AH23">
        <f t="shared" si="2"/>
        <v>4.8264519219897412E-2</v>
      </c>
      <c r="AI23">
        <f t="shared" si="2"/>
        <v>8.1806853511162871E-3</v>
      </c>
      <c r="AJ23">
        <f t="shared" si="2"/>
        <v>0</v>
      </c>
      <c r="AK23">
        <f t="shared" si="2"/>
        <v>0</v>
      </c>
      <c r="AL23">
        <f t="shared" si="3"/>
        <v>711.05981890420094</v>
      </c>
    </row>
    <row r="24" spans="5:38" x14ac:dyDescent="0.3">
      <c r="E24">
        <v>2027</v>
      </c>
      <c r="F24">
        <f>IF(E24&lt;startYear,'EIA AEO 2018 reference case'!F15,'EIA AEO 2018 reference case'!C15)</f>
        <v>127.007231</v>
      </c>
      <c r="G24">
        <f t="shared" si="0"/>
        <v>128.97586529000003</v>
      </c>
      <c r="H24">
        <f t="shared" si="0"/>
        <v>128.01477401400001</v>
      </c>
      <c r="I24">
        <f t="shared" si="0"/>
        <v>109.51464306999999</v>
      </c>
      <c r="J24">
        <f t="shared" si="0"/>
        <v>90.840027840000019</v>
      </c>
      <c r="K24">
        <f t="shared" si="0"/>
        <v>78.573322150999999</v>
      </c>
      <c r="L24">
        <f t="shared" si="0"/>
        <v>63.843646819999996</v>
      </c>
      <c r="M24">
        <f t="shared" si="0"/>
        <v>43.506445653000007</v>
      </c>
      <c r="N24">
        <f t="shared" si="0"/>
        <v>23.115639319000007</v>
      </c>
      <c r="O24">
        <f t="shared" si="0"/>
        <v>12.457818486000001</v>
      </c>
      <c r="P24">
        <f t="shared" si="0"/>
        <v>8.9279307226301192</v>
      </c>
      <c r="Q24">
        <f t="shared" si="1"/>
        <v>8.5125630073545988</v>
      </c>
      <c r="R24">
        <f t="shared" si="1"/>
        <v>0.28301155291624813</v>
      </c>
      <c r="S24">
        <f t="shared" si="1"/>
        <v>1.5901548888792112</v>
      </c>
      <c r="T24">
        <f t="shared" si="1"/>
        <v>0</v>
      </c>
      <c r="U24">
        <f t="shared" si="1"/>
        <v>0</v>
      </c>
      <c r="V24">
        <f t="shared" si="1"/>
        <v>0</v>
      </c>
      <c r="W24">
        <f t="shared" si="1"/>
        <v>0.37235298086848284</v>
      </c>
      <c r="X24">
        <f t="shared" si="1"/>
        <v>0.27501990606741078</v>
      </c>
      <c r="Y24">
        <f t="shared" si="1"/>
        <v>6.5665542701226057E-2</v>
      </c>
      <c r="Z24">
        <f t="shared" si="1"/>
        <v>5.3401611094310963E-2</v>
      </c>
      <c r="AA24">
        <f t="shared" si="2"/>
        <v>4.7369689131205719E-2</v>
      </c>
      <c r="AB24">
        <f t="shared" si="2"/>
        <v>3.2456778390100804E-2</v>
      </c>
      <c r="AC24">
        <f t="shared" si="2"/>
        <v>2.8223825501239211E-2</v>
      </c>
      <c r="AD24">
        <f t="shared" si="2"/>
        <v>2.6135197290344449E-2</v>
      </c>
      <c r="AE24">
        <f t="shared" si="2"/>
        <v>9.5149448527902511E-2</v>
      </c>
      <c r="AF24">
        <f t="shared" si="2"/>
        <v>6.0725396492042852E-2</v>
      </c>
      <c r="AG24">
        <f t="shared" si="2"/>
        <v>6.0246101758503631E-2</v>
      </c>
      <c r="AH24">
        <f t="shared" si="2"/>
        <v>4.6609605333119614E-2</v>
      </c>
      <c r="AI24">
        <f t="shared" si="2"/>
        <v>4.2076760345551585E-2</v>
      </c>
      <c r="AJ24">
        <f t="shared" si="2"/>
        <v>7.13804898283676E-3</v>
      </c>
      <c r="AK24">
        <f t="shared" si="2"/>
        <v>0</v>
      </c>
      <c r="AL24">
        <f t="shared" si="3"/>
        <v>826.37564470726454</v>
      </c>
    </row>
    <row r="25" spans="5:38" x14ac:dyDescent="0.3">
      <c r="E25">
        <v>2028</v>
      </c>
      <c r="F25">
        <f>IF(E25&lt;startYear,'EIA AEO 2018 reference case'!F16,'EIA AEO 2018 reference case'!C16)</f>
        <v>127.44257300000001</v>
      </c>
      <c r="G25">
        <f t="shared" si="0"/>
        <v>125.86416592100001</v>
      </c>
      <c r="H25">
        <f t="shared" si="0"/>
        <v>127.80454058000004</v>
      </c>
      <c r="I25">
        <f t="shared" si="0"/>
        <v>126.84152252100002</v>
      </c>
      <c r="J25">
        <f t="shared" si="0"/>
        <v>108.05144639999999</v>
      </c>
      <c r="K25">
        <f t="shared" si="0"/>
        <v>89.042152289000015</v>
      </c>
      <c r="L25">
        <f t="shared" si="0"/>
        <v>76.736326309000006</v>
      </c>
      <c r="M25">
        <f t="shared" si="0"/>
        <v>61.898464979999993</v>
      </c>
      <c r="N25">
        <f t="shared" si="0"/>
        <v>41.943924597000006</v>
      </c>
      <c r="O25">
        <f t="shared" si="0"/>
        <v>22.146881443000005</v>
      </c>
      <c r="P25">
        <f t="shared" si="0"/>
        <v>11.867472288000002</v>
      </c>
      <c r="Q25">
        <f t="shared" si="1"/>
        <v>8.4382610528940276</v>
      </c>
      <c r="R25">
        <f t="shared" si="1"/>
        <v>8.007093678982665</v>
      </c>
      <c r="S25">
        <f t="shared" si="1"/>
        <v>0.26433360250857613</v>
      </c>
      <c r="T25">
        <f t="shared" si="1"/>
        <v>1.4777937139353652</v>
      </c>
      <c r="U25">
        <f t="shared" si="1"/>
        <v>0</v>
      </c>
      <c r="V25">
        <f t="shared" si="1"/>
        <v>0</v>
      </c>
      <c r="W25">
        <f t="shared" si="1"/>
        <v>0</v>
      </c>
      <c r="X25">
        <f t="shared" si="1"/>
        <v>0.33454230289949782</v>
      </c>
      <c r="Y25">
        <f t="shared" si="1"/>
        <v>0.24596374891532563</v>
      </c>
      <c r="Z25">
        <f t="shared" si="1"/>
        <v>5.8449548997794629E-2</v>
      </c>
      <c r="AA25">
        <f t="shared" si="2"/>
        <v>4.7468098750498629E-2</v>
      </c>
      <c r="AB25">
        <f t="shared" si="2"/>
        <v>4.1941912251588401E-2</v>
      </c>
      <c r="AC25">
        <f t="shared" si="2"/>
        <v>2.8638333873618357E-2</v>
      </c>
      <c r="AD25">
        <f t="shared" si="2"/>
        <v>2.4836966441090506E-2</v>
      </c>
      <c r="AE25">
        <f t="shared" si="2"/>
        <v>2.2967294588484514E-2</v>
      </c>
      <c r="AF25">
        <f t="shared" si="2"/>
        <v>8.3665894395224635E-2</v>
      </c>
      <c r="AG25">
        <f t="shared" si="2"/>
        <v>5.2787436166285617E-2</v>
      </c>
      <c r="AH25">
        <f t="shared" si="2"/>
        <v>5.2998450419134771E-2</v>
      </c>
      <c r="AI25">
        <f t="shared" si="2"/>
        <v>4.063401490579658E-2</v>
      </c>
      <c r="AJ25">
        <f t="shared" si="2"/>
        <v>3.6714035987785207E-2</v>
      </c>
      <c r="AK25">
        <f t="shared" si="2"/>
        <v>2.1654755341190173E-3</v>
      </c>
      <c r="AL25">
        <f t="shared" si="3"/>
        <v>938.90072589044701</v>
      </c>
    </row>
    <row r="26" spans="5:38" x14ac:dyDescent="0.3">
      <c r="E26">
        <v>2029</v>
      </c>
      <c r="F26">
        <f>IF(E26&lt;startYear,'EIA AEO 2018 reference case'!F17,'EIA AEO 2018 reference case'!C17)</f>
        <v>129.29052200000001</v>
      </c>
      <c r="G26">
        <f t="shared" ref="G26:P35" si="4">F25*G$1</f>
        <v>126.295589843</v>
      </c>
      <c r="H26">
        <f t="shared" si="4"/>
        <v>124.72110084200001</v>
      </c>
      <c r="I26">
        <f t="shared" si="4"/>
        <v>126.63321587000004</v>
      </c>
      <c r="J26">
        <f t="shared" si="4"/>
        <v>125.14682592000003</v>
      </c>
      <c r="K26">
        <f t="shared" si="4"/>
        <v>105.91292818999999</v>
      </c>
      <c r="L26">
        <f t="shared" si="4"/>
        <v>86.960401651000026</v>
      </c>
      <c r="M26">
        <f t="shared" si="4"/>
        <v>74.398331600999995</v>
      </c>
      <c r="N26">
        <f t="shared" si="4"/>
        <v>59.675400019999991</v>
      </c>
      <c r="O26">
        <f t="shared" si="4"/>
        <v>40.186088409000007</v>
      </c>
      <c r="P26">
        <f t="shared" si="4"/>
        <v>21.097393744000009</v>
      </c>
      <c r="Q26">
        <f t="shared" ref="Q26:Z35" si="5">P25*Q$1</f>
        <v>11.216577762</v>
      </c>
      <c r="R26">
        <f t="shared" si="5"/>
        <v>7.9372037164198881</v>
      </c>
      <c r="S26">
        <f t="shared" si="5"/>
        <v>7.4786484720483717</v>
      </c>
      <c r="T26">
        <f t="shared" si="5"/>
        <v>0.24565565210090407</v>
      </c>
      <c r="U26">
        <f t="shared" si="5"/>
        <v>1.3507767335640612</v>
      </c>
      <c r="V26">
        <f t="shared" si="5"/>
        <v>0</v>
      </c>
      <c r="W26">
        <f t="shared" si="5"/>
        <v>0</v>
      </c>
      <c r="X26">
        <f t="shared" si="5"/>
        <v>0</v>
      </c>
      <c r="Y26">
        <f t="shared" si="5"/>
        <v>0.29919753871109883</v>
      </c>
      <c r="Z26">
        <f t="shared" si="5"/>
        <v>0.21893476551803712</v>
      </c>
      <c r="AA26">
        <f t="shared" ref="AA26:AK35" si="6">Z25*AA$1</f>
        <v>5.1955154664706335E-2</v>
      </c>
      <c r="AB26">
        <f t="shared" si="6"/>
        <v>4.2029045768670663E-2</v>
      </c>
      <c r="AC26">
        <f t="shared" si="6"/>
        <v>3.700756963375447E-2</v>
      </c>
      <c r="AD26">
        <f t="shared" si="6"/>
        <v>2.5201733808784155E-2</v>
      </c>
      <c r="AE26">
        <f t="shared" si="6"/>
        <v>2.1826425054291654E-2</v>
      </c>
      <c r="AF26">
        <f t="shared" si="6"/>
        <v>2.0195379724357074E-2</v>
      </c>
      <c r="AG26">
        <f t="shared" si="6"/>
        <v>7.2729176173626647E-2</v>
      </c>
      <c r="AH26">
        <f t="shared" si="6"/>
        <v>4.6437067905679828E-2</v>
      </c>
      <c r="AI26">
        <f t="shared" si="6"/>
        <v>4.6203777288476459E-2</v>
      </c>
      <c r="AJ26">
        <f t="shared" si="6"/>
        <v>3.545516986878329E-2</v>
      </c>
      <c r="AK26">
        <f t="shared" si="6"/>
        <v>1.1137965973822479E-2</v>
      </c>
      <c r="AL26">
        <f t="shared" si="3"/>
        <v>1049.474971196227</v>
      </c>
    </row>
    <row r="27" spans="5:38" x14ac:dyDescent="0.3">
      <c r="E27">
        <v>2030</v>
      </c>
      <c r="F27">
        <f>IF(E27&lt;startYear,'EIA AEO 2018 reference case'!F18,'EIA AEO 2018 reference case'!C18)</f>
        <v>130.58746400000001</v>
      </c>
      <c r="G27">
        <f t="shared" si="4"/>
        <v>128.12690730200001</v>
      </c>
      <c r="H27">
        <f t="shared" si="4"/>
        <v>125.14860668600001</v>
      </c>
      <c r="I27">
        <f t="shared" si="4"/>
        <v>123.57803576300002</v>
      </c>
      <c r="J27">
        <f t="shared" si="4"/>
        <v>124.94130240000004</v>
      </c>
      <c r="K27">
        <f t="shared" si="4"/>
        <v>122.66996165700003</v>
      </c>
      <c r="L27">
        <f t="shared" si="4"/>
        <v>103.43674921</v>
      </c>
      <c r="M27">
        <f t="shared" si="4"/>
        <v>84.310900839000013</v>
      </c>
      <c r="N27">
        <f t="shared" si="4"/>
        <v>71.726337648999987</v>
      </c>
      <c r="O27">
        <f t="shared" si="4"/>
        <v>57.17445193999999</v>
      </c>
      <c r="P27">
        <f t="shared" si="4"/>
        <v>38.281765872000015</v>
      </c>
      <c r="Q27">
        <f t="shared" si="5"/>
        <v>19.940266281000007</v>
      </c>
      <c r="R27">
        <f t="shared" si="5"/>
        <v>10.550546153999999</v>
      </c>
      <c r="S27">
        <f t="shared" si="5"/>
        <v>7.4133710464696518</v>
      </c>
      <c r="T27">
        <f t="shared" si="5"/>
        <v>6.9502032651140775</v>
      </c>
      <c r="U27">
        <f t="shared" si="5"/>
        <v>0.22454144729223136</v>
      </c>
      <c r="V27">
        <f t="shared" si="5"/>
        <v>1.2262023874306667</v>
      </c>
      <c r="W27">
        <f t="shared" si="5"/>
        <v>0</v>
      </c>
      <c r="X27">
        <f t="shared" si="5"/>
        <v>0</v>
      </c>
      <c r="Y27">
        <f t="shared" si="5"/>
        <v>0</v>
      </c>
      <c r="Z27">
        <f t="shared" si="5"/>
        <v>0.26631868830328581</v>
      </c>
      <c r="AA27">
        <f t="shared" si="6"/>
        <v>0.19460868046047741</v>
      </c>
      <c r="AB27">
        <f t="shared" si="6"/>
        <v>4.6001959859375406E-2</v>
      </c>
      <c r="AC27">
        <f t="shared" si="6"/>
        <v>3.7084452148827052E-2</v>
      </c>
      <c r="AD27">
        <f t="shared" si="6"/>
        <v>3.2566661277703933E-2</v>
      </c>
      <c r="AE27">
        <f t="shared" si="6"/>
        <v>2.2146978195598195E-2</v>
      </c>
      <c r="AF27">
        <f t="shared" si="6"/>
        <v>1.9192201340842662E-2</v>
      </c>
      <c r="AG27">
        <f t="shared" si="6"/>
        <v>1.7555460806140462E-2</v>
      </c>
      <c r="AH27">
        <f t="shared" si="6"/>
        <v>6.3979801596348251E-2</v>
      </c>
      <c r="AI27">
        <f t="shared" si="6"/>
        <v>4.0483597661361899E-2</v>
      </c>
      <c r="AJ27">
        <f t="shared" si="6"/>
        <v>4.0315060575239266E-2</v>
      </c>
      <c r="AK27">
        <f t="shared" si="6"/>
        <v>1.0756062769181448E-2</v>
      </c>
      <c r="AL27">
        <f t="shared" si="3"/>
        <v>1157.078623504301</v>
      </c>
    </row>
    <row r="28" spans="5:38" x14ac:dyDescent="0.3">
      <c r="E28">
        <v>2031</v>
      </c>
      <c r="F28">
        <f>IF(E28&lt;startYear,'EIA AEO 2018 reference case'!F19,'EIA AEO 2018 reference case'!C19)</f>
        <v>131.71681599999999</v>
      </c>
      <c r="G28">
        <f t="shared" si="4"/>
        <v>129.412176824</v>
      </c>
      <c r="H28">
        <f t="shared" si="4"/>
        <v>126.96329260400002</v>
      </c>
      <c r="I28">
        <f t="shared" si="4"/>
        <v>124.00162352900001</v>
      </c>
      <c r="J28">
        <f t="shared" si="4"/>
        <v>121.92694176000002</v>
      </c>
      <c r="K28">
        <f t="shared" si="4"/>
        <v>122.46850579000004</v>
      </c>
      <c r="L28">
        <f t="shared" si="4"/>
        <v>119.80201356300005</v>
      </c>
      <c r="M28">
        <f t="shared" si="4"/>
        <v>100.28524868999999</v>
      </c>
      <c r="N28">
        <f t="shared" si="4"/>
        <v>81.282899911000001</v>
      </c>
      <c r="O28">
        <f t="shared" si="4"/>
        <v>68.720344452999981</v>
      </c>
      <c r="P28">
        <f t="shared" si="4"/>
        <v>54.465091520000001</v>
      </c>
      <c r="Q28">
        <f t="shared" si="5"/>
        <v>36.182128203000012</v>
      </c>
      <c r="R28">
        <f t="shared" si="5"/>
        <v>18.756228877000005</v>
      </c>
      <c r="S28">
        <f t="shared" si="5"/>
        <v>9.8542403820000004</v>
      </c>
      <c r="T28">
        <f t="shared" si="5"/>
        <v>6.8895383765194147</v>
      </c>
      <c r="U28">
        <f t="shared" si="5"/>
        <v>6.352830422492703</v>
      </c>
      <c r="V28">
        <f t="shared" si="5"/>
        <v>0.20383328488372537</v>
      </c>
      <c r="W28">
        <f t="shared" si="5"/>
        <v>1.1065133097730917</v>
      </c>
      <c r="X28">
        <f t="shared" si="5"/>
        <v>0</v>
      </c>
      <c r="Y28">
        <f t="shared" si="5"/>
        <v>0</v>
      </c>
      <c r="Z28">
        <f t="shared" si="5"/>
        <v>0</v>
      </c>
      <c r="AA28">
        <f t="shared" si="6"/>
        <v>0.23672772293625405</v>
      </c>
      <c r="AB28">
        <f t="shared" si="6"/>
        <v>0.1723097691577144</v>
      </c>
      <c r="AC28">
        <f t="shared" si="6"/>
        <v>4.0589964581801828E-2</v>
      </c>
      <c r="AD28">
        <f t="shared" si="6"/>
        <v>3.2634317890967803E-2</v>
      </c>
      <c r="AE28">
        <f t="shared" si="6"/>
        <v>2.8619187183436787E-2</v>
      </c>
      <c r="AF28">
        <f t="shared" si="6"/>
        <v>1.9474067034060485E-2</v>
      </c>
      <c r="AG28">
        <f t="shared" si="6"/>
        <v>1.6683416851843623E-2</v>
      </c>
      <c r="AH28">
        <f t="shared" si="6"/>
        <v>1.5443525671567173E-2</v>
      </c>
      <c r="AI28">
        <f t="shared" si="6"/>
        <v>5.577726293014975E-2</v>
      </c>
      <c r="AJ28">
        <f t="shared" si="6"/>
        <v>3.5323923449619696E-2</v>
      </c>
      <c r="AK28">
        <f t="shared" si="6"/>
        <v>1.2230411635184946E-2</v>
      </c>
      <c r="AL28">
        <f t="shared" si="3"/>
        <v>1261.0560810689915</v>
      </c>
    </row>
    <row r="29" spans="5:38" x14ac:dyDescent="0.3">
      <c r="E29">
        <v>2032</v>
      </c>
      <c r="F29">
        <f>IF(E29&lt;startYear,'EIA AEO 2018 reference case'!F20,'EIA AEO 2018 reference case'!C20)</f>
        <v>133.41208599999999</v>
      </c>
      <c r="G29">
        <f t="shared" si="4"/>
        <v>130.53136465599999</v>
      </c>
      <c r="H29">
        <f t="shared" si="4"/>
        <v>128.23688964800002</v>
      </c>
      <c r="I29">
        <f t="shared" si="4"/>
        <v>125.79967790600001</v>
      </c>
      <c r="J29">
        <f t="shared" si="4"/>
        <v>122.34487008000002</v>
      </c>
      <c r="K29">
        <f t="shared" si="4"/>
        <v>119.51380437100002</v>
      </c>
      <c r="L29">
        <f t="shared" si="4"/>
        <v>119.60526761000004</v>
      </c>
      <c r="M29">
        <f t="shared" si="4"/>
        <v>116.15189780700004</v>
      </c>
      <c r="N29">
        <f t="shared" si="4"/>
        <v>96.683533809999986</v>
      </c>
      <c r="O29">
        <f t="shared" si="4"/>
        <v>77.876398866999992</v>
      </c>
      <c r="P29">
        <f t="shared" si="4"/>
        <v>65.463851823999988</v>
      </c>
      <c r="Q29">
        <f t="shared" si="5"/>
        <v>51.47784798</v>
      </c>
      <c r="R29">
        <f t="shared" si="5"/>
        <v>34.033661751000011</v>
      </c>
      <c r="S29">
        <f t="shared" si="5"/>
        <v>17.518371591000005</v>
      </c>
      <c r="T29">
        <f t="shared" si="5"/>
        <v>9.1579346099999999</v>
      </c>
      <c r="U29">
        <f t="shared" si="5"/>
        <v>6.2973797061408874</v>
      </c>
      <c r="V29">
        <f t="shared" si="5"/>
        <v>5.7669455191525074</v>
      </c>
      <c r="W29">
        <f t="shared" si="5"/>
        <v>0.18393720727555296</v>
      </c>
      <c r="X29">
        <f t="shared" si="5"/>
        <v>0.99415213482924569</v>
      </c>
      <c r="Y29">
        <f t="shared" si="5"/>
        <v>0</v>
      </c>
      <c r="Z29">
        <f t="shared" si="5"/>
        <v>0</v>
      </c>
      <c r="AA29">
        <f t="shared" si="6"/>
        <v>0</v>
      </c>
      <c r="AB29">
        <f t="shared" si="6"/>
        <v>0.20960267134980828</v>
      </c>
      <c r="AC29">
        <f t="shared" si="6"/>
        <v>0.15203803160974799</v>
      </c>
      <c r="AD29">
        <f t="shared" si="6"/>
        <v>3.5719168831985608E-2</v>
      </c>
      <c r="AE29">
        <f t="shared" si="6"/>
        <v>2.8678642995092915E-2</v>
      </c>
      <c r="AF29">
        <f t="shared" si="6"/>
        <v>2.516514735095304E-2</v>
      </c>
      <c r="AG29">
        <f t="shared" si="6"/>
        <v>1.6928437356405521E-2</v>
      </c>
      <c r="AH29">
        <f t="shared" si="6"/>
        <v>1.467638926064439E-2</v>
      </c>
      <c r="AI29">
        <f t="shared" si="6"/>
        <v>1.3463586482904714E-2</v>
      </c>
      <c r="AJ29">
        <f t="shared" si="6"/>
        <v>4.8668396086111058E-2</v>
      </c>
      <c r="AK29">
        <f t="shared" si="6"/>
        <v>1.0716246439772268E-2</v>
      </c>
      <c r="AL29">
        <f t="shared" si="3"/>
        <v>1361.6055297961616</v>
      </c>
    </row>
    <row r="30" spans="5:38" x14ac:dyDescent="0.3">
      <c r="E30">
        <v>2033</v>
      </c>
      <c r="F30">
        <f>IF(E30&lt;startYear,'EIA AEO 2018 reference case'!F21,'EIA AEO 2018 reference case'!C21)</f>
        <v>134.83528699999999</v>
      </c>
      <c r="G30">
        <f t="shared" si="4"/>
        <v>132.211377226</v>
      </c>
      <c r="H30">
        <f t="shared" si="4"/>
        <v>129.34591331199999</v>
      </c>
      <c r="I30">
        <f t="shared" si="4"/>
        <v>127.06160247200002</v>
      </c>
      <c r="J30">
        <f t="shared" si="4"/>
        <v>124.11890112000002</v>
      </c>
      <c r="K30">
        <f t="shared" si="4"/>
        <v>119.92346119300002</v>
      </c>
      <c r="L30">
        <f t="shared" si="4"/>
        <v>116.71964528900003</v>
      </c>
      <c r="M30">
        <f t="shared" si="4"/>
        <v>115.96114629000003</v>
      </c>
      <c r="N30">
        <f t="shared" si="4"/>
        <v>111.98033694300003</v>
      </c>
      <c r="O30">
        <f t="shared" si="4"/>
        <v>92.631604569999979</v>
      </c>
      <c r="P30">
        <f t="shared" si="4"/>
        <v>74.186022735999998</v>
      </c>
      <c r="Q30">
        <f t="shared" si="5"/>
        <v>61.873359950999983</v>
      </c>
      <c r="R30">
        <f t="shared" si="5"/>
        <v>48.421133660000002</v>
      </c>
      <c r="S30">
        <f t="shared" si="5"/>
        <v>31.787537733000011</v>
      </c>
      <c r="T30">
        <f t="shared" si="5"/>
        <v>16.280514305000004</v>
      </c>
      <c r="U30">
        <f t="shared" si="5"/>
        <v>8.370806346000002</v>
      </c>
      <c r="V30">
        <f t="shared" si="5"/>
        <v>5.7166087025004071</v>
      </c>
      <c r="W30">
        <f t="shared" si="5"/>
        <v>5.2040364943746731</v>
      </c>
      <c r="X30">
        <f t="shared" si="5"/>
        <v>0.1652592568678809</v>
      </c>
      <c r="Y30">
        <f t="shared" si="5"/>
        <v>0.88911886259912887</v>
      </c>
      <c r="Z30">
        <f t="shared" si="5"/>
        <v>0</v>
      </c>
      <c r="AA30">
        <f t="shared" si="6"/>
        <v>0</v>
      </c>
      <c r="AB30">
        <f t="shared" si="6"/>
        <v>0</v>
      </c>
      <c r="AC30">
        <f t="shared" si="6"/>
        <v>0.18494353354394849</v>
      </c>
      <c r="AD30">
        <f t="shared" si="6"/>
        <v>0.13379346781657822</v>
      </c>
      <c r="AE30">
        <f t="shared" si="6"/>
        <v>3.1389572609926746E-2</v>
      </c>
      <c r="AF30">
        <f t="shared" si="6"/>
        <v>2.5217427461202393E-2</v>
      </c>
      <c r="AG30">
        <f t="shared" si="6"/>
        <v>2.187558560573042E-2</v>
      </c>
      <c r="AH30">
        <f t="shared" si="6"/>
        <v>1.4891933614281549E-2</v>
      </c>
      <c r="AI30">
        <f t="shared" si="6"/>
        <v>1.2794800893895108E-2</v>
      </c>
      <c r="AJ30">
        <f t="shared" si="6"/>
        <v>1.1747639186063917E-2</v>
      </c>
      <c r="AK30">
        <f t="shared" si="6"/>
        <v>1.4764569599157288E-2</v>
      </c>
      <c r="AL30">
        <f t="shared" si="3"/>
        <v>1458.1350919926729</v>
      </c>
    </row>
    <row r="31" spans="5:38" x14ac:dyDescent="0.3">
      <c r="E31">
        <v>2034</v>
      </c>
      <c r="F31">
        <f>IF(E31&lt;startYear,'EIA AEO 2018 reference case'!F22,'EIA AEO 2018 reference case'!C22)</f>
        <v>136.85998499999999</v>
      </c>
      <c r="G31">
        <f t="shared" si="4"/>
        <v>133.621769417</v>
      </c>
      <c r="H31">
        <f t="shared" si="4"/>
        <v>131.010668452</v>
      </c>
      <c r="I31">
        <f t="shared" si="4"/>
        <v>128.16046196799999</v>
      </c>
      <c r="J31">
        <f t="shared" si="4"/>
        <v>125.36396544000003</v>
      </c>
      <c r="K31">
        <f t="shared" si="4"/>
        <v>121.66238120200002</v>
      </c>
      <c r="L31">
        <f t="shared" si="4"/>
        <v>117.11972458700004</v>
      </c>
      <c r="M31">
        <f t="shared" si="4"/>
        <v>113.16344282100002</v>
      </c>
      <c r="N31">
        <f t="shared" si="4"/>
        <v>111.79643621000002</v>
      </c>
      <c r="O31">
        <f t="shared" si="4"/>
        <v>107.28733097100002</v>
      </c>
      <c r="P31">
        <f t="shared" si="4"/>
        <v>88.242014559999987</v>
      </c>
      <c r="Q31">
        <f t="shared" si="5"/>
        <v>70.117146488999992</v>
      </c>
      <c r="R31">
        <f t="shared" si="5"/>
        <v>58.199368266999983</v>
      </c>
      <c r="S31">
        <f t="shared" si="5"/>
        <v>45.225477780000006</v>
      </c>
      <c r="T31">
        <f t="shared" si="5"/>
        <v>29.541413715000008</v>
      </c>
      <c r="U31">
        <f t="shared" si="5"/>
        <v>14.881197373000006</v>
      </c>
      <c r="V31">
        <f t="shared" si="5"/>
        <v>7.5988151640000012</v>
      </c>
      <c r="W31">
        <f t="shared" si="5"/>
        <v>5.1586130323360244</v>
      </c>
      <c r="X31">
        <f t="shared" si="5"/>
        <v>4.6755912874403789</v>
      </c>
      <c r="Y31">
        <f t="shared" si="5"/>
        <v>0.14779943366070922</v>
      </c>
      <c r="Z31">
        <f t="shared" si="5"/>
        <v>0.79141349308274112</v>
      </c>
      <c r="AA31">
        <f t="shared" si="6"/>
        <v>0</v>
      </c>
      <c r="AB31">
        <f t="shared" si="6"/>
        <v>0</v>
      </c>
      <c r="AC31">
        <f t="shared" si="6"/>
        <v>0</v>
      </c>
      <c r="AD31">
        <f t="shared" si="6"/>
        <v>0.16275030951867467</v>
      </c>
      <c r="AE31">
        <f t="shared" si="6"/>
        <v>0.11757607777820508</v>
      </c>
      <c r="AF31">
        <f t="shared" si="6"/>
        <v>2.7601175915625244E-2</v>
      </c>
      <c r="AG31">
        <f t="shared" si="6"/>
        <v>2.192103171463999E-2</v>
      </c>
      <c r="AH31">
        <f t="shared" si="6"/>
        <v>1.9243936209552323E-2</v>
      </c>
      <c r="AI31">
        <f t="shared" si="6"/>
        <v>1.2982711356040323E-2</v>
      </c>
      <c r="AJ31">
        <f t="shared" si="6"/>
        <v>1.1164090976045732E-2</v>
      </c>
      <c r="AK31">
        <f t="shared" si="6"/>
        <v>3.5638905395924242E-3</v>
      </c>
      <c r="AL31">
        <f t="shared" si="3"/>
        <v>1551.0018198865282</v>
      </c>
    </row>
    <row r="32" spans="5:38" x14ac:dyDescent="0.3">
      <c r="E32">
        <v>2035</v>
      </c>
      <c r="F32">
        <f>IF(E32&lt;startYear,'EIA AEO 2018 reference case'!F23,'EIA AEO 2018 reference case'!C23)</f>
        <v>138.211468</v>
      </c>
      <c r="G32">
        <f t="shared" si="4"/>
        <v>135.62824513499999</v>
      </c>
      <c r="H32">
        <f t="shared" si="4"/>
        <v>132.408251834</v>
      </c>
      <c r="I32">
        <f t="shared" si="4"/>
        <v>129.80995967800001</v>
      </c>
      <c r="J32">
        <f t="shared" si="4"/>
        <v>126.44814336</v>
      </c>
      <c r="K32">
        <f t="shared" si="4"/>
        <v>122.88280362400003</v>
      </c>
      <c r="L32">
        <f t="shared" si="4"/>
        <v>118.81798971800004</v>
      </c>
      <c r="M32">
        <f t="shared" si="4"/>
        <v>113.55133254300003</v>
      </c>
      <c r="N32">
        <f t="shared" si="4"/>
        <v>109.09921142900001</v>
      </c>
      <c r="O32">
        <f t="shared" si="4"/>
        <v>107.11113737000002</v>
      </c>
      <c r="P32">
        <f t="shared" si="4"/>
        <v>102.20324116800003</v>
      </c>
      <c r="Q32">
        <f t="shared" si="5"/>
        <v>83.402210189999977</v>
      </c>
      <c r="R32">
        <f t="shared" si="5"/>
        <v>65.953645212999987</v>
      </c>
      <c r="S32">
        <f t="shared" si="5"/>
        <v>54.358376960999991</v>
      </c>
      <c r="T32">
        <f t="shared" si="5"/>
        <v>42.029821900000002</v>
      </c>
      <c r="U32">
        <f t="shared" si="5"/>
        <v>27.002316999000012</v>
      </c>
      <c r="V32">
        <f t="shared" si="5"/>
        <v>13.508790382000004</v>
      </c>
      <c r="W32">
        <f t="shared" si="5"/>
        <v>6.8570981460000011</v>
      </c>
      <c r="X32">
        <f t="shared" si="5"/>
        <v>4.6347803623857873</v>
      </c>
      <c r="Y32">
        <f t="shared" si="5"/>
        <v>4.1816098983496266</v>
      </c>
      <c r="Z32">
        <f t="shared" si="5"/>
        <v>0.13155773765403789</v>
      </c>
      <c r="AA32">
        <f t="shared" si="6"/>
        <v>0.70347866051799202</v>
      </c>
      <c r="AB32">
        <f t="shared" si="6"/>
        <v>0</v>
      </c>
      <c r="AC32">
        <f t="shared" si="6"/>
        <v>0</v>
      </c>
      <c r="AD32">
        <f t="shared" si="6"/>
        <v>0</v>
      </c>
      <c r="AE32">
        <f t="shared" si="6"/>
        <v>0.14302299927398682</v>
      </c>
      <c r="AF32">
        <f t="shared" si="6"/>
        <v>0.10338586149462863</v>
      </c>
      <c r="AG32">
        <f t="shared" si="6"/>
        <v>2.3993179063909527E-2</v>
      </c>
      <c r="AH32">
        <f t="shared" si="6"/>
        <v>1.9283915117390065E-2</v>
      </c>
      <c r="AI32">
        <f t="shared" si="6"/>
        <v>1.6776764900635358E-2</v>
      </c>
      <c r="AJ32">
        <f t="shared" si="6"/>
        <v>1.1328052065564595E-2</v>
      </c>
      <c r="AK32">
        <f t="shared" si="6"/>
        <v>3.3868590601487053E-3</v>
      </c>
      <c r="AL32">
        <f t="shared" si="3"/>
        <v>1639.256647939884</v>
      </c>
    </row>
    <row r="33" spans="5:38" x14ac:dyDescent="0.3">
      <c r="E33">
        <v>2036</v>
      </c>
      <c r="F33">
        <f>IF(E33&lt;startYear,'EIA AEO 2018 reference case'!F24,'EIA AEO 2018 reference case'!C24)</f>
        <v>140.06333799999999</v>
      </c>
      <c r="G33">
        <f t="shared" si="4"/>
        <v>136.967564788</v>
      </c>
      <c r="H33">
        <f t="shared" si="4"/>
        <v>134.39650526999998</v>
      </c>
      <c r="I33">
        <f t="shared" si="4"/>
        <v>131.194734251</v>
      </c>
      <c r="J33">
        <f t="shared" si="4"/>
        <v>128.07560256000002</v>
      </c>
      <c r="K33">
        <f t="shared" si="4"/>
        <v>123.94552385600001</v>
      </c>
      <c r="L33">
        <f t="shared" si="4"/>
        <v>120.00987941600005</v>
      </c>
      <c r="M33">
        <f t="shared" si="4"/>
        <v>115.19785510200002</v>
      </c>
      <c r="N33">
        <f t="shared" si="4"/>
        <v>109.47317020700002</v>
      </c>
      <c r="O33">
        <f t="shared" si="4"/>
        <v>104.52695111300001</v>
      </c>
      <c r="P33">
        <f t="shared" si="4"/>
        <v>102.03539696000004</v>
      </c>
      <c r="Q33">
        <f t="shared" si="5"/>
        <v>96.597706257000027</v>
      </c>
      <c r="R33">
        <f t="shared" si="5"/>
        <v>78.449852229999976</v>
      </c>
      <c r="S33">
        <f t="shared" si="5"/>
        <v>61.60089387899999</v>
      </c>
      <c r="T33">
        <f t="shared" si="5"/>
        <v>50.517385654999991</v>
      </c>
      <c r="U33">
        <f t="shared" si="5"/>
        <v>38.417341340000007</v>
      </c>
      <c r="V33">
        <f t="shared" si="5"/>
        <v>24.512049066000007</v>
      </c>
      <c r="W33">
        <f t="shared" si="5"/>
        <v>12.190203273000003</v>
      </c>
      <c r="X33">
        <f t="shared" si="5"/>
        <v>6.1607923740000006</v>
      </c>
      <c r="Y33">
        <f t="shared" si="5"/>
        <v>4.1451106926496974</v>
      </c>
      <c r="Z33">
        <f t="shared" si="5"/>
        <v>3.7220923271024153</v>
      </c>
      <c r="AA33">
        <f t="shared" si="6"/>
        <v>0.11694021124803367</v>
      </c>
      <c r="AB33">
        <f t="shared" si="6"/>
        <v>0.6228717306669721</v>
      </c>
      <c r="AC33">
        <f t="shared" si="6"/>
        <v>0</v>
      </c>
      <c r="AD33">
        <f t="shared" si="6"/>
        <v>0</v>
      </c>
      <c r="AE33">
        <f t="shared" si="6"/>
        <v>0</v>
      </c>
      <c r="AF33">
        <f t="shared" si="6"/>
        <v>0.12576160280988496</v>
      </c>
      <c r="AG33">
        <f t="shared" si="6"/>
        <v>8.9871369795984368E-2</v>
      </c>
      <c r="AH33">
        <f t="shared" si="6"/>
        <v>2.1106781582536951E-2</v>
      </c>
      <c r="AI33">
        <f t="shared" si="6"/>
        <v>1.681161830746826E-2</v>
      </c>
      <c r="AJ33">
        <f t="shared" si="6"/>
        <v>1.4638549766240655E-2</v>
      </c>
      <c r="AK33">
        <f t="shared" si="6"/>
        <v>3.4366000648342033E-3</v>
      </c>
      <c r="AL33">
        <f t="shared" si="3"/>
        <v>1723.2113870809942</v>
      </c>
    </row>
    <row r="34" spans="5:38" x14ac:dyDescent="0.3">
      <c r="E34">
        <v>2037</v>
      </c>
      <c r="F34">
        <f>IF(E34&lt;startYear,'EIA AEO 2018 reference case'!F25,'EIA AEO 2018 reference case'!C25)</f>
        <v>6637.482422</v>
      </c>
      <c r="G34">
        <f t="shared" si="4"/>
        <v>138.80276795799998</v>
      </c>
      <c r="H34">
        <f t="shared" si="4"/>
        <v>135.72366157600001</v>
      </c>
      <c r="I34">
        <f t="shared" si="4"/>
        <v>133.16476540499997</v>
      </c>
      <c r="J34">
        <f t="shared" si="4"/>
        <v>129.44187552</v>
      </c>
      <c r="K34">
        <f t="shared" si="4"/>
        <v>125.54077292600002</v>
      </c>
      <c r="L34">
        <f t="shared" si="4"/>
        <v>121.04775390400002</v>
      </c>
      <c r="M34">
        <f t="shared" si="4"/>
        <v>116.35343042400004</v>
      </c>
      <c r="N34">
        <f t="shared" si="4"/>
        <v>111.06055839800001</v>
      </c>
      <c r="O34">
        <f t="shared" si="4"/>
        <v>104.88523757900002</v>
      </c>
      <c r="P34">
        <f t="shared" si="4"/>
        <v>99.573669104000018</v>
      </c>
      <c r="Q34">
        <f t="shared" si="5"/>
        <v>96.439067790000038</v>
      </c>
      <c r="R34">
        <f t="shared" si="5"/>
        <v>90.861810069000029</v>
      </c>
      <c r="S34">
        <f t="shared" si="5"/>
        <v>73.272387089999981</v>
      </c>
      <c r="T34">
        <f t="shared" si="5"/>
        <v>57.248142544999986</v>
      </c>
      <c r="U34">
        <f t="shared" si="5"/>
        <v>46.175395483000003</v>
      </c>
      <c r="V34">
        <f t="shared" si="5"/>
        <v>34.874331560000002</v>
      </c>
      <c r="W34">
        <f t="shared" si="5"/>
        <v>22.119438699000007</v>
      </c>
      <c r="X34">
        <f t="shared" si="5"/>
        <v>10.952345987000003</v>
      </c>
      <c r="Y34">
        <f t="shared" si="5"/>
        <v>5.5098978480000014</v>
      </c>
      <c r="Z34">
        <f t="shared" si="5"/>
        <v>3.6896040231277527</v>
      </c>
      <c r="AA34">
        <f t="shared" si="6"/>
        <v>3.3085265129799244</v>
      </c>
      <c r="AB34">
        <f t="shared" si="6"/>
        <v>0.10354081204252982</v>
      </c>
      <c r="AC34">
        <f t="shared" si="6"/>
        <v>0.54959270352968126</v>
      </c>
      <c r="AD34">
        <f t="shared" si="6"/>
        <v>0</v>
      </c>
      <c r="AE34">
        <f t="shared" si="6"/>
        <v>0</v>
      </c>
      <c r="AF34">
        <f t="shared" si="6"/>
        <v>0</v>
      </c>
      <c r="AG34">
        <f t="shared" si="6"/>
        <v>0.10932217760597844</v>
      </c>
      <c r="AH34">
        <f t="shared" si="6"/>
        <v>7.9059776437068963E-2</v>
      </c>
      <c r="AI34">
        <f t="shared" si="6"/>
        <v>1.8400783943750162E-2</v>
      </c>
      <c r="AJ34">
        <f t="shared" si="6"/>
        <v>1.4668961072202696E-2</v>
      </c>
      <c r="AK34">
        <f t="shared" si="6"/>
        <v>4.4409083560505358E-3</v>
      </c>
      <c r="AL34">
        <f t="shared" si="3"/>
        <v>8298.4068885240958</v>
      </c>
    </row>
    <row r="35" spans="5:38" x14ac:dyDescent="0.3">
      <c r="E35">
        <v>2038</v>
      </c>
      <c r="F35">
        <f>IF(E35&lt;startYear,'EIA AEO 2018 reference case'!F26,'EIA AEO 2018 reference case'!C26)</f>
        <v>6674.6215819999998</v>
      </c>
      <c r="G35">
        <f t="shared" si="4"/>
        <v>6577.7450802020003</v>
      </c>
      <c r="H35">
        <f t="shared" si="4"/>
        <v>137.54219791599999</v>
      </c>
      <c r="I35">
        <f t="shared" si="4"/>
        <v>134.47975836400002</v>
      </c>
      <c r="J35">
        <f t="shared" si="4"/>
        <v>131.38558559999998</v>
      </c>
      <c r="K35">
        <f t="shared" si="4"/>
        <v>126.880005067</v>
      </c>
      <c r="L35">
        <f t="shared" si="4"/>
        <v>122.60570703400003</v>
      </c>
      <c r="M35">
        <f t="shared" si="4"/>
        <v>117.35968305600001</v>
      </c>
      <c r="N35">
        <f t="shared" si="4"/>
        <v>112.17463157600002</v>
      </c>
      <c r="O35">
        <f t="shared" si="4"/>
        <v>106.40609960600001</v>
      </c>
      <c r="P35">
        <f t="shared" si="4"/>
        <v>99.914977232000027</v>
      </c>
      <c r="Q35">
        <f t="shared" si="5"/>
        <v>94.112358171000011</v>
      </c>
      <c r="R35">
        <f t="shared" si="5"/>
        <v>90.712591430000032</v>
      </c>
      <c r="S35">
        <f t="shared" si="5"/>
        <v>84.865191327000034</v>
      </c>
      <c r="T35">
        <f t="shared" si="5"/>
        <v>68.094921949999971</v>
      </c>
      <c r="U35">
        <f t="shared" si="5"/>
        <v>52.327641036999999</v>
      </c>
      <c r="V35">
        <f t="shared" si="5"/>
        <v>41.916905121999996</v>
      </c>
      <c r="W35">
        <f t="shared" si="5"/>
        <v>31.470263339999999</v>
      </c>
      <c r="X35">
        <f t="shared" si="5"/>
        <v>19.873314681000004</v>
      </c>
      <c r="Y35">
        <f t="shared" si="5"/>
        <v>9.7952185240000027</v>
      </c>
      <c r="Z35">
        <f t="shared" si="5"/>
        <v>4.9044145680000018</v>
      </c>
      <c r="AA35">
        <f t="shared" si="6"/>
        <v>3.2796480205580023</v>
      </c>
      <c r="AB35">
        <f t="shared" si="6"/>
        <v>2.9294245167009749</v>
      </c>
      <c r="AC35">
        <f t="shared" si="6"/>
        <v>9.1359540037526318E-2</v>
      </c>
      <c r="AD35">
        <f t="shared" si="6"/>
        <v>0.48364157910611949</v>
      </c>
      <c r="AE35">
        <f t="shared" si="6"/>
        <v>0</v>
      </c>
      <c r="AF35">
        <f t="shared" si="6"/>
        <v>0</v>
      </c>
      <c r="AG35">
        <f t="shared" si="6"/>
        <v>0</v>
      </c>
      <c r="AH35">
        <f t="shared" si="6"/>
        <v>9.6170637442853216E-2</v>
      </c>
      <c r="AI35">
        <f t="shared" si="6"/>
        <v>6.8923907663085759E-2</v>
      </c>
      <c r="AJ35">
        <f t="shared" si="6"/>
        <v>1.6055585990134947E-2</v>
      </c>
      <c r="AK35">
        <f t="shared" si="6"/>
        <v>4.4501342578592449E-3</v>
      </c>
      <c r="AL35">
        <f t="shared" si="3"/>
        <v>14846.15780172475</v>
      </c>
    </row>
    <row r="36" spans="5:38" x14ac:dyDescent="0.3">
      <c r="E36">
        <v>2039</v>
      </c>
      <c r="F36">
        <f>IF(E36&lt;startYear,'EIA AEO 2018 reference case'!F27,'EIA AEO 2018 reference case'!C27)</f>
        <v>6718.5419920000004</v>
      </c>
      <c r="G36">
        <f t="shared" ref="G36:P47" si="7">F35*G$1</f>
        <v>6614.5499877619995</v>
      </c>
      <c r="H36">
        <f t="shared" si="7"/>
        <v>6518.0077384040005</v>
      </c>
      <c r="I36">
        <f t="shared" si="7"/>
        <v>136.28162787400001</v>
      </c>
      <c r="J36">
        <f t="shared" si="7"/>
        <v>132.68300928000002</v>
      </c>
      <c r="K36">
        <f t="shared" si="7"/>
        <v>128.78524588499999</v>
      </c>
      <c r="L36">
        <f t="shared" si="7"/>
        <v>123.91362875300001</v>
      </c>
      <c r="M36">
        <f t="shared" si="7"/>
        <v>118.87016862600002</v>
      </c>
      <c r="N36">
        <f t="shared" si="7"/>
        <v>113.144744944</v>
      </c>
      <c r="O36">
        <f t="shared" si="7"/>
        <v>107.47348287200002</v>
      </c>
      <c r="P36">
        <f t="shared" si="7"/>
        <v>101.36376924800003</v>
      </c>
      <c r="Q36">
        <f t="shared" ref="Q36:Z47" si="8">P35*Q$1</f>
        <v>94.434946593000021</v>
      </c>
      <c r="R36">
        <f t="shared" si="8"/>
        <v>88.524040007000011</v>
      </c>
      <c r="S36">
        <f t="shared" si="8"/>
        <v>84.725820690000035</v>
      </c>
      <c r="T36">
        <f t="shared" si="8"/>
        <v>78.868572585000024</v>
      </c>
      <c r="U36">
        <f t="shared" si="8"/>
        <v>62.242135269999984</v>
      </c>
      <c r="V36">
        <f t="shared" si="8"/>
        <v>47.501764557999991</v>
      </c>
      <c r="W36">
        <f t="shared" si="8"/>
        <v>37.825414382999995</v>
      </c>
      <c r="X36">
        <f t="shared" si="8"/>
        <v>28.274607459999995</v>
      </c>
      <c r="Y36">
        <f t="shared" si="8"/>
        <v>17.773677012000004</v>
      </c>
      <c r="Z36">
        <f t="shared" si="8"/>
        <v>8.718820884000003</v>
      </c>
      <c r="AA36">
        <f t="shared" ref="AA36:AK47" si="9">Z35*AA$1</f>
        <v>4.3594796160000016</v>
      </c>
      <c r="AB36">
        <f t="shared" si="9"/>
        <v>2.9038550182023983</v>
      </c>
      <c r="AC36">
        <f t="shared" si="9"/>
        <v>2.584786338265566</v>
      </c>
      <c r="AD36">
        <f t="shared" si="9"/>
        <v>8.0396395233023166E-2</v>
      </c>
      <c r="AE36">
        <f t="shared" si="9"/>
        <v>0.42501835739628679</v>
      </c>
      <c r="AF36">
        <f t="shared" si="9"/>
        <v>0</v>
      </c>
      <c r="AG36">
        <f t="shared" si="9"/>
        <v>0</v>
      </c>
      <c r="AH36">
        <f t="shared" si="9"/>
        <v>0</v>
      </c>
      <c r="AI36">
        <f t="shared" si="9"/>
        <v>8.3841068539923305E-2</v>
      </c>
      <c r="AJ36">
        <f t="shared" si="9"/>
        <v>6.0139488058966989E-2</v>
      </c>
      <c r="AK36">
        <f t="shared" si="9"/>
        <v>4.8707957498162202E-3</v>
      </c>
      <c r="AL36">
        <f t="shared" si="3"/>
        <v>21373.007582167444</v>
      </c>
    </row>
    <row r="37" spans="5:38" x14ac:dyDescent="0.3">
      <c r="E37">
        <v>2040</v>
      </c>
      <c r="F37">
        <f>IF(E37&lt;startYear,'EIA AEO 2018 reference case'!F28,'EIA AEO 2018 reference case'!C28)</f>
        <v>6742.123047</v>
      </c>
      <c r="G37">
        <f t="shared" si="7"/>
        <v>6658.0751140720004</v>
      </c>
      <c r="H37">
        <f t="shared" si="7"/>
        <v>6554.4783935240002</v>
      </c>
      <c r="I37">
        <f t="shared" si="7"/>
        <v>6458.2703966060008</v>
      </c>
      <c r="J37">
        <f t="shared" si="7"/>
        <v>134.46080448000001</v>
      </c>
      <c r="K37">
        <f t="shared" si="7"/>
        <v>130.05699138800003</v>
      </c>
      <c r="L37">
        <f t="shared" si="7"/>
        <v>125.774326215</v>
      </c>
      <c r="M37">
        <f t="shared" si="7"/>
        <v>120.138240717</v>
      </c>
      <c r="N37">
        <f t="shared" si="7"/>
        <v>114.60098187400001</v>
      </c>
      <c r="O37">
        <f t="shared" si="7"/>
        <v>108.40293956799999</v>
      </c>
      <c r="P37">
        <f t="shared" si="7"/>
        <v>102.38057177600004</v>
      </c>
      <c r="Q37">
        <f t="shared" si="8"/>
        <v>95.804276802000018</v>
      </c>
      <c r="R37">
        <f t="shared" si="8"/>
        <v>88.827473381000019</v>
      </c>
      <c r="S37">
        <f t="shared" si="8"/>
        <v>82.68170738100001</v>
      </c>
      <c r="T37">
        <f t="shared" si="8"/>
        <v>78.739049950000023</v>
      </c>
      <c r="U37">
        <f t="shared" si="8"/>
        <v>72.089786181000036</v>
      </c>
      <c r="V37">
        <f t="shared" si="8"/>
        <v>56.501902179999981</v>
      </c>
      <c r="W37">
        <f t="shared" si="8"/>
        <v>42.865138136999988</v>
      </c>
      <c r="X37">
        <f t="shared" si="8"/>
        <v>33.984423076999995</v>
      </c>
      <c r="Y37">
        <f t="shared" si="8"/>
        <v>25.287363919999997</v>
      </c>
      <c r="Z37">
        <f t="shared" si="8"/>
        <v>15.820525692000004</v>
      </c>
      <c r="AA37">
        <f t="shared" si="9"/>
        <v>7.7500630080000024</v>
      </c>
      <c r="AB37">
        <f t="shared" si="9"/>
        <v>3.8599559100000018</v>
      </c>
      <c r="AC37">
        <f t="shared" si="9"/>
        <v>2.5622250160609394</v>
      </c>
      <c r="AD37">
        <f t="shared" si="9"/>
        <v>2.2746119776736982</v>
      </c>
      <c r="AE37">
        <f t="shared" si="9"/>
        <v>7.0651377629020351E-2</v>
      </c>
      <c r="AF37">
        <f t="shared" si="9"/>
        <v>0.37372303840018323</v>
      </c>
      <c r="AG37">
        <f t="shared" si="9"/>
        <v>0</v>
      </c>
      <c r="AH37">
        <f t="shared" si="9"/>
        <v>0</v>
      </c>
      <c r="AI37">
        <f t="shared" si="9"/>
        <v>0</v>
      </c>
      <c r="AJ37">
        <f t="shared" si="9"/>
        <v>7.3155442157384065E-2</v>
      </c>
      <c r="AK37">
        <f t="shared" si="9"/>
        <v>1.8244563793169761E-2</v>
      </c>
      <c r="AL37">
        <f t="shared" si="3"/>
        <v>27858.346084254714</v>
      </c>
    </row>
    <row r="38" spans="5:38" x14ac:dyDescent="0.3">
      <c r="E38">
        <v>2041</v>
      </c>
      <c r="F38">
        <f>IF(E38&lt;startYear,'EIA AEO 2018 reference case'!F29,'EIA AEO 2018 reference case'!C29)</f>
        <v>6782.1992190000001</v>
      </c>
      <c r="G38">
        <f t="shared" si="7"/>
        <v>6681.4439395769996</v>
      </c>
      <c r="H38">
        <f t="shared" si="7"/>
        <v>6597.6082361440003</v>
      </c>
      <c r="I38">
        <f t="shared" si="7"/>
        <v>6494.406799286</v>
      </c>
      <c r="J38">
        <f t="shared" si="7"/>
        <v>6371.9831251200012</v>
      </c>
      <c r="K38">
        <f t="shared" si="7"/>
        <v>131.79960105800001</v>
      </c>
      <c r="L38">
        <f t="shared" si="7"/>
        <v>127.01633909200004</v>
      </c>
      <c r="M38">
        <f t="shared" si="7"/>
        <v>121.94224663499999</v>
      </c>
      <c r="N38">
        <f t="shared" si="7"/>
        <v>115.823511533</v>
      </c>
      <c r="O38">
        <f t="shared" si="7"/>
        <v>109.798146778</v>
      </c>
      <c r="P38">
        <f t="shared" si="7"/>
        <v>103.26598374400001</v>
      </c>
      <c r="Q38">
        <f t="shared" si="8"/>
        <v>96.765310824000025</v>
      </c>
      <c r="R38">
        <f t="shared" si="8"/>
        <v>90.11549383400002</v>
      </c>
      <c r="S38">
        <f t="shared" si="8"/>
        <v>82.965115023000024</v>
      </c>
      <c r="T38">
        <f t="shared" si="8"/>
        <v>76.839374755000009</v>
      </c>
      <c r="U38">
        <f t="shared" si="8"/>
        <v>71.97139607000004</v>
      </c>
      <c r="V38">
        <f t="shared" si="8"/>
        <v>65.441361054000026</v>
      </c>
      <c r="W38">
        <f t="shared" si="8"/>
        <v>50.986776269999979</v>
      </c>
      <c r="X38">
        <f t="shared" si="8"/>
        <v>38.512386802999984</v>
      </c>
      <c r="Y38">
        <f t="shared" si="8"/>
        <v>30.393931203999998</v>
      </c>
      <c r="Z38">
        <f t="shared" si="8"/>
        <v>22.508532719999998</v>
      </c>
      <c r="AA38">
        <f t="shared" si="9"/>
        <v>14.062689504000003</v>
      </c>
      <c r="AB38">
        <f t="shared" si="9"/>
        <v>6.862034955000003</v>
      </c>
      <c r="AC38">
        <f t="shared" si="9"/>
        <v>3.4058434500000017</v>
      </c>
      <c r="AD38">
        <f t="shared" si="9"/>
        <v>2.2547580141336265</v>
      </c>
      <c r="AE38">
        <f t="shared" si="9"/>
        <v>1.9989014349253709</v>
      </c>
      <c r="AF38">
        <f t="shared" si="9"/>
        <v>6.2124487225517902E-2</v>
      </c>
      <c r="AG38">
        <f t="shared" si="9"/>
        <v>0.32487035364198935</v>
      </c>
      <c r="AH38">
        <f t="shared" si="9"/>
        <v>0</v>
      </c>
      <c r="AI38">
        <f t="shared" si="9"/>
        <v>0</v>
      </c>
      <c r="AJ38">
        <f t="shared" si="9"/>
        <v>0</v>
      </c>
      <c r="AK38">
        <f t="shared" si="9"/>
        <v>2.2193224025273819E-2</v>
      </c>
      <c r="AL38">
        <f t="shared" si="3"/>
        <v>34292.780241946944</v>
      </c>
    </row>
    <row r="39" spans="5:38" x14ac:dyDescent="0.3">
      <c r="E39">
        <v>2042</v>
      </c>
      <c r="F39">
        <f>IF(E39&lt;startYear,'EIA AEO 2018 reference case'!F30,'EIA AEO 2018 reference case'!C30)</f>
        <v>6809.0527339999999</v>
      </c>
      <c r="G39">
        <f t="shared" si="7"/>
        <v>6721.1594260290003</v>
      </c>
      <c r="H39">
        <f t="shared" si="7"/>
        <v>6620.764832154</v>
      </c>
      <c r="I39">
        <f t="shared" si="7"/>
        <v>6537.1413582160003</v>
      </c>
      <c r="J39">
        <f t="shared" si="7"/>
        <v>6407.6367187200003</v>
      </c>
      <c r="K39">
        <f t="shared" si="7"/>
        <v>6245.8709591020015</v>
      </c>
      <c r="L39">
        <f t="shared" si="7"/>
        <v>128.71820762200002</v>
      </c>
      <c r="M39">
        <f t="shared" si="7"/>
        <v>123.14641798800002</v>
      </c>
      <c r="N39">
        <f t="shared" si="7"/>
        <v>117.56272711499999</v>
      </c>
      <c r="O39">
        <f t="shared" si="7"/>
        <v>110.969441201</v>
      </c>
      <c r="P39">
        <f t="shared" si="7"/>
        <v>104.59507542400002</v>
      </c>
      <c r="Q39">
        <f t="shared" si="8"/>
        <v>97.602160655999995</v>
      </c>
      <c r="R39">
        <f t="shared" si="8"/>
        <v>91.019462408000024</v>
      </c>
      <c r="S39">
        <f t="shared" si="8"/>
        <v>84.168129822000026</v>
      </c>
      <c r="T39">
        <f t="shared" si="8"/>
        <v>77.102756665000015</v>
      </c>
      <c r="U39">
        <f t="shared" si="8"/>
        <v>70.23499874300002</v>
      </c>
      <c r="V39">
        <f t="shared" si="8"/>
        <v>65.333889380000031</v>
      </c>
      <c r="W39">
        <f t="shared" si="8"/>
        <v>59.053658481000021</v>
      </c>
      <c r="X39">
        <f t="shared" si="8"/>
        <v>45.809311129999976</v>
      </c>
      <c r="Y39">
        <f t="shared" si="8"/>
        <v>34.443510555999985</v>
      </c>
      <c r="Z39">
        <f t="shared" si="8"/>
        <v>27.053938763999998</v>
      </c>
      <c r="AA39">
        <f t="shared" si="9"/>
        <v>20.007584639999997</v>
      </c>
      <c r="AB39">
        <f t="shared" si="9"/>
        <v>12.451339665000004</v>
      </c>
      <c r="AC39">
        <f t="shared" si="9"/>
        <v>6.0547367250000024</v>
      </c>
      <c r="AD39">
        <f t="shared" si="9"/>
        <v>2.9971422360000015</v>
      </c>
      <c r="AE39">
        <f t="shared" si="9"/>
        <v>1.9814540124204594</v>
      </c>
      <c r="AF39">
        <f t="shared" si="9"/>
        <v>1.7576547100205848</v>
      </c>
      <c r="AG39">
        <f t="shared" si="9"/>
        <v>5.400363922218223E-2</v>
      </c>
      <c r="AH39">
        <f t="shared" si="9"/>
        <v>0.28578820583543424</v>
      </c>
      <c r="AI39">
        <f t="shared" si="9"/>
        <v>0</v>
      </c>
      <c r="AJ39">
        <f t="shared" si="9"/>
        <v>0</v>
      </c>
      <c r="AK39">
        <f t="shared" si="9"/>
        <v>0</v>
      </c>
      <c r="AL39">
        <f t="shared" si="3"/>
        <v>40624.029418009501</v>
      </c>
    </row>
    <row r="40" spans="5:38" x14ac:dyDescent="0.3">
      <c r="E40">
        <v>2043</v>
      </c>
      <c r="F40">
        <f>IF(E40&lt;startYear,'EIA AEO 2018 reference case'!F31,'EIA AEO 2018 reference case'!C31)</f>
        <v>6866.251953</v>
      </c>
      <c r="G40">
        <f t="shared" si="7"/>
        <v>6747.7712593939996</v>
      </c>
      <c r="H40">
        <f t="shared" si="7"/>
        <v>6660.1196330580005</v>
      </c>
      <c r="I40">
        <f t="shared" si="7"/>
        <v>6560.0857247310005</v>
      </c>
      <c r="J40">
        <f t="shared" si="7"/>
        <v>6449.8003123200006</v>
      </c>
      <c r="K40">
        <f t="shared" si="7"/>
        <v>6280.8189086620005</v>
      </c>
      <c r="L40">
        <f t="shared" si="7"/>
        <v>6099.8463458180022</v>
      </c>
      <c r="M40">
        <f t="shared" si="7"/>
        <v>124.79643415800001</v>
      </c>
      <c r="N40">
        <f t="shared" si="7"/>
        <v>118.72365101200002</v>
      </c>
      <c r="O40">
        <f t="shared" si="7"/>
        <v>112.63576765499998</v>
      </c>
      <c r="P40">
        <f t="shared" si="7"/>
        <v>105.71086500800001</v>
      </c>
      <c r="Q40">
        <f t="shared" si="8"/>
        <v>98.858355726000013</v>
      </c>
      <c r="R40">
        <f t="shared" si="8"/>
        <v>91.806620752000001</v>
      </c>
      <c r="S40">
        <f t="shared" si="8"/>
        <v>85.012439064000034</v>
      </c>
      <c r="T40">
        <f t="shared" si="8"/>
        <v>78.220765810000017</v>
      </c>
      <c r="U40">
        <f t="shared" si="8"/>
        <v>70.47574286900003</v>
      </c>
      <c r="V40">
        <f t="shared" si="8"/>
        <v>63.75762996200001</v>
      </c>
      <c r="W40">
        <f t="shared" si="8"/>
        <v>58.956677070000026</v>
      </c>
      <c r="X40">
        <f t="shared" si="8"/>
        <v>53.057039739000011</v>
      </c>
      <c r="Y40">
        <f t="shared" si="8"/>
        <v>40.96950675999998</v>
      </c>
      <c r="Z40">
        <f t="shared" si="8"/>
        <v>30.658509395999989</v>
      </c>
      <c r="AA40">
        <f t="shared" si="9"/>
        <v>24.047945567999996</v>
      </c>
      <c r="AB40">
        <f t="shared" si="9"/>
        <v>17.715048899999999</v>
      </c>
      <c r="AC40">
        <f t="shared" si="9"/>
        <v>10.986476175000004</v>
      </c>
      <c r="AD40">
        <f t="shared" si="9"/>
        <v>5.3281683180000021</v>
      </c>
      <c r="AE40">
        <f t="shared" si="9"/>
        <v>2.6338522680000009</v>
      </c>
      <c r="AF40">
        <f t="shared" si="9"/>
        <v>1.7423130109214386</v>
      </c>
      <c r="AG40">
        <f t="shared" si="9"/>
        <v>1.527895924396979</v>
      </c>
      <c r="AH40">
        <f t="shared" si="9"/>
        <v>4.7506960819513694E-2</v>
      </c>
      <c r="AI40">
        <f t="shared" si="9"/>
        <v>0.24914869226678879</v>
      </c>
      <c r="AJ40">
        <f t="shared" si="9"/>
        <v>0</v>
      </c>
      <c r="AK40">
        <f t="shared" si="9"/>
        <v>0</v>
      </c>
      <c r="AL40">
        <f t="shared" si="3"/>
        <v>46862.612497781403</v>
      </c>
    </row>
    <row r="41" spans="5:38" x14ac:dyDescent="0.3">
      <c r="E41">
        <v>2044</v>
      </c>
      <c r="F41">
        <f>IF(E41&lt;startYear,'EIA AEO 2018 reference case'!F32,'EIA AEO 2018 reference case'!C32)</f>
        <v>6939.2890619999998</v>
      </c>
      <c r="G41">
        <f t="shared" si="7"/>
        <v>6804.4556854229995</v>
      </c>
      <c r="H41">
        <f t="shared" si="7"/>
        <v>6686.4897847880002</v>
      </c>
      <c r="I41">
        <f t="shared" si="7"/>
        <v>6599.0798400870008</v>
      </c>
      <c r="J41">
        <f t="shared" si="7"/>
        <v>6472.4381251200011</v>
      </c>
      <c r="K41">
        <f t="shared" si="7"/>
        <v>6322.1480144720008</v>
      </c>
      <c r="L41">
        <f t="shared" si="7"/>
        <v>6133.9772338580005</v>
      </c>
      <c r="M41">
        <f t="shared" si="7"/>
        <v>5913.9968380020018</v>
      </c>
      <c r="N41">
        <f t="shared" si="7"/>
        <v>120.31440734200001</v>
      </c>
      <c r="O41">
        <f t="shared" si="7"/>
        <v>113.74803816400002</v>
      </c>
      <c r="P41">
        <f t="shared" si="7"/>
        <v>107.29822824</v>
      </c>
      <c r="Q41">
        <f t="shared" si="8"/>
        <v>99.912947667000012</v>
      </c>
      <c r="R41">
        <f t="shared" si="8"/>
        <v>92.988223942000019</v>
      </c>
      <c r="S41">
        <f t="shared" si="8"/>
        <v>85.747647216000004</v>
      </c>
      <c r="T41">
        <f t="shared" si="8"/>
        <v>79.00541572000003</v>
      </c>
      <c r="U41">
        <f t="shared" si="8"/>
        <v>71.497658666000021</v>
      </c>
      <c r="V41">
        <f t="shared" si="8"/>
        <v>63.976171646000019</v>
      </c>
      <c r="W41">
        <f t="shared" si="8"/>
        <v>57.534275643000008</v>
      </c>
      <c r="X41">
        <f t="shared" si="8"/>
        <v>52.969906330000022</v>
      </c>
      <c r="Y41">
        <f t="shared" si="8"/>
        <v>47.451504828000012</v>
      </c>
      <c r="Z41">
        <f t="shared" si="8"/>
        <v>36.467363159999984</v>
      </c>
      <c r="AA41">
        <f t="shared" si="9"/>
        <v>27.25200835199999</v>
      </c>
      <c r="AB41">
        <f t="shared" si="9"/>
        <v>21.292451804999999</v>
      </c>
      <c r="AC41">
        <f t="shared" si="9"/>
        <v>15.630925499999998</v>
      </c>
      <c r="AD41">
        <f t="shared" si="9"/>
        <v>9.6680990340000026</v>
      </c>
      <c r="AE41">
        <f t="shared" si="9"/>
        <v>4.6823297340000014</v>
      </c>
      <c r="AF41">
        <f t="shared" si="9"/>
        <v>2.3159735460000013</v>
      </c>
      <c r="AG41">
        <f t="shared" si="9"/>
        <v>1.5145596761604663</v>
      </c>
      <c r="AH41">
        <f t="shared" si="9"/>
        <v>1.3440888958980943</v>
      </c>
      <c r="AI41">
        <f t="shared" si="9"/>
        <v>4.1416324817011935E-2</v>
      </c>
      <c r="AJ41">
        <f t="shared" si="9"/>
        <v>0.21739444717396278</v>
      </c>
      <c r="AK41">
        <f t="shared" si="9"/>
        <v>0</v>
      </c>
      <c r="AL41">
        <f t="shared" si="3"/>
        <v>52984.745619629037</v>
      </c>
    </row>
    <row r="42" spans="5:38" x14ac:dyDescent="0.3">
      <c r="E42">
        <v>2045</v>
      </c>
      <c r="F42">
        <f>IF(E42&lt;startYear,'EIA AEO 2018 reference case'!F33,'EIA AEO 2018 reference case'!C33)</f>
        <v>7010.1420900000003</v>
      </c>
      <c r="G42">
        <f t="shared" si="7"/>
        <v>6876.8354604420001</v>
      </c>
      <c r="H42">
        <f t="shared" si="7"/>
        <v>6742.659417846</v>
      </c>
      <c r="I42">
        <f t="shared" si="7"/>
        <v>6625.2083101819999</v>
      </c>
      <c r="J42">
        <f t="shared" si="7"/>
        <v>6510.9112502400012</v>
      </c>
      <c r="K42">
        <f t="shared" si="7"/>
        <v>6344.3377872270012</v>
      </c>
      <c r="L42">
        <f t="shared" si="7"/>
        <v>6174.340090648001</v>
      </c>
      <c r="M42">
        <f t="shared" si="7"/>
        <v>5947.0878295620005</v>
      </c>
      <c r="N42">
        <f t="shared" si="7"/>
        <v>5701.5974004980017</v>
      </c>
      <c r="O42">
        <f t="shared" si="7"/>
        <v>115.272127174</v>
      </c>
      <c r="P42">
        <f t="shared" si="7"/>
        <v>108.35779091200004</v>
      </c>
      <c r="Q42">
        <f t="shared" si="8"/>
        <v>101.41324888499999</v>
      </c>
      <c r="R42">
        <f t="shared" si="8"/>
        <v>93.980195039000009</v>
      </c>
      <c r="S42">
        <f t="shared" si="8"/>
        <v>86.851267986000025</v>
      </c>
      <c r="T42">
        <f t="shared" si="8"/>
        <v>79.688673679999994</v>
      </c>
      <c r="U42">
        <f t="shared" si="8"/>
        <v>72.214867592000033</v>
      </c>
      <c r="V42">
        <f t="shared" si="8"/>
        <v>64.903842044000015</v>
      </c>
      <c r="W42">
        <f t="shared" si="8"/>
        <v>57.731485569000014</v>
      </c>
      <c r="X42">
        <f t="shared" si="8"/>
        <v>51.691943017</v>
      </c>
      <c r="Y42">
        <f t="shared" si="8"/>
        <v>47.373577160000025</v>
      </c>
      <c r="Z42">
        <f t="shared" si="8"/>
        <v>42.237053748000015</v>
      </c>
      <c r="AA42">
        <f t="shared" si="9"/>
        <v>32.415433919999984</v>
      </c>
      <c r="AB42">
        <f t="shared" si="9"/>
        <v>24.129382394999993</v>
      </c>
      <c r="AC42">
        <f t="shared" si="9"/>
        <v>18.787457475</v>
      </c>
      <c r="AD42">
        <f t="shared" si="9"/>
        <v>13.755214439999998</v>
      </c>
      <c r="AE42">
        <f t="shared" si="9"/>
        <v>8.4962082420000016</v>
      </c>
      <c r="AF42">
        <f t="shared" si="9"/>
        <v>4.117220973000002</v>
      </c>
      <c r="AG42">
        <f t="shared" si="9"/>
        <v>2.013231906000001</v>
      </c>
      <c r="AH42">
        <f t="shared" si="9"/>
        <v>1.3323570083516885</v>
      </c>
      <c r="AI42">
        <f t="shared" si="9"/>
        <v>1.1717698066803899</v>
      </c>
      <c r="AJ42">
        <f t="shared" si="9"/>
        <v>3.613777361484375E-2</v>
      </c>
      <c r="AK42">
        <f t="shared" si="9"/>
        <v>6.5951124423561741E-2</v>
      </c>
      <c r="AL42">
        <f t="shared" si="3"/>
        <v>58961.156074515085</v>
      </c>
    </row>
    <row r="43" spans="5:38" x14ac:dyDescent="0.3">
      <c r="E43">
        <v>2046</v>
      </c>
      <c r="F43">
        <f>IF(E43&lt;startYear,'EIA AEO 2018 reference case'!F34,'EIA AEO 2018 reference case'!C34)</f>
        <v>7089.1108400000003</v>
      </c>
      <c r="G43">
        <f t="shared" si="7"/>
        <v>6947.0508111899999</v>
      </c>
      <c r="H43">
        <f t="shared" si="7"/>
        <v>6814.3818588840004</v>
      </c>
      <c r="I43">
        <f t="shared" si="7"/>
        <v>6680.8631502690005</v>
      </c>
      <c r="J43">
        <f t="shared" si="7"/>
        <v>6536.6906246400004</v>
      </c>
      <c r="K43">
        <f t="shared" si="7"/>
        <v>6382.0494650790015</v>
      </c>
      <c r="L43">
        <f t="shared" si="7"/>
        <v>6196.0110801930014</v>
      </c>
      <c r="M43">
        <f t="shared" si="7"/>
        <v>5986.2209148720003</v>
      </c>
      <c r="N43">
        <f t="shared" si="7"/>
        <v>5733.499938938</v>
      </c>
      <c r="O43">
        <f t="shared" si="7"/>
        <v>5462.6480333060017</v>
      </c>
      <c r="P43">
        <f t="shared" si="7"/>
        <v>109.80965699200001</v>
      </c>
      <c r="Q43">
        <f t="shared" si="8"/>
        <v>102.41469778800003</v>
      </c>
      <c r="R43">
        <f t="shared" si="8"/>
        <v>95.391409544999988</v>
      </c>
      <c r="S43">
        <f t="shared" si="8"/>
        <v>87.777771837000017</v>
      </c>
      <c r="T43">
        <f t="shared" si="8"/>
        <v>80.714312030000016</v>
      </c>
      <c r="U43">
        <f t="shared" si="8"/>
        <v>72.839399248000007</v>
      </c>
      <c r="V43">
        <f t="shared" si="8"/>
        <v>65.554906928000023</v>
      </c>
      <c r="W43">
        <f t="shared" si="8"/>
        <v>58.568606466000013</v>
      </c>
      <c r="X43">
        <f t="shared" si="8"/>
        <v>51.869127211000006</v>
      </c>
      <c r="Y43">
        <f t="shared" si="8"/>
        <v>46.230632084000007</v>
      </c>
      <c r="Z43">
        <f t="shared" si="8"/>
        <v>42.167689560000028</v>
      </c>
      <c r="AA43">
        <f t="shared" si="9"/>
        <v>37.544047776000014</v>
      </c>
      <c r="AB43">
        <f t="shared" si="9"/>
        <v>28.701165449999987</v>
      </c>
      <c r="AC43">
        <f t="shared" si="9"/>
        <v>21.290631524999995</v>
      </c>
      <c r="AD43">
        <f t="shared" si="9"/>
        <v>16.532962577999999</v>
      </c>
      <c r="AE43">
        <f t="shared" si="9"/>
        <v>12.087915719999996</v>
      </c>
      <c r="AF43">
        <f t="shared" si="9"/>
        <v>7.4708037990000022</v>
      </c>
      <c r="AG43">
        <f t="shared" si="9"/>
        <v>3.5790221530000017</v>
      </c>
      <c r="AH43">
        <f t="shared" si="9"/>
        <v>1.7710385940000009</v>
      </c>
      <c r="AI43">
        <f t="shared" si="9"/>
        <v>1.161542007280959</v>
      </c>
      <c r="AJ43">
        <f t="shared" si="9"/>
        <v>1.022426596025046</v>
      </c>
      <c r="AK43">
        <f t="shared" si="9"/>
        <v>1.0963144804503161E-2</v>
      </c>
      <c r="AL43">
        <f t="shared" si="3"/>
        <v>64773.037446403119</v>
      </c>
    </row>
    <row r="44" spans="5:38" x14ac:dyDescent="0.3">
      <c r="E44">
        <v>2047</v>
      </c>
      <c r="F44">
        <f>IF(E44&lt;startYear,'EIA AEO 2018 reference case'!F35,'EIA AEO 2018 reference case'!C35)</f>
        <v>7143.5791019999997</v>
      </c>
      <c r="G44">
        <f t="shared" si="7"/>
        <v>7025.3088424400003</v>
      </c>
      <c r="H44">
        <f t="shared" si="7"/>
        <v>6883.9595323800004</v>
      </c>
      <c r="I44">
        <f t="shared" si="7"/>
        <v>6751.9282573260007</v>
      </c>
      <c r="J44">
        <f t="shared" si="7"/>
        <v>6591.6018748800007</v>
      </c>
      <c r="K44">
        <f t="shared" si="7"/>
        <v>6407.3186226940006</v>
      </c>
      <c r="L44">
        <f t="shared" si="7"/>
        <v>6232.8410822610022</v>
      </c>
      <c r="M44">
        <f t="shared" si="7"/>
        <v>6007.2316348770009</v>
      </c>
      <c r="N44">
        <f t="shared" si="7"/>
        <v>5771.2275711279999</v>
      </c>
      <c r="O44">
        <f t="shared" si="7"/>
        <v>5493.2135619860001</v>
      </c>
      <c r="P44">
        <f t="shared" si="7"/>
        <v>5203.7862188480021</v>
      </c>
      <c r="Q44">
        <f t="shared" si="8"/>
        <v>103.78693345800001</v>
      </c>
      <c r="R44">
        <f t="shared" si="8"/>
        <v>96.333393196000031</v>
      </c>
      <c r="S44">
        <f t="shared" si="8"/>
        <v>89.095850235</v>
      </c>
      <c r="T44">
        <f t="shared" si="8"/>
        <v>81.575348635000012</v>
      </c>
      <c r="U44">
        <f t="shared" si="8"/>
        <v>73.776883558000023</v>
      </c>
      <c r="V44">
        <f t="shared" si="8"/>
        <v>66.121841631999999</v>
      </c>
      <c r="W44">
        <f t="shared" si="8"/>
        <v>59.156121192000022</v>
      </c>
      <c r="X44">
        <f t="shared" si="8"/>
        <v>52.621242454000004</v>
      </c>
      <c r="Y44">
        <f t="shared" si="8"/>
        <v>46.389096572000007</v>
      </c>
      <c r="Z44">
        <f t="shared" si="8"/>
        <v>41.150342844000008</v>
      </c>
      <c r="AA44">
        <f t="shared" si="9"/>
        <v>37.482390720000019</v>
      </c>
      <c r="AB44">
        <f t="shared" si="9"/>
        <v>33.242125635000015</v>
      </c>
      <c r="AC44">
        <f t="shared" si="9"/>
        <v>25.324557749999986</v>
      </c>
      <c r="AD44">
        <f t="shared" si="9"/>
        <v>18.735755741999995</v>
      </c>
      <c r="AE44">
        <f t="shared" si="9"/>
        <v>14.528967113999997</v>
      </c>
      <c r="AF44">
        <f t="shared" si="9"/>
        <v>10.629029339999997</v>
      </c>
      <c r="AG44">
        <f t="shared" si="9"/>
        <v>6.4942281390000023</v>
      </c>
      <c r="AH44">
        <f t="shared" si="9"/>
        <v>3.1484630970000014</v>
      </c>
      <c r="AI44">
        <f t="shared" si="9"/>
        <v>1.5439823640000006</v>
      </c>
      <c r="AJ44">
        <f t="shared" si="9"/>
        <v>1.013502339686327</v>
      </c>
      <c r="AK44">
        <f t="shared" si="9"/>
        <v>0.31017436059186793</v>
      </c>
      <c r="AL44">
        <f t="shared" si="3"/>
        <v>70374.456531197327</v>
      </c>
    </row>
    <row r="45" spans="5:38" x14ac:dyDescent="0.3">
      <c r="E45">
        <v>2048</v>
      </c>
      <c r="F45">
        <f>IF(E45&lt;startYear,'EIA AEO 2018 reference case'!F36,'EIA AEO 2018 reference case'!C36)</f>
        <v>7135.78125</v>
      </c>
      <c r="G45">
        <f t="shared" si="7"/>
        <v>7079.2868900819994</v>
      </c>
      <c r="H45">
        <f t="shared" si="7"/>
        <v>6961.5068448800002</v>
      </c>
      <c r="I45">
        <f t="shared" si="7"/>
        <v>6820.8682535700009</v>
      </c>
      <c r="J45">
        <f t="shared" si="7"/>
        <v>6661.7174995200012</v>
      </c>
      <c r="K45">
        <f t="shared" si="7"/>
        <v>6461.1430877730008</v>
      </c>
      <c r="L45">
        <f t="shared" si="7"/>
        <v>6257.5194625460008</v>
      </c>
      <c r="M45">
        <f t="shared" si="7"/>
        <v>6042.9395041290018</v>
      </c>
      <c r="N45">
        <f t="shared" si="7"/>
        <v>5791.4836973730007</v>
      </c>
      <c r="O45">
        <f t="shared" si="7"/>
        <v>5529.3600594159998</v>
      </c>
      <c r="P45">
        <f t="shared" si="7"/>
        <v>5232.9033202880009</v>
      </c>
      <c r="Q45">
        <f t="shared" si="8"/>
        <v>4918.3744747020019</v>
      </c>
      <c r="R45">
        <f t="shared" si="8"/>
        <v>97.624146586000009</v>
      </c>
      <c r="S45">
        <f t="shared" si="8"/>
        <v>89.975665668000033</v>
      </c>
      <c r="T45">
        <f t="shared" si="8"/>
        <v>82.800290924999999</v>
      </c>
      <c r="U45">
        <f t="shared" si="8"/>
        <v>74.563913711000026</v>
      </c>
      <c r="V45">
        <f t="shared" si="8"/>
        <v>66.972867172000008</v>
      </c>
      <c r="W45">
        <f t="shared" si="8"/>
        <v>59.667717648</v>
      </c>
      <c r="X45">
        <f t="shared" si="8"/>
        <v>53.149097848000018</v>
      </c>
      <c r="Y45">
        <f t="shared" si="8"/>
        <v>47.061750008000004</v>
      </c>
      <c r="Z45">
        <f t="shared" si="8"/>
        <v>41.291393652000011</v>
      </c>
      <c r="AA45">
        <f t="shared" si="9"/>
        <v>36.578082528000003</v>
      </c>
      <c r="AB45">
        <f t="shared" si="9"/>
        <v>33.187533450000018</v>
      </c>
      <c r="AC45">
        <f t="shared" si="9"/>
        <v>29.331287325000012</v>
      </c>
      <c r="AD45">
        <f t="shared" si="9"/>
        <v>22.285610819999988</v>
      </c>
      <c r="AE45">
        <f t="shared" si="9"/>
        <v>16.464755045999993</v>
      </c>
      <c r="AF45">
        <f t="shared" si="9"/>
        <v>12.775471082999999</v>
      </c>
      <c r="AG45">
        <f t="shared" si="9"/>
        <v>9.2396137399999976</v>
      </c>
      <c r="AH45">
        <f t="shared" si="9"/>
        <v>5.7129676110000016</v>
      </c>
      <c r="AI45">
        <f t="shared" si="9"/>
        <v>2.744813982000001</v>
      </c>
      <c r="AJ45">
        <f t="shared" si="9"/>
        <v>1.3472002980000004</v>
      </c>
      <c r="AK45">
        <f t="shared" si="9"/>
        <v>0.30746700192731269</v>
      </c>
      <c r="AL45">
        <f t="shared" si="3"/>
        <v>75675.965990381941</v>
      </c>
    </row>
    <row r="46" spans="5:38" x14ac:dyDescent="0.3">
      <c r="E46">
        <v>2049</v>
      </c>
      <c r="F46">
        <f>IF(E46&lt;startYear,'EIA AEO 2018 reference case'!F37,'EIA AEO 2018 reference case'!C37)</f>
        <v>7215.9169920000004</v>
      </c>
      <c r="G46">
        <f t="shared" si="7"/>
        <v>7071.5592187499997</v>
      </c>
      <c r="H46">
        <f t="shared" si="7"/>
        <v>7014.9946781640001</v>
      </c>
      <c r="I46">
        <f t="shared" si="7"/>
        <v>6897.7048473200002</v>
      </c>
      <c r="J46">
        <f t="shared" si="7"/>
        <v>6729.7364064000012</v>
      </c>
      <c r="K46">
        <f t="shared" si="7"/>
        <v>6529.8710073420016</v>
      </c>
      <c r="L46">
        <f t="shared" si="7"/>
        <v>6310.0855448070015</v>
      </c>
      <c r="M46">
        <f t="shared" si="7"/>
        <v>6066.8659859939999</v>
      </c>
      <c r="N46">
        <f t="shared" si="7"/>
        <v>5825.9091291210016</v>
      </c>
      <c r="O46">
        <f t="shared" si="7"/>
        <v>5548.7672676810007</v>
      </c>
      <c r="P46">
        <f t="shared" si="7"/>
        <v>5267.3369217280006</v>
      </c>
      <c r="Q46">
        <f t="shared" si="8"/>
        <v>4945.8945922620005</v>
      </c>
      <c r="R46">
        <f t="shared" si="8"/>
        <v>4626.3252481340014</v>
      </c>
      <c r="S46">
        <f t="shared" si="8"/>
        <v>91.181233038000016</v>
      </c>
      <c r="T46">
        <f t="shared" si="8"/>
        <v>83.617938140000021</v>
      </c>
      <c r="U46">
        <f t="shared" si="8"/>
        <v>75.683571705000006</v>
      </c>
      <c r="V46">
        <f t="shared" si="8"/>
        <v>67.687314074000014</v>
      </c>
      <c r="W46">
        <f t="shared" si="8"/>
        <v>60.435674958000007</v>
      </c>
      <c r="X46">
        <f t="shared" si="8"/>
        <v>53.608744111999997</v>
      </c>
      <c r="Y46">
        <f t="shared" si="8"/>
        <v>47.533836896000018</v>
      </c>
      <c r="Z46">
        <f t="shared" si="8"/>
        <v>41.890129128000005</v>
      </c>
      <c r="AA46">
        <f t="shared" si="9"/>
        <v>36.703461024000006</v>
      </c>
      <c r="AB46">
        <f t="shared" si="9"/>
        <v>32.386843905000006</v>
      </c>
      <c r="AC46">
        <f t="shared" si="9"/>
        <v>29.283117750000017</v>
      </c>
      <c r="AD46">
        <f t="shared" si="9"/>
        <v>25.811532846000009</v>
      </c>
      <c r="AE46">
        <f t="shared" si="9"/>
        <v>19.584324659999986</v>
      </c>
      <c r="AF46">
        <f t="shared" si="9"/>
        <v>14.477629436999996</v>
      </c>
      <c r="AG46">
        <f t="shared" si="9"/>
        <v>11.105474863</v>
      </c>
      <c r="AH46">
        <f t="shared" si="9"/>
        <v>8.1280812599999983</v>
      </c>
      <c r="AI46">
        <f t="shared" si="9"/>
        <v>4.9805358660000012</v>
      </c>
      <c r="AJ46">
        <f t="shared" si="9"/>
        <v>2.3949847490000011</v>
      </c>
      <c r="AK46">
        <f t="shared" si="9"/>
        <v>0.40870121400000015</v>
      </c>
      <c r="AL46">
        <f t="shared" si="3"/>
        <v>80757.870969327996</v>
      </c>
    </row>
    <row r="47" spans="5:38" x14ac:dyDescent="0.3">
      <c r="E47">
        <v>2050</v>
      </c>
      <c r="F47">
        <f>IF(E47&lt;startYear,'EIA AEO 2018 reference case'!F38,'EIA AEO 2018 reference case'!C38)</f>
        <v>7287.3588870000003</v>
      </c>
      <c r="G47">
        <f t="shared" si="7"/>
        <v>7150.9737390720002</v>
      </c>
      <c r="H47">
        <f t="shared" si="7"/>
        <v>7007.3371875000003</v>
      </c>
      <c r="I47">
        <f t="shared" si="7"/>
        <v>6950.7024662459999</v>
      </c>
      <c r="J47">
        <f t="shared" si="7"/>
        <v>6805.5464064000007</v>
      </c>
      <c r="K47">
        <f t="shared" si="7"/>
        <v>6596.5437066900013</v>
      </c>
      <c r="L47">
        <f t="shared" si="7"/>
        <v>6377.2066479780024</v>
      </c>
      <c r="M47">
        <f t="shared" si="7"/>
        <v>6117.8304901230013</v>
      </c>
      <c r="N47">
        <f t="shared" si="7"/>
        <v>5848.9762985059997</v>
      </c>
      <c r="O47">
        <f t="shared" si="7"/>
        <v>5581.7499572370016</v>
      </c>
      <c r="P47">
        <f t="shared" si="7"/>
        <v>5285.8244688480017</v>
      </c>
      <c r="Q47">
        <f t="shared" si="8"/>
        <v>4978.4396160719998</v>
      </c>
      <c r="R47">
        <f t="shared" si="8"/>
        <v>4652.2112426540007</v>
      </c>
      <c r="S47">
        <f t="shared" si="8"/>
        <v>4321.0010567220015</v>
      </c>
      <c r="T47">
        <f t="shared" si="8"/>
        <v>84.738319490000009</v>
      </c>
      <c r="U47">
        <f t="shared" si="8"/>
        <v>76.430941804000028</v>
      </c>
      <c r="V47">
        <f t="shared" si="8"/>
        <v>68.703712469999999</v>
      </c>
      <c r="W47">
        <f t="shared" si="8"/>
        <v>61.080385011000011</v>
      </c>
      <c r="X47">
        <f t="shared" si="8"/>
        <v>54.298719001999999</v>
      </c>
      <c r="Y47">
        <f t="shared" si="8"/>
        <v>47.944921024000003</v>
      </c>
      <c r="Z47">
        <f t="shared" si="8"/>
        <v>42.310338336000022</v>
      </c>
      <c r="AA47">
        <f t="shared" si="9"/>
        <v>37.235670336000005</v>
      </c>
      <c r="AB47">
        <f t="shared" si="9"/>
        <v>32.497856115000012</v>
      </c>
      <c r="AC47">
        <f t="shared" si="9"/>
        <v>28.576626975000003</v>
      </c>
      <c r="AD47">
        <f t="shared" si="9"/>
        <v>25.769143620000015</v>
      </c>
      <c r="AE47">
        <f t="shared" si="9"/>
        <v>22.682862198000006</v>
      </c>
      <c r="AF47">
        <f t="shared" si="9"/>
        <v>17.22069926999999</v>
      </c>
      <c r="AG47">
        <f t="shared" si="9"/>
        <v>12.585128856999997</v>
      </c>
      <c r="AH47">
        <f t="shared" si="9"/>
        <v>9.769477886999999</v>
      </c>
      <c r="AI47">
        <f t="shared" si="9"/>
        <v>7.0860195599999978</v>
      </c>
      <c r="AJ47">
        <f t="shared" si="9"/>
        <v>4.3457616870000013</v>
      </c>
      <c r="AK47">
        <f t="shared" si="9"/>
        <v>0.72656840700000036</v>
      </c>
      <c r="AL47">
        <f t="shared" si="3"/>
        <v>85595.70532309702</v>
      </c>
    </row>
    <row r="58" spans="5:38" x14ac:dyDescent="0.3">
      <c r="E58" t="s">
        <v>85</v>
      </c>
    </row>
    <row r="59" spans="5:38" x14ac:dyDescent="0.3">
      <c r="E59" t="s">
        <v>65</v>
      </c>
      <c r="F59">
        <v>0</v>
      </c>
      <c r="G59">
        <v>1</v>
      </c>
      <c r="H59">
        <v>2</v>
      </c>
      <c r="I59">
        <v>3</v>
      </c>
      <c r="J59">
        <v>4</v>
      </c>
      <c r="K59">
        <v>5</v>
      </c>
      <c r="L59">
        <v>6</v>
      </c>
      <c r="M59">
        <v>7</v>
      </c>
      <c r="N59">
        <v>8</v>
      </c>
      <c r="O59">
        <v>9</v>
      </c>
      <c r="P59">
        <v>10</v>
      </c>
      <c r="Q59">
        <v>11</v>
      </c>
      <c r="R59">
        <v>12</v>
      </c>
      <c r="S59">
        <v>13</v>
      </c>
      <c r="T59">
        <v>14</v>
      </c>
      <c r="U59">
        <v>15</v>
      </c>
      <c r="V59">
        <v>16</v>
      </c>
      <c r="W59">
        <v>17</v>
      </c>
      <c r="X59">
        <v>18</v>
      </c>
      <c r="Y59">
        <v>19</v>
      </c>
      <c r="Z59">
        <v>20</v>
      </c>
      <c r="AA59">
        <v>21</v>
      </c>
      <c r="AB59">
        <v>22</v>
      </c>
      <c r="AC59">
        <v>23</v>
      </c>
      <c r="AD59">
        <v>24</v>
      </c>
      <c r="AE59">
        <v>25</v>
      </c>
      <c r="AF59">
        <v>26</v>
      </c>
      <c r="AG59">
        <v>27</v>
      </c>
      <c r="AH59">
        <v>28</v>
      </c>
      <c r="AI59">
        <v>29</v>
      </c>
      <c r="AJ59">
        <v>30</v>
      </c>
      <c r="AK59">
        <v>31</v>
      </c>
      <c r="AL59" t="s">
        <v>2</v>
      </c>
    </row>
    <row r="60" spans="5:38" x14ac:dyDescent="0.3">
      <c r="E60">
        <v>2018</v>
      </c>
      <c r="F60">
        <f>F15*F$3/1000000</f>
        <v>0.23160202438979699</v>
      </c>
      <c r="G60">
        <f t="shared" ref="G60:AK68" si="10">G15*G$3/1000000</f>
        <v>0.16699912096484401</v>
      </c>
      <c r="H60">
        <f t="shared" si="10"/>
        <v>0.1614486506022651</v>
      </c>
      <c r="I60">
        <f t="shared" si="10"/>
        <v>5.4679348218224753E-3</v>
      </c>
      <c r="J60">
        <f t="shared" si="10"/>
        <v>3.1385260764847392E-2</v>
      </c>
      <c r="K60">
        <f t="shared" si="10"/>
        <v>0</v>
      </c>
      <c r="L60">
        <f t="shared" si="10"/>
        <v>0</v>
      </c>
      <c r="M60">
        <f t="shared" si="10"/>
        <v>0</v>
      </c>
      <c r="N60">
        <f t="shared" si="10"/>
        <v>8.2723185665656181E-3</v>
      </c>
      <c r="O60">
        <f t="shared" si="10"/>
        <v>6.3050534234802306E-3</v>
      </c>
      <c r="P60">
        <f t="shared" si="10"/>
        <v>1.5521798630085844E-3</v>
      </c>
      <c r="Q60">
        <f t="shared" si="10"/>
        <v>1.2979135232216109E-3</v>
      </c>
      <c r="R60">
        <f t="shared" si="10"/>
        <v>1.1802562499478874E-3</v>
      </c>
      <c r="S60">
        <f t="shared" si="10"/>
        <v>8.2683969120312393E-4</v>
      </c>
      <c r="T60">
        <f t="shared" si="10"/>
        <v>7.3444867402201199E-4</v>
      </c>
      <c r="U60">
        <f t="shared" si="10"/>
        <v>6.8557022287039351E-4</v>
      </c>
      <c r="V60">
        <f t="shared" si="10"/>
        <v>2.504127045401751E-3</v>
      </c>
      <c r="W60">
        <f t="shared" si="10"/>
        <v>1.5943365142462209E-3</v>
      </c>
      <c r="X60">
        <f t="shared" si="10"/>
        <v>1.5907554649682552E-3</v>
      </c>
      <c r="Y60">
        <f t="shared" si="10"/>
        <v>1.2187603894785002E-3</v>
      </c>
      <c r="Z60">
        <f t="shared" si="10"/>
        <v>1.0955279051085968E-3</v>
      </c>
      <c r="AA60">
        <f t="shared" si="10"/>
        <v>1.8487903864239708E-4</v>
      </c>
      <c r="AB60">
        <f t="shared" si="10"/>
        <v>0</v>
      </c>
      <c r="AC60">
        <f t="shared" si="10"/>
        <v>0</v>
      </c>
      <c r="AD60">
        <f t="shared" si="10"/>
        <v>0</v>
      </c>
      <c r="AE60">
        <f t="shared" si="10"/>
        <v>0</v>
      </c>
      <c r="AF60">
        <f t="shared" si="10"/>
        <v>0</v>
      </c>
      <c r="AG60">
        <f t="shared" si="10"/>
        <v>0</v>
      </c>
      <c r="AH60">
        <f t="shared" si="10"/>
        <v>0</v>
      </c>
      <c r="AI60">
        <f t="shared" si="10"/>
        <v>0</v>
      </c>
      <c r="AJ60">
        <f t="shared" si="10"/>
        <v>0</v>
      </c>
      <c r="AK60">
        <f t="shared" si="10"/>
        <v>0</v>
      </c>
      <c r="AL60">
        <f>SUM(F60:AK60)</f>
        <v>0.62594595811574116</v>
      </c>
    </row>
    <row r="61" spans="5:38" x14ac:dyDescent="0.3">
      <c r="E61">
        <v>2019</v>
      </c>
      <c r="F61">
        <f t="shared" ref="F61:U76" si="11">F16*F$3/1000000</f>
        <v>0.41173039901679853</v>
      </c>
      <c r="G61">
        <f t="shared" si="11"/>
        <v>0.22198396266081263</v>
      </c>
      <c r="H61">
        <f t="shared" si="11"/>
        <v>0.16003944514036059</v>
      </c>
      <c r="I61">
        <f t="shared" si="11"/>
        <v>0.15470133956637622</v>
      </c>
      <c r="J61">
        <f t="shared" si="11"/>
        <v>5.2172144371989918E-3</v>
      </c>
      <c r="K61">
        <f t="shared" si="11"/>
        <v>2.9752041369661315E-2</v>
      </c>
      <c r="L61">
        <f t="shared" si="11"/>
        <v>0</v>
      </c>
      <c r="M61">
        <f t="shared" si="11"/>
        <v>0</v>
      </c>
      <c r="N61">
        <f t="shared" si="11"/>
        <v>0</v>
      </c>
      <c r="O61">
        <f t="shared" si="11"/>
        <v>7.6696524348256502E-3</v>
      </c>
      <c r="P61">
        <f t="shared" si="11"/>
        <v>5.8140078097510279E-3</v>
      </c>
      <c r="Q61">
        <f t="shared" si="11"/>
        <v>1.4206024596610655E-3</v>
      </c>
      <c r="R61">
        <f t="shared" si="11"/>
        <v>1.1827082096367875E-3</v>
      </c>
      <c r="S61">
        <f t="shared" si="11"/>
        <v>1.0684744295246789E-3</v>
      </c>
      <c r="T61">
        <f t="shared" si="11"/>
        <v>7.4523513259232581E-4</v>
      </c>
      <c r="U61">
        <f t="shared" si="11"/>
        <v>6.5151544215561158E-4</v>
      </c>
      <c r="V61">
        <f t="shared" si="10"/>
        <v>6.0444936285539998E-4</v>
      </c>
      <c r="W61">
        <f t="shared" si="10"/>
        <v>2.1966359733666591E-3</v>
      </c>
      <c r="X61">
        <f t="shared" si="10"/>
        <v>1.393814705219982E-3</v>
      </c>
      <c r="Y61">
        <f t="shared" si="10"/>
        <v>1.3858176144796474E-3</v>
      </c>
      <c r="Z61">
        <f t="shared" si="10"/>
        <v>1.0579639891550039E-3</v>
      </c>
      <c r="AA61">
        <f t="shared" si="10"/>
        <v>9.5091189405183791E-4</v>
      </c>
      <c r="AB61">
        <f t="shared" si="10"/>
        <v>1.6007098965002803E-4</v>
      </c>
      <c r="AC61">
        <f t="shared" si="10"/>
        <v>0</v>
      </c>
      <c r="AD61">
        <f t="shared" si="10"/>
        <v>0</v>
      </c>
      <c r="AE61">
        <f t="shared" si="10"/>
        <v>0</v>
      </c>
      <c r="AF61">
        <f t="shared" si="10"/>
        <v>0</v>
      </c>
      <c r="AG61">
        <f t="shared" si="10"/>
        <v>0</v>
      </c>
      <c r="AH61">
        <f t="shared" si="10"/>
        <v>0</v>
      </c>
      <c r="AI61">
        <f t="shared" si="10"/>
        <v>0</v>
      </c>
      <c r="AJ61">
        <f t="shared" si="10"/>
        <v>0</v>
      </c>
      <c r="AK61">
        <f t="shared" si="10"/>
        <v>0</v>
      </c>
      <c r="AL61">
        <f t="shared" ref="AL61:AL92" si="12">SUM(F61:AK61)</f>
        <v>1.0097262626381343</v>
      </c>
    </row>
    <row r="62" spans="5:38" x14ac:dyDescent="0.3">
      <c r="E62">
        <v>2020</v>
      </c>
      <c r="F62">
        <f t="shared" si="11"/>
        <v>0.74709544357955548</v>
      </c>
      <c r="G62">
        <f t="shared" si="10"/>
        <v>0.39463189392438197</v>
      </c>
      <c r="H62">
        <f t="shared" si="10"/>
        <v>0.21273279768804182</v>
      </c>
      <c r="I62">
        <f t="shared" si="10"/>
        <v>0.15335102804709355</v>
      </c>
      <c r="J62">
        <f t="shared" si="10"/>
        <v>0.14760784254752873</v>
      </c>
      <c r="K62">
        <f t="shared" si="10"/>
        <v>4.9457221634364662E-3</v>
      </c>
      <c r="L62">
        <f t="shared" si="10"/>
        <v>2.8102807848238376E-2</v>
      </c>
      <c r="M62">
        <f t="shared" si="10"/>
        <v>0</v>
      </c>
      <c r="N62">
        <f t="shared" si="10"/>
        <v>0</v>
      </c>
      <c r="O62">
        <f t="shared" si="10"/>
        <v>0</v>
      </c>
      <c r="P62">
        <f t="shared" si="10"/>
        <v>7.0723301071633068E-3</v>
      </c>
      <c r="Q62">
        <f t="shared" si="10"/>
        <v>5.3211576775721095E-3</v>
      </c>
      <c r="R62">
        <f t="shared" si="10"/>
        <v>1.29450703888265E-3</v>
      </c>
      <c r="S62">
        <f t="shared" si="10"/>
        <v>1.0706941646287556E-3</v>
      </c>
      <c r="T62">
        <f t="shared" si="10"/>
        <v>9.6302184284319877E-4</v>
      </c>
      <c r="U62">
        <f t="shared" si="10"/>
        <v>6.6108390428686807E-4</v>
      </c>
      <c r="V62">
        <f t="shared" si="10"/>
        <v>5.7442415198925975E-4</v>
      </c>
      <c r="W62">
        <f t="shared" si="10"/>
        <v>5.3022677781658215E-4</v>
      </c>
      <c r="X62">
        <f t="shared" si="10"/>
        <v>1.9203621659140053E-3</v>
      </c>
      <c r="Y62">
        <f t="shared" si="10"/>
        <v>1.2142488348158243E-3</v>
      </c>
      <c r="Z62">
        <f t="shared" si="10"/>
        <v>1.202980622207055E-3</v>
      </c>
      <c r="AA62">
        <f t="shared" si="10"/>
        <v>9.183066319668941E-4</v>
      </c>
      <c r="AB62">
        <f t="shared" si="10"/>
        <v>8.2331349767173769E-4</v>
      </c>
      <c r="AC62">
        <f t="shared" si="10"/>
        <v>1.383207602971015E-4</v>
      </c>
      <c r="AD62">
        <f t="shared" si="10"/>
        <v>0</v>
      </c>
      <c r="AE62">
        <f t="shared" si="10"/>
        <v>0</v>
      </c>
      <c r="AF62">
        <f t="shared" si="10"/>
        <v>0</v>
      </c>
      <c r="AG62">
        <f t="shared" si="10"/>
        <v>0</v>
      </c>
      <c r="AH62">
        <f t="shared" si="10"/>
        <v>0</v>
      </c>
      <c r="AI62">
        <f t="shared" si="10"/>
        <v>0</v>
      </c>
      <c r="AJ62">
        <f t="shared" si="10"/>
        <v>0</v>
      </c>
      <c r="AK62">
        <f t="shared" si="10"/>
        <v>0</v>
      </c>
      <c r="AL62">
        <f t="shared" si="12"/>
        <v>1.7121725139763317</v>
      </c>
    </row>
    <row r="63" spans="5:38" x14ac:dyDescent="0.3">
      <c r="E63">
        <v>2021</v>
      </c>
      <c r="F63">
        <f t="shared" si="11"/>
        <v>1.0629243657356298</v>
      </c>
      <c r="G63">
        <f t="shared" si="10"/>
        <v>0.71606976445294568</v>
      </c>
      <c r="H63">
        <f t="shared" si="10"/>
        <v>0.37818563938215716</v>
      </c>
      <c r="I63">
        <f t="shared" si="10"/>
        <v>0.20384220400279546</v>
      </c>
      <c r="J63">
        <f t="shared" si="10"/>
        <v>0.14631944665718244</v>
      </c>
      <c r="K63">
        <f t="shared" si="10"/>
        <v>0.13992665763922266</v>
      </c>
      <c r="L63">
        <f t="shared" si="10"/>
        <v>4.6715678397636949E-3</v>
      </c>
      <c r="M63">
        <f t="shared" si="10"/>
        <v>2.6355664809257336E-2</v>
      </c>
      <c r="N63">
        <f t="shared" si="10"/>
        <v>0</v>
      </c>
      <c r="O63">
        <f t="shared" si="10"/>
        <v>0</v>
      </c>
      <c r="P63">
        <f t="shared" si="10"/>
        <v>0</v>
      </c>
      <c r="Q63">
        <f t="shared" si="10"/>
        <v>6.4728127101824386E-3</v>
      </c>
      <c r="R63">
        <f t="shared" si="10"/>
        <v>4.8488414346860931E-3</v>
      </c>
      <c r="S63">
        <f t="shared" si="10"/>
        <v>1.1719045503439545E-3</v>
      </c>
      <c r="T63">
        <f t="shared" si="10"/>
        <v>9.6502250222397818E-4</v>
      </c>
      <c r="U63">
        <f t="shared" si="10"/>
        <v>8.5427835046604516E-4</v>
      </c>
      <c r="V63">
        <f t="shared" si="10"/>
        <v>5.8286041518419349E-4</v>
      </c>
      <c r="W63">
        <f t="shared" si="10"/>
        <v>5.0388847424784225E-4</v>
      </c>
      <c r="X63">
        <f t="shared" si="10"/>
        <v>4.6353945570365781E-4</v>
      </c>
      <c r="Y63">
        <f t="shared" si="10"/>
        <v>1.6729609134217393E-3</v>
      </c>
      <c r="Z63">
        <f t="shared" si="10"/>
        <v>1.0540476636742768E-3</v>
      </c>
      <c r="AA63">
        <f t="shared" si="10"/>
        <v>1.044180231864723E-3</v>
      </c>
      <c r="AB63">
        <f t="shared" si="10"/>
        <v>7.9508338241334614E-4</v>
      </c>
      <c r="AC63">
        <f t="shared" si="10"/>
        <v>7.114427742953653E-4</v>
      </c>
      <c r="AD63">
        <f t="shared" si="10"/>
        <v>1.1939989977210715E-4</v>
      </c>
      <c r="AE63">
        <f t="shared" si="10"/>
        <v>0</v>
      </c>
      <c r="AF63">
        <f t="shared" si="10"/>
        <v>0</v>
      </c>
      <c r="AG63">
        <f t="shared" si="10"/>
        <v>0</v>
      </c>
      <c r="AH63">
        <f t="shared" si="10"/>
        <v>0</v>
      </c>
      <c r="AI63">
        <f t="shared" si="10"/>
        <v>0</v>
      </c>
      <c r="AJ63">
        <f t="shared" si="10"/>
        <v>0</v>
      </c>
      <c r="AK63">
        <f t="shared" si="10"/>
        <v>0</v>
      </c>
      <c r="AL63">
        <f t="shared" si="12"/>
        <v>2.6995555732774337</v>
      </c>
    </row>
    <row r="64" spans="5:38" x14ac:dyDescent="0.3">
      <c r="E64">
        <v>2022</v>
      </c>
      <c r="F64">
        <f t="shared" si="11"/>
        <v>1.2775728679916936</v>
      </c>
      <c r="G64">
        <f t="shared" si="10"/>
        <v>1.01878281649908</v>
      </c>
      <c r="H64">
        <f t="shared" si="10"/>
        <v>0.68622761079660499</v>
      </c>
      <c r="I64">
        <f t="shared" si="10"/>
        <v>0.36238039029088898</v>
      </c>
      <c r="J64">
        <f t="shared" si="10"/>
        <v>0.19449545839308002</v>
      </c>
      <c r="K64">
        <f t="shared" si="10"/>
        <v>0.13870530701488698</v>
      </c>
      <c r="L64">
        <f t="shared" si="10"/>
        <v>0.13217015678430655</v>
      </c>
      <c r="M64">
        <f t="shared" si="10"/>
        <v>4.3811378842785716E-3</v>
      </c>
      <c r="N64">
        <f t="shared" si="10"/>
        <v>2.4582670387754899E-2</v>
      </c>
      <c r="O64">
        <f t="shared" si="10"/>
        <v>0</v>
      </c>
      <c r="P64">
        <f t="shared" si="10"/>
        <v>0</v>
      </c>
      <c r="Q64">
        <f t="shared" si="10"/>
        <v>0</v>
      </c>
      <c r="R64">
        <f t="shared" si="10"/>
        <v>5.898273340100635E-3</v>
      </c>
      <c r="S64">
        <f t="shared" si="10"/>
        <v>4.3896086854109881E-3</v>
      </c>
      <c r="T64">
        <f t="shared" si="10"/>
        <v>1.0562439760122479E-3</v>
      </c>
      <c r="U64">
        <f t="shared" si="10"/>
        <v>8.5605309733015648E-4</v>
      </c>
      <c r="V64">
        <f t="shared" si="10"/>
        <v>7.5319491339398794E-4</v>
      </c>
      <c r="W64">
        <f t="shared" si="10"/>
        <v>5.1128881731302698E-4</v>
      </c>
      <c r="X64">
        <f t="shared" si="10"/>
        <v>4.4051375535957834E-4</v>
      </c>
      <c r="Y64">
        <f t="shared" si="10"/>
        <v>4.038214275336508E-4</v>
      </c>
      <c r="Z64">
        <f t="shared" si="10"/>
        <v>1.4522398470969383E-3</v>
      </c>
      <c r="AA64">
        <f t="shared" si="10"/>
        <v>9.1490728406965123E-4</v>
      </c>
      <c r="AB64">
        <f t="shared" si="10"/>
        <v>9.0406659573170325E-4</v>
      </c>
      <c r="AC64">
        <f t="shared" si="10"/>
        <v>6.8704852887742406E-4</v>
      </c>
      <c r="AD64">
        <f t="shared" si="10"/>
        <v>6.141247037827084E-4</v>
      </c>
      <c r="AE64">
        <f t="shared" si="10"/>
        <v>1.0492718464821536E-4</v>
      </c>
      <c r="AF64">
        <f t="shared" si="10"/>
        <v>0</v>
      </c>
      <c r="AG64">
        <f t="shared" si="10"/>
        <v>0</v>
      </c>
      <c r="AH64">
        <f t="shared" si="10"/>
        <v>0</v>
      </c>
      <c r="AI64">
        <f t="shared" si="10"/>
        <v>0</v>
      </c>
      <c r="AJ64">
        <f t="shared" si="10"/>
        <v>0</v>
      </c>
      <c r="AK64">
        <f t="shared" si="10"/>
        <v>0</v>
      </c>
      <c r="AL64">
        <f t="shared" si="12"/>
        <v>3.8582847281992354</v>
      </c>
    </row>
    <row r="65" spans="5:38" x14ac:dyDescent="0.3">
      <c r="E65">
        <v>2023</v>
      </c>
      <c r="F65">
        <f t="shared" si="11"/>
        <v>1.4477921355214463</v>
      </c>
      <c r="G65">
        <f t="shared" si="10"/>
        <v>1.2245173096907922</v>
      </c>
      <c r="H65">
        <f t="shared" si="10"/>
        <v>0.97632511913263464</v>
      </c>
      <c r="I65">
        <f t="shared" si="10"/>
        <v>0.65754857808752243</v>
      </c>
      <c r="J65">
        <f t="shared" si="10"/>
        <v>0.34576421731254009</v>
      </c>
      <c r="K65">
        <f t="shared" si="10"/>
        <v>0.184374345896893</v>
      </c>
      <c r="L65">
        <f t="shared" si="10"/>
        <v>0.13101650882164836</v>
      </c>
      <c r="M65">
        <f t="shared" si="10"/>
        <v>0.12395317823064188</v>
      </c>
      <c r="N65">
        <f t="shared" si="10"/>
        <v>4.0864106184373972E-3</v>
      </c>
      <c r="O65">
        <f t="shared" si="10"/>
        <v>2.2791740462702742E-2</v>
      </c>
      <c r="P65">
        <f t="shared" si="10"/>
        <v>0</v>
      </c>
      <c r="Q65">
        <f t="shared" si="10"/>
        <v>0</v>
      </c>
      <c r="R65">
        <f t="shared" si="10"/>
        <v>0</v>
      </c>
      <c r="S65">
        <f t="shared" si="10"/>
        <v>5.3396491164718783E-3</v>
      </c>
      <c r="T65">
        <f t="shared" si="10"/>
        <v>3.956378298604255E-3</v>
      </c>
      <c r="U65">
        <f t="shared" si="10"/>
        <v>9.3697393078171214E-4</v>
      </c>
      <c r="V65">
        <f t="shared" si="10"/>
        <v>7.5475966135919303E-4</v>
      </c>
      <c r="W65">
        <f t="shared" si="10"/>
        <v>6.6070730906249984E-4</v>
      </c>
      <c r="X65">
        <f t="shared" si="10"/>
        <v>4.4698334750387163E-4</v>
      </c>
      <c r="Y65">
        <f t="shared" si="10"/>
        <v>3.8376214009113233E-4</v>
      </c>
      <c r="Z65">
        <f t="shared" si="10"/>
        <v>3.505434965461733E-4</v>
      </c>
      <c r="AA65">
        <f t="shared" si="10"/>
        <v>1.2605357993903503E-3</v>
      </c>
      <c r="AB65">
        <f t="shared" si="10"/>
        <v>7.9214017702850588E-4</v>
      </c>
      <c r="AC65">
        <f t="shared" si="10"/>
        <v>7.8122325072286819E-4</v>
      </c>
      <c r="AD65">
        <f t="shared" si="10"/>
        <v>5.9306734079784477E-4</v>
      </c>
      <c r="AE65">
        <f t="shared" si="10"/>
        <v>5.3968534574844065E-4</v>
      </c>
      <c r="AF65">
        <f t="shared" si="10"/>
        <v>9.2263558914810071E-5</v>
      </c>
      <c r="AG65">
        <f t="shared" si="10"/>
        <v>0</v>
      </c>
      <c r="AH65">
        <f t="shared" si="10"/>
        <v>0</v>
      </c>
      <c r="AI65">
        <f t="shared" si="10"/>
        <v>0</v>
      </c>
      <c r="AJ65">
        <f t="shared" si="10"/>
        <v>0</v>
      </c>
      <c r="AK65">
        <f t="shared" si="10"/>
        <v>0</v>
      </c>
      <c r="AL65">
        <f t="shared" si="12"/>
        <v>5.1350582165482832</v>
      </c>
    </row>
    <row r="66" spans="5:38" x14ac:dyDescent="0.3">
      <c r="E66">
        <v>2024</v>
      </c>
      <c r="F66">
        <f t="shared" si="11"/>
        <v>1.7221046497825148</v>
      </c>
      <c r="G66">
        <f t="shared" si="10"/>
        <v>1.3876676432296735</v>
      </c>
      <c r="H66">
        <f t="shared" si="10"/>
        <v>1.1734856427713565</v>
      </c>
      <c r="I66">
        <f t="shared" si="10"/>
        <v>0.93552224325621802</v>
      </c>
      <c r="J66">
        <f t="shared" si="10"/>
        <v>0.62739810304002008</v>
      </c>
      <c r="K66">
        <f t="shared" si="10"/>
        <v>0.32777141393559106</v>
      </c>
      <c r="L66">
        <f t="shared" si="10"/>
        <v>0.17415399335148224</v>
      </c>
      <c r="M66">
        <f t="shared" si="10"/>
        <v>0.1228712522118648</v>
      </c>
      <c r="N66">
        <f t="shared" si="10"/>
        <v>0.11561461818592497</v>
      </c>
      <c r="O66">
        <f t="shared" si="10"/>
        <v>3.7887019095309842E-3</v>
      </c>
      <c r="P66">
        <f t="shared" si="10"/>
        <v>2.1016690604792582E-2</v>
      </c>
      <c r="Q66">
        <f t="shared" si="10"/>
        <v>0</v>
      </c>
      <c r="R66">
        <f t="shared" si="10"/>
        <v>0</v>
      </c>
      <c r="S66">
        <f t="shared" si="10"/>
        <v>0</v>
      </c>
      <c r="T66">
        <f t="shared" si="10"/>
        <v>4.8126549313570032E-3</v>
      </c>
      <c r="U66">
        <f t="shared" si="10"/>
        <v>3.509627898753294E-3</v>
      </c>
      <c r="V66">
        <f t="shared" si="10"/>
        <v>8.2610544708589851E-4</v>
      </c>
      <c r="W66">
        <f t="shared" si="10"/>
        <v>6.6207991580620863E-4</v>
      </c>
      <c r="X66">
        <f t="shared" si="10"/>
        <v>5.7760927821001794E-4</v>
      </c>
      <c r="Y66">
        <f t="shared" si="10"/>
        <v>3.8939825132853096E-4</v>
      </c>
      <c r="Z66">
        <f t="shared" si="10"/>
        <v>3.3313071882095166E-4</v>
      </c>
      <c r="AA66">
        <f t="shared" si="10"/>
        <v>3.0426973032259984E-4</v>
      </c>
      <c r="AB66">
        <f t="shared" si="10"/>
        <v>1.0913904268400432E-3</v>
      </c>
      <c r="AC66">
        <f t="shared" si="10"/>
        <v>6.8450524225545893E-4</v>
      </c>
      <c r="AD66">
        <f t="shared" si="10"/>
        <v>6.7435992714034282E-4</v>
      </c>
      <c r="AE66">
        <f t="shared" si="10"/>
        <v>5.2118039039810598E-4</v>
      </c>
      <c r="AF66">
        <f t="shared" si="10"/>
        <v>4.7455090746845651E-4</v>
      </c>
      <c r="AG66">
        <f t="shared" si="10"/>
        <v>8.0202962978233587E-5</v>
      </c>
      <c r="AH66">
        <f t="shared" si="10"/>
        <v>0</v>
      </c>
      <c r="AI66">
        <f t="shared" si="10"/>
        <v>0</v>
      </c>
      <c r="AJ66">
        <f t="shared" si="10"/>
        <v>0</v>
      </c>
      <c r="AK66">
        <f t="shared" si="10"/>
        <v>0</v>
      </c>
      <c r="AL66">
        <f t="shared" si="12"/>
        <v>6.6263360183077351</v>
      </c>
    </row>
    <row r="67" spans="5:38" x14ac:dyDescent="0.3">
      <c r="E67">
        <v>2025</v>
      </c>
      <c r="F67">
        <f t="shared" si="11"/>
        <v>1.9945677545539549</v>
      </c>
      <c r="G67">
        <f t="shared" si="10"/>
        <v>1.6505883974137427</v>
      </c>
      <c r="H67">
        <f t="shared" si="10"/>
        <v>1.3298366984126855</v>
      </c>
      <c r="I67">
        <f t="shared" si="10"/>
        <v>1.1244429744158659</v>
      </c>
      <c r="J67">
        <f t="shared" si="10"/>
        <v>0.89262588397319986</v>
      </c>
      <c r="K67">
        <f t="shared" si="10"/>
        <v>0.59474969657734089</v>
      </c>
      <c r="L67">
        <f t="shared" si="10"/>
        <v>0.3096021866039162</v>
      </c>
      <c r="M67">
        <f t="shared" si="10"/>
        <v>0.16332689241416912</v>
      </c>
      <c r="N67">
        <f t="shared" si="10"/>
        <v>0.11460547533576279</v>
      </c>
      <c r="O67">
        <f t="shared" si="10"/>
        <v>0.10719170577581547</v>
      </c>
      <c r="P67">
        <f t="shared" si="10"/>
        <v>3.49363296570977E-3</v>
      </c>
      <c r="Q67">
        <f t="shared" si="10"/>
        <v>1.9235117706805881E-2</v>
      </c>
      <c r="R67">
        <f t="shared" si="10"/>
        <v>0</v>
      </c>
      <c r="S67">
        <f t="shared" si="10"/>
        <v>0</v>
      </c>
      <c r="T67">
        <f t="shared" si="10"/>
        <v>0</v>
      </c>
      <c r="U67">
        <f t="shared" si="10"/>
        <v>4.2692146047110541E-3</v>
      </c>
      <c r="V67">
        <f t="shared" si="10"/>
        <v>3.0943472696042286E-3</v>
      </c>
      <c r="W67">
        <f t="shared" si="10"/>
        <v>7.2466488718901916E-4</v>
      </c>
      <c r="X67">
        <f t="shared" si="10"/>
        <v>5.78809250390778E-4</v>
      </c>
      <c r="Y67">
        <f t="shared" si="10"/>
        <v>5.031955757236967E-4</v>
      </c>
      <c r="Z67">
        <f t="shared" si="10"/>
        <v>3.3802323319827808E-4</v>
      </c>
      <c r="AA67">
        <f t="shared" si="10"/>
        <v>2.8915553983034322E-4</v>
      </c>
      <c r="AB67">
        <f t="shared" si="10"/>
        <v>2.6344120572529075E-4</v>
      </c>
      <c r="AC67">
        <f t="shared" si="10"/>
        <v>9.4309377327865139E-4</v>
      </c>
      <c r="AD67">
        <f t="shared" si="10"/>
        <v>5.9087194968589511E-4</v>
      </c>
      <c r="AE67">
        <f t="shared" si="10"/>
        <v>5.926193299112104E-4</v>
      </c>
      <c r="AF67">
        <f t="shared" si="10"/>
        <v>4.5827930879833463E-4</v>
      </c>
      <c r="AG67">
        <f t="shared" si="10"/>
        <v>4.1251810910656678E-4</v>
      </c>
      <c r="AH67">
        <f t="shared" si="10"/>
        <v>7.0554486228972411E-5</v>
      </c>
      <c r="AI67">
        <f t="shared" si="10"/>
        <v>0</v>
      </c>
      <c r="AJ67">
        <f t="shared" si="10"/>
        <v>0</v>
      </c>
      <c r="AK67">
        <f t="shared" si="10"/>
        <v>0</v>
      </c>
      <c r="AL67">
        <f t="shared" si="12"/>
        <v>8.3173952046723478</v>
      </c>
    </row>
    <row r="68" spans="5:38" x14ac:dyDescent="0.3">
      <c r="E68">
        <v>2026</v>
      </c>
      <c r="F68">
        <f t="shared" si="11"/>
        <v>1.9912921574081153</v>
      </c>
      <c r="G68">
        <f t="shared" si="10"/>
        <v>1.9117365451269841</v>
      </c>
      <c r="H68">
        <f t="shared" si="10"/>
        <v>1.5818002499116277</v>
      </c>
      <c r="I68">
        <f t="shared" si="10"/>
        <v>1.274259759257989</v>
      </c>
      <c r="J68">
        <f t="shared" si="10"/>
        <v>1.0728840615503401</v>
      </c>
      <c r="K68">
        <f t="shared" si="10"/>
        <v>0.8461756117491438</v>
      </c>
      <c r="L68">
        <f t="shared" si="10"/>
        <v>0.56178116429196656</v>
      </c>
      <c r="M68">
        <f t="shared" si="10"/>
        <v>0.2903543125801023</v>
      </c>
      <c r="N68">
        <f t="shared" si="10"/>
        <v>0.15233958963780597</v>
      </c>
      <c r="O68">
        <f t="shared" si="10"/>
        <v>0.10625608236436763</v>
      </c>
      <c r="P68">
        <f t="shared" si="10"/>
        <v>9.8843478819744479E-2</v>
      </c>
      <c r="Q68">
        <f t="shared" si="10"/>
        <v>3.1974796880951638E-3</v>
      </c>
      <c r="R68">
        <f t="shared" si="10"/>
        <v>1.7527771471786188E-2</v>
      </c>
      <c r="S68">
        <f t="shared" si="10"/>
        <v>0</v>
      </c>
      <c r="T68">
        <f t="shared" si="10"/>
        <v>0</v>
      </c>
      <c r="U68">
        <f t="shared" si="10"/>
        <v>0</v>
      </c>
      <c r="V68">
        <f t="shared" si="10"/>
        <v>3.7640550327670973E-3</v>
      </c>
      <c r="W68">
        <f t="shared" si="10"/>
        <v>2.7143808613795963E-3</v>
      </c>
      <c r="X68">
        <f t="shared" si="10"/>
        <v>6.3352282726722236E-4</v>
      </c>
      <c r="Y68">
        <f t="shared" si="10"/>
        <v>5.042409548668801E-4</v>
      </c>
      <c r="Z68">
        <f t="shared" si="10"/>
        <v>4.3680677778310922E-4</v>
      </c>
      <c r="AA68">
        <f t="shared" si="10"/>
        <v>2.9340221405153361E-4</v>
      </c>
      <c r="AB68">
        <f t="shared" si="10"/>
        <v>2.5035511739629311E-4</v>
      </c>
      <c r="AC68">
        <f t="shared" ref="G68:AK76" si="13">AC23*AC$3/1000000</f>
        <v>2.2764517136538462E-4</v>
      </c>
      <c r="AD68">
        <f t="shared" si="13"/>
        <v>8.1408822336793464E-4</v>
      </c>
      <c r="AE68">
        <f t="shared" si="13"/>
        <v>5.1925110729972594E-4</v>
      </c>
      <c r="AF68">
        <f t="shared" si="13"/>
        <v>5.2109630733571956E-4</v>
      </c>
      <c r="AG68">
        <f t="shared" si="13"/>
        <v>3.9837351679855229E-4</v>
      </c>
      <c r="AH68">
        <f t="shared" si="13"/>
        <v>3.6289187041705495E-4</v>
      </c>
      <c r="AI68">
        <f t="shared" si="13"/>
        <v>6.1509039276540038E-5</v>
      </c>
      <c r="AJ68">
        <f t="shared" si="13"/>
        <v>0</v>
      </c>
      <c r="AK68">
        <f t="shared" si="13"/>
        <v>0</v>
      </c>
      <c r="AL68">
        <f t="shared" si="12"/>
        <v>9.9199498828794397</v>
      </c>
    </row>
    <row r="69" spans="5:38" x14ac:dyDescent="0.3">
      <c r="E69">
        <v>2027</v>
      </c>
      <c r="F69">
        <f t="shared" si="11"/>
        <v>1.9432498160307636</v>
      </c>
      <c r="G69">
        <f t="shared" si="13"/>
        <v>1.9085969782927579</v>
      </c>
      <c r="H69">
        <f t="shared" si="13"/>
        <v>1.83206506818129</v>
      </c>
      <c r="I69">
        <f t="shared" si="13"/>
        <v>1.5156931734945345</v>
      </c>
      <c r="J69">
        <f t="shared" si="13"/>
        <v>1.2158313201192603</v>
      </c>
      <c r="K69">
        <f t="shared" si="13"/>
        <v>1.0170535533624769</v>
      </c>
      <c r="L69">
        <f t="shared" si="13"/>
        <v>0.79926988294324375</v>
      </c>
      <c r="M69">
        <f t="shared" si="13"/>
        <v>0.52685539972339523</v>
      </c>
      <c r="N69">
        <f t="shared" si="13"/>
        <v>0.27082163980597918</v>
      </c>
      <c r="O69">
        <f t="shared" si="13"/>
        <v>0.14124113997594931</v>
      </c>
      <c r="P69">
        <f t="shared" si="13"/>
        <v>9.7980722954602112E-2</v>
      </c>
      <c r="Q69">
        <f t="shared" si="13"/>
        <v>9.0464573390750674E-2</v>
      </c>
      <c r="R69">
        <f t="shared" si="13"/>
        <v>2.9136652092739811E-3</v>
      </c>
      <c r="S69">
        <f t="shared" si="13"/>
        <v>1.5867719933686096E-2</v>
      </c>
      <c r="T69">
        <f t="shared" si="13"/>
        <v>0</v>
      </c>
      <c r="U69">
        <f t="shared" si="13"/>
        <v>0</v>
      </c>
      <c r="V69">
        <f t="shared" si="13"/>
        <v>0</v>
      </c>
      <c r="W69">
        <f t="shared" si="13"/>
        <v>3.3018527178526212E-3</v>
      </c>
      <c r="X69">
        <f t="shared" si="13"/>
        <v>2.3729895955793704E-3</v>
      </c>
      <c r="Y69">
        <f t="shared" si="13"/>
        <v>5.519057532952647E-4</v>
      </c>
      <c r="Z69">
        <f t="shared" si="13"/>
        <v>4.3771423547376735E-4</v>
      </c>
      <c r="AA69">
        <f t="shared" si="13"/>
        <v>3.7914576019425325E-4</v>
      </c>
      <c r="AB69">
        <f t="shared" si="13"/>
        <v>2.5403195036934886E-4</v>
      </c>
      <c r="AC69">
        <f t="shared" si="13"/>
        <v>2.1633720300122665E-4</v>
      </c>
      <c r="AD69">
        <f t="shared" si="13"/>
        <v>1.9650564807660803E-4</v>
      </c>
      <c r="AE69">
        <f t="shared" si="13"/>
        <v>7.154108629597001E-4</v>
      </c>
      <c r="AF69">
        <f t="shared" si="13"/>
        <v>4.5658287021182803E-4</v>
      </c>
      <c r="AG69">
        <f t="shared" si="13"/>
        <v>4.5297914297810917E-4</v>
      </c>
      <c r="AH69">
        <f t="shared" si="13"/>
        <v>3.504488831987265E-4</v>
      </c>
      <c r="AI69">
        <f t="shared" si="13"/>
        <v>3.1636727164563764E-4</v>
      </c>
      <c r="AJ69">
        <f t="shared" si="13"/>
        <v>5.3669651917765326E-5</v>
      </c>
      <c r="AK69">
        <f t="shared" si="13"/>
        <v>0</v>
      </c>
      <c r="AL69">
        <f t="shared" si="12"/>
        <v>11.387960594964719</v>
      </c>
    </row>
    <row r="70" spans="5:38" x14ac:dyDescent="0.3">
      <c r="E70">
        <v>2028</v>
      </c>
      <c r="F70">
        <f t="shared" si="11"/>
        <v>1.9499106829337707</v>
      </c>
      <c r="G70">
        <f t="shared" si="13"/>
        <v>1.8625497585305548</v>
      </c>
      <c r="H70">
        <f t="shared" si="13"/>
        <v>1.8290563425590973</v>
      </c>
      <c r="I70">
        <f t="shared" si="13"/>
        <v>1.7554988484768022</v>
      </c>
      <c r="J70">
        <f t="shared" si="13"/>
        <v>1.4461943246945999</v>
      </c>
      <c r="K70">
        <f t="shared" si="13"/>
        <v>1.1525621534817301</v>
      </c>
      <c r="L70">
        <f t="shared" si="13"/>
        <v>0.96067561302396465</v>
      </c>
      <c r="M70">
        <f t="shared" si="13"/>
        <v>0.74957951677796353</v>
      </c>
      <c r="N70">
        <f t="shared" si="13"/>
        <v>0.49141286046633531</v>
      </c>
      <c r="O70">
        <f t="shared" si="13"/>
        <v>0.25109137570408468</v>
      </c>
      <c r="P70">
        <f t="shared" si="13"/>
        <v>0.13024109959484503</v>
      </c>
      <c r="Q70">
        <f t="shared" si="13"/>
        <v>8.9674952849138567E-2</v>
      </c>
      <c r="R70">
        <f t="shared" si="13"/>
        <v>8.2434762960908028E-2</v>
      </c>
      <c r="S70">
        <f t="shared" si="13"/>
        <v>2.6377125920259942E-3</v>
      </c>
      <c r="T70">
        <f t="shared" si="13"/>
        <v>1.430166269777371E-2</v>
      </c>
      <c r="U70">
        <f t="shared" si="13"/>
        <v>0</v>
      </c>
      <c r="V70">
        <f t="shared" si="13"/>
        <v>0</v>
      </c>
      <c r="W70">
        <f t="shared" si="13"/>
        <v>0</v>
      </c>
      <c r="X70">
        <f t="shared" si="13"/>
        <v>2.88657434079366E-3</v>
      </c>
      <c r="Y70">
        <f t="shared" si="13"/>
        <v>2.0672761168835287E-3</v>
      </c>
      <c r="Z70">
        <f t="shared" si="13"/>
        <v>4.7909040811844989E-4</v>
      </c>
      <c r="AA70">
        <f t="shared" si="13"/>
        <v>3.7993342822842358E-4</v>
      </c>
      <c r="AB70">
        <f t="shared" si="13"/>
        <v>3.2826997317579425E-4</v>
      </c>
      <c r="AC70">
        <f t="shared" si="13"/>
        <v>2.1951443288798162E-4</v>
      </c>
      <c r="AD70">
        <f t="shared" si="13"/>
        <v>1.8674449373935187E-4</v>
      </c>
      <c r="AE70">
        <f t="shared" si="13"/>
        <v>1.7268678164307976E-4</v>
      </c>
      <c r="AF70">
        <f t="shared" si="13"/>
        <v>6.2906817260249511E-4</v>
      </c>
      <c r="AG70">
        <f t="shared" si="13"/>
        <v>3.9689883489002047E-4</v>
      </c>
      <c r="AH70">
        <f t="shared" si="13"/>
        <v>3.9848541149202081E-4</v>
      </c>
      <c r="AI70">
        <f t="shared" si="13"/>
        <v>3.0551953919888972E-4</v>
      </c>
      <c r="AJ70">
        <f t="shared" si="13"/>
        <v>2.7604595271040931E-4</v>
      </c>
      <c r="AK70">
        <f t="shared" si="13"/>
        <v>1.6281804514378248E-5</v>
      </c>
      <c r="AL70">
        <f t="shared" si="12"/>
        <v>12.77656405703447</v>
      </c>
    </row>
    <row r="71" spans="5:38" x14ac:dyDescent="0.3">
      <c r="E71">
        <v>2029</v>
      </c>
      <c r="F71">
        <f t="shared" si="11"/>
        <v>1.9781848727260369</v>
      </c>
      <c r="G71">
        <f t="shared" si="13"/>
        <v>1.8689340102821592</v>
      </c>
      <c r="H71">
        <f t="shared" si="13"/>
        <v>1.7849281372223125</v>
      </c>
      <c r="I71">
        <f t="shared" si="13"/>
        <v>1.7526158644295242</v>
      </c>
      <c r="J71">
        <f t="shared" si="13"/>
        <v>1.6750042264963803</v>
      </c>
      <c r="K71">
        <f t="shared" si="13"/>
        <v>1.3709375779689292</v>
      </c>
      <c r="L71">
        <f t="shared" si="13"/>
        <v>1.0886726167797609</v>
      </c>
      <c r="M71">
        <f t="shared" si="13"/>
        <v>0.90095070158174817</v>
      </c>
      <c r="N71">
        <f t="shared" si="13"/>
        <v>0.6991539133512189</v>
      </c>
      <c r="O71">
        <f t="shared" si="13"/>
        <v>0.45561178664145802</v>
      </c>
      <c r="P71">
        <f t="shared" si="13"/>
        <v>0.2315360586586242</v>
      </c>
      <c r="Q71">
        <f t="shared" si="13"/>
        <v>0.11920063572708221</v>
      </c>
      <c r="R71">
        <f t="shared" si="13"/>
        <v>8.1715230665147368E-2</v>
      </c>
      <c r="S71">
        <f t="shared" si="13"/>
        <v>7.4627383952889356E-2</v>
      </c>
      <c r="T71">
        <f t="shared" si="13"/>
        <v>2.3773847750325709E-3</v>
      </c>
      <c r="U71">
        <f t="shared" si="13"/>
        <v>1.2686732818338773E-2</v>
      </c>
      <c r="V71">
        <f t="shared" si="13"/>
        <v>0</v>
      </c>
      <c r="W71">
        <f t="shared" si="13"/>
        <v>0</v>
      </c>
      <c r="X71">
        <f t="shared" si="13"/>
        <v>0</v>
      </c>
      <c r="Y71">
        <f t="shared" si="13"/>
        <v>2.5146954733590433E-3</v>
      </c>
      <c r="Z71">
        <f t="shared" si="13"/>
        <v>1.7945313173812708E-3</v>
      </c>
      <c r="AA71">
        <f t="shared" si="13"/>
        <v>4.1584770710228829E-4</v>
      </c>
      <c r="AB71">
        <f t="shared" si="13"/>
        <v>3.2895194773965603E-4</v>
      </c>
      <c r="AC71">
        <f t="shared" si="13"/>
        <v>2.8366509366662752E-4</v>
      </c>
      <c r="AD71">
        <f t="shared" si="13"/>
        <v>1.8948711118315896E-4</v>
      </c>
      <c r="AE71">
        <f t="shared" si="13"/>
        <v>1.641087975285213E-4</v>
      </c>
      <c r="AF71">
        <f t="shared" si="13"/>
        <v>1.5184527351374256E-4</v>
      </c>
      <c r="AG71">
        <f t="shared" si="13"/>
        <v>5.4683703892896627E-4</v>
      </c>
      <c r="AH71">
        <f t="shared" si="13"/>
        <v>3.4915160663257438E-4</v>
      </c>
      <c r="AI71">
        <f t="shared" si="13"/>
        <v>3.4739753822381301E-4</v>
      </c>
      <c r="AJ71">
        <f t="shared" si="13"/>
        <v>2.6658077439903121E-4</v>
      </c>
      <c r="AK71">
        <f t="shared" si="13"/>
        <v>8.3744277788551144E-5</v>
      </c>
      <c r="AL71">
        <f t="shared" si="12"/>
        <v>14.104573978034091</v>
      </c>
    </row>
    <row r="72" spans="5:38" x14ac:dyDescent="0.3">
      <c r="E72">
        <v>2030</v>
      </c>
      <c r="F72">
        <f t="shared" si="11"/>
        <v>1.9980284854326442</v>
      </c>
      <c r="G72">
        <f t="shared" si="13"/>
        <v>1.8960340181842825</v>
      </c>
      <c r="H72">
        <f t="shared" si="13"/>
        <v>1.7910463257616298</v>
      </c>
      <c r="I72">
        <f t="shared" si="13"/>
        <v>1.7103318784513535</v>
      </c>
      <c r="J72">
        <f t="shared" si="13"/>
        <v>1.6722534354786005</v>
      </c>
      <c r="K72">
        <f t="shared" si="13"/>
        <v>1.5878407197079785</v>
      </c>
      <c r="L72">
        <f t="shared" si="13"/>
        <v>1.2949429199462259</v>
      </c>
      <c r="M72">
        <f t="shared" si="13"/>
        <v>1.0209901704417426</v>
      </c>
      <c r="N72">
        <f t="shared" si="13"/>
        <v>0.84034207798929506</v>
      </c>
      <c r="O72">
        <f t="shared" si="13"/>
        <v>0.64821820759234683</v>
      </c>
      <c r="P72">
        <f t="shared" si="13"/>
        <v>0.42012815876917875</v>
      </c>
      <c r="Q72">
        <f t="shared" si="13"/>
        <v>0.21190887877718281</v>
      </c>
      <c r="R72">
        <f t="shared" si="13"/>
        <v>0.10862015684867234</v>
      </c>
      <c r="S72">
        <f t="shared" si="13"/>
        <v>7.3975998409053917E-2</v>
      </c>
      <c r="T72">
        <f t="shared" si="13"/>
        <v>6.726206901633533E-2</v>
      </c>
      <c r="U72">
        <f t="shared" si="13"/>
        <v>2.1089327922633608E-3</v>
      </c>
      <c r="V72">
        <f t="shared" si="13"/>
        <v>1.1185561030720678E-2</v>
      </c>
      <c r="W72">
        <f t="shared" si="13"/>
        <v>0</v>
      </c>
      <c r="X72">
        <f t="shared" si="13"/>
        <v>0</v>
      </c>
      <c r="Y72">
        <f t="shared" si="13"/>
        <v>0</v>
      </c>
      <c r="Z72">
        <f t="shared" si="13"/>
        <v>2.1829206770030956E-3</v>
      </c>
      <c r="AA72">
        <f t="shared" si="13"/>
        <v>1.5576428185799694E-3</v>
      </c>
      <c r="AB72">
        <f t="shared" si="13"/>
        <v>3.6004705838130273E-4</v>
      </c>
      <c r="AC72">
        <f t="shared" si="13"/>
        <v>2.8425440245007967E-4</v>
      </c>
      <c r="AD72">
        <f t="shared" si="13"/>
        <v>2.4486261989806635E-4</v>
      </c>
      <c r="AE72">
        <f t="shared" si="13"/>
        <v>1.6651897649429118E-4</v>
      </c>
      <c r="AF72">
        <f t="shared" si="13"/>
        <v>1.4430256334404461E-4</v>
      </c>
      <c r="AG72">
        <f t="shared" si="13"/>
        <v>1.3199621815246902E-4</v>
      </c>
      <c r="AH72">
        <f t="shared" si="13"/>
        <v>4.810521319901433E-4</v>
      </c>
      <c r="AI72">
        <f t="shared" si="13"/>
        <v>3.043885801412187E-4</v>
      </c>
      <c r="AJ72">
        <f t="shared" si="13"/>
        <v>3.0312138139136624E-4</v>
      </c>
      <c r="AK72">
        <f t="shared" si="13"/>
        <v>8.0872819199706098E-5</v>
      </c>
      <c r="AL72">
        <f t="shared" si="12"/>
        <v>15.361459974876531</v>
      </c>
    </row>
    <row r="73" spans="5:38" x14ac:dyDescent="0.3">
      <c r="E73">
        <v>2031</v>
      </c>
      <c r="F73">
        <f t="shared" si="11"/>
        <v>2.0153079194377357</v>
      </c>
      <c r="G73">
        <f t="shared" si="13"/>
        <v>1.9150535573861736</v>
      </c>
      <c r="H73">
        <f t="shared" si="13"/>
        <v>1.8170169428696576</v>
      </c>
      <c r="I73">
        <f t="shared" si="13"/>
        <v>1.716194373797219</v>
      </c>
      <c r="J73">
        <f t="shared" si="13"/>
        <v>1.6319082906851403</v>
      </c>
      <c r="K73">
        <f t="shared" si="13"/>
        <v>1.5852330737567955</v>
      </c>
      <c r="L73">
        <f t="shared" si="13"/>
        <v>1.4998225528505917</v>
      </c>
      <c r="M73">
        <f t="shared" si="13"/>
        <v>1.2144367114321306</v>
      </c>
      <c r="N73">
        <f t="shared" si="13"/>
        <v>0.95230626928793072</v>
      </c>
      <c r="O73">
        <f t="shared" si="13"/>
        <v>0.7791203412531098</v>
      </c>
      <c r="P73">
        <f t="shared" si="13"/>
        <v>0.59773414565050043</v>
      </c>
      <c r="Q73">
        <f t="shared" si="13"/>
        <v>0.38451413392487049</v>
      </c>
      <c r="R73">
        <f t="shared" si="13"/>
        <v>0.19309943701226692</v>
      </c>
      <c r="S73">
        <f t="shared" si="13"/>
        <v>9.8332764710113346E-2</v>
      </c>
      <c r="T73">
        <f t="shared" si="13"/>
        <v>6.6674971665671656E-2</v>
      </c>
      <c r="U73">
        <f t="shared" si="13"/>
        <v>5.9666901426205836E-2</v>
      </c>
      <c r="V73">
        <f t="shared" si="13"/>
        <v>1.8593909712870318E-3</v>
      </c>
      <c r="W73">
        <f t="shared" si="13"/>
        <v>9.8120443958654227E-3</v>
      </c>
      <c r="X73">
        <f t="shared" si="13"/>
        <v>0</v>
      </c>
      <c r="Y73">
        <f t="shared" si="13"/>
        <v>0</v>
      </c>
      <c r="Z73">
        <f t="shared" si="13"/>
        <v>0</v>
      </c>
      <c r="AA73">
        <f t="shared" si="13"/>
        <v>1.8947625394609812E-3</v>
      </c>
      <c r="AB73">
        <f t="shared" si="13"/>
        <v>1.348630051964024E-3</v>
      </c>
      <c r="AC73">
        <f t="shared" si="13"/>
        <v>3.1112435155752763E-4</v>
      </c>
      <c r="AD73">
        <f t="shared" si="13"/>
        <v>2.4537131728758242E-4</v>
      </c>
      <c r="AE73">
        <f t="shared" si="13"/>
        <v>2.1518230233466437E-4</v>
      </c>
      <c r="AF73">
        <f t="shared" si="13"/>
        <v>1.4642185864153194E-4</v>
      </c>
      <c r="AG73">
        <f t="shared" si="13"/>
        <v>1.254394831683525E-4</v>
      </c>
      <c r="AH73">
        <f t="shared" si="13"/>
        <v>1.1611697386345018E-4</v>
      </c>
      <c r="AI73">
        <f t="shared" si="13"/>
        <v>4.1937878173499665E-4</v>
      </c>
      <c r="AJ73">
        <f t="shared" si="13"/>
        <v>2.6559395718204375E-4</v>
      </c>
      <c r="AK73">
        <f t="shared" si="13"/>
        <v>9.1958171882774035E-5</v>
      </c>
      <c r="AL73">
        <f t="shared" si="12"/>
        <v>16.543273802302345</v>
      </c>
    </row>
    <row r="74" spans="5:38" x14ac:dyDescent="0.3">
      <c r="E74">
        <v>2032</v>
      </c>
      <c r="F74">
        <f t="shared" si="11"/>
        <v>2.0412460734285309</v>
      </c>
      <c r="G74">
        <f t="shared" si="13"/>
        <v>1.9316154041277658</v>
      </c>
      <c r="H74">
        <f t="shared" si="13"/>
        <v>1.8352438442036878</v>
      </c>
      <c r="I74">
        <f t="shared" si="13"/>
        <v>1.741079618988119</v>
      </c>
      <c r="J74">
        <f t="shared" si="13"/>
        <v>1.6375019739226202</v>
      </c>
      <c r="K74">
        <f t="shared" si="13"/>
        <v>1.5469874008610507</v>
      </c>
      <c r="L74">
        <f t="shared" si="13"/>
        <v>1.4973594555393239</v>
      </c>
      <c r="M74">
        <f t="shared" si="13"/>
        <v>1.4065790397087565</v>
      </c>
      <c r="N74">
        <f t="shared" si="13"/>
        <v>1.1327393029159687</v>
      </c>
      <c r="O74">
        <f t="shared" si="13"/>
        <v>0.88292756597455568</v>
      </c>
      <c r="P74">
        <f t="shared" si="13"/>
        <v>0.71844145394744741</v>
      </c>
      <c r="Q74">
        <f t="shared" si="13"/>
        <v>0.54706456240748835</v>
      </c>
      <c r="R74">
        <f t="shared" si="13"/>
        <v>0.35038391601431423</v>
      </c>
      <c r="S74">
        <f t="shared" si="13"/>
        <v>0.1748110300727731</v>
      </c>
      <c r="T74">
        <f t="shared" si="13"/>
        <v>8.8627858249379646E-2</v>
      </c>
      <c r="U74">
        <f t="shared" si="13"/>
        <v>5.9146098538903506E-2</v>
      </c>
      <c r="V74">
        <f t="shared" si="13"/>
        <v>5.2606748874862157E-2</v>
      </c>
      <c r="W74">
        <f t="shared" si="13"/>
        <v>1.6310694393810131E-3</v>
      </c>
      <c r="X74">
        <f t="shared" si="13"/>
        <v>8.5779706134965078E-3</v>
      </c>
      <c r="Y74">
        <f t="shared" si="13"/>
        <v>0</v>
      </c>
      <c r="Z74">
        <f t="shared" si="13"/>
        <v>0</v>
      </c>
      <c r="AA74">
        <f t="shared" si="13"/>
        <v>0</v>
      </c>
      <c r="AB74">
        <f t="shared" si="13"/>
        <v>1.640513262457903E-3</v>
      </c>
      <c r="AC74">
        <f t="shared" si="13"/>
        <v>1.1653800264184886E-3</v>
      </c>
      <c r="AD74">
        <f t="shared" si="13"/>
        <v>2.6856573310354381E-4</v>
      </c>
      <c r="AE74">
        <f t="shared" si="13"/>
        <v>2.1562933943454208E-4</v>
      </c>
      <c r="AF74">
        <f t="shared" si="13"/>
        <v>1.8921202446668765E-4</v>
      </c>
      <c r="AG74">
        <f t="shared" si="13"/>
        <v>1.2728174640080881E-4</v>
      </c>
      <c r="AH74">
        <f t="shared" si="13"/>
        <v>1.1034901902779882E-4</v>
      </c>
      <c r="AI74">
        <f t="shared" si="13"/>
        <v>1.0123018234249503E-4</v>
      </c>
      <c r="AJ74">
        <f t="shared" si="13"/>
        <v>3.6592854484720301E-4</v>
      </c>
      <c r="AK74">
        <f t="shared" si="13"/>
        <v>8.0573447684440235E-5</v>
      </c>
      <c r="AL74">
        <f t="shared" si="12"/>
        <v>17.658835051154607</v>
      </c>
    </row>
    <row r="75" spans="5:38" x14ac:dyDescent="0.3">
      <c r="E75">
        <v>2033</v>
      </c>
      <c r="F75">
        <f t="shared" si="11"/>
        <v>2.0630214877860391</v>
      </c>
      <c r="G75">
        <f t="shared" si="13"/>
        <v>1.9564763880598073</v>
      </c>
      <c r="H75">
        <f t="shared" si="13"/>
        <v>1.8511154772261276</v>
      </c>
      <c r="I75">
        <f t="shared" si="13"/>
        <v>1.7585447761263175</v>
      </c>
      <c r="J75">
        <f t="shared" si="13"/>
        <v>1.6612461597466801</v>
      </c>
      <c r="K75">
        <f t="shared" si="13"/>
        <v>1.5522900012229595</v>
      </c>
      <c r="L75">
        <f t="shared" si="13"/>
        <v>1.4612338403903851</v>
      </c>
      <c r="M75">
        <f t="shared" si="13"/>
        <v>1.4042690724101534</v>
      </c>
      <c r="N75">
        <f t="shared" si="13"/>
        <v>1.3119558606368358</v>
      </c>
      <c r="O75">
        <f t="shared" si="13"/>
        <v>1.0502154483926032</v>
      </c>
      <c r="P75">
        <f t="shared" si="13"/>
        <v>0.81416403942015358</v>
      </c>
      <c r="Q75">
        <f t="shared" si="13"/>
        <v>0.65753958089750786</v>
      </c>
      <c r="R75">
        <f t="shared" si="13"/>
        <v>0.49850605420513744</v>
      </c>
      <c r="S75">
        <f t="shared" si="13"/>
        <v>0.31719912925226829</v>
      </c>
      <c r="T75">
        <f t="shared" si="13"/>
        <v>0.15755813679592737</v>
      </c>
      <c r="U75">
        <f t="shared" si="13"/>
        <v>7.8620086463548927E-2</v>
      </c>
      <c r="V75">
        <f t="shared" si="13"/>
        <v>5.2147570569122552E-2</v>
      </c>
      <c r="W75">
        <f t="shared" si="13"/>
        <v>4.6146970551108224E-2</v>
      </c>
      <c r="X75">
        <f t="shared" si="13"/>
        <v>1.4259276818476445E-3</v>
      </c>
      <c r="Y75">
        <f t="shared" si="13"/>
        <v>7.472866216373158E-3</v>
      </c>
      <c r="Z75">
        <f t="shared" si="13"/>
        <v>0</v>
      </c>
      <c r="AA75">
        <f t="shared" si="13"/>
        <v>0</v>
      </c>
      <c r="AB75">
        <f t="shared" si="13"/>
        <v>0</v>
      </c>
      <c r="AC75">
        <f t="shared" si="13"/>
        <v>1.4176025414522437E-3</v>
      </c>
      <c r="AD75">
        <f t="shared" si="13"/>
        <v>1.0059679982376362E-3</v>
      </c>
      <c r="AE75">
        <f t="shared" si="13"/>
        <v>2.3601231090917489E-4</v>
      </c>
      <c r="AF75">
        <f t="shared" si="13"/>
        <v>1.8960510881313187E-4</v>
      </c>
      <c r="AG75">
        <f t="shared" si="13"/>
        <v>1.64478426497186E-4</v>
      </c>
      <c r="AH75">
        <f t="shared" si="13"/>
        <v>1.1196965660823031E-4</v>
      </c>
      <c r="AI75">
        <f t="shared" si="13"/>
        <v>9.6201708896029723E-5</v>
      </c>
      <c r="AJ75">
        <f t="shared" si="13"/>
        <v>8.8328296357667233E-5</v>
      </c>
      <c r="AK75">
        <f t="shared" si="13"/>
        <v>1.1101203045926383E-4</v>
      </c>
      <c r="AL75">
        <f t="shared" si="12"/>
        <v>18.704570052129135</v>
      </c>
    </row>
    <row r="76" spans="5:38" x14ac:dyDescent="0.3">
      <c r="E76">
        <v>2034</v>
      </c>
      <c r="F76">
        <f t="shared" si="11"/>
        <v>2.0939999918053722</v>
      </c>
      <c r="G76">
        <f t="shared" si="13"/>
        <v>1.9773475042790913</v>
      </c>
      <c r="H76">
        <f t="shared" si="13"/>
        <v>1.8749403815198753</v>
      </c>
      <c r="I76">
        <f t="shared" si="13"/>
        <v>1.7737530970414688</v>
      </c>
      <c r="J76">
        <f t="shared" si="13"/>
        <v>1.6779104896881603</v>
      </c>
      <c r="K76">
        <f t="shared" si="13"/>
        <v>1.5747985922529755</v>
      </c>
      <c r="L76">
        <f t="shared" si="13"/>
        <v>1.4662425037360431</v>
      </c>
      <c r="M76">
        <f t="shared" si="13"/>
        <v>1.3703893757963737</v>
      </c>
      <c r="N76">
        <f t="shared" si="13"/>
        <v>1.3098012891198956</v>
      </c>
      <c r="O76">
        <f t="shared" si="13"/>
        <v>1.216375479250261</v>
      </c>
      <c r="P76">
        <f t="shared" si="13"/>
        <v>0.96842332788759089</v>
      </c>
      <c r="Q76">
        <f t="shared" si="13"/>
        <v>0.74514781729355695</v>
      </c>
      <c r="R76">
        <f t="shared" si="13"/>
        <v>0.59917509647199463</v>
      </c>
      <c r="S76">
        <f t="shared" si="13"/>
        <v>0.45129265098570837</v>
      </c>
      <c r="T76">
        <f t="shared" si="13"/>
        <v>0.28589330877732705</v>
      </c>
      <c r="U76">
        <f t="shared" si="13"/>
        <v>0.13976682481795372</v>
      </c>
      <c r="V76">
        <f t="shared" si="13"/>
        <v>6.9317277187974619E-2</v>
      </c>
      <c r="W76">
        <f t="shared" si="13"/>
        <v>4.5744176457082793E-2</v>
      </c>
      <c r="X76">
        <f t="shared" si="13"/>
        <v>4.0343005118902264E-2</v>
      </c>
      <c r="Y76">
        <f t="shared" si="13"/>
        <v>1.2422246800315288E-3</v>
      </c>
      <c r="Z76">
        <f t="shared" si="13"/>
        <v>6.4869382209564114E-3</v>
      </c>
      <c r="AA76">
        <f t="shared" si="13"/>
        <v>0</v>
      </c>
      <c r="AB76">
        <f t="shared" si="13"/>
        <v>0</v>
      </c>
      <c r="AC76">
        <f t="shared" si="13"/>
        <v>0</v>
      </c>
      <c r="AD76">
        <f t="shared" si="13"/>
        <v>1.2236890615878804E-3</v>
      </c>
      <c r="AE76">
        <f t="shared" si="13"/>
        <v>8.8403248329974092E-4</v>
      </c>
      <c r="AF76">
        <f t="shared" si="13"/>
        <v>2.0752806648910208E-4</v>
      </c>
      <c r="AG76">
        <f t="shared" si="13"/>
        <v>1.6482012726893162E-4</v>
      </c>
      <c r="AH76">
        <f t="shared" si="13"/>
        <v>1.4469154812158467E-4</v>
      </c>
      <c r="AI76">
        <f t="shared" si="13"/>
        <v>9.7614572427687964E-5</v>
      </c>
      <c r="AJ76">
        <f t="shared" ref="G76:AK85" si="14">AJ31*AJ$3/1000000</f>
        <v>8.394070678182988E-5</v>
      </c>
      <c r="AK76">
        <f t="shared" si="14"/>
        <v>2.6796224737719271E-5</v>
      </c>
      <c r="AL76">
        <f t="shared" si="12"/>
        <v>19.691224465179314</v>
      </c>
    </row>
    <row r="77" spans="5:38" x14ac:dyDescent="0.3">
      <c r="E77">
        <v>2035</v>
      </c>
      <c r="F77">
        <f t="shared" ref="F77:F92" si="15">F32*F$3/1000000</f>
        <v>2.1146780986378779</v>
      </c>
      <c r="G77">
        <f t="shared" si="14"/>
        <v>2.0070395205627727</v>
      </c>
      <c r="H77">
        <f t="shared" si="14"/>
        <v>1.8949416955381526</v>
      </c>
      <c r="I77">
        <f t="shared" si="14"/>
        <v>1.7965823036996491</v>
      </c>
      <c r="J77">
        <f t="shared" si="14"/>
        <v>1.69242146577504</v>
      </c>
      <c r="K77">
        <f t="shared" si="14"/>
        <v>1.5905957474058783</v>
      </c>
      <c r="L77">
        <f t="shared" si="14"/>
        <v>1.4875033846548278</v>
      </c>
      <c r="M77">
        <f t="shared" si="14"/>
        <v>1.3750866520612028</v>
      </c>
      <c r="N77">
        <f t="shared" si="14"/>
        <v>1.2782007424927755</v>
      </c>
      <c r="O77">
        <f t="shared" si="14"/>
        <v>1.2143778754892438</v>
      </c>
      <c r="P77">
        <f t="shared" si="14"/>
        <v>1.1216426033147067</v>
      </c>
      <c r="Q77">
        <f t="shared" si="14"/>
        <v>0.88633063369580489</v>
      </c>
      <c r="R77">
        <f t="shared" si="14"/>
        <v>0.67900705643202353</v>
      </c>
      <c r="S77">
        <f t="shared" si="14"/>
        <v>0.54242734949853166</v>
      </c>
      <c r="T77">
        <f t="shared" si="14"/>
        <v>0.40675253277440382</v>
      </c>
      <c r="U77">
        <f t="shared" si="14"/>
        <v>0.25361051366240001</v>
      </c>
      <c r="V77">
        <f t="shared" si="14"/>
        <v>0.12322875963868354</v>
      </c>
      <c r="W77">
        <f t="shared" si="14"/>
        <v>6.0805550950991973E-2</v>
      </c>
      <c r="X77">
        <f t="shared" si="14"/>
        <v>3.9990870970049865E-2</v>
      </c>
      <c r="Y77">
        <f t="shared" si="14"/>
        <v>3.514559487364894E-2</v>
      </c>
      <c r="Z77">
        <f t="shared" si="14"/>
        <v>1.0783325330053634E-3</v>
      </c>
      <c r="AA77">
        <f t="shared" si="14"/>
        <v>5.6306249083408356E-3</v>
      </c>
      <c r="AB77">
        <f t="shared" si="14"/>
        <v>0</v>
      </c>
      <c r="AC77">
        <f t="shared" si="14"/>
        <v>0</v>
      </c>
      <c r="AD77">
        <f t="shared" si="14"/>
        <v>0</v>
      </c>
      <c r="AE77">
        <f t="shared" si="14"/>
        <v>1.0753631147287434E-3</v>
      </c>
      <c r="AF77">
        <f t="shared" si="14"/>
        <v>7.7733890772908258E-4</v>
      </c>
      <c r="AG77">
        <f t="shared" si="14"/>
        <v>1.804002146604613E-4</v>
      </c>
      <c r="AH77">
        <f t="shared" si="14"/>
        <v>1.4499214203357141E-4</v>
      </c>
      <c r="AI77">
        <f t="shared" si="14"/>
        <v>1.261413496444584E-4</v>
      </c>
      <c r="AJ77">
        <f t="shared" si="14"/>
        <v>8.5173499471217918E-5</v>
      </c>
      <c r="AK77">
        <f t="shared" si="14"/>
        <v>2.5465158237184343E-5</v>
      </c>
      <c r="AL77">
        <f t="shared" si="12"/>
        <v>20.609492783956515</v>
      </c>
    </row>
    <row r="78" spans="5:38" x14ac:dyDescent="0.3">
      <c r="E78">
        <v>2036</v>
      </c>
      <c r="F78">
        <f t="shared" si="15"/>
        <v>2.1430122809397729</v>
      </c>
      <c r="G78">
        <f t="shared" si="14"/>
        <v>2.0268588986839142</v>
      </c>
      <c r="H78">
        <f t="shared" si="14"/>
        <v>1.9233962992730984</v>
      </c>
      <c r="I78">
        <f t="shared" si="14"/>
        <v>1.815747716728328</v>
      </c>
      <c r="J78">
        <f t="shared" si="14"/>
        <v>1.7142038882888402</v>
      </c>
      <c r="K78">
        <f t="shared" si="14"/>
        <v>1.6043516044652073</v>
      </c>
      <c r="L78">
        <f t="shared" si="14"/>
        <v>1.5024248621526217</v>
      </c>
      <c r="M78">
        <f t="shared" si="14"/>
        <v>1.3950257504627224</v>
      </c>
      <c r="N78">
        <f t="shared" si="14"/>
        <v>1.2825820242769466</v>
      </c>
      <c r="O78">
        <f t="shared" si="14"/>
        <v>1.1850795345911931</v>
      </c>
      <c r="P78">
        <f t="shared" si="14"/>
        <v>1.1198005754860301</v>
      </c>
      <c r="Q78">
        <f t="shared" si="14"/>
        <v>1.0265615983710907</v>
      </c>
      <c r="R78">
        <f t="shared" si="14"/>
        <v>0.80765821310085761</v>
      </c>
      <c r="S78">
        <f t="shared" si="14"/>
        <v>0.61469844137361807</v>
      </c>
      <c r="T78">
        <f t="shared" si="14"/>
        <v>0.48889273462071414</v>
      </c>
      <c r="U78">
        <f t="shared" si="14"/>
        <v>0.36082243131735597</v>
      </c>
      <c r="V78">
        <f t="shared" si="14"/>
        <v>0.22360176723376823</v>
      </c>
      <c r="W78">
        <f t="shared" si="14"/>
        <v>0.10809704199023881</v>
      </c>
      <c r="X78">
        <f t="shared" si="14"/>
        <v>5.3157956502404277E-2</v>
      </c>
      <c r="Y78">
        <f t="shared" si="14"/>
        <v>3.4838826349582172E-2</v>
      </c>
      <c r="Z78">
        <f t="shared" si="14"/>
        <v>3.0508682489805528E-2</v>
      </c>
      <c r="AA78">
        <f t="shared" si="14"/>
        <v>9.3598641038376916E-4</v>
      </c>
      <c r="AB78">
        <f t="shared" si="14"/>
        <v>4.8750778240985873E-3</v>
      </c>
      <c r="AC78">
        <f t="shared" si="14"/>
        <v>0</v>
      </c>
      <c r="AD78">
        <f t="shared" si="14"/>
        <v>0</v>
      </c>
      <c r="AE78">
        <f t="shared" si="14"/>
        <v>0</v>
      </c>
      <c r="AF78">
        <f t="shared" si="14"/>
        <v>9.4557791122699844E-4</v>
      </c>
      <c r="AG78">
        <f t="shared" si="14"/>
        <v>6.7572597861416991E-4</v>
      </c>
      <c r="AH78">
        <f t="shared" si="14"/>
        <v>1.5869793319754866E-4</v>
      </c>
      <c r="AI78">
        <f t="shared" si="14"/>
        <v>1.2640340587542122E-4</v>
      </c>
      <c r="AJ78">
        <f t="shared" si="14"/>
        <v>1.1006451096428233E-4</v>
      </c>
      <c r="AK78">
        <f t="shared" si="14"/>
        <v>2.5839151524976222E-5</v>
      </c>
      <c r="AL78">
        <f t="shared" si="12"/>
        <v>21.469174501823993</v>
      </c>
    </row>
    <row r="79" spans="5:38" x14ac:dyDescent="0.3">
      <c r="E79">
        <v>2037</v>
      </c>
      <c r="F79">
        <f t="shared" si="15"/>
        <v>101.55552871992718</v>
      </c>
      <c r="G79">
        <f t="shared" si="14"/>
        <v>2.0540164077026719</v>
      </c>
      <c r="H79">
        <f t="shared" si="14"/>
        <v>1.9423897062994879</v>
      </c>
      <c r="I79">
        <f t="shared" si="14"/>
        <v>1.8430131370226783</v>
      </c>
      <c r="J79">
        <f t="shared" si="14"/>
        <v>1.7324905125457801</v>
      </c>
      <c r="K79">
        <f t="shared" si="14"/>
        <v>1.6250005179987821</v>
      </c>
      <c r="L79">
        <f t="shared" si="14"/>
        <v>1.5154181960527406</v>
      </c>
      <c r="M79">
        <f t="shared" si="14"/>
        <v>1.4090195642308858</v>
      </c>
      <c r="N79">
        <f t="shared" si="14"/>
        <v>1.3011797825722107</v>
      </c>
      <c r="O79">
        <f t="shared" si="14"/>
        <v>1.1891416253137916</v>
      </c>
      <c r="P79">
        <f t="shared" si="14"/>
        <v>1.0927840267983282</v>
      </c>
      <c r="Q79">
        <f t="shared" si="14"/>
        <v>1.0248757181928039</v>
      </c>
      <c r="R79">
        <f t="shared" si="14"/>
        <v>0.93544200624223528</v>
      </c>
      <c r="S79">
        <f t="shared" si="14"/>
        <v>0.73116507413704712</v>
      </c>
      <c r="T79">
        <f t="shared" si="14"/>
        <v>0.55403106470952823</v>
      </c>
      <c r="U79">
        <f t="shared" si="14"/>
        <v>0.43368744124594111</v>
      </c>
      <c r="V79">
        <f t="shared" si="14"/>
        <v>0.31812771534994677</v>
      </c>
      <c r="W79">
        <f t="shared" si="14"/>
        <v>0.19614487472429831</v>
      </c>
      <c r="X79">
        <f t="shared" si="14"/>
        <v>9.4501534256091466E-2</v>
      </c>
      <c r="Y79">
        <f t="shared" si="14"/>
        <v>4.6309589432870411E-2</v>
      </c>
      <c r="Z79">
        <f t="shared" si="14"/>
        <v>3.0242387281764063E-2</v>
      </c>
      <c r="AA79">
        <f t="shared" si="14"/>
        <v>2.6481360188201981E-2</v>
      </c>
      <c r="AB79">
        <f t="shared" si="14"/>
        <v>8.103907944853895E-4</v>
      </c>
      <c r="AC79">
        <f t="shared" si="14"/>
        <v>4.2126588497464045E-3</v>
      </c>
      <c r="AD79">
        <f t="shared" si="14"/>
        <v>0</v>
      </c>
      <c r="AE79">
        <f t="shared" si="14"/>
        <v>0</v>
      </c>
      <c r="AF79">
        <f t="shared" si="14"/>
        <v>0</v>
      </c>
      <c r="AG79">
        <f t="shared" si="14"/>
        <v>8.2197295551105095E-4</v>
      </c>
      <c r="AH79">
        <f t="shared" si="14"/>
        <v>5.9443563532223973E-4</v>
      </c>
      <c r="AI79">
        <f t="shared" si="14"/>
        <v>1.3835204432606805E-4</v>
      </c>
      <c r="AJ79">
        <f t="shared" si="14"/>
        <v>1.1029316787169107E-4</v>
      </c>
      <c r="AK79">
        <f t="shared" si="14"/>
        <v>3.3390357258827228E-5</v>
      </c>
      <c r="AL79">
        <f t="shared" si="12"/>
        <v>121.65771245602981</v>
      </c>
    </row>
    <row r="80" spans="5:38" x14ac:dyDescent="0.3">
      <c r="E80">
        <v>2038</v>
      </c>
      <c r="F80">
        <f t="shared" si="15"/>
        <v>102.12376932535803</v>
      </c>
      <c r="G80">
        <f t="shared" si="14"/>
        <v>97.338090004866743</v>
      </c>
      <c r="H80">
        <f t="shared" si="14"/>
        <v>1.968415428169433</v>
      </c>
      <c r="I80">
        <f t="shared" si="14"/>
        <v>1.8612127658145632</v>
      </c>
      <c r="J80">
        <f t="shared" si="14"/>
        <v>1.7585057356658997</v>
      </c>
      <c r="K80">
        <f t="shared" si="14"/>
        <v>1.6423355468672787</v>
      </c>
      <c r="L80">
        <f t="shared" si="14"/>
        <v>1.5349224862659381</v>
      </c>
      <c r="M80">
        <f t="shared" si="14"/>
        <v>1.4212051065039424</v>
      </c>
      <c r="N80">
        <f t="shared" si="14"/>
        <v>1.31423220655089</v>
      </c>
      <c r="O80">
        <f t="shared" si="14"/>
        <v>1.2063844745880052</v>
      </c>
      <c r="P80">
        <f t="shared" si="14"/>
        <v>1.0965297567071586</v>
      </c>
      <c r="Q80">
        <f t="shared" si="14"/>
        <v>1.0001493469571208</v>
      </c>
      <c r="R80">
        <f t="shared" si="14"/>
        <v>0.93390576804789494</v>
      </c>
      <c r="S80">
        <f t="shared" si="14"/>
        <v>0.84684649118970978</v>
      </c>
      <c r="T80">
        <f t="shared" si="14"/>
        <v>0.65900307734203922</v>
      </c>
      <c r="U80">
        <f t="shared" si="14"/>
        <v>0.49147041428432658</v>
      </c>
      <c r="V80">
        <f t="shared" si="14"/>
        <v>0.3823708918423307</v>
      </c>
      <c r="W80">
        <f t="shared" si="14"/>
        <v>0.27906363015640351</v>
      </c>
      <c r="X80">
        <f t="shared" si="14"/>
        <v>0.1714754747830089</v>
      </c>
      <c r="Y80">
        <f t="shared" si="14"/>
        <v>8.2326852650515217E-2</v>
      </c>
      <c r="Z80">
        <f t="shared" si="14"/>
        <v>4.0199762312175369E-2</v>
      </c>
      <c r="AA80">
        <f t="shared" si="14"/>
        <v>2.6250217485697717E-2</v>
      </c>
      <c r="AB80">
        <f t="shared" si="14"/>
        <v>2.292795096583905E-2</v>
      </c>
      <c r="AC80">
        <f t="shared" si="14"/>
        <v>7.002759905218813E-4</v>
      </c>
      <c r="AD80">
        <f t="shared" si="14"/>
        <v>3.6364103505028313E-3</v>
      </c>
      <c r="AE80">
        <f t="shared" si="14"/>
        <v>0</v>
      </c>
      <c r="AF80">
        <f t="shared" si="14"/>
        <v>0</v>
      </c>
      <c r="AG80">
        <f t="shared" si="14"/>
        <v>0</v>
      </c>
      <c r="AH80">
        <f t="shared" si="14"/>
        <v>7.23088990938293E-4</v>
      </c>
      <c r="AI80">
        <f t="shared" si="14"/>
        <v>5.1822593848605512E-4</v>
      </c>
      <c r="AJ80">
        <f t="shared" si="14"/>
        <v>1.2071894063745153E-4</v>
      </c>
      <c r="AK80">
        <f t="shared" si="14"/>
        <v>3.3459725084670324E-5</v>
      </c>
      <c r="AL80">
        <f t="shared" si="12"/>
        <v>218.20732489531119</v>
      </c>
    </row>
    <row r="81" spans="5:38" x14ac:dyDescent="0.3">
      <c r="E81">
        <v>2039</v>
      </c>
      <c r="F81">
        <f t="shared" si="15"/>
        <v>102.79576514780453</v>
      </c>
      <c r="G81">
        <f t="shared" si="14"/>
        <v>97.882732486600915</v>
      </c>
      <c r="H81">
        <f t="shared" si="14"/>
        <v>93.28153241405839</v>
      </c>
      <c r="I81">
        <f t="shared" si="14"/>
        <v>1.886150812812436</v>
      </c>
      <c r="J81">
        <f t="shared" si="14"/>
        <v>1.7758708596439203</v>
      </c>
      <c r="K81">
        <f t="shared" si="14"/>
        <v>1.6669969954469155</v>
      </c>
      <c r="L81">
        <f t="shared" si="14"/>
        <v>1.5512965891142823</v>
      </c>
      <c r="M81">
        <f t="shared" si="14"/>
        <v>1.439496820911182</v>
      </c>
      <c r="N81">
        <f t="shared" si="14"/>
        <v>1.3255980048095393</v>
      </c>
      <c r="O81">
        <f t="shared" si="14"/>
        <v>1.2184859857354438</v>
      </c>
      <c r="P81">
        <f t="shared" si="14"/>
        <v>1.1124297108565249</v>
      </c>
      <c r="Q81">
        <f t="shared" si="14"/>
        <v>1.0035775534739844</v>
      </c>
      <c r="R81">
        <f t="shared" si="14"/>
        <v>0.91137415732672666</v>
      </c>
      <c r="S81">
        <f t="shared" si="14"/>
        <v>0.84545574979064131</v>
      </c>
      <c r="T81">
        <f t="shared" si="14"/>
        <v>0.76326737076301221</v>
      </c>
      <c r="U81">
        <f t="shared" si="14"/>
        <v>0.58458908907164753</v>
      </c>
      <c r="V81">
        <f t="shared" si="14"/>
        <v>0.43331663025364692</v>
      </c>
      <c r="W81">
        <f t="shared" si="14"/>
        <v>0.33541814810534148</v>
      </c>
      <c r="X81">
        <f t="shared" si="14"/>
        <v>0.24396542883417663</v>
      </c>
      <c r="Y81">
        <f t="shared" si="14"/>
        <v>0.14938420055045762</v>
      </c>
      <c r="Z81">
        <f t="shared" si="14"/>
        <v>7.14651101206073E-2</v>
      </c>
      <c r="AA81">
        <f t="shared" si="14"/>
        <v>3.4893161499993997E-2</v>
      </c>
      <c r="AB81">
        <f t="shared" si="14"/>
        <v>2.2727824215873608E-2</v>
      </c>
      <c r="AC81">
        <f t="shared" si="14"/>
        <v>1.9812532030840505E-2</v>
      </c>
      <c r="AD81">
        <f t="shared" si="14"/>
        <v>6.0448542143299515E-4</v>
      </c>
      <c r="AE81">
        <f t="shared" si="14"/>
        <v>3.1956333383206695E-3</v>
      </c>
      <c r="AF81">
        <f t="shared" si="14"/>
        <v>0</v>
      </c>
      <c r="AG81">
        <f t="shared" si="14"/>
        <v>0</v>
      </c>
      <c r="AH81">
        <f t="shared" si="14"/>
        <v>0</v>
      </c>
      <c r="AI81">
        <f t="shared" si="14"/>
        <v>6.3038527415133229E-4</v>
      </c>
      <c r="AJ81">
        <f t="shared" si="14"/>
        <v>4.5217753456136181E-4</v>
      </c>
      <c r="AK81">
        <f t="shared" si="14"/>
        <v>3.6622599968665077E-5</v>
      </c>
      <c r="AL81">
        <f t="shared" si="12"/>
        <v>311.36052208799953</v>
      </c>
    </row>
    <row r="82" spans="5:38" x14ac:dyDescent="0.3">
      <c r="E82">
        <v>2040</v>
      </c>
      <c r="F82">
        <f t="shared" si="15"/>
        <v>103.15656256405998</v>
      </c>
      <c r="G82">
        <f t="shared" si="14"/>
        <v>98.526821397098189</v>
      </c>
      <c r="H82">
        <f t="shared" si="14"/>
        <v>93.803476961269254</v>
      </c>
      <c r="I82">
        <f t="shared" si="14"/>
        <v>89.383082282985114</v>
      </c>
      <c r="J82">
        <f t="shared" si="14"/>
        <v>1.7996654261617202</v>
      </c>
      <c r="K82">
        <f t="shared" si="14"/>
        <v>1.6834584768682208</v>
      </c>
      <c r="L82">
        <f t="shared" si="14"/>
        <v>1.5745909890541621</v>
      </c>
      <c r="M82">
        <f t="shared" si="14"/>
        <v>1.4548529507525039</v>
      </c>
      <c r="N82">
        <f t="shared" si="14"/>
        <v>1.3426592016852177</v>
      </c>
      <c r="O82">
        <f t="shared" si="14"/>
        <v>1.2290237474991781</v>
      </c>
      <c r="P82">
        <f t="shared" si="14"/>
        <v>1.1235887408591858</v>
      </c>
      <c r="Q82">
        <f t="shared" si="14"/>
        <v>1.0181296775617859</v>
      </c>
      <c r="R82">
        <f t="shared" si="14"/>
        <v>0.91449806960538216</v>
      </c>
      <c r="S82">
        <f t="shared" si="14"/>
        <v>0.82505810316717676</v>
      </c>
      <c r="T82">
        <f t="shared" si="14"/>
        <v>0.76201388793923974</v>
      </c>
      <c r="U82">
        <f t="shared" si="14"/>
        <v>0.67707995961432033</v>
      </c>
      <c r="V82">
        <f t="shared" si="14"/>
        <v>0.51541693415756373</v>
      </c>
      <c r="W82">
        <f t="shared" si="14"/>
        <v>0.38010806984454404</v>
      </c>
      <c r="X82">
        <f t="shared" si="14"/>
        <v>0.29323216463364449</v>
      </c>
      <c r="Y82">
        <f t="shared" si="14"/>
        <v>0.21253523627481596</v>
      </c>
      <c r="Z82">
        <f t="shared" si="14"/>
        <v>0.12967528818254331</v>
      </c>
      <c r="AA82">
        <f t="shared" si="14"/>
        <v>6.203130281439382E-2</v>
      </c>
      <c r="AB82">
        <f t="shared" si="14"/>
        <v>3.0211012207424132E-2</v>
      </c>
      <c r="AC82">
        <f t="shared" si="14"/>
        <v>1.9639598232708003E-2</v>
      </c>
      <c r="AD82">
        <f t="shared" si="14"/>
        <v>1.7102380970382729E-2</v>
      </c>
      <c r="AE82">
        <f t="shared" si="14"/>
        <v>5.3121446125929867E-4</v>
      </c>
      <c r="AF82">
        <f t="shared" si="14"/>
        <v>2.8099534526612783E-3</v>
      </c>
      <c r="AG82">
        <f t="shared" si="14"/>
        <v>0</v>
      </c>
      <c r="AH82">
        <f t="shared" si="14"/>
        <v>0</v>
      </c>
      <c r="AI82">
        <f t="shared" si="14"/>
        <v>0</v>
      </c>
      <c r="AJ82">
        <f t="shared" si="14"/>
        <v>5.5004205293596631E-4</v>
      </c>
      <c r="AK82">
        <f t="shared" si="14"/>
        <v>1.3717745430513224E-4</v>
      </c>
      <c r="AL82">
        <f t="shared" si="12"/>
        <v>400.93854281091973</v>
      </c>
    </row>
    <row r="83" spans="5:38" x14ac:dyDescent="0.3">
      <c r="E83">
        <v>2041</v>
      </c>
      <c r="F83">
        <f t="shared" si="15"/>
        <v>103.76974035915906</v>
      </c>
      <c r="G83">
        <f t="shared" si="14"/>
        <v>98.872635473590762</v>
      </c>
      <c r="H83">
        <f t="shared" si="14"/>
        <v>94.420723514792982</v>
      </c>
      <c r="I83">
        <f t="shared" si="14"/>
        <v>89.883213565170976</v>
      </c>
      <c r="J83">
        <f t="shared" si="14"/>
        <v>85.284613391332698</v>
      </c>
      <c r="K83">
        <f t="shared" si="14"/>
        <v>1.7060148268923587</v>
      </c>
      <c r="L83">
        <f t="shared" si="14"/>
        <v>1.5901399674765984</v>
      </c>
      <c r="M83">
        <f t="shared" si="14"/>
        <v>1.4766991449144422</v>
      </c>
      <c r="N83">
        <f t="shared" si="14"/>
        <v>1.3569822962097842</v>
      </c>
      <c r="O83">
        <f t="shared" si="14"/>
        <v>1.2448419790029139</v>
      </c>
      <c r="P83">
        <f t="shared" si="14"/>
        <v>1.1333058082774394</v>
      </c>
      <c r="Q83">
        <f t="shared" si="14"/>
        <v>1.02834276294384</v>
      </c>
      <c r="R83">
        <f t="shared" si="14"/>
        <v>0.92775851902544537</v>
      </c>
      <c r="S83">
        <f t="shared" si="14"/>
        <v>0.82788615037300095</v>
      </c>
      <c r="T83">
        <f t="shared" si="14"/>
        <v>0.74362937755864811</v>
      </c>
      <c r="U83">
        <f t="shared" si="14"/>
        <v>0.67596801885514879</v>
      </c>
      <c r="V83">
        <f t="shared" si="14"/>
        <v>0.59696371945315096</v>
      </c>
      <c r="W83">
        <f t="shared" si="14"/>
        <v>0.45212697212461794</v>
      </c>
      <c r="X83">
        <f t="shared" si="14"/>
        <v>0.33230137589402903</v>
      </c>
      <c r="Y83">
        <f t="shared" si="14"/>
        <v>0.25545491298337913</v>
      </c>
      <c r="Z83">
        <f t="shared" si="14"/>
        <v>0.18449453095658891</v>
      </c>
      <c r="AA83">
        <f t="shared" si="14"/>
        <v>0.11255740116008893</v>
      </c>
      <c r="AB83">
        <f t="shared" si="14"/>
        <v>5.3707613927972589E-2</v>
      </c>
      <c r="AC83">
        <f t="shared" si="14"/>
        <v>2.6105980771483211E-2</v>
      </c>
      <c r="AD83">
        <f t="shared" si="14"/>
        <v>1.6953102741143092E-2</v>
      </c>
      <c r="AE83">
        <f t="shared" si="14"/>
        <v>1.5029365095184819E-2</v>
      </c>
      <c r="AF83">
        <f t="shared" si="14"/>
        <v>4.6710237110731442E-4</v>
      </c>
      <c r="AG83">
        <f t="shared" si="14"/>
        <v>2.4426392758428108E-3</v>
      </c>
      <c r="AH83">
        <f t="shared" si="14"/>
        <v>0</v>
      </c>
      <c r="AI83">
        <f t="shared" si="14"/>
        <v>0</v>
      </c>
      <c r="AJ83">
        <f t="shared" si="14"/>
        <v>0</v>
      </c>
      <c r="AK83">
        <f t="shared" si="14"/>
        <v>1.6686669021652914E-4</v>
      </c>
      <c r="AL83">
        <f t="shared" si="12"/>
        <v>486.99126673902089</v>
      </c>
    </row>
    <row r="84" spans="5:38" x14ac:dyDescent="0.3">
      <c r="E84">
        <v>2042</v>
      </c>
      <c r="F84">
        <f t="shared" si="15"/>
        <v>104.18060742296844</v>
      </c>
      <c r="G84">
        <f t="shared" si="14"/>
        <v>99.460348975363189</v>
      </c>
      <c r="H84">
        <f t="shared" si="14"/>
        <v>94.752125815618555</v>
      </c>
      <c r="I84">
        <f t="shared" si="14"/>
        <v>90.474663963279824</v>
      </c>
      <c r="J84">
        <f t="shared" si="14"/>
        <v>85.761812229823079</v>
      </c>
      <c r="K84">
        <f t="shared" si="14"/>
        <v>80.846591169842071</v>
      </c>
      <c r="L84">
        <f t="shared" si="14"/>
        <v>1.6114459599834636</v>
      </c>
      <c r="M84">
        <f t="shared" si="14"/>
        <v>1.4912814480651144</v>
      </c>
      <c r="N84">
        <f t="shared" si="14"/>
        <v>1.3773588563988934</v>
      </c>
      <c r="O84">
        <f t="shared" si="14"/>
        <v>1.2581215880883974</v>
      </c>
      <c r="P84">
        <f t="shared" si="14"/>
        <v>1.1478920957078804</v>
      </c>
      <c r="Q84">
        <f t="shared" si="14"/>
        <v>1.0372361200888727</v>
      </c>
      <c r="R84">
        <f t="shared" si="14"/>
        <v>0.93706507120397164</v>
      </c>
      <c r="S84">
        <f t="shared" si="14"/>
        <v>0.83989070542616706</v>
      </c>
      <c r="T84">
        <f t="shared" si="14"/>
        <v>0.74617831196132911</v>
      </c>
      <c r="U84">
        <f t="shared" si="14"/>
        <v>0.65965946955403498</v>
      </c>
      <c r="V84">
        <f t="shared" si="14"/>
        <v>0.59598335032247307</v>
      </c>
      <c r="W84">
        <f t="shared" si="14"/>
        <v>0.52366032440465604</v>
      </c>
      <c r="X84">
        <f t="shared" si="14"/>
        <v>0.39526236571945905</v>
      </c>
      <c r="Y84">
        <f t="shared" si="14"/>
        <v>0.2894908175210687</v>
      </c>
      <c r="Z84">
        <f t="shared" si="14"/>
        <v>0.22175162658903247</v>
      </c>
      <c r="AA84">
        <f t="shared" si="14"/>
        <v>0.16014018726135937</v>
      </c>
      <c r="AB84">
        <f t="shared" si="14"/>
        <v>9.7453852683539913E-2</v>
      </c>
      <c r="AC84">
        <f t="shared" si="14"/>
        <v>4.6409896062381627E-2</v>
      </c>
      <c r="AD84">
        <f t="shared" si="14"/>
        <v>2.2534950508314767E-2</v>
      </c>
      <c r="AE84">
        <f t="shared" si="14"/>
        <v>1.4898181196762108E-2</v>
      </c>
      <c r="AF84">
        <f t="shared" si="14"/>
        <v>1.3215476204386652E-2</v>
      </c>
      <c r="AG84">
        <f t="shared" si="14"/>
        <v>4.0604323762923414E-4</v>
      </c>
      <c r="AH84">
        <f t="shared" si="14"/>
        <v>2.1487879343880362E-3</v>
      </c>
      <c r="AI84">
        <f t="shared" si="14"/>
        <v>0</v>
      </c>
      <c r="AJ84">
        <f t="shared" si="14"/>
        <v>0</v>
      </c>
      <c r="AK84">
        <f t="shared" si="14"/>
        <v>0</v>
      </c>
      <c r="AL84">
        <f t="shared" si="12"/>
        <v>568.96563506301891</v>
      </c>
    </row>
    <row r="85" spans="5:38" x14ac:dyDescent="0.3">
      <c r="E85">
        <v>2043</v>
      </c>
      <c r="F85">
        <f t="shared" si="15"/>
        <v>105.05577311962749</v>
      </c>
      <c r="G85">
        <f t="shared" si="14"/>
        <v>99.854153387010797</v>
      </c>
      <c r="H85">
        <f t="shared" si="14"/>
        <v>95.315346401342225</v>
      </c>
      <c r="I85">
        <f t="shared" si="14"/>
        <v>90.792216198506623</v>
      </c>
      <c r="J85">
        <f t="shared" si="14"/>
        <v>86.326142942688477</v>
      </c>
      <c r="K85">
        <f t="shared" si="14"/>
        <v>81.298957638634405</v>
      </c>
      <c r="L85">
        <f t="shared" ref="G85:AK92" si="16">L40*L$3/1000000</f>
        <v>76.365053026175616</v>
      </c>
      <c r="M85">
        <f t="shared" si="16"/>
        <v>1.5112628534809684</v>
      </c>
      <c r="N85">
        <f t="shared" si="16"/>
        <v>1.390960180988565</v>
      </c>
      <c r="O85">
        <f t="shared" si="16"/>
        <v>1.2770136475769449</v>
      </c>
      <c r="P85">
        <f t="shared" si="16"/>
        <v>1.1601374718764497</v>
      </c>
      <c r="Q85">
        <f t="shared" si="16"/>
        <v>1.0505859362376557</v>
      </c>
      <c r="R85">
        <f t="shared" si="16"/>
        <v>0.9451690367752329</v>
      </c>
      <c r="S85">
        <f t="shared" si="16"/>
        <v>0.84831583601135285</v>
      </c>
      <c r="T85">
        <f t="shared" si="16"/>
        <v>0.75699808303900995</v>
      </c>
      <c r="U85">
        <f t="shared" si="16"/>
        <v>0.66192058075639326</v>
      </c>
      <c r="V85">
        <f t="shared" si="16"/>
        <v>0.58160452827725462</v>
      </c>
      <c r="W85">
        <f t="shared" si="16"/>
        <v>0.52280033844524554</v>
      </c>
      <c r="X85">
        <f t="shared" si="16"/>
        <v>0.45779887380962031</v>
      </c>
      <c r="Y85">
        <f t="shared" si="16"/>
        <v>0.34434051041644781</v>
      </c>
      <c r="Z85">
        <f t="shared" si="16"/>
        <v>0.25129702505295926</v>
      </c>
      <c r="AA85">
        <f t="shared" si="16"/>
        <v>0.19247913107968723</v>
      </c>
      <c r="AB85">
        <f t="shared" si="16"/>
        <v>0.13865172842687087</v>
      </c>
      <c r="AC85">
        <f t="shared" si="16"/>
        <v>8.4211955124040838E-2</v>
      </c>
      <c r="AD85">
        <f t="shared" si="16"/>
        <v>4.0061498551482402E-2</v>
      </c>
      <c r="AE85">
        <f t="shared" si="16"/>
        <v>1.9803441355791762E-2</v>
      </c>
      <c r="AF85">
        <f t="shared" si="16"/>
        <v>1.3100124845428752E-2</v>
      </c>
      <c r="AG85">
        <f t="shared" si="16"/>
        <v>1.1487962975055064E-2</v>
      </c>
      <c r="AH85">
        <f t="shared" si="16"/>
        <v>3.5719593084676987E-4</v>
      </c>
      <c r="AI85">
        <f t="shared" si="16"/>
        <v>1.8733023017741852E-3</v>
      </c>
      <c r="AJ85">
        <f t="shared" si="16"/>
        <v>0</v>
      </c>
      <c r="AK85">
        <f t="shared" si="16"/>
        <v>0</v>
      </c>
      <c r="AL85">
        <f t="shared" si="12"/>
        <v>647.26987395732056</v>
      </c>
    </row>
    <row r="86" spans="5:38" x14ac:dyDescent="0.3">
      <c r="E86">
        <v>2044</v>
      </c>
      <c r="F86">
        <f t="shared" si="15"/>
        <v>106.17326341927561</v>
      </c>
      <c r="G86">
        <f t="shared" si="16"/>
        <v>100.69297485172399</v>
      </c>
      <c r="H86">
        <f t="shared" si="16"/>
        <v>95.692739043709352</v>
      </c>
      <c r="I86">
        <f t="shared" si="16"/>
        <v>91.331898498468746</v>
      </c>
      <c r="J86">
        <f t="shared" si="16"/>
        <v>86.629134503520191</v>
      </c>
      <c r="K86">
        <f t="shared" si="16"/>
        <v>81.833921832213676</v>
      </c>
      <c r="L86">
        <f t="shared" si="16"/>
        <v>76.792343637650092</v>
      </c>
      <c r="M86">
        <f t="shared" si="16"/>
        <v>71.617460844760757</v>
      </c>
      <c r="N86">
        <f t="shared" si="16"/>
        <v>1.4095974002268941</v>
      </c>
      <c r="O86">
        <f t="shared" si="16"/>
        <v>1.2896240700862585</v>
      </c>
      <c r="P86">
        <f t="shared" si="16"/>
        <v>1.1775581936422088</v>
      </c>
      <c r="Q86">
        <f t="shared" si="16"/>
        <v>1.0617932788395801</v>
      </c>
      <c r="R86">
        <f t="shared" si="16"/>
        <v>0.95733389743337372</v>
      </c>
      <c r="S86">
        <f t="shared" si="16"/>
        <v>0.85565227671312694</v>
      </c>
      <c r="T86">
        <f t="shared" si="16"/>
        <v>0.7645916992811409</v>
      </c>
      <c r="U86">
        <f t="shared" si="16"/>
        <v>0.67151859377899759</v>
      </c>
      <c r="V86">
        <f t="shared" si="16"/>
        <v>0.58359809097880888</v>
      </c>
      <c r="W86">
        <f t="shared" si="16"/>
        <v>0.51018714542967447</v>
      </c>
      <c r="X86">
        <f t="shared" si="16"/>
        <v>0.45704704942010266</v>
      </c>
      <c r="Y86">
        <f t="shared" si="16"/>
        <v>0.39882040777837446</v>
      </c>
      <c r="Z86">
        <f t="shared" si="16"/>
        <v>0.29891015754436917</v>
      </c>
      <c r="AA86">
        <f t="shared" si="16"/>
        <v>0.21812436629719081</v>
      </c>
      <c r="AB86">
        <f t="shared" si="16"/>
        <v>0.16665126141475659</v>
      </c>
      <c r="AC86">
        <f t="shared" si="16"/>
        <v>0.11981191928932799</v>
      </c>
      <c r="AD86">
        <f t="shared" si="16"/>
        <v>7.2692623868077164E-2</v>
      </c>
      <c r="AE86">
        <f t="shared" si="16"/>
        <v>3.5205559333120896E-2</v>
      </c>
      <c r="AF86">
        <f t="shared" si="16"/>
        <v>1.7413370847334138E-2</v>
      </c>
      <c r="AG86">
        <f t="shared" si="16"/>
        <v>1.1387690225111267E-2</v>
      </c>
      <c r="AH86">
        <f t="shared" si="16"/>
        <v>1.0105952391589793E-2</v>
      </c>
      <c r="AI86">
        <f t="shared" si="16"/>
        <v>3.1140158073820963E-4</v>
      </c>
      <c r="AJ86">
        <f t="shared" si="16"/>
        <v>1.6345480868421814E-3</v>
      </c>
      <c r="AK86">
        <f t="shared" si="16"/>
        <v>0</v>
      </c>
      <c r="AL86">
        <f t="shared" si="12"/>
        <v>721.85330758580926</v>
      </c>
    </row>
    <row r="87" spans="5:38" x14ac:dyDescent="0.3">
      <c r="E87">
        <v>2045</v>
      </c>
      <c r="F87">
        <f t="shared" si="15"/>
        <v>107.25733660583477</v>
      </c>
      <c r="G87">
        <f t="shared" si="16"/>
        <v>101.76405756615401</v>
      </c>
      <c r="H87">
        <f t="shared" si="16"/>
        <v>96.496602686876571</v>
      </c>
      <c r="I87">
        <f t="shared" si="16"/>
        <v>91.693519032916655</v>
      </c>
      <c r="J87">
        <f t="shared" si="16"/>
        <v>87.144070832977874</v>
      </c>
      <c r="K87">
        <f t="shared" si="16"/>
        <v>82.121146383893034</v>
      </c>
      <c r="L87">
        <f t="shared" si="16"/>
        <v>77.297653365848333</v>
      </c>
      <c r="M87">
        <f t="shared" si="16"/>
        <v>72.01818692853783</v>
      </c>
      <c r="N87">
        <f t="shared" si="16"/>
        <v>66.799621511968468</v>
      </c>
      <c r="O87">
        <f t="shared" si="16"/>
        <v>1.3069035054415836</v>
      </c>
      <c r="P87">
        <f t="shared" si="16"/>
        <v>1.1891865003398767</v>
      </c>
      <c r="Q87">
        <f t="shared" si="16"/>
        <v>1.07773725593869</v>
      </c>
      <c r="R87">
        <f t="shared" si="16"/>
        <v>0.96754645463873112</v>
      </c>
      <c r="S87">
        <f t="shared" si="16"/>
        <v>0.86666500598486618</v>
      </c>
      <c r="T87">
        <f t="shared" si="16"/>
        <v>0.77120407338135699</v>
      </c>
      <c r="U87">
        <f t="shared" si="16"/>
        <v>0.67825474624076054</v>
      </c>
      <c r="V87">
        <f t="shared" si="16"/>
        <v>0.59206040842296626</v>
      </c>
      <c r="W87">
        <f t="shared" si="16"/>
        <v>0.51193591115361692</v>
      </c>
      <c r="X87">
        <f t="shared" si="16"/>
        <v>0.44602023434825888</v>
      </c>
      <c r="Y87">
        <f t="shared" si="16"/>
        <v>0.39816544131436815</v>
      </c>
      <c r="Z87">
        <f t="shared" si="16"/>
        <v>0.34620228324796376</v>
      </c>
      <c r="AA87">
        <f t="shared" si="16"/>
        <v>0.25945229029439798</v>
      </c>
      <c r="AB87">
        <f t="shared" si="16"/>
        <v>0.18885528308869967</v>
      </c>
      <c r="AC87">
        <f t="shared" si="16"/>
        <v>0.14400691364349361</v>
      </c>
      <c r="AD87">
        <f t="shared" si="16"/>
        <v>0.1034228782716525</v>
      </c>
      <c r="AE87">
        <f t="shared" si="16"/>
        <v>6.388139673255265E-2</v>
      </c>
      <c r="AF87">
        <f t="shared" si="16"/>
        <v>3.0956612517054585E-2</v>
      </c>
      <c r="AG87">
        <f t="shared" si="16"/>
        <v>1.5137113220231637E-2</v>
      </c>
      <c r="AH87">
        <f t="shared" si="16"/>
        <v>1.0017742528857281E-2</v>
      </c>
      <c r="AI87">
        <f t="shared" si="16"/>
        <v>8.8103174695911002E-3</v>
      </c>
      <c r="AJ87">
        <f t="shared" si="16"/>
        <v>2.7171314397745743E-4</v>
      </c>
      <c r="AK87">
        <f t="shared" si="16"/>
        <v>4.9587413870493143E-4</v>
      </c>
      <c r="AL87">
        <f t="shared" si="12"/>
        <v>792.56938487050968</v>
      </c>
    </row>
    <row r="88" spans="5:38" x14ac:dyDescent="0.3">
      <c r="E88">
        <v>2046</v>
      </c>
      <c r="F88">
        <f t="shared" si="15"/>
        <v>108.46558284269413</v>
      </c>
      <c r="G88">
        <f t="shared" si="16"/>
        <v>102.80311092676587</v>
      </c>
      <c r="H88">
        <f t="shared" si="16"/>
        <v>97.523048109621612</v>
      </c>
      <c r="I88">
        <f t="shared" si="16"/>
        <v>92.463787362585393</v>
      </c>
      <c r="J88">
        <f t="shared" si="16"/>
        <v>87.489110036001961</v>
      </c>
      <c r="K88">
        <f t="shared" si="16"/>
        <v>82.609286568279401</v>
      </c>
      <c r="L88">
        <f t="shared" si="16"/>
        <v>77.568956308891842</v>
      </c>
      <c r="M88">
        <f t="shared" si="16"/>
        <v>72.492081704218904</v>
      </c>
      <c r="N88">
        <f t="shared" si="16"/>
        <v>67.173390009350769</v>
      </c>
      <c r="O88">
        <f t="shared" si="16"/>
        <v>61.933045210008459</v>
      </c>
      <c r="P88">
        <f t="shared" si="16"/>
        <v>1.2051201911996277</v>
      </c>
      <c r="Q88">
        <f t="shared" si="16"/>
        <v>1.0883798376974694</v>
      </c>
      <c r="R88">
        <f t="shared" si="16"/>
        <v>0.9820752135059414</v>
      </c>
      <c r="S88">
        <f t="shared" si="16"/>
        <v>0.87591033405193985</v>
      </c>
      <c r="T88">
        <f t="shared" si="16"/>
        <v>0.78112990646163161</v>
      </c>
      <c r="U88">
        <f t="shared" si="16"/>
        <v>0.68412045747148387</v>
      </c>
      <c r="V88">
        <f t="shared" si="16"/>
        <v>0.59799949814387332</v>
      </c>
      <c r="W88">
        <f t="shared" si="16"/>
        <v>0.51935910916987493</v>
      </c>
      <c r="X88">
        <f t="shared" si="16"/>
        <v>0.44754905549751806</v>
      </c>
      <c r="Y88">
        <f t="shared" si="16"/>
        <v>0.38855921653960324</v>
      </c>
      <c r="Z88">
        <f t="shared" si="16"/>
        <v>0.3456337293804399</v>
      </c>
      <c r="AA88">
        <f t="shared" si="16"/>
        <v>0.30050158225386198</v>
      </c>
      <c r="AB88">
        <f t="shared" si="16"/>
        <v>0.22463760726667184</v>
      </c>
      <c r="AC88">
        <f t="shared" si="16"/>
        <v>0.16319388291449036</v>
      </c>
      <c r="AD88">
        <f t="shared" si="16"/>
        <v>0.12430824569349866</v>
      </c>
      <c r="AE88">
        <f t="shared" si="16"/>
        <v>9.0886771814482487E-2</v>
      </c>
      <c r="AF88">
        <f t="shared" si="16"/>
        <v>5.6171572988968722E-2</v>
      </c>
      <c r="AG88">
        <f t="shared" si="16"/>
        <v>2.6909996501753332E-2</v>
      </c>
      <c r="AH88">
        <f t="shared" si="16"/>
        <v>1.3316107118549634E-2</v>
      </c>
      <c r="AI88">
        <f t="shared" si="16"/>
        <v>8.7334165636191678E-3</v>
      </c>
      <c r="AJ88">
        <f t="shared" si="16"/>
        <v>7.6874338705255688E-3</v>
      </c>
      <c r="AK88">
        <f t="shared" si="16"/>
        <v>8.2429830195408438E-5</v>
      </c>
      <c r="AL88">
        <f t="shared" si="12"/>
        <v>859.4536646743544</v>
      </c>
    </row>
    <row r="89" spans="5:38" x14ac:dyDescent="0.3">
      <c r="E89">
        <v>2047</v>
      </c>
      <c r="F89">
        <f t="shared" si="15"/>
        <v>109.29896405475296</v>
      </c>
      <c r="G89">
        <f t="shared" si="16"/>
        <v>103.96118062945833</v>
      </c>
      <c r="H89">
        <f t="shared" si="16"/>
        <v>98.518798999463485</v>
      </c>
      <c r="I89">
        <f t="shared" si="16"/>
        <v>93.447335266504552</v>
      </c>
      <c r="J89">
        <f t="shared" si="16"/>
        <v>88.224059368979823</v>
      </c>
      <c r="K89">
        <f t="shared" si="16"/>
        <v>82.936370696062895</v>
      </c>
      <c r="L89">
        <f t="shared" si="16"/>
        <v>78.030037605276505</v>
      </c>
      <c r="M89">
        <f t="shared" si="16"/>
        <v>72.746517825592747</v>
      </c>
      <c r="N89">
        <f t="shared" si="16"/>
        <v>67.615405005115733</v>
      </c>
      <c r="O89">
        <f t="shared" si="16"/>
        <v>62.279583419694369</v>
      </c>
      <c r="P89">
        <f t="shared" si="16"/>
        <v>57.10962054527652</v>
      </c>
      <c r="Q89">
        <f t="shared" si="16"/>
        <v>1.1029628386539225</v>
      </c>
      <c r="R89">
        <f t="shared" si="16"/>
        <v>0.99177313913244736</v>
      </c>
      <c r="S89">
        <f t="shared" si="16"/>
        <v>0.88906307723210065</v>
      </c>
      <c r="T89">
        <f t="shared" si="16"/>
        <v>0.78946277117679764</v>
      </c>
      <c r="U89">
        <f t="shared" si="16"/>
        <v>0.69292547510824243</v>
      </c>
      <c r="V89">
        <f t="shared" si="16"/>
        <v>0.60317114256165405</v>
      </c>
      <c r="W89">
        <f t="shared" si="16"/>
        <v>0.52456891597818067</v>
      </c>
      <c r="X89">
        <f t="shared" si="16"/>
        <v>0.45403862809550366</v>
      </c>
      <c r="Y89">
        <f t="shared" si="16"/>
        <v>0.38989107886834568</v>
      </c>
      <c r="Z89">
        <f t="shared" si="16"/>
        <v>0.33729489594675843</v>
      </c>
      <c r="AA89">
        <f t="shared" si="16"/>
        <v>0.3000080807807215</v>
      </c>
      <c r="AB89">
        <f t="shared" si="16"/>
        <v>0.26017868773006569</v>
      </c>
      <c r="AC89">
        <f t="shared" si="16"/>
        <v>0.19411415332898391</v>
      </c>
      <c r="AD89">
        <f t="shared" si="16"/>
        <v>0.14087063446989639</v>
      </c>
      <c r="AE89">
        <f t="shared" si="16"/>
        <v>0.10924057954883214</v>
      </c>
      <c r="AF89">
        <f t="shared" si="16"/>
        <v>7.9917678664458744E-2</v>
      </c>
      <c r="AG89">
        <f t="shared" si="16"/>
        <v>4.8828883709364966E-2</v>
      </c>
      <c r="AH89">
        <f t="shared" si="16"/>
        <v>2.3672703689512329E-2</v>
      </c>
      <c r="AI89">
        <f t="shared" si="16"/>
        <v>1.1608913898222759E-2</v>
      </c>
      <c r="AJ89">
        <f t="shared" si="16"/>
        <v>7.6203340604128035E-3</v>
      </c>
      <c r="AK89">
        <f t="shared" si="16"/>
        <v>2.3321428595976445E-3</v>
      </c>
      <c r="AL89">
        <f t="shared" si="12"/>
        <v>922.12141817167196</v>
      </c>
    </row>
    <row r="90" spans="5:38" x14ac:dyDescent="0.3">
      <c r="E90">
        <v>2048</v>
      </c>
      <c r="F90">
        <f t="shared" si="15"/>
        <v>109.17965451351562</v>
      </c>
      <c r="G90">
        <f t="shared" si="16"/>
        <v>104.75995285240111</v>
      </c>
      <c r="H90">
        <f t="shared" si="16"/>
        <v>99.628606234267878</v>
      </c>
      <c r="I90">
        <f t="shared" si="16"/>
        <v>94.401471432761142</v>
      </c>
      <c r="J90">
        <f t="shared" si="16"/>
        <v>89.16250880029429</v>
      </c>
      <c r="K90">
        <f t="shared" si="16"/>
        <v>83.633074894992262</v>
      </c>
      <c r="L90">
        <f t="shared" si="16"/>
        <v>78.338990603798536</v>
      </c>
      <c r="M90">
        <f t="shared" si="16"/>
        <v>73.178933837649495</v>
      </c>
      <c r="N90">
        <f t="shared" si="16"/>
        <v>67.85272473701167</v>
      </c>
      <c r="O90">
        <f t="shared" si="16"/>
        <v>62.689396141631867</v>
      </c>
      <c r="P90">
        <f t="shared" si="16"/>
        <v>57.429169916577322</v>
      </c>
      <c r="Q90">
        <f t="shared" si="16"/>
        <v>52.268470523561525</v>
      </c>
      <c r="R90">
        <f t="shared" si="16"/>
        <v>1.005061724730606</v>
      </c>
      <c r="S90">
        <f t="shared" si="16"/>
        <v>0.89784251436857943</v>
      </c>
      <c r="T90">
        <f t="shared" si="16"/>
        <v>0.80131741048850924</v>
      </c>
      <c r="U90">
        <f t="shared" si="16"/>
        <v>0.70031740082252547</v>
      </c>
      <c r="V90">
        <f t="shared" si="16"/>
        <v>0.6109342966820096</v>
      </c>
      <c r="W90">
        <f t="shared" si="16"/>
        <v>0.52910551494603997</v>
      </c>
      <c r="X90">
        <f t="shared" si="16"/>
        <v>0.45859319062097215</v>
      </c>
      <c r="Y90">
        <f t="shared" si="16"/>
        <v>0.39554459646723839</v>
      </c>
      <c r="Z90">
        <f t="shared" si="16"/>
        <v>0.33845103984057551</v>
      </c>
      <c r="AA90">
        <f t="shared" si="16"/>
        <v>0.29277002152396636</v>
      </c>
      <c r="AB90">
        <f t="shared" si="16"/>
        <v>0.25975140689942411</v>
      </c>
      <c r="AC90">
        <f t="shared" si="16"/>
        <v>0.2248259598982153</v>
      </c>
      <c r="AD90">
        <f t="shared" si="16"/>
        <v>0.16756132920355118</v>
      </c>
      <c r="AE90">
        <f t="shared" si="16"/>
        <v>0.12379540604930285</v>
      </c>
      <c r="AF90">
        <f t="shared" si="16"/>
        <v>9.6056371672248966E-2</v>
      </c>
      <c r="AG90">
        <f t="shared" si="16"/>
        <v>6.947092328348374E-2</v>
      </c>
      <c r="AH90">
        <f t="shared" si="16"/>
        <v>4.295473228568196E-2</v>
      </c>
      <c r="AI90">
        <f t="shared" si="16"/>
        <v>2.0637741678036389E-2</v>
      </c>
      <c r="AJ90">
        <f t="shared" si="16"/>
        <v>1.0129346440606131E-2</v>
      </c>
      <c r="AK90">
        <f t="shared" si="16"/>
        <v>2.3117867374286036E-3</v>
      </c>
      <c r="AL90">
        <f t="shared" si="12"/>
        <v>979.57038720310175</v>
      </c>
    </row>
    <row r="91" spans="5:38" x14ac:dyDescent="0.3">
      <c r="E91">
        <v>2049</v>
      </c>
      <c r="F91">
        <f t="shared" si="15"/>
        <v>110.40575608799203</v>
      </c>
      <c r="G91">
        <f t="shared" si="16"/>
        <v>104.64559804562907</v>
      </c>
      <c r="H91">
        <f t="shared" si="16"/>
        <v>100.39408968480778</v>
      </c>
      <c r="I91">
        <f t="shared" si="16"/>
        <v>95.464897266574141</v>
      </c>
      <c r="J91">
        <f t="shared" si="16"/>
        <v>90.072895105884612</v>
      </c>
      <c r="K91">
        <f t="shared" si="16"/>
        <v>84.522689498260917</v>
      </c>
      <c r="L91">
        <f t="shared" si="16"/>
        <v>78.997074665537525</v>
      </c>
      <c r="M91">
        <f t="shared" si="16"/>
        <v>73.468679321973795</v>
      </c>
      <c r="N91">
        <f t="shared" si="16"/>
        <v>68.256051322461502</v>
      </c>
      <c r="O91">
        <f t="shared" si="16"/>
        <v>62.909426335696729</v>
      </c>
      <c r="P91">
        <f t="shared" si="16"/>
        <v>57.80706590029839</v>
      </c>
      <c r="Q91">
        <f t="shared" si="16"/>
        <v>52.560931876573264</v>
      </c>
      <c r="R91">
        <f t="shared" si="16"/>
        <v>47.629020028955765</v>
      </c>
      <c r="S91">
        <f t="shared" si="16"/>
        <v>0.90987254082834979</v>
      </c>
      <c r="T91">
        <f t="shared" si="16"/>
        <v>0.8092303651617051</v>
      </c>
      <c r="U91">
        <f t="shared" si="16"/>
        <v>0.71083342576198028</v>
      </c>
      <c r="V91">
        <f t="shared" si="16"/>
        <v>0.61745156455511774</v>
      </c>
      <c r="W91">
        <f t="shared" si="16"/>
        <v>0.53591540250301362</v>
      </c>
      <c r="X91">
        <f t="shared" si="16"/>
        <v>0.46255921554518803</v>
      </c>
      <c r="Y91">
        <f t="shared" si="16"/>
        <v>0.39951239234350094</v>
      </c>
      <c r="Z91">
        <f t="shared" si="16"/>
        <v>0.34335866408182764</v>
      </c>
      <c r="AA91">
        <f t="shared" si="16"/>
        <v>0.29377354774610948</v>
      </c>
      <c r="AB91">
        <f t="shared" si="16"/>
        <v>0.25348458878482233</v>
      </c>
      <c r="AC91">
        <f t="shared" si="16"/>
        <v>0.22445673740834413</v>
      </c>
      <c r="AD91">
        <f t="shared" si="16"/>
        <v>0.19407207580666549</v>
      </c>
      <c r="AE91">
        <f t="shared" si="16"/>
        <v>0.14725086505766619</v>
      </c>
      <c r="AF91">
        <f t="shared" si="16"/>
        <v>0.10885458118128356</v>
      </c>
      <c r="AG91">
        <f t="shared" si="16"/>
        <v>8.3499983218360191E-2</v>
      </c>
      <c r="AH91">
        <f t="shared" si="16"/>
        <v>6.1113518978703756E-2</v>
      </c>
      <c r="AI91">
        <f t="shared" si="16"/>
        <v>3.7447715325979146E-2</v>
      </c>
      <c r="AJ91">
        <f t="shared" si="16"/>
        <v>1.8007441268090577E-2</v>
      </c>
      <c r="AK91">
        <f t="shared" si="16"/>
        <v>3.0729477965883772E-3</v>
      </c>
      <c r="AL91">
        <f t="shared" si="12"/>
        <v>1033.3479427139989</v>
      </c>
    </row>
    <row r="92" spans="5:38" x14ac:dyDescent="0.3">
      <c r="E92">
        <v>2050</v>
      </c>
      <c r="F92">
        <f t="shared" si="15"/>
        <v>111.49883912131664</v>
      </c>
      <c r="G92">
        <f t="shared" si="16"/>
        <v>105.82078158231893</v>
      </c>
      <c r="H92">
        <f t="shared" si="16"/>
        <v>100.28450060601983</v>
      </c>
      <c r="I92">
        <f t="shared" si="16"/>
        <v>96.1983894002814</v>
      </c>
      <c r="J92">
        <f t="shared" si="16"/>
        <v>91.087559836509612</v>
      </c>
      <c r="K92">
        <f t="shared" si="16"/>
        <v>85.385701318657624</v>
      </c>
      <c r="L92">
        <f t="shared" si="16"/>
        <v>79.837375603009988</v>
      </c>
      <c r="M92">
        <f t="shared" si="16"/>
        <v>74.085850497223291</v>
      </c>
      <c r="N92">
        <f t="shared" si="16"/>
        <v>68.526305091016923</v>
      </c>
      <c r="O92">
        <f t="shared" si="16"/>
        <v>63.28336922767236</v>
      </c>
      <c r="P92">
        <f t="shared" si="16"/>
        <v>58.009959861816647</v>
      </c>
      <c r="Q92">
        <f t="shared" si="16"/>
        <v>52.9067938328865</v>
      </c>
      <c r="R92">
        <f t="shared" si="16"/>
        <v>47.895521946856974</v>
      </c>
      <c r="S92">
        <f t="shared" si="16"/>
        <v>43.118085590739319</v>
      </c>
      <c r="T92">
        <f t="shared" si="16"/>
        <v>0.82007309375736692</v>
      </c>
      <c r="U92">
        <f t="shared" si="16"/>
        <v>0.71785285726892589</v>
      </c>
      <c r="V92">
        <f t="shared" si="16"/>
        <v>0.6267232691338428</v>
      </c>
      <c r="W92">
        <f t="shared" si="16"/>
        <v>0.54163239081813286</v>
      </c>
      <c r="X92">
        <f t="shared" si="16"/>
        <v>0.46851261455034843</v>
      </c>
      <c r="Y92">
        <f t="shared" si="16"/>
        <v>0.40296747222251522</v>
      </c>
      <c r="Z92">
        <f t="shared" si="16"/>
        <v>0.34680297125626708</v>
      </c>
      <c r="AA92">
        <f t="shared" si="16"/>
        <v>0.29803333724191533</v>
      </c>
      <c r="AB92">
        <f t="shared" si="16"/>
        <v>0.2543534565412634</v>
      </c>
      <c r="AC92">
        <f t="shared" si="16"/>
        <v>0.21904144605448564</v>
      </c>
      <c r="AD92">
        <f t="shared" si="16"/>
        <v>0.19375335916435144</v>
      </c>
      <c r="AE92">
        <f t="shared" si="16"/>
        <v>0.17054818783009995</v>
      </c>
      <c r="AF92">
        <f t="shared" si="16"/>
        <v>0.12947920893001683</v>
      </c>
      <c r="AG92">
        <f t="shared" si="16"/>
        <v>9.4625224164122307E-2</v>
      </c>
      <c r="AH92">
        <f t="shared" si="16"/>
        <v>7.345487245524919E-2</v>
      </c>
      <c r="AI92">
        <f t="shared" si="16"/>
        <v>5.3278452442972496E-2</v>
      </c>
      <c r="AJ92">
        <f t="shared" si="16"/>
        <v>3.2674967294236704E-2</v>
      </c>
      <c r="AK92">
        <f t="shared" si="16"/>
        <v>5.4629316206566917E-3</v>
      </c>
      <c r="AL92">
        <f t="shared" si="12"/>
        <v>1083.3883036290729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F4EB-8C12-474E-B676-1E231254F8B1}">
  <dimension ref="E1:AL92"/>
  <sheetViews>
    <sheetView topLeftCell="Z1" zoomScale="70" zoomScaleNormal="70" workbookViewId="0">
      <selection activeCell="AV16" sqref="AV16"/>
    </sheetView>
  </sheetViews>
  <sheetFormatPr defaultRowHeight="14.4" x14ac:dyDescent="0.3"/>
  <cols>
    <col min="5" max="5" width="40.21875" bestFit="1" customWidth="1"/>
    <col min="7" max="7" width="14.5546875" bestFit="1" customWidth="1"/>
    <col min="8" max="8" width="11.6640625" bestFit="1" customWidth="1"/>
    <col min="9" max="9" width="10.77734375" bestFit="1" customWidth="1"/>
    <col min="10" max="12" width="11.6640625" bestFit="1" customWidth="1"/>
    <col min="13" max="13" width="11.21875" bestFit="1" customWidth="1"/>
    <col min="14" max="14" width="11.6640625" bestFit="1" customWidth="1"/>
    <col min="15" max="15" width="11.21875" bestFit="1" customWidth="1"/>
    <col min="16" max="16" width="11.6640625" bestFit="1" customWidth="1"/>
    <col min="17" max="17" width="11.21875" bestFit="1" customWidth="1"/>
    <col min="18" max="18" width="10.77734375" bestFit="1" customWidth="1"/>
    <col min="19" max="19" width="11.6640625" bestFit="1" customWidth="1"/>
    <col min="20" max="20" width="11.21875" bestFit="1" customWidth="1"/>
    <col min="21" max="24" width="11.6640625" bestFit="1" customWidth="1"/>
    <col min="25" max="28" width="11.21875" bestFit="1" customWidth="1"/>
    <col min="29" max="29" width="10.77734375" bestFit="1" customWidth="1"/>
    <col min="30" max="31" width="11.21875" bestFit="1" customWidth="1"/>
  </cols>
  <sheetData>
    <row r="1" spans="5:38" x14ac:dyDescent="0.3">
      <c r="E1" t="s">
        <v>64</v>
      </c>
      <c r="F1">
        <v>1</v>
      </c>
      <c r="G1">
        <v>0.997</v>
      </c>
      <c r="H1">
        <v>0.99699097291875627</v>
      </c>
      <c r="I1">
        <v>0.99698189134808857</v>
      </c>
      <c r="J1">
        <v>0.99293642785065594</v>
      </c>
      <c r="K1">
        <v>0.98983739837398377</v>
      </c>
      <c r="L1">
        <v>0.98665297741273095</v>
      </c>
      <c r="M1">
        <v>0.9802289281997919</v>
      </c>
      <c r="N1">
        <v>0.97664543524416148</v>
      </c>
      <c r="O1">
        <v>0.97065217391304348</v>
      </c>
      <c r="P1">
        <v>0.96528555431131013</v>
      </c>
      <c r="Q1">
        <v>0.95823665893271459</v>
      </c>
      <c r="R1">
        <v>0.95399515738498797</v>
      </c>
      <c r="S1">
        <v>0.91116751269035523</v>
      </c>
      <c r="T1">
        <v>0.85376044568245124</v>
      </c>
      <c r="U1">
        <v>0.83197389885807504</v>
      </c>
      <c r="V1">
        <v>0.81372549019607843</v>
      </c>
      <c r="W1">
        <v>0.8</v>
      </c>
      <c r="X1">
        <v>0.78614457831325302</v>
      </c>
      <c r="Y1">
        <v>0.77777777777777779</v>
      </c>
      <c r="Z1">
        <v>0.77339901477832507</v>
      </c>
      <c r="AA1">
        <v>0.76433121019108274</v>
      </c>
      <c r="AB1">
        <v>0.76666666666666672</v>
      </c>
      <c r="AC1">
        <v>0.76086956521739135</v>
      </c>
      <c r="AD1">
        <v>0.75714285714285701</v>
      </c>
      <c r="AE1">
        <v>0.75471698113207553</v>
      </c>
      <c r="AF1">
        <v>0.75</v>
      </c>
      <c r="AG1">
        <v>0.76666666666666672</v>
      </c>
      <c r="AH1">
        <v>0.56521739130434778</v>
      </c>
      <c r="AI1">
        <v>0.76923076923076927</v>
      </c>
      <c r="AJ1">
        <v>0.7</v>
      </c>
      <c r="AK1">
        <v>0.2857142857142857</v>
      </c>
    </row>
    <row r="2" spans="5:38" x14ac:dyDescent="0.3">
      <c r="E2" t="s">
        <v>73</v>
      </c>
      <c r="F2" s="6"/>
      <c r="G2" s="6">
        <v>7.8611536192129072E-2</v>
      </c>
      <c r="H2" s="6">
        <v>8.4422185909055161E-2</v>
      </c>
      <c r="I2" s="6">
        <v>6.9112117419689895E-2</v>
      </c>
      <c r="J2" s="6">
        <v>6.7271987372332739E-2</v>
      </c>
      <c r="K2" s="6">
        <v>6.2147335633032139E-2</v>
      </c>
      <c r="L2" s="6">
        <v>5.8166944459048471E-2</v>
      </c>
      <c r="M2" s="6">
        <v>5.4325726885894723E-2</v>
      </c>
      <c r="N2" s="6">
        <v>4.325466266678954E-2</v>
      </c>
      <c r="O2" s="6">
        <v>3.6199257839376102E-2</v>
      </c>
      <c r="P2" s="6">
        <v>4.3258844802371729E-2</v>
      </c>
      <c r="Q2" s="6">
        <v>4.9327825055644516E-2</v>
      </c>
      <c r="R2" s="6">
        <v>4.5646572458329718E-2</v>
      </c>
      <c r="S2" s="6">
        <v>3.3459489507421454E-2</v>
      </c>
      <c r="T2" s="6">
        <v>3.9436673576515133E-2</v>
      </c>
      <c r="U2" s="6">
        <v>3.5894272127211163E-2</v>
      </c>
      <c r="V2" s="6">
        <v>3.4132002668095462E-2</v>
      </c>
      <c r="W2" s="6">
        <v>3.1680557035322451E-2</v>
      </c>
      <c r="X2" s="6">
        <v>2.9494500193760813E-2</v>
      </c>
      <c r="Y2" s="6">
        <v>2.5094827657354216E-2</v>
      </c>
      <c r="Z2" s="6">
        <v>2.0487594204483772E-2</v>
      </c>
      <c r="AA2" s="6">
        <v>1.7943962731080329E-2</v>
      </c>
      <c r="AB2" s="6">
        <v>1.5807308798854607E-2</v>
      </c>
      <c r="AC2" s="6">
        <v>1.3418374535012979E-2</v>
      </c>
      <c r="AD2" s="6">
        <v>1.1405440271194237E-2</v>
      </c>
      <c r="AE2" s="6">
        <v>0</v>
      </c>
      <c r="AF2" s="6">
        <v>0</v>
      </c>
      <c r="AG2" s="6">
        <v>0</v>
      </c>
      <c r="AH2" s="6">
        <v>0</v>
      </c>
      <c r="AI2" s="6">
        <v>0</v>
      </c>
      <c r="AJ2" s="6">
        <v>0</v>
      </c>
      <c r="AK2" s="6">
        <v>0</v>
      </c>
      <c r="AL2" s="11"/>
    </row>
    <row r="3" spans="5:38" x14ac:dyDescent="0.3">
      <c r="E3" t="s">
        <v>86</v>
      </c>
      <c r="F3">
        <v>13852.080900000001</v>
      </c>
      <c r="G3">
        <v>13439.7636</v>
      </c>
      <c r="H3">
        <v>13041.0481</v>
      </c>
      <c r="I3">
        <v>12655.9344</v>
      </c>
      <c r="J3">
        <v>12284.422500000001</v>
      </c>
      <c r="K3">
        <v>11926.5124</v>
      </c>
      <c r="L3">
        <v>11582.204099999999</v>
      </c>
      <c r="M3">
        <v>11251.497599999999</v>
      </c>
      <c r="N3">
        <v>10934.392899999999</v>
      </c>
      <c r="O3">
        <v>10630.89</v>
      </c>
      <c r="P3">
        <v>10340.9889</v>
      </c>
      <c r="Q3">
        <v>10064.6896</v>
      </c>
      <c r="R3">
        <v>9801.9920999999995</v>
      </c>
      <c r="S3">
        <v>9552.8963999999996</v>
      </c>
      <c r="T3">
        <v>9317.4025000000001</v>
      </c>
      <c r="U3">
        <v>9095.5103999999992</v>
      </c>
      <c r="V3">
        <v>8887.2200999999986</v>
      </c>
      <c r="W3">
        <v>8692.5315999999984</v>
      </c>
      <c r="X3">
        <v>8511.4449000000004</v>
      </c>
      <c r="Y3">
        <v>8343.9599999999991</v>
      </c>
      <c r="Z3">
        <v>8190.0769</v>
      </c>
      <c r="AA3">
        <v>8049.7955999999995</v>
      </c>
      <c r="AB3">
        <v>7923.1160999999993</v>
      </c>
      <c r="AC3">
        <v>7810.0383999999995</v>
      </c>
      <c r="AD3">
        <v>7710.5625</v>
      </c>
      <c r="AE3">
        <v>7710.5625</v>
      </c>
      <c r="AF3">
        <v>7710.5625</v>
      </c>
      <c r="AG3">
        <v>7710.5625</v>
      </c>
      <c r="AH3">
        <v>7710.5625</v>
      </c>
      <c r="AI3">
        <v>7710.5625</v>
      </c>
      <c r="AJ3">
        <v>7710.5625</v>
      </c>
      <c r="AK3">
        <v>7710.5625</v>
      </c>
    </row>
    <row r="4" spans="5:38" x14ac:dyDescent="0.3">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row>
    <row r="13" spans="5:38" x14ac:dyDescent="0.3">
      <c r="E13" t="s">
        <v>74</v>
      </c>
    </row>
    <row r="14" spans="5:38" x14ac:dyDescent="0.3">
      <c r="E14" t="s">
        <v>65</v>
      </c>
      <c r="F14">
        <v>0</v>
      </c>
      <c r="G14">
        <v>1</v>
      </c>
      <c r="H14">
        <v>2</v>
      </c>
      <c r="I14">
        <v>3</v>
      </c>
      <c r="J14">
        <v>4</v>
      </c>
      <c r="K14">
        <v>5</v>
      </c>
      <c r="L14">
        <v>6</v>
      </c>
      <c r="M14">
        <v>7</v>
      </c>
      <c r="N14">
        <v>8</v>
      </c>
      <c r="O14">
        <v>9</v>
      </c>
      <c r="P14">
        <v>10</v>
      </c>
      <c r="Q14">
        <v>11</v>
      </c>
      <c r="R14">
        <v>12</v>
      </c>
      <c r="S14">
        <v>13</v>
      </c>
      <c r="T14">
        <v>14</v>
      </c>
      <c r="U14">
        <v>15</v>
      </c>
      <c r="V14">
        <v>16</v>
      </c>
      <c r="W14">
        <v>17</v>
      </c>
      <c r="X14">
        <v>18</v>
      </c>
      <c r="Y14">
        <v>19</v>
      </c>
      <c r="Z14">
        <v>20</v>
      </c>
      <c r="AA14">
        <v>21</v>
      </c>
      <c r="AB14">
        <v>22</v>
      </c>
      <c r="AC14">
        <v>23</v>
      </c>
      <c r="AD14">
        <v>24</v>
      </c>
      <c r="AE14">
        <v>25</v>
      </c>
      <c r="AF14">
        <v>26</v>
      </c>
      <c r="AG14">
        <v>27</v>
      </c>
      <c r="AH14">
        <v>28</v>
      </c>
      <c r="AI14">
        <v>29</v>
      </c>
      <c r="AJ14">
        <v>30</v>
      </c>
      <c r="AK14">
        <v>31</v>
      </c>
      <c r="AL14" t="s">
        <v>2</v>
      </c>
    </row>
    <row r="15" spans="5:38" x14ac:dyDescent="0.3">
      <c r="E15">
        <v>2018</v>
      </c>
      <c r="F15">
        <f>IF(E15&lt;startYear,'EIA AEO 2018 reference case'!B6-'EIA AEO 2018 reference case'!E6,0)</f>
        <v>8510.1600440000002</v>
      </c>
      <c r="G15">
        <f>('EIA AEO 2018 reference case'!$G6-'EIA AEO 2018 reference case'!$J6-$F$15)*'ICE car stock and miles'!G$2</f>
        <v>9269.6029425824217</v>
      </c>
      <c r="H15">
        <f>('EIA AEO 2018 reference case'!$G6-'EIA AEO 2018 reference case'!$J6-$F$15)*'ICE car stock and miles'!H$2</f>
        <v>9954.7748438500985</v>
      </c>
      <c r="I15">
        <f>('EIA AEO 2018 reference case'!$G6-'EIA AEO 2018 reference case'!$J6-$F$15)*'ICE car stock and miles'!I$2</f>
        <v>8149.464035862502</v>
      </c>
      <c r="J15">
        <f>('EIA AEO 2018 reference case'!$G6-'EIA AEO 2018 reference case'!$J6-$F$15)*'ICE car stock and miles'!J$2</f>
        <v>7932.4822068847843</v>
      </c>
      <c r="K15">
        <f>('EIA AEO 2018 reference case'!$G6-'EIA AEO 2018 reference case'!$J6-$F$15)*'ICE car stock and miles'!K$2</f>
        <v>7328.2008361934531</v>
      </c>
      <c r="L15">
        <f>('EIA AEO 2018 reference case'!$G6-'EIA AEO 2018 reference case'!$J6-$F$15)*'ICE car stock and miles'!L$2</f>
        <v>6858.846749932989</v>
      </c>
      <c r="M15">
        <f>('EIA AEO 2018 reference case'!$G6-'EIA AEO 2018 reference case'!$J6-$F$15)*'ICE car stock and miles'!M$2</f>
        <v>6405.9035377283362</v>
      </c>
      <c r="N15">
        <f>('EIA AEO 2018 reference case'!$G6-'EIA AEO 2018 reference case'!$J6-$F$15)*'ICE car stock and miles'!N$2</f>
        <v>5100.4415860356585</v>
      </c>
      <c r="O15">
        <f>('EIA AEO 2018 reference case'!$G6-'EIA AEO 2018 reference case'!$J6-$F$15)*'ICE car stock and miles'!O$2</f>
        <v>4268.4924279698471</v>
      </c>
      <c r="P15">
        <f>('EIA AEO 2018 reference case'!$G6-'EIA AEO 2018 reference case'!$J6-$F$15)*'ICE car stock and miles'!P$2</f>
        <v>5100.9347291311478</v>
      </c>
      <c r="Q15">
        <f>('EIA AEO 2018 reference case'!$G6-'EIA AEO 2018 reference case'!$J6-$F$15)*'ICE car stock and miles'!Q$2</f>
        <v>5816.5680819347117</v>
      </c>
      <c r="R15">
        <f>('EIA AEO 2018 reference case'!$G6-'EIA AEO 2018 reference case'!$J6-$F$15)*'ICE car stock and miles'!R$2</f>
        <v>5382.4873914739765</v>
      </c>
      <c r="S15">
        <f>('EIA AEO 2018 reference case'!$G6-'EIA AEO 2018 reference case'!$J6-$F$15)*'ICE car stock and miles'!S$2</f>
        <v>3945.4283355723787</v>
      </c>
      <c r="T15">
        <f>('EIA AEO 2018 reference case'!$G6-'EIA AEO 2018 reference case'!$J6-$F$15)*'ICE car stock and miles'!T$2</f>
        <v>4650.2373969271039</v>
      </c>
      <c r="U15">
        <f>('EIA AEO 2018 reference case'!$G6-'EIA AEO 2018 reference case'!$J6-$F$15)*'ICE car stock and miles'!U$2</f>
        <v>4232.5295579908125</v>
      </c>
      <c r="V15">
        <f>('EIA AEO 2018 reference case'!$G6-'EIA AEO 2018 reference case'!$J6-$F$15)*'ICE car stock and miles'!V$2</f>
        <v>4024.7287827468654</v>
      </c>
      <c r="W15">
        <f>('EIA AEO 2018 reference case'!$G6-'EIA AEO 2018 reference case'!$J6-$F$15)*'ICE car stock and miles'!W$2</f>
        <v>3735.6627149423189</v>
      </c>
      <c r="X15">
        <f>('EIA AEO 2018 reference case'!$G6-'EIA AEO 2018 reference case'!$J6-$F$15)*'ICE car stock and miles'!X$2</f>
        <v>3477.8903838983533</v>
      </c>
      <c r="Y15">
        <f>('EIA AEO 2018 reference case'!$G6-'EIA AEO 2018 reference case'!$J6-$F$15)*'ICE car stock and miles'!Y$2</f>
        <v>2959.0960762766549</v>
      </c>
      <c r="Z15">
        <f>('EIA AEO 2018 reference case'!$G6-'EIA AEO 2018 reference case'!$J6-$F$15)*'ICE car stock and miles'!Z$2</f>
        <v>2415.8268967059334</v>
      </c>
      <c r="AA15">
        <f>('EIA AEO 2018 reference case'!$G6-'EIA AEO 2018 reference case'!$J6-$F$15)*'ICE car stock and miles'!AA$2</f>
        <v>2115.8905904991789</v>
      </c>
      <c r="AB15">
        <f>('EIA AEO 2018 reference case'!$G6-'EIA AEO 2018 reference case'!$J6-$F$15)*'ICE car stock and miles'!AB$2</f>
        <v>1863.94368121816</v>
      </c>
      <c r="AC15">
        <f>('EIA AEO 2018 reference case'!$G6-'EIA AEO 2018 reference case'!$J6-$F$15)*'ICE car stock and miles'!AC$2</f>
        <v>1582.2487398087906</v>
      </c>
      <c r="AD15">
        <f>('EIA AEO 2018 reference case'!$G6-'EIA AEO 2018 reference case'!$J6-$F$15)*'ICE car stock and miles'!AD$2</f>
        <v>1344.8904298335756</v>
      </c>
      <c r="AE15">
        <f>('EIA AEO 2018 reference case'!$G6-'EIA AEO 2018 reference case'!$J6-$F$15)*'ICE car stock and miles'!AE$2</f>
        <v>0</v>
      </c>
      <c r="AF15">
        <f>('EIA AEO 2018 reference case'!$G6-'EIA AEO 2018 reference case'!$J6-$F$15)*'ICE car stock and miles'!AF$2</f>
        <v>0</v>
      </c>
      <c r="AG15">
        <f>('EIA AEO 2018 reference case'!$G6-'EIA AEO 2018 reference case'!$J6-$F$15)*'ICE car stock and miles'!AG$2</f>
        <v>0</v>
      </c>
      <c r="AH15">
        <f>('EIA AEO 2018 reference case'!$G6-'EIA AEO 2018 reference case'!$J6-$F$15)*'ICE car stock and miles'!AH$2</f>
        <v>0</v>
      </c>
      <c r="AI15">
        <f>('EIA AEO 2018 reference case'!$G6-'EIA AEO 2018 reference case'!$J6-$F$15)*'ICE car stock and miles'!AI$2</f>
        <v>0</v>
      </c>
      <c r="AJ15">
        <f>('EIA AEO 2018 reference case'!$G6-'EIA AEO 2018 reference case'!$J6-$F$15)*'ICE car stock and miles'!AJ$2</f>
        <v>0</v>
      </c>
      <c r="AK15">
        <f>('EIA AEO 2018 reference case'!$G6-'EIA AEO 2018 reference case'!$J6-$F$15)*'ICE car stock and miles'!AK$2</f>
        <v>0</v>
      </c>
      <c r="AL15">
        <f>SUM(F15:AK15)</f>
        <v>126426.73300000002</v>
      </c>
    </row>
    <row r="16" spans="5:38" x14ac:dyDescent="0.3">
      <c r="E16">
        <v>2019</v>
      </c>
      <c r="F16">
        <f>IF(E16&lt;startYear,'EIA AEO 2018 reference case'!B7-'EIA AEO 2018 reference case'!E7,0)</f>
        <v>8348.5953680000002</v>
      </c>
      <c r="G16">
        <f t="shared" ref="G16:P25" si="0">F15*G$1</f>
        <v>8484.6295638680003</v>
      </c>
      <c r="H16">
        <f t="shared" si="0"/>
        <v>9241.7104562958139</v>
      </c>
      <c r="I16">
        <f t="shared" si="0"/>
        <v>9924.7302517660446</v>
      </c>
      <c r="J16">
        <f t="shared" si="0"/>
        <v>8091.8997086667023</v>
      </c>
      <c r="K16">
        <f t="shared" si="0"/>
        <v>7851.8675503107524</v>
      </c>
      <c r="L16">
        <f t="shared" si="0"/>
        <v>7230.391174108735</v>
      </c>
      <c r="M16">
        <f t="shared" si="0"/>
        <v>6723.2399983734404</v>
      </c>
      <c r="N16">
        <f t="shared" si="0"/>
        <v>6256.2964487368045</v>
      </c>
      <c r="O16">
        <f t="shared" si="0"/>
        <v>4950.7547134020033</v>
      </c>
      <c r="P16">
        <f t="shared" si="0"/>
        <v>4120.3140794065039</v>
      </c>
      <c r="Q16">
        <f t="shared" ref="Q16:Z25" si="1">P15*Q$1</f>
        <v>4887.9026522764825</v>
      </c>
      <c r="R16">
        <f t="shared" si="1"/>
        <v>5548.9777827658027</v>
      </c>
      <c r="S16">
        <f t="shared" si="1"/>
        <v>4904.3476485765414</v>
      </c>
      <c r="T16">
        <f t="shared" si="1"/>
        <v>3368.4506541864457</v>
      </c>
      <c r="U16">
        <f t="shared" si="1"/>
        <v>3868.8761377370683</v>
      </c>
      <c r="V16">
        <f t="shared" si="1"/>
        <v>3444.1171893454652</v>
      </c>
      <c r="W16">
        <f t="shared" si="1"/>
        <v>3219.7830261974923</v>
      </c>
      <c r="X16">
        <f t="shared" si="1"/>
        <v>2936.7709897588711</v>
      </c>
      <c r="Y16">
        <f t="shared" si="1"/>
        <v>2705.0258541431635</v>
      </c>
      <c r="Z16">
        <f t="shared" si="1"/>
        <v>2288.5619900267725</v>
      </c>
      <c r="AA16">
        <f t="shared" ref="AA16:AK25" si="2">Z15*AA$1</f>
        <v>1846.491895571414</v>
      </c>
      <c r="AB16">
        <f t="shared" si="2"/>
        <v>1622.1827860493706</v>
      </c>
      <c r="AC16">
        <f t="shared" si="2"/>
        <v>1418.2180183181654</v>
      </c>
      <c r="AD16">
        <f t="shared" si="2"/>
        <v>1197.9883315695126</v>
      </c>
      <c r="AE16">
        <f t="shared" si="2"/>
        <v>1015.0116451574156</v>
      </c>
      <c r="AF16">
        <f t="shared" si="2"/>
        <v>0</v>
      </c>
      <c r="AG16">
        <f t="shared" si="2"/>
        <v>0</v>
      </c>
      <c r="AH16">
        <f t="shared" si="2"/>
        <v>0</v>
      </c>
      <c r="AI16">
        <f t="shared" si="2"/>
        <v>0</v>
      </c>
      <c r="AJ16">
        <f t="shared" si="2"/>
        <v>0</v>
      </c>
      <c r="AK16">
        <f t="shared" si="2"/>
        <v>0</v>
      </c>
      <c r="AL16">
        <f t="shared" ref="AL16:AL47" si="3">SUM(F16:AK16)</f>
        <v>125497.13591461473</v>
      </c>
    </row>
    <row r="17" spans="5:38" x14ac:dyDescent="0.3">
      <c r="E17">
        <v>2020</v>
      </c>
      <c r="F17">
        <f>IF(E17&lt;startYear,'EIA AEO 2018 reference case'!B8-'EIA AEO 2018 reference case'!E8,0)</f>
        <v>8499.8880540000009</v>
      </c>
      <c r="G17">
        <f t="shared" si="0"/>
        <v>8323.5495818960007</v>
      </c>
      <c r="H17">
        <f t="shared" si="0"/>
        <v>8459.0990837360005</v>
      </c>
      <c r="I17">
        <f t="shared" si="0"/>
        <v>9213.8179700092078</v>
      </c>
      <c r="J17">
        <f t="shared" si="0"/>
        <v>9854.6262035699183</v>
      </c>
      <c r="K17">
        <f t="shared" si="0"/>
        <v>8009.6649555298454</v>
      </c>
      <c r="L17">
        <f t="shared" si="0"/>
        <v>7747.0684967645102</v>
      </c>
      <c r="M17">
        <f t="shared" si="0"/>
        <v>7087.4385910618403</v>
      </c>
      <c r="N17">
        <f t="shared" si="0"/>
        <v>6566.2216544623843</v>
      </c>
      <c r="O17">
        <f t="shared" si="0"/>
        <v>6072.6877486108333</v>
      </c>
      <c r="P17">
        <f t="shared" si="0"/>
        <v>4778.8920077855837</v>
      </c>
      <c r="Q17">
        <f t="shared" si="1"/>
        <v>3948.2359972039121</v>
      </c>
      <c r="R17">
        <f t="shared" si="1"/>
        <v>4663.0354600410028</v>
      </c>
      <c r="S17">
        <f t="shared" si="1"/>
        <v>5056.0482842967585</v>
      </c>
      <c r="T17">
        <f t="shared" si="1"/>
        <v>4187.1380342303901</v>
      </c>
      <c r="U17">
        <f t="shared" si="1"/>
        <v>2802.4630238745308</v>
      </c>
      <c r="V17">
        <f t="shared" si="1"/>
        <v>3148.2031316880066</v>
      </c>
      <c r="W17">
        <f t="shared" si="1"/>
        <v>2755.2937514763726</v>
      </c>
      <c r="X17">
        <f t="shared" si="1"/>
        <v>2531.2149693901974</v>
      </c>
      <c r="Y17">
        <f t="shared" si="1"/>
        <v>2284.1552142568999</v>
      </c>
      <c r="Z17">
        <f t="shared" si="1"/>
        <v>2092.06433054422</v>
      </c>
      <c r="AA17">
        <f t="shared" si="2"/>
        <v>1749.2193554344756</v>
      </c>
      <c r="AB17">
        <f t="shared" si="2"/>
        <v>1415.6437866047509</v>
      </c>
      <c r="AC17">
        <f t="shared" si="2"/>
        <v>1234.2695111245212</v>
      </c>
      <c r="AD17">
        <f t="shared" si="2"/>
        <v>1073.7936424408965</v>
      </c>
      <c r="AE17">
        <f t="shared" si="2"/>
        <v>904.14213703359451</v>
      </c>
      <c r="AF17">
        <f t="shared" si="2"/>
        <v>761.25873386806165</v>
      </c>
      <c r="AG17">
        <f t="shared" si="2"/>
        <v>0</v>
      </c>
      <c r="AH17">
        <f t="shared" si="2"/>
        <v>0</v>
      </c>
      <c r="AI17">
        <f t="shared" si="2"/>
        <v>0</v>
      </c>
      <c r="AJ17">
        <f t="shared" si="2"/>
        <v>0</v>
      </c>
      <c r="AK17">
        <f t="shared" si="2"/>
        <v>0</v>
      </c>
      <c r="AL17">
        <f t="shared" si="3"/>
        <v>125219.13371093471</v>
      </c>
    </row>
    <row r="18" spans="5:38" x14ac:dyDescent="0.3">
      <c r="E18">
        <v>2021</v>
      </c>
      <c r="F18">
        <f>IF(E18&lt;startYear,'EIA AEO 2018 reference case'!B9-'EIA AEO 2018 reference case'!E9,0)</f>
        <v>8364.8321149999992</v>
      </c>
      <c r="G18">
        <f t="shared" si="0"/>
        <v>8474.3883898380009</v>
      </c>
      <c r="H18">
        <f t="shared" si="0"/>
        <v>8298.5037957920013</v>
      </c>
      <c r="I18">
        <f t="shared" si="0"/>
        <v>8433.5686036040006</v>
      </c>
      <c r="J18">
        <f t="shared" si="0"/>
        <v>9148.7355020071245</v>
      </c>
      <c r="K18">
        <f t="shared" si="0"/>
        <v>9754.4775632897363</v>
      </c>
      <c r="L18">
        <f t="shared" si="0"/>
        <v>7902.7597764519314</v>
      </c>
      <c r="M18">
        <f t="shared" si="0"/>
        <v>7593.900649273849</v>
      </c>
      <c r="N18">
        <f t="shared" si="0"/>
        <v>6921.9145475338573</v>
      </c>
      <c r="O18">
        <f t="shared" si="0"/>
        <v>6373.5173232988145</v>
      </c>
      <c r="P18">
        <f t="shared" si="0"/>
        <v>5861.8777595773099</v>
      </c>
      <c r="Q18">
        <f t="shared" si="1"/>
        <v>4579.3095109407104</v>
      </c>
      <c r="R18">
        <f t="shared" si="1"/>
        <v>3766.5980215456211</v>
      </c>
      <c r="S18">
        <f t="shared" si="1"/>
        <v>4248.8064217124866</v>
      </c>
      <c r="T18">
        <f t="shared" si="1"/>
        <v>4316.6540365931933</v>
      </c>
      <c r="U18">
        <f t="shared" si="1"/>
        <v>3483.5895553955938</v>
      </c>
      <c r="V18">
        <f t="shared" si="1"/>
        <v>2280.4355978586868</v>
      </c>
      <c r="W18">
        <f t="shared" si="1"/>
        <v>2518.5625053504054</v>
      </c>
      <c r="X18">
        <f t="shared" si="1"/>
        <v>2166.059244383534</v>
      </c>
      <c r="Y18">
        <f t="shared" si="1"/>
        <v>1968.7227539701537</v>
      </c>
      <c r="Z18">
        <f t="shared" si="1"/>
        <v>1766.5633923070604</v>
      </c>
      <c r="AA18">
        <f t="shared" si="2"/>
        <v>1599.030061562461</v>
      </c>
      <c r="AB18">
        <f t="shared" si="2"/>
        <v>1341.0681724997646</v>
      </c>
      <c r="AC18">
        <f t="shared" si="2"/>
        <v>1077.1202724166583</v>
      </c>
      <c r="AD18">
        <f t="shared" si="2"/>
        <v>934.51834413713732</v>
      </c>
      <c r="AE18">
        <f t="shared" si="2"/>
        <v>810.4102961818088</v>
      </c>
      <c r="AF18">
        <f t="shared" si="2"/>
        <v>678.10660277519582</v>
      </c>
      <c r="AG18">
        <f t="shared" si="2"/>
        <v>583.63169596551393</v>
      </c>
      <c r="AH18">
        <f t="shared" si="2"/>
        <v>0</v>
      </c>
      <c r="AI18">
        <f t="shared" si="2"/>
        <v>0</v>
      </c>
      <c r="AJ18">
        <f t="shared" si="2"/>
        <v>0</v>
      </c>
      <c r="AK18">
        <f t="shared" si="2"/>
        <v>0</v>
      </c>
      <c r="AL18">
        <f t="shared" si="3"/>
        <v>125247.66251126262</v>
      </c>
    </row>
    <row r="19" spans="5:38" x14ac:dyDescent="0.3">
      <c r="E19">
        <v>2022</v>
      </c>
      <c r="F19">
        <f>IF(E19&lt;startYear,'EIA AEO 2018 reference case'!B10-'EIA AEO 2018 reference case'!E10,0)</f>
        <v>8352.4137190000001</v>
      </c>
      <c r="G19">
        <f t="shared" si="0"/>
        <v>8339.7376186549991</v>
      </c>
      <c r="H19">
        <f t="shared" si="0"/>
        <v>8448.8887256760008</v>
      </c>
      <c r="I19">
        <f t="shared" si="0"/>
        <v>8273.4580096880018</v>
      </c>
      <c r="J19">
        <f t="shared" si="0"/>
        <v>8373.9974832960015</v>
      </c>
      <c r="K19">
        <f t="shared" si="0"/>
        <v>9055.7605477184352</v>
      </c>
      <c r="L19">
        <f t="shared" si="0"/>
        <v>9624.2843309254986</v>
      </c>
      <c r="M19">
        <f t="shared" si="0"/>
        <v>7746.513745491904</v>
      </c>
      <c r="N19">
        <f t="shared" si="0"/>
        <v>7416.5484048109784</v>
      </c>
      <c r="O19">
        <f t="shared" si="0"/>
        <v>6718.7714032040594</v>
      </c>
      <c r="P19">
        <f t="shared" si="0"/>
        <v>6152.2642023332337</v>
      </c>
      <c r="Q19">
        <f t="shared" si="1"/>
        <v>5617.0661594093481</v>
      </c>
      <c r="R19">
        <f t="shared" si="1"/>
        <v>4368.6390976044549</v>
      </c>
      <c r="S19">
        <f t="shared" si="1"/>
        <v>3432.0017505961368</v>
      </c>
      <c r="T19">
        <f t="shared" si="1"/>
        <v>3627.4628642197135</v>
      </c>
      <c r="U19">
        <f t="shared" si="1"/>
        <v>3591.3434888458869</v>
      </c>
      <c r="V19">
        <f t="shared" si="1"/>
        <v>2834.6856186062187</v>
      </c>
      <c r="W19">
        <f t="shared" si="1"/>
        <v>1824.3484782869496</v>
      </c>
      <c r="X19">
        <f t="shared" si="1"/>
        <v>1979.9542587242645</v>
      </c>
      <c r="Y19">
        <f t="shared" si="1"/>
        <v>1684.7127456316375</v>
      </c>
      <c r="Z19">
        <f t="shared" si="1"/>
        <v>1522.6082382921877</v>
      </c>
      <c r="AA19">
        <f t="shared" si="2"/>
        <v>1350.23953552132</v>
      </c>
      <c r="AB19">
        <f t="shared" si="2"/>
        <v>1225.9230471978869</v>
      </c>
      <c r="AC19">
        <f t="shared" si="2"/>
        <v>1020.3779573367775</v>
      </c>
      <c r="AD19">
        <f t="shared" si="2"/>
        <v>815.53392054404117</v>
      </c>
      <c r="AE19">
        <f t="shared" si="2"/>
        <v>705.29686349972633</v>
      </c>
      <c r="AF19">
        <f t="shared" si="2"/>
        <v>607.80772213635657</v>
      </c>
      <c r="AG19">
        <f t="shared" si="2"/>
        <v>519.88172879431681</v>
      </c>
      <c r="AH19">
        <f t="shared" si="2"/>
        <v>329.87878467616002</v>
      </c>
      <c r="AI19">
        <f t="shared" si="2"/>
        <v>0</v>
      </c>
      <c r="AJ19">
        <f t="shared" si="2"/>
        <v>0</v>
      </c>
      <c r="AK19">
        <f t="shared" si="2"/>
        <v>0</v>
      </c>
      <c r="AL19">
        <f t="shared" si="3"/>
        <v>125560.4004507225</v>
      </c>
    </row>
    <row r="20" spans="5:38" x14ac:dyDescent="0.3">
      <c r="E20">
        <v>2023</v>
      </c>
      <c r="F20">
        <f>IF(E20&lt;startYear,'EIA AEO 2018 reference case'!B11-'EIA AEO 2018 reference case'!E11,0)</f>
        <v>8403.6318520000004</v>
      </c>
      <c r="G20">
        <f t="shared" si="0"/>
        <v>8327.3564778430009</v>
      </c>
      <c r="H20">
        <f t="shared" si="0"/>
        <v>8314.6431223099989</v>
      </c>
      <c r="I20">
        <f t="shared" si="0"/>
        <v>8423.3890615140008</v>
      </c>
      <c r="J20">
        <f t="shared" si="0"/>
        <v>8215.0178421120017</v>
      </c>
      <c r="K20">
        <f t="shared" si="0"/>
        <v>8288.8958828560026</v>
      </c>
      <c r="L20">
        <f t="shared" si="0"/>
        <v>8934.893107143138</v>
      </c>
      <c r="M20">
        <f t="shared" si="0"/>
        <v>9434.0019143931531</v>
      </c>
      <c r="N20">
        <f t="shared" si="0"/>
        <v>7565.5972885908204</v>
      </c>
      <c r="O20">
        <f t="shared" si="0"/>
        <v>7198.8888320610913</v>
      </c>
      <c r="P20">
        <f t="shared" si="0"/>
        <v>6485.5329782328099</v>
      </c>
      <c r="Q20">
        <f t="shared" si="1"/>
        <v>5895.32509411514</v>
      </c>
      <c r="R20">
        <f t="shared" si="1"/>
        <v>5358.653914787611</v>
      </c>
      <c r="S20">
        <f t="shared" si="1"/>
        <v>3980.5620204060892</v>
      </c>
      <c r="T20">
        <f t="shared" si="1"/>
        <v>2930.1073441719109</v>
      </c>
      <c r="U20">
        <f t="shared" si="1"/>
        <v>3017.9544221077554</v>
      </c>
      <c r="V20">
        <f t="shared" si="1"/>
        <v>2922.3677409236138</v>
      </c>
      <c r="W20">
        <f t="shared" si="1"/>
        <v>2267.7484948849751</v>
      </c>
      <c r="X20">
        <f t="shared" si="1"/>
        <v>1434.2016651593187</v>
      </c>
      <c r="Y20">
        <f t="shared" si="1"/>
        <v>1539.9644234522057</v>
      </c>
      <c r="Z20">
        <f t="shared" si="1"/>
        <v>1302.9551776559954</v>
      </c>
      <c r="AA20">
        <f t="shared" si="2"/>
        <v>1163.7769974207804</v>
      </c>
      <c r="AB20">
        <f t="shared" si="2"/>
        <v>1035.1836438996788</v>
      </c>
      <c r="AC20">
        <f t="shared" si="2"/>
        <v>932.76753591143574</v>
      </c>
      <c r="AD20">
        <f t="shared" si="2"/>
        <v>772.57188198355993</v>
      </c>
      <c r="AE20">
        <f t="shared" si="2"/>
        <v>615.49729852380472</v>
      </c>
      <c r="AF20">
        <f t="shared" si="2"/>
        <v>528.97264762479472</v>
      </c>
      <c r="AG20">
        <f t="shared" si="2"/>
        <v>465.98592030454006</v>
      </c>
      <c r="AH20">
        <f t="shared" si="2"/>
        <v>293.84619453591819</v>
      </c>
      <c r="AI20">
        <f t="shared" si="2"/>
        <v>253.75291128935388</v>
      </c>
      <c r="AJ20">
        <f t="shared" si="2"/>
        <v>0</v>
      </c>
      <c r="AK20">
        <f t="shared" si="2"/>
        <v>0</v>
      </c>
      <c r="AL20">
        <f t="shared" si="3"/>
        <v>126304.04368821444</v>
      </c>
    </row>
    <row r="21" spans="5:38" x14ac:dyDescent="0.3">
      <c r="E21">
        <v>2024</v>
      </c>
      <c r="F21">
        <f>IF(E21&lt;startYear,'EIA AEO 2018 reference case'!B12-'EIA AEO 2018 reference case'!E12,0)</f>
        <v>8426.7971500000003</v>
      </c>
      <c r="G21">
        <f t="shared" si="0"/>
        <v>8378.4209564440007</v>
      </c>
      <c r="H21">
        <f t="shared" si="0"/>
        <v>8302.2992366860017</v>
      </c>
      <c r="I21">
        <f t="shared" si="0"/>
        <v>8289.5486259649988</v>
      </c>
      <c r="J21">
        <f t="shared" si="0"/>
        <v>8363.8898451360019</v>
      </c>
      <c r="K21">
        <f t="shared" si="0"/>
        <v>8131.5318884320022</v>
      </c>
      <c r="L21">
        <f t="shared" si="0"/>
        <v>8178.2638022840019</v>
      </c>
      <c r="M21">
        <f t="shared" si="0"/>
        <v>8758.2406939946268</v>
      </c>
      <c r="N21">
        <f t="shared" si="0"/>
        <v>9213.6749057767538</v>
      </c>
      <c r="O21">
        <f t="shared" si="0"/>
        <v>7343.563455121307</v>
      </c>
      <c r="P21">
        <f t="shared" si="0"/>
        <v>6948.9833966815904</v>
      </c>
      <c r="Q21">
        <f t="shared" si="1"/>
        <v>6214.6754524597454</v>
      </c>
      <c r="R21">
        <f t="shared" si="1"/>
        <v>5624.1115909960417</v>
      </c>
      <c r="S21">
        <f t="shared" si="1"/>
        <v>4882.6313589054625</v>
      </c>
      <c r="T21">
        <f t="shared" si="1"/>
        <v>3398.4464046085413</v>
      </c>
      <c r="U21">
        <f t="shared" si="1"/>
        <v>2437.7728312033842</v>
      </c>
      <c r="V21">
        <f t="shared" si="1"/>
        <v>2455.7864415190556</v>
      </c>
      <c r="W21">
        <f t="shared" si="1"/>
        <v>2337.894192738891</v>
      </c>
      <c r="X21">
        <f t="shared" si="1"/>
        <v>1782.778184231863</v>
      </c>
      <c r="Y21">
        <f t="shared" si="1"/>
        <v>1115.4901840128034</v>
      </c>
      <c r="Z21">
        <f t="shared" si="1"/>
        <v>1191.0069678916072</v>
      </c>
      <c r="AA21">
        <f t="shared" si="2"/>
        <v>995.88930776254415</v>
      </c>
      <c r="AB21">
        <f t="shared" si="2"/>
        <v>892.22903135593174</v>
      </c>
      <c r="AC21">
        <f t="shared" si="2"/>
        <v>787.63972905410355</v>
      </c>
      <c r="AD21">
        <f t="shared" si="2"/>
        <v>706.23827719008693</v>
      </c>
      <c r="AE21">
        <f t="shared" si="2"/>
        <v>583.07311847815845</v>
      </c>
      <c r="AF21">
        <f t="shared" si="2"/>
        <v>461.62297389285357</v>
      </c>
      <c r="AG21">
        <f t="shared" si="2"/>
        <v>405.54569651234266</v>
      </c>
      <c r="AH21">
        <f t="shared" si="2"/>
        <v>263.38334625908783</v>
      </c>
      <c r="AI21">
        <f t="shared" si="2"/>
        <v>226.03553425839863</v>
      </c>
      <c r="AJ21">
        <f t="shared" si="2"/>
        <v>177.6270379025477</v>
      </c>
      <c r="AK21">
        <f t="shared" si="2"/>
        <v>0</v>
      </c>
      <c r="AL21">
        <f t="shared" si="3"/>
        <v>127275.09161775473</v>
      </c>
    </row>
    <row r="22" spans="5:38" x14ac:dyDescent="0.3">
      <c r="E22">
        <v>2025</v>
      </c>
      <c r="F22">
        <f>IF(E22&lt;startYear,'EIA AEO 2018 reference case'!B13-'EIA AEO 2018 reference case'!E13,0)</f>
        <v>8354.4273159999993</v>
      </c>
      <c r="G22">
        <f t="shared" si="0"/>
        <v>8401.5167585500003</v>
      </c>
      <c r="H22">
        <f t="shared" si="0"/>
        <v>8353.210060888001</v>
      </c>
      <c r="I22">
        <f t="shared" si="0"/>
        <v>8277.2419955290025</v>
      </c>
      <c r="J22">
        <f t="shared" si="0"/>
        <v>8230.994801159999</v>
      </c>
      <c r="K22">
        <f t="shared" si="0"/>
        <v>8278.890964596003</v>
      </c>
      <c r="L22">
        <f t="shared" si="0"/>
        <v>8023.0001486480014</v>
      </c>
      <c r="M22">
        <f t="shared" si="0"/>
        <v>8016.5707614480025</v>
      </c>
      <c r="N22">
        <f t="shared" si="0"/>
        <v>8553.6957945595095</v>
      </c>
      <c r="O22">
        <f t="shared" si="0"/>
        <v>8943.2735770202617</v>
      </c>
      <c r="P22">
        <f t="shared" si="0"/>
        <v>7088.635720397051</v>
      </c>
      <c r="Q22">
        <f t="shared" si="1"/>
        <v>6658.7706330150741</v>
      </c>
      <c r="R22">
        <f t="shared" si="1"/>
        <v>5928.7702863659561</v>
      </c>
      <c r="S22">
        <f t="shared" si="1"/>
        <v>5124.5077694608599</v>
      </c>
      <c r="T22">
        <f t="shared" si="1"/>
        <v>4168.5975250822403</v>
      </c>
      <c r="U22">
        <f t="shared" si="1"/>
        <v>2827.4187053023752</v>
      </c>
      <c r="V22">
        <f t="shared" si="1"/>
        <v>1983.6778920576558</v>
      </c>
      <c r="W22">
        <f t="shared" si="1"/>
        <v>1964.6291532152445</v>
      </c>
      <c r="X22">
        <f t="shared" si="1"/>
        <v>1837.9228442917185</v>
      </c>
      <c r="Y22">
        <f t="shared" si="1"/>
        <v>1386.6052544025601</v>
      </c>
      <c r="Z22">
        <f t="shared" si="1"/>
        <v>862.71900931039465</v>
      </c>
      <c r="AA22">
        <f t="shared" si="2"/>
        <v>910.32379711460419</v>
      </c>
      <c r="AB22">
        <f t="shared" si="2"/>
        <v>763.51513595128392</v>
      </c>
      <c r="AC22">
        <f t="shared" si="2"/>
        <v>678.86991516212197</v>
      </c>
      <c r="AD22">
        <f t="shared" si="2"/>
        <v>596.35579485524977</v>
      </c>
      <c r="AE22">
        <f t="shared" si="2"/>
        <v>533.01002052082038</v>
      </c>
      <c r="AF22">
        <f t="shared" si="2"/>
        <v>437.30483885861884</v>
      </c>
      <c r="AG22">
        <f t="shared" si="2"/>
        <v>353.91094665118777</v>
      </c>
      <c r="AH22">
        <f t="shared" si="2"/>
        <v>229.22148063741105</v>
      </c>
      <c r="AI22">
        <f t="shared" si="2"/>
        <v>202.6025740454522</v>
      </c>
      <c r="AJ22">
        <f t="shared" si="2"/>
        <v>158.22487398087904</v>
      </c>
      <c r="AK22">
        <f t="shared" si="2"/>
        <v>50.750582257870768</v>
      </c>
      <c r="AL22">
        <f t="shared" si="3"/>
        <v>128179.16693133539</v>
      </c>
    </row>
    <row r="23" spans="5:38" x14ac:dyDescent="0.3">
      <c r="E23">
        <v>2026</v>
      </c>
      <c r="F23">
        <f>IF(E23&lt;startYear,'EIA AEO 2018 reference case'!B14-'EIA AEO 2018 reference case'!E14,0)</f>
        <v>8355.9173510000001</v>
      </c>
      <c r="G23">
        <f t="shared" si="0"/>
        <v>8329.3640340519996</v>
      </c>
      <c r="H23">
        <f t="shared" si="0"/>
        <v>8376.2363671000003</v>
      </c>
      <c r="I23">
        <f t="shared" si="0"/>
        <v>8327.9991653320012</v>
      </c>
      <c r="J23">
        <f t="shared" si="0"/>
        <v>8218.7750994960024</v>
      </c>
      <c r="K23">
        <f t="shared" si="0"/>
        <v>8147.3464800099991</v>
      </c>
      <c r="L23">
        <f t="shared" si="0"/>
        <v>8168.3924198940022</v>
      </c>
      <c r="M23">
        <f t="shared" si="0"/>
        <v>7864.3768366560016</v>
      </c>
      <c r="N23">
        <f t="shared" si="0"/>
        <v>7829.3472404800032</v>
      </c>
      <c r="O23">
        <f t="shared" si="0"/>
        <v>8302.6634179800458</v>
      </c>
      <c r="P23">
        <f t="shared" si="0"/>
        <v>8632.8127921516971</v>
      </c>
      <c r="Q23">
        <f t="shared" si="1"/>
        <v>6792.5906091043662</v>
      </c>
      <c r="R23">
        <f t="shared" si="1"/>
        <v>6352.4349380337517</v>
      </c>
      <c r="S23">
        <f t="shared" si="1"/>
        <v>5402.1028751405529</v>
      </c>
      <c r="T23">
        <f t="shared" si="1"/>
        <v>4375.102037158088</v>
      </c>
      <c r="U23">
        <f t="shared" si="1"/>
        <v>3468.1643357127937</v>
      </c>
      <c r="V23">
        <f t="shared" si="1"/>
        <v>2300.7426719617365</v>
      </c>
      <c r="W23">
        <f t="shared" si="1"/>
        <v>1586.9423136461246</v>
      </c>
      <c r="X23">
        <f t="shared" si="1"/>
        <v>1544.4825571963217</v>
      </c>
      <c r="Y23">
        <f t="shared" si="1"/>
        <v>1429.4955455602255</v>
      </c>
      <c r="Z23">
        <f t="shared" si="1"/>
        <v>1072.3991376413887</v>
      </c>
      <c r="AA23">
        <f t="shared" si="2"/>
        <v>659.40306444106591</v>
      </c>
      <c r="AB23">
        <f t="shared" si="2"/>
        <v>697.91491112119661</v>
      </c>
      <c r="AC23">
        <f t="shared" si="2"/>
        <v>580.93542952815085</v>
      </c>
      <c r="AD23">
        <f t="shared" si="2"/>
        <v>514.00150719417798</v>
      </c>
      <c r="AE23">
        <f t="shared" si="2"/>
        <v>450.07984517377344</v>
      </c>
      <c r="AF23">
        <f t="shared" si="2"/>
        <v>399.75751539061525</v>
      </c>
      <c r="AG23">
        <f t="shared" si="2"/>
        <v>335.26704312494115</v>
      </c>
      <c r="AH23">
        <f t="shared" si="2"/>
        <v>200.03662202023656</v>
      </c>
      <c r="AI23">
        <f t="shared" si="2"/>
        <v>176.32421587493158</v>
      </c>
      <c r="AJ23">
        <f t="shared" si="2"/>
        <v>141.82180183181654</v>
      </c>
      <c r="AK23">
        <f t="shared" si="2"/>
        <v>45.207106851679725</v>
      </c>
      <c r="AL23">
        <f t="shared" si="3"/>
        <v>129078.43728785971</v>
      </c>
    </row>
    <row r="24" spans="5:38" x14ac:dyDescent="0.3">
      <c r="E24">
        <v>2027</v>
      </c>
      <c r="F24">
        <f>IF(E24&lt;startYear,'EIA AEO 2018 reference case'!B15-'EIA AEO 2018 reference case'!E15,0)</f>
        <v>8409.5956569999998</v>
      </c>
      <c r="G24">
        <f t="shared" si="0"/>
        <v>8330.8495989469993</v>
      </c>
      <c r="H24">
        <f t="shared" si="0"/>
        <v>8304.3007521039999</v>
      </c>
      <c r="I24">
        <f t="shared" si="0"/>
        <v>8350.9559756500003</v>
      </c>
      <c r="J24">
        <f t="shared" si="0"/>
        <v>8269.1737423680024</v>
      </c>
      <c r="K24">
        <f t="shared" si="0"/>
        <v>8135.2509623060023</v>
      </c>
      <c r="L24">
        <f t="shared" si="0"/>
        <v>8038.6036625149991</v>
      </c>
      <c r="M24">
        <f t="shared" si="0"/>
        <v>8006.8945468680022</v>
      </c>
      <c r="N24">
        <f t="shared" si="0"/>
        <v>7680.7077385600023</v>
      </c>
      <c r="O24">
        <f t="shared" si="0"/>
        <v>7599.5729192920035</v>
      </c>
      <c r="P24">
        <f t="shared" si="0"/>
        <v>8014.4410596851058</v>
      </c>
      <c r="Q24">
        <f t="shared" si="1"/>
        <v>8272.2776871430415</v>
      </c>
      <c r="R24">
        <f t="shared" si="1"/>
        <v>6480.0985471843114</v>
      </c>
      <c r="S24">
        <f t="shared" si="1"/>
        <v>5788.132342015524</v>
      </c>
      <c r="T24">
        <f t="shared" si="1"/>
        <v>4612.1017583024495</v>
      </c>
      <c r="U24">
        <f t="shared" si="1"/>
        <v>3639.9706997563212</v>
      </c>
      <c r="V24">
        <f t="shared" si="1"/>
        <v>2822.1337241584497</v>
      </c>
      <c r="W24">
        <f t="shared" si="1"/>
        <v>1840.5941375693892</v>
      </c>
      <c r="X24">
        <f t="shared" si="1"/>
        <v>1247.5660959687907</v>
      </c>
      <c r="Y24">
        <f t="shared" si="1"/>
        <v>1201.2642111526948</v>
      </c>
      <c r="Z24">
        <f t="shared" si="1"/>
        <v>1105.5704465662827</v>
      </c>
      <c r="AA24">
        <f t="shared" si="2"/>
        <v>819.66813068131614</v>
      </c>
      <c r="AB24">
        <f t="shared" si="2"/>
        <v>505.54234940481723</v>
      </c>
      <c r="AC24">
        <f t="shared" si="2"/>
        <v>531.02221498351923</v>
      </c>
      <c r="AD24">
        <f t="shared" si="2"/>
        <v>439.85111092845699</v>
      </c>
      <c r="AE24">
        <f t="shared" si="2"/>
        <v>387.92566580692682</v>
      </c>
      <c r="AF24">
        <f t="shared" si="2"/>
        <v>337.55988388033006</v>
      </c>
      <c r="AG24">
        <f t="shared" si="2"/>
        <v>306.48076179947174</v>
      </c>
      <c r="AH24">
        <f t="shared" si="2"/>
        <v>189.49876350540151</v>
      </c>
      <c r="AI24">
        <f t="shared" si="2"/>
        <v>153.87432463095121</v>
      </c>
      <c r="AJ24">
        <f t="shared" si="2"/>
        <v>123.4269511124521</v>
      </c>
      <c r="AK24">
        <f t="shared" si="2"/>
        <v>40.520514809090436</v>
      </c>
      <c r="AL24">
        <f t="shared" si="3"/>
        <v>129985.4269366551</v>
      </c>
    </row>
    <row r="25" spans="5:38" x14ac:dyDescent="0.3">
      <c r="E25">
        <v>2028</v>
      </c>
      <c r="F25">
        <f>IF(E25&lt;startYear,'EIA AEO 2018 reference case'!B16-'EIA AEO 2018 reference case'!E16,0)</f>
        <v>8481.5698009999996</v>
      </c>
      <c r="G25">
        <f t="shared" si="0"/>
        <v>8384.366870029</v>
      </c>
      <c r="H25">
        <f t="shared" si="0"/>
        <v>8305.7818468939986</v>
      </c>
      <c r="I25">
        <f t="shared" si="0"/>
        <v>8279.2374701560002</v>
      </c>
      <c r="J25">
        <f t="shared" si="0"/>
        <v>8291.9683956000008</v>
      </c>
      <c r="K25">
        <f t="shared" si="0"/>
        <v>8185.137423848003</v>
      </c>
      <c r="L25">
        <f t="shared" si="0"/>
        <v>8026.669583959002</v>
      </c>
      <c r="M25">
        <f t="shared" si="0"/>
        <v>7879.6718523299996</v>
      </c>
      <c r="N25">
        <f t="shared" si="0"/>
        <v>7819.8970096800031</v>
      </c>
      <c r="O25">
        <f t="shared" si="0"/>
        <v>7455.2956636240024</v>
      </c>
      <c r="P25">
        <f t="shared" si="0"/>
        <v>7335.7579579280027</v>
      </c>
      <c r="Q25">
        <f t="shared" si="1"/>
        <v>7679.7312242458202</v>
      </c>
      <c r="R25">
        <f t="shared" si="1"/>
        <v>7891.7128540783497</v>
      </c>
      <c r="S25">
        <f t="shared" si="1"/>
        <v>5904.4552752263135</v>
      </c>
      <c r="T25">
        <f t="shared" si="1"/>
        <v>4941.6784479881844</v>
      </c>
      <c r="U25">
        <f t="shared" si="1"/>
        <v>3837.1482817850724</v>
      </c>
      <c r="V25">
        <f t="shared" si="1"/>
        <v>2961.9369419585751</v>
      </c>
      <c r="W25">
        <f t="shared" si="1"/>
        <v>2257.7069793267597</v>
      </c>
      <c r="X25">
        <f t="shared" si="1"/>
        <v>1446.9731021253331</v>
      </c>
      <c r="Y25">
        <f t="shared" si="1"/>
        <v>970.32918575350391</v>
      </c>
      <c r="Z25">
        <f t="shared" si="1"/>
        <v>929.05655739395604</v>
      </c>
      <c r="AA25">
        <f t="shared" si="2"/>
        <v>845.02199737550268</v>
      </c>
      <c r="AB25">
        <f t="shared" si="2"/>
        <v>628.41223352234238</v>
      </c>
      <c r="AC25">
        <f t="shared" si="2"/>
        <v>384.65178759062184</v>
      </c>
      <c r="AD25">
        <f t="shared" si="2"/>
        <v>402.05967705895023</v>
      </c>
      <c r="AE25">
        <f t="shared" si="2"/>
        <v>331.96310258751475</v>
      </c>
      <c r="AF25">
        <f t="shared" si="2"/>
        <v>290.9442493551951</v>
      </c>
      <c r="AG25">
        <f t="shared" si="2"/>
        <v>258.79591097491971</v>
      </c>
      <c r="AH25">
        <f t="shared" si="2"/>
        <v>173.22825666926661</v>
      </c>
      <c r="AI25">
        <f t="shared" si="2"/>
        <v>145.76827961953964</v>
      </c>
      <c r="AJ25">
        <f t="shared" si="2"/>
        <v>107.71202724166584</v>
      </c>
      <c r="AK25">
        <f t="shared" si="2"/>
        <v>35.264843174986311</v>
      </c>
      <c r="AL25">
        <f t="shared" si="3"/>
        <v>130869.90509010038</v>
      </c>
    </row>
    <row r="26" spans="5:38" x14ac:dyDescent="0.3">
      <c r="E26">
        <v>2029</v>
      </c>
      <c r="F26">
        <f>IF(E26&lt;startYear,'EIA AEO 2018 reference case'!B17-'EIA AEO 2018 reference case'!E17,0)</f>
        <v>8501.5938190000015</v>
      </c>
      <c r="G26">
        <f t="shared" ref="G26:P35" si="4">F25*G$1</f>
        <v>8456.1250915969995</v>
      </c>
      <c r="H26">
        <f t="shared" si="4"/>
        <v>8359.1380830580001</v>
      </c>
      <c r="I26">
        <f t="shared" si="4"/>
        <v>8280.7140948409997</v>
      </c>
      <c r="J26">
        <f t="shared" si="4"/>
        <v>8220.7564789440003</v>
      </c>
      <c r="K26">
        <f t="shared" si="4"/>
        <v>8207.7004241000013</v>
      </c>
      <c r="L26">
        <f t="shared" si="4"/>
        <v>8075.8902097720029</v>
      </c>
      <c r="M26">
        <f t="shared" si="4"/>
        <v>7867.9737232980024</v>
      </c>
      <c r="N26">
        <f t="shared" si="4"/>
        <v>7695.6455458000009</v>
      </c>
      <c r="O26">
        <f t="shared" si="4"/>
        <v>7590.4000322220027</v>
      </c>
      <c r="P26">
        <f t="shared" si="4"/>
        <v>7196.4892072160019</v>
      </c>
      <c r="Q26">
        <f t="shared" ref="Q26:Z35" si="5">P25*Q$1</f>
        <v>7029.3921963440025</v>
      </c>
      <c r="R26">
        <f t="shared" si="5"/>
        <v>7326.4263979487978</v>
      </c>
      <c r="S26">
        <f t="shared" si="5"/>
        <v>7190.6723721170738</v>
      </c>
      <c r="T26">
        <f t="shared" si="5"/>
        <v>5040.9903672893179</v>
      </c>
      <c r="U26">
        <f t="shared" si="5"/>
        <v>4111.3474852756508</v>
      </c>
      <c r="V26">
        <f t="shared" si="5"/>
        <v>3122.3853665505981</v>
      </c>
      <c r="W26">
        <f t="shared" si="5"/>
        <v>2369.5495535668601</v>
      </c>
      <c r="X26">
        <f t="shared" si="5"/>
        <v>1774.8841012177238</v>
      </c>
      <c r="Y26">
        <f t="shared" si="5"/>
        <v>1125.423523875259</v>
      </c>
      <c r="Z26">
        <f t="shared" si="5"/>
        <v>750.45163627241425</v>
      </c>
      <c r="AA26">
        <f t="shared" ref="AA26:AK35" si="6">Z25*AA$1</f>
        <v>710.10692284888353</v>
      </c>
      <c r="AB26">
        <f t="shared" si="6"/>
        <v>647.85019798788539</v>
      </c>
      <c r="AC26">
        <f t="shared" si="6"/>
        <v>478.13974289743447</v>
      </c>
      <c r="AD26">
        <f t="shared" si="6"/>
        <v>291.23635346147074</v>
      </c>
      <c r="AE26">
        <f t="shared" si="6"/>
        <v>303.4412657048681</v>
      </c>
      <c r="AF26">
        <f t="shared" si="6"/>
        <v>248.97232694063607</v>
      </c>
      <c r="AG26">
        <f t="shared" si="6"/>
        <v>223.05725783898293</v>
      </c>
      <c r="AH26">
        <f t="shared" si="6"/>
        <v>146.27594968147633</v>
      </c>
      <c r="AI26">
        <f t="shared" si="6"/>
        <v>133.25250513020509</v>
      </c>
      <c r="AJ26">
        <f t="shared" si="6"/>
        <v>102.03779573367774</v>
      </c>
      <c r="AK26">
        <f t="shared" si="6"/>
        <v>30.774864926190237</v>
      </c>
      <c r="AL26">
        <f t="shared" si="3"/>
        <v>131609.0948934574</v>
      </c>
    </row>
    <row r="27" spans="5:38" x14ac:dyDescent="0.3">
      <c r="E27">
        <v>2030</v>
      </c>
      <c r="F27">
        <f>IF(E27&lt;startYear,'EIA AEO 2018 reference case'!B18-'EIA AEO 2018 reference case'!E18,0)</f>
        <v>8539.7586059999994</v>
      </c>
      <c r="G27">
        <f t="shared" si="4"/>
        <v>8476.0890375430008</v>
      </c>
      <c r="H27">
        <f t="shared" si="4"/>
        <v>8430.6803821939993</v>
      </c>
      <c r="I27">
        <f t="shared" si="4"/>
        <v>8333.9092960870003</v>
      </c>
      <c r="J27">
        <f t="shared" si="4"/>
        <v>8222.2226733839998</v>
      </c>
      <c r="K27">
        <f t="shared" si="4"/>
        <v>8137.2122057840006</v>
      </c>
      <c r="L27">
        <f t="shared" si="4"/>
        <v>8098.1520611500009</v>
      </c>
      <c r="M27">
        <f t="shared" si="4"/>
        <v>7916.2212045840033</v>
      </c>
      <c r="N27">
        <f t="shared" si="4"/>
        <v>7684.2206214800035</v>
      </c>
      <c r="O27">
        <f t="shared" si="4"/>
        <v>7469.7950786950014</v>
      </c>
      <c r="P27">
        <f t="shared" si="4"/>
        <v>7326.9035025480025</v>
      </c>
      <c r="Q27">
        <f t="shared" si="5"/>
        <v>6895.9397739680016</v>
      </c>
      <c r="R27">
        <f t="shared" si="5"/>
        <v>6706.0061146720027</v>
      </c>
      <c r="S27">
        <f t="shared" si="5"/>
        <v>6675.6017179279652</v>
      </c>
      <c r="T27">
        <f t="shared" si="5"/>
        <v>6139.1116491751618</v>
      </c>
      <c r="U27">
        <f t="shared" si="5"/>
        <v>4193.9724099796931</v>
      </c>
      <c r="V27">
        <f t="shared" si="5"/>
        <v>3345.5082478223435</v>
      </c>
      <c r="W27">
        <f t="shared" si="5"/>
        <v>2497.9082932404785</v>
      </c>
      <c r="X27">
        <f t="shared" si="5"/>
        <v>1862.8085345811762</v>
      </c>
      <c r="Y27">
        <f t="shared" si="5"/>
        <v>1380.4654120582297</v>
      </c>
      <c r="Z27">
        <f t="shared" si="5"/>
        <v>870.40144457347606</v>
      </c>
      <c r="AA27">
        <f t="shared" si="6"/>
        <v>573.59360734197264</v>
      </c>
      <c r="AB27">
        <f t="shared" si="6"/>
        <v>544.41530751747746</v>
      </c>
      <c r="AC27">
        <f t="shared" si="6"/>
        <v>492.92949846904327</v>
      </c>
      <c r="AD27">
        <f t="shared" si="6"/>
        <v>362.02009105091463</v>
      </c>
      <c r="AE27">
        <f t="shared" si="6"/>
        <v>219.8010214803553</v>
      </c>
      <c r="AF27">
        <f t="shared" si="6"/>
        <v>227.58094927865108</v>
      </c>
      <c r="AG27">
        <f t="shared" si="6"/>
        <v>190.87878398782101</v>
      </c>
      <c r="AH27">
        <f t="shared" si="6"/>
        <v>126.07584138725122</v>
      </c>
      <c r="AI27">
        <f t="shared" si="6"/>
        <v>112.51996129344334</v>
      </c>
      <c r="AJ27">
        <f t="shared" si="6"/>
        <v>93.27675359114356</v>
      </c>
      <c r="AK27">
        <f t="shared" si="6"/>
        <v>29.153655923907923</v>
      </c>
      <c r="AL27">
        <f t="shared" si="3"/>
        <v>132175.13373876951</v>
      </c>
    </row>
    <row r="28" spans="5:38" x14ac:dyDescent="0.3">
      <c r="E28">
        <v>2031</v>
      </c>
      <c r="F28">
        <f>IF(E28&lt;startYear,'EIA AEO 2018 reference case'!B19-'EIA AEO 2018 reference case'!E19,0)</f>
        <v>8556.8809970000002</v>
      </c>
      <c r="G28">
        <f t="shared" si="4"/>
        <v>8514.139330181999</v>
      </c>
      <c r="H28">
        <f t="shared" si="4"/>
        <v>8450.5842560860001</v>
      </c>
      <c r="I28">
        <f t="shared" si="4"/>
        <v>8405.2356727909992</v>
      </c>
      <c r="J28">
        <f t="shared" si="4"/>
        <v>8275.0421264880006</v>
      </c>
      <c r="K28">
        <f t="shared" si="4"/>
        <v>8138.6634998740001</v>
      </c>
      <c r="L28">
        <f t="shared" si="4"/>
        <v>8028.6046506760003</v>
      </c>
      <c r="M28">
        <f t="shared" si="4"/>
        <v>7938.0429153000014</v>
      </c>
      <c r="N28">
        <f t="shared" si="4"/>
        <v>7731.341303840004</v>
      </c>
      <c r="O28">
        <f t="shared" si="4"/>
        <v>7458.7054510670032</v>
      </c>
      <c r="P28">
        <f t="shared" si="4"/>
        <v>7210.4852831300013</v>
      </c>
      <c r="Q28">
        <f t="shared" si="5"/>
        <v>7020.907532604002</v>
      </c>
      <c r="R28">
        <f t="shared" si="5"/>
        <v>6578.693149984002</v>
      </c>
      <c r="S28">
        <f t="shared" si="5"/>
        <v>6110.2949115920019</v>
      </c>
      <c r="T28">
        <f t="shared" si="5"/>
        <v>5699.3646978967163</v>
      </c>
      <c r="U28">
        <f t="shared" si="5"/>
        <v>5107.580654289286</v>
      </c>
      <c r="V28">
        <f t="shared" si="5"/>
        <v>3412.7422551795544</v>
      </c>
      <c r="W28">
        <f t="shared" si="5"/>
        <v>2676.406598257875</v>
      </c>
      <c r="X28">
        <f t="shared" si="5"/>
        <v>1963.7170618547136</v>
      </c>
      <c r="Y28">
        <f t="shared" si="5"/>
        <v>1448.851082452026</v>
      </c>
      <c r="Z28">
        <f t="shared" si="5"/>
        <v>1067.6505896213894</v>
      </c>
      <c r="AA28">
        <f t="shared" si="6"/>
        <v>665.27498948291156</v>
      </c>
      <c r="AB28">
        <f t="shared" si="6"/>
        <v>439.75509896217903</v>
      </c>
      <c r="AC28">
        <f t="shared" si="6"/>
        <v>414.22903832851546</v>
      </c>
      <c r="AD28">
        <f t="shared" si="6"/>
        <v>373.21804884084696</v>
      </c>
      <c r="AE28">
        <f t="shared" si="6"/>
        <v>273.22271022710538</v>
      </c>
      <c r="AF28">
        <f t="shared" si="6"/>
        <v>164.85076611026648</v>
      </c>
      <c r="AG28">
        <f t="shared" si="6"/>
        <v>174.47872778029918</v>
      </c>
      <c r="AH28">
        <f t="shared" si="6"/>
        <v>107.88800834094231</v>
      </c>
      <c r="AI28">
        <f t="shared" si="6"/>
        <v>96.981416451731704</v>
      </c>
      <c r="AJ28">
        <f t="shared" si="6"/>
        <v>78.763972905410341</v>
      </c>
      <c r="AK28">
        <f t="shared" si="6"/>
        <v>26.650501026041017</v>
      </c>
      <c r="AL28">
        <f t="shared" si="3"/>
        <v>132609.24729862183</v>
      </c>
    </row>
    <row r="29" spans="5:38" x14ac:dyDescent="0.3">
      <c r="E29">
        <v>2032</v>
      </c>
      <c r="F29">
        <f>IF(E29&lt;startYear,'EIA AEO 2018 reference case'!B20-'EIA AEO 2018 reference case'!E20,0)</f>
        <v>8501.9496919999983</v>
      </c>
      <c r="G29">
        <f t="shared" si="4"/>
        <v>8531.2103540089993</v>
      </c>
      <c r="H29">
        <f t="shared" si="4"/>
        <v>8488.5200543639985</v>
      </c>
      <c r="I29">
        <f t="shared" si="4"/>
        <v>8425.0794746290012</v>
      </c>
      <c r="J29">
        <f t="shared" si="4"/>
        <v>8345.864684184</v>
      </c>
      <c r="K29">
        <f t="shared" si="4"/>
        <v>8190.946169918001</v>
      </c>
      <c r="L29">
        <f t="shared" si="4"/>
        <v>8030.0365743109996</v>
      </c>
      <c r="M29">
        <f t="shared" si="4"/>
        <v>7869.8705316720007</v>
      </c>
      <c r="N29">
        <f t="shared" si="4"/>
        <v>7752.6533780000027</v>
      </c>
      <c r="O29">
        <f t="shared" si="4"/>
        <v>7504.4432438360036</v>
      </c>
      <c r="P29">
        <f t="shared" si="4"/>
        <v>7199.780625778003</v>
      </c>
      <c r="Q29">
        <f t="shared" si="5"/>
        <v>6909.3513269900013</v>
      </c>
      <c r="R29">
        <f t="shared" si="5"/>
        <v>6697.911786552002</v>
      </c>
      <c r="S29">
        <f t="shared" si="5"/>
        <v>5994.2914742240009</v>
      </c>
      <c r="T29">
        <f t="shared" si="5"/>
        <v>5216.7281069720011</v>
      </c>
      <c r="U29">
        <f t="shared" si="5"/>
        <v>4741.722668723206</v>
      </c>
      <c r="V29">
        <f t="shared" si="5"/>
        <v>4156.168571627556</v>
      </c>
      <c r="W29">
        <f t="shared" si="5"/>
        <v>2730.1938041436438</v>
      </c>
      <c r="X29">
        <f t="shared" si="5"/>
        <v>2104.0425365822452</v>
      </c>
      <c r="Y29">
        <f t="shared" si="5"/>
        <v>1527.3354925536662</v>
      </c>
      <c r="Z29">
        <f t="shared" si="5"/>
        <v>1120.5399997289067</v>
      </c>
      <c r="AA29">
        <f t="shared" si="6"/>
        <v>816.03866722653959</v>
      </c>
      <c r="AB29">
        <f t="shared" si="6"/>
        <v>510.04415860356556</v>
      </c>
      <c r="AC29">
        <f t="shared" si="6"/>
        <v>334.59627094948405</v>
      </c>
      <c r="AD29">
        <f t="shared" si="6"/>
        <v>313.63055759159022</v>
      </c>
      <c r="AE29">
        <f t="shared" si="6"/>
        <v>281.67399912516754</v>
      </c>
      <c r="AF29">
        <f t="shared" si="6"/>
        <v>204.91703267032904</v>
      </c>
      <c r="AG29">
        <f t="shared" si="6"/>
        <v>126.38558735120431</v>
      </c>
      <c r="AH29">
        <f t="shared" si="6"/>
        <v>98.618411354082141</v>
      </c>
      <c r="AI29">
        <f t="shared" si="6"/>
        <v>82.990775646878703</v>
      </c>
      <c r="AJ29">
        <f t="shared" si="6"/>
        <v>67.886991516212191</v>
      </c>
      <c r="AK29">
        <f t="shared" si="6"/>
        <v>22.503992258688669</v>
      </c>
      <c r="AL29">
        <f t="shared" si="3"/>
        <v>132897.92699509198</v>
      </c>
    </row>
    <row r="30" spans="5:38" x14ac:dyDescent="0.3">
      <c r="E30">
        <v>2033</v>
      </c>
      <c r="F30">
        <f>IF(E30&lt;startYear,'EIA AEO 2018 reference case'!B21-'EIA AEO 2018 reference case'!E21,0)</f>
        <v>8435.3967589999993</v>
      </c>
      <c r="G30">
        <f t="shared" si="4"/>
        <v>8476.4438429239981</v>
      </c>
      <c r="H30">
        <f t="shared" si="4"/>
        <v>8505.5397110180002</v>
      </c>
      <c r="I30">
        <f t="shared" si="4"/>
        <v>8462.900778545998</v>
      </c>
      <c r="J30">
        <f t="shared" si="4"/>
        <v>8365.5683178960007</v>
      </c>
      <c r="K30">
        <f t="shared" si="4"/>
        <v>8261.0489861740007</v>
      </c>
      <c r="L30">
        <f t="shared" si="4"/>
        <v>8081.6214263770007</v>
      </c>
      <c r="M30">
        <f t="shared" si="4"/>
        <v>7871.2741446419996</v>
      </c>
      <c r="N30">
        <f t="shared" si="4"/>
        <v>7686.0731307200012</v>
      </c>
      <c r="O30">
        <f t="shared" si="4"/>
        <v>7525.1298549500025</v>
      </c>
      <c r="P30">
        <f t="shared" si="4"/>
        <v>7243.9306564240032</v>
      </c>
      <c r="Q30">
        <f t="shared" si="5"/>
        <v>6899.0937318940023</v>
      </c>
      <c r="R30">
        <f t="shared" si="5"/>
        <v>6591.4877066200015</v>
      </c>
      <c r="S30">
        <f t="shared" si="5"/>
        <v>6102.9196227720013</v>
      </c>
      <c r="T30">
        <f t="shared" si="5"/>
        <v>5117.6889605840006</v>
      </c>
      <c r="U30">
        <f t="shared" si="5"/>
        <v>4340.1816224400009</v>
      </c>
      <c r="V30">
        <f t="shared" si="5"/>
        <v>3858.4606029806478</v>
      </c>
      <c r="W30">
        <f t="shared" si="5"/>
        <v>3324.9348573020452</v>
      </c>
      <c r="X30">
        <f t="shared" si="5"/>
        <v>2146.3270568719608</v>
      </c>
      <c r="Y30">
        <f t="shared" si="5"/>
        <v>1636.4775284528575</v>
      </c>
      <c r="Z30">
        <f t="shared" si="5"/>
        <v>1181.2397651769734</v>
      </c>
      <c r="AA30">
        <f t="shared" si="6"/>
        <v>856.46369406031079</v>
      </c>
      <c r="AB30">
        <f t="shared" si="6"/>
        <v>625.62964487368038</v>
      </c>
      <c r="AC30">
        <f t="shared" si="6"/>
        <v>388.07707719836515</v>
      </c>
      <c r="AD30">
        <f t="shared" si="6"/>
        <v>253.33717657603788</v>
      </c>
      <c r="AE30">
        <f t="shared" si="6"/>
        <v>236.70230761629452</v>
      </c>
      <c r="AF30">
        <f t="shared" si="6"/>
        <v>211.25549934387567</v>
      </c>
      <c r="AG30">
        <f t="shared" si="6"/>
        <v>157.10305838058559</v>
      </c>
      <c r="AH30">
        <f t="shared" si="6"/>
        <v>71.435331981115468</v>
      </c>
      <c r="AI30">
        <f t="shared" si="6"/>
        <v>75.86031642621704</v>
      </c>
      <c r="AJ30">
        <f t="shared" si="6"/>
        <v>58.093542952815085</v>
      </c>
      <c r="AK30">
        <f t="shared" si="6"/>
        <v>19.396283290346339</v>
      </c>
      <c r="AL30">
        <f t="shared" si="3"/>
        <v>133067.09299646513</v>
      </c>
    </row>
    <row r="31" spans="5:38" x14ac:dyDescent="0.3">
      <c r="E31">
        <v>2034</v>
      </c>
      <c r="F31">
        <f>IF(E31&lt;startYear,'EIA AEO 2018 reference case'!B22-'EIA AEO 2018 reference case'!E22,0)</f>
        <v>8427.0287930000013</v>
      </c>
      <c r="G31">
        <f t="shared" si="4"/>
        <v>8410.0905687229988</v>
      </c>
      <c r="H31">
        <f t="shared" si="4"/>
        <v>8450.9379938479979</v>
      </c>
      <c r="I31">
        <f t="shared" si="4"/>
        <v>8479.869068027001</v>
      </c>
      <c r="J31">
        <f t="shared" si="4"/>
        <v>8403.1224683039982</v>
      </c>
      <c r="K31">
        <f t="shared" si="4"/>
        <v>8280.5523797060014</v>
      </c>
      <c r="L31">
        <f t="shared" si="4"/>
        <v>8150.7885787610003</v>
      </c>
      <c r="M31">
        <f t="shared" si="4"/>
        <v>7921.8391088940007</v>
      </c>
      <c r="N31">
        <f t="shared" si="4"/>
        <v>7687.4439629200006</v>
      </c>
      <c r="O31">
        <f t="shared" si="4"/>
        <v>7460.5035931880011</v>
      </c>
      <c r="P31">
        <f t="shared" si="4"/>
        <v>7263.8991433000019</v>
      </c>
      <c r="Q31">
        <f t="shared" si="5"/>
        <v>6941.3999097520027</v>
      </c>
      <c r="R31">
        <f t="shared" si="5"/>
        <v>6581.702010572003</v>
      </c>
      <c r="S31">
        <f t="shared" si="5"/>
        <v>6005.9494585700004</v>
      </c>
      <c r="T31">
        <f t="shared" si="5"/>
        <v>5210.4313771020006</v>
      </c>
      <c r="U31">
        <f t="shared" si="5"/>
        <v>4257.7836376800005</v>
      </c>
      <c r="V31">
        <f t="shared" si="5"/>
        <v>3531.7164182600009</v>
      </c>
      <c r="W31">
        <f t="shared" si="5"/>
        <v>3086.7684823845184</v>
      </c>
      <c r="X31">
        <f t="shared" si="5"/>
        <v>2613.8795113127526</v>
      </c>
      <c r="Y31">
        <f t="shared" si="5"/>
        <v>1669.3654886781917</v>
      </c>
      <c r="Z31">
        <f t="shared" si="5"/>
        <v>1265.6501082123084</v>
      </c>
      <c r="AA31">
        <f t="shared" si="6"/>
        <v>902.85841924354645</v>
      </c>
      <c r="AB31">
        <f t="shared" si="6"/>
        <v>656.62216544623834</v>
      </c>
      <c r="AC31">
        <f t="shared" si="6"/>
        <v>476.02255588214814</v>
      </c>
      <c r="AD31">
        <f t="shared" si="6"/>
        <v>293.82978702161927</v>
      </c>
      <c r="AE31">
        <f t="shared" si="6"/>
        <v>191.19786911399086</v>
      </c>
      <c r="AF31">
        <f t="shared" si="6"/>
        <v>177.52673071222088</v>
      </c>
      <c r="AG31">
        <f t="shared" si="6"/>
        <v>161.96254949697135</v>
      </c>
      <c r="AH31">
        <f t="shared" si="6"/>
        <v>88.797380823809249</v>
      </c>
      <c r="AI31">
        <f t="shared" si="6"/>
        <v>54.950255370088826</v>
      </c>
      <c r="AJ31">
        <f t="shared" si="6"/>
        <v>53.102221498351923</v>
      </c>
      <c r="AK31">
        <f t="shared" si="6"/>
        <v>16.598155129375737</v>
      </c>
      <c r="AL31">
        <f t="shared" si="3"/>
        <v>133174.19015093314</v>
      </c>
    </row>
    <row r="32" spans="5:38" x14ac:dyDescent="0.3">
      <c r="E32">
        <v>2035</v>
      </c>
      <c r="F32">
        <f>IF(E32&lt;startYear,'EIA AEO 2018 reference case'!B23-'EIA AEO 2018 reference case'!E23,0)</f>
        <v>8410.3871610000006</v>
      </c>
      <c r="G32">
        <f t="shared" si="4"/>
        <v>8401.7477066210013</v>
      </c>
      <c r="H32">
        <f t="shared" si="4"/>
        <v>8384.7843784459983</v>
      </c>
      <c r="I32">
        <f t="shared" si="4"/>
        <v>8425.4321447719976</v>
      </c>
      <c r="J32">
        <f t="shared" si="4"/>
        <v>8419.9709010480019</v>
      </c>
      <c r="K32">
        <f t="shared" si="4"/>
        <v>8317.7248822439979</v>
      </c>
      <c r="L32">
        <f t="shared" si="4"/>
        <v>8170.0316600590013</v>
      </c>
      <c r="M32">
        <f t="shared" si="4"/>
        <v>7989.6387525420005</v>
      </c>
      <c r="N32">
        <f t="shared" si="4"/>
        <v>7736.8280044400017</v>
      </c>
      <c r="O32">
        <f t="shared" si="4"/>
        <v>7461.8341944430003</v>
      </c>
      <c r="P32">
        <f t="shared" si="4"/>
        <v>7201.5163463920007</v>
      </c>
      <c r="Q32">
        <f t="shared" si="5"/>
        <v>6960.5344459000016</v>
      </c>
      <c r="R32">
        <f t="shared" si="5"/>
        <v>6622.0618993760027</v>
      </c>
      <c r="S32">
        <f t="shared" si="5"/>
        <v>5997.033050242002</v>
      </c>
      <c r="T32">
        <f t="shared" si="5"/>
        <v>5127.6420864950005</v>
      </c>
      <c r="U32">
        <f t="shared" si="5"/>
        <v>4334.9429075400003</v>
      </c>
      <c r="V32">
        <f t="shared" si="5"/>
        <v>3464.6670777200006</v>
      </c>
      <c r="W32">
        <f t="shared" si="5"/>
        <v>2825.3731346080008</v>
      </c>
      <c r="X32">
        <f t="shared" si="5"/>
        <v>2426.6463069348174</v>
      </c>
      <c r="Y32">
        <f t="shared" si="5"/>
        <v>2033.0173976876965</v>
      </c>
      <c r="Z32">
        <f t="shared" si="5"/>
        <v>1291.0856242486507</v>
      </c>
      <c r="AA32">
        <f t="shared" si="6"/>
        <v>967.37587888838846</v>
      </c>
      <c r="AB32">
        <f t="shared" si="6"/>
        <v>692.19145475338564</v>
      </c>
      <c r="AC32">
        <f t="shared" si="6"/>
        <v>499.6038215351814</v>
      </c>
      <c r="AD32">
        <f t="shared" si="6"/>
        <v>360.41707802505493</v>
      </c>
      <c r="AE32">
        <f t="shared" si="6"/>
        <v>221.7583298276372</v>
      </c>
      <c r="AF32">
        <f t="shared" si="6"/>
        <v>143.39840183549313</v>
      </c>
      <c r="AG32">
        <f t="shared" si="6"/>
        <v>136.10382687936936</v>
      </c>
      <c r="AH32">
        <f t="shared" si="6"/>
        <v>91.544049715679449</v>
      </c>
      <c r="AI32">
        <f t="shared" si="6"/>
        <v>68.305677556776345</v>
      </c>
      <c r="AJ32">
        <f t="shared" si="6"/>
        <v>38.465178759062177</v>
      </c>
      <c r="AK32">
        <f t="shared" si="6"/>
        <v>15.172063285243405</v>
      </c>
      <c r="AL32">
        <f t="shared" si="3"/>
        <v>133237.23582382049</v>
      </c>
    </row>
    <row r="33" spans="5:38" x14ac:dyDescent="0.3">
      <c r="E33">
        <v>2036</v>
      </c>
      <c r="F33">
        <f>IF(E33&lt;startYear,'EIA AEO 2018 reference case'!B24-'EIA AEO 2018 reference case'!E24,0)</f>
        <v>8401.5980920000002</v>
      </c>
      <c r="G33">
        <f t="shared" si="4"/>
        <v>8385.155999517001</v>
      </c>
      <c r="H33">
        <f t="shared" si="4"/>
        <v>8376.4666202420012</v>
      </c>
      <c r="I33">
        <f t="shared" si="4"/>
        <v>8359.4781881689978</v>
      </c>
      <c r="J33">
        <f t="shared" si="4"/>
        <v>8365.9184969279977</v>
      </c>
      <c r="K33">
        <f t="shared" si="4"/>
        <v>8334.4020910780018</v>
      </c>
      <c r="L33">
        <f t="shared" si="4"/>
        <v>8206.7080203659971</v>
      </c>
      <c r="M33">
        <f t="shared" si="4"/>
        <v>8008.5013774980016</v>
      </c>
      <c r="N33">
        <f t="shared" si="4"/>
        <v>7803.0442169200014</v>
      </c>
      <c r="O33">
        <f t="shared" si="4"/>
        <v>7509.768921701002</v>
      </c>
      <c r="P33">
        <f t="shared" si="4"/>
        <v>7202.8007565620001</v>
      </c>
      <c r="Q33">
        <f t="shared" si="5"/>
        <v>6900.7569630160006</v>
      </c>
      <c r="R33">
        <f t="shared" si="5"/>
        <v>6640.3161542000025</v>
      </c>
      <c r="S33">
        <f t="shared" si="5"/>
        <v>6033.807669736002</v>
      </c>
      <c r="T33">
        <f t="shared" si="5"/>
        <v>5120.0296097470018</v>
      </c>
      <c r="U33">
        <f t="shared" si="5"/>
        <v>4266.0643786500004</v>
      </c>
      <c r="V33">
        <f t="shared" si="5"/>
        <v>3527.4535424100004</v>
      </c>
      <c r="W33">
        <f t="shared" si="5"/>
        <v>2771.7336621760005</v>
      </c>
      <c r="X33">
        <f t="shared" si="5"/>
        <v>2221.1517714840006</v>
      </c>
      <c r="Y33">
        <f t="shared" si="5"/>
        <v>1887.3915720604136</v>
      </c>
      <c r="Z33">
        <f t="shared" si="5"/>
        <v>1572.3336523988587</v>
      </c>
      <c r="AA33">
        <f t="shared" si="6"/>
        <v>986.81703764228064</v>
      </c>
      <c r="AB33">
        <f t="shared" si="6"/>
        <v>741.65484048109784</v>
      </c>
      <c r="AC33">
        <f t="shared" si="6"/>
        <v>526.66741122540213</v>
      </c>
      <c r="AD33">
        <f t="shared" si="6"/>
        <v>378.27146487663725</v>
      </c>
      <c r="AE33">
        <f t="shared" si="6"/>
        <v>272.01288907551316</v>
      </c>
      <c r="AF33">
        <f t="shared" si="6"/>
        <v>166.31874737072789</v>
      </c>
      <c r="AG33">
        <f t="shared" si="6"/>
        <v>109.93877474054474</v>
      </c>
      <c r="AH33">
        <f t="shared" si="6"/>
        <v>76.928249975295728</v>
      </c>
      <c r="AI33">
        <f t="shared" si="6"/>
        <v>70.418499781291885</v>
      </c>
      <c r="AJ33">
        <f t="shared" si="6"/>
        <v>47.813974289743442</v>
      </c>
      <c r="AK33">
        <f t="shared" si="6"/>
        <v>10.990051074017764</v>
      </c>
      <c r="AL33">
        <f t="shared" si="3"/>
        <v>133282.71369739182</v>
      </c>
    </row>
    <row r="34" spans="5:38" x14ac:dyDescent="0.3">
      <c r="E34">
        <v>2037</v>
      </c>
      <c r="F34">
        <f>IF(E34&lt;startYear,'EIA AEO 2018 reference case'!B25-'EIA AEO 2018 reference case'!E25,0)</f>
        <v>0</v>
      </c>
      <c r="G34">
        <f t="shared" si="4"/>
        <v>8376.3932977240001</v>
      </c>
      <c r="H34">
        <f t="shared" si="4"/>
        <v>8359.9248380340014</v>
      </c>
      <c r="I34">
        <f t="shared" si="4"/>
        <v>8351.1855338630012</v>
      </c>
      <c r="J34">
        <f t="shared" si="4"/>
        <v>8300.4304108559991</v>
      </c>
      <c r="K34">
        <f t="shared" si="4"/>
        <v>8280.8990000079975</v>
      </c>
      <c r="L34">
        <f t="shared" si="4"/>
        <v>8223.1626381170008</v>
      </c>
      <c r="M34">
        <f t="shared" si="4"/>
        <v>8044.4526068519972</v>
      </c>
      <c r="N34">
        <f t="shared" si="4"/>
        <v>7821.4663134800021</v>
      </c>
      <c r="O34">
        <f t="shared" si="4"/>
        <v>7574.0418322930018</v>
      </c>
      <c r="P34">
        <f t="shared" si="4"/>
        <v>7249.0714563340016</v>
      </c>
      <c r="Q34">
        <f t="shared" si="5"/>
        <v>6901.9877319259995</v>
      </c>
      <c r="R34">
        <f t="shared" si="5"/>
        <v>6583.2887250080012</v>
      </c>
      <c r="S34">
        <f t="shared" si="5"/>
        <v>6050.4403537000017</v>
      </c>
      <c r="T34">
        <f t="shared" si="5"/>
        <v>5151.426325276002</v>
      </c>
      <c r="U34">
        <f t="shared" si="5"/>
        <v>4259.7309966900011</v>
      </c>
      <c r="V34">
        <f t="shared" si="5"/>
        <v>3471.4053277250005</v>
      </c>
      <c r="W34">
        <f t="shared" si="5"/>
        <v>2821.9628339280007</v>
      </c>
      <c r="X34">
        <f t="shared" si="5"/>
        <v>2178.9833910480006</v>
      </c>
      <c r="Y34">
        <f t="shared" si="5"/>
        <v>1727.5624889320004</v>
      </c>
      <c r="Z34">
        <f t="shared" si="5"/>
        <v>1459.706782332438</v>
      </c>
      <c r="AA34">
        <f t="shared" si="6"/>
        <v>1201.783683362185</v>
      </c>
      <c r="AB34">
        <f t="shared" si="6"/>
        <v>756.55972885908193</v>
      </c>
      <c r="AC34">
        <f t="shared" si="6"/>
        <v>564.30259601822661</v>
      </c>
      <c r="AD34">
        <f t="shared" si="6"/>
        <v>398.76246849923297</v>
      </c>
      <c r="AE34">
        <f t="shared" si="6"/>
        <v>285.48789802010361</v>
      </c>
      <c r="AF34">
        <f t="shared" si="6"/>
        <v>204.00966680663487</v>
      </c>
      <c r="AG34">
        <f t="shared" si="6"/>
        <v>127.51103965089139</v>
      </c>
      <c r="AH34">
        <f t="shared" si="6"/>
        <v>62.139307462047022</v>
      </c>
      <c r="AI34">
        <f t="shared" si="6"/>
        <v>59.175576904073637</v>
      </c>
      <c r="AJ34">
        <f t="shared" si="6"/>
        <v>49.292949846904314</v>
      </c>
      <c r="AK34">
        <f t="shared" si="6"/>
        <v>13.661135511355269</v>
      </c>
      <c r="AL34">
        <f t="shared" si="3"/>
        <v>124910.20893506719</v>
      </c>
    </row>
    <row r="35" spans="5:38" x14ac:dyDescent="0.3">
      <c r="E35">
        <v>2038</v>
      </c>
      <c r="F35">
        <f>IF(E35&lt;startYear,'EIA AEO 2018 reference case'!B26-'EIA AEO 2018 reference case'!E26,0)</f>
        <v>0</v>
      </c>
      <c r="G35">
        <f t="shared" si="4"/>
        <v>0</v>
      </c>
      <c r="H35">
        <f t="shared" si="4"/>
        <v>8351.1885034480001</v>
      </c>
      <c r="I35">
        <f t="shared" si="4"/>
        <v>8334.6936765510018</v>
      </c>
      <c r="J35">
        <f t="shared" si="4"/>
        <v>8292.1963323120017</v>
      </c>
      <c r="K35">
        <f t="shared" si="4"/>
        <v>8216.0764432659998</v>
      </c>
      <c r="L35">
        <f t="shared" si="4"/>
        <v>8170.3736540119971</v>
      </c>
      <c r="M35">
        <f t="shared" si="4"/>
        <v>8060.5818991740007</v>
      </c>
      <c r="N35">
        <f t="shared" si="4"/>
        <v>7856.5779175199978</v>
      </c>
      <c r="O35">
        <f t="shared" si="4"/>
        <v>7591.923280367002</v>
      </c>
      <c r="P35">
        <f t="shared" si="4"/>
        <v>7311.1131684620013</v>
      </c>
      <c r="Q35">
        <f t="shared" si="5"/>
        <v>6946.3260126820014</v>
      </c>
      <c r="R35">
        <f t="shared" si="5"/>
        <v>6584.4628725880002</v>
      </c>
      <c r="S35">
        <f t="shared" si="5"/>
        <v>5998.478812888</v>
      </c>
      <c r="T35">
        <f t="shared" si="5"/>
        <v>5165.6266529500017</v>
      </c>
      <c r="U35">
        <f t="shared" si="5"/>
        <v>4285.8522445200015</v>
      </c>
      <c r="V35">
        <f t="shared" si="5"/>
        <v>3466.2516933850011</v>
      </c>
      <c r="W35">
        <f t="shared" si="5"/>
        <v>2777.1242621800006</v>
      </c>
      <c r="X35">
        <f t="shared" si="5"/>
        <v>2218.4707820940007</v>
      </c>
      <c r="Y35">
        <f t="shared" si="5"/>
        <v>1694.7648597040004</v>
      </c>
      <c r="Z35">
        <f t="shared" si="5"/>
        <v>1336.0951269080001</v>
      </c>
      <c r="AA35">
        <f t="shared" si="6"/>
        <v>1115.6994514642838</v>
      </c>
      <c r="AB35">
        <f t="shared" si="6"/>
        <v>921.3674905776752</v>
      </c>
      <c r="AC35">
        <f t="shared" si="6"/>
        <v>575.64327195799717</v>
      </c>
      <c r="AD35">
        <f t="shared" si="6"/>
        <v>427.25767984237149</v>
      </c>
      <c r="AE35">
        <f t="shared" si="6"/>
        <v>300.95280641451546</v>
      </c>
      <c r="AF35">
        <f t="shared" si="6"/>
        <v>214.11592351507772</v>
      </c>
      <c r="AG35">
        <f t="shared" si="6"/>
        <v>156.40741121842007</v>
      </c>
      <c r="AH35">
        <f t="shared" si="6"/>
        <v>72.071457193982084</v>
      </c>
      <c r="AI35">
        <f t="shared" si="6"/>
        <v>47.799467278497708</v>
      </c>
      <c r="AJ35">
        <f t="shared" si="6"/>
        <v>41.422903832851546</v>
      </c>
      <c r="AK35">
        <f t="shared" si="6"/>
        <v>14.083699956258375</v>
      </c>
      <c r="AL35">
        <f t="shared" si="3"/>
        <v>116544.99975826293</v>
      </c>
    </row>
    <row r="36" spans="5:38" x14ac:dyDescent="0.3">
      <c r="E36">
        <v>2039</v>
      </c>
      <c r="F36">
        <f>IF(E36&lt;startYear,'EIA AEO 2018 reference case'!B27-'EIA AEO 2018 reference case'!E27,0)</f>
        <v>0</v>
      </c>
      <c r="G36">
        <f t="shared" ref="G36:P47" si="7">F35*G$1</f>
        <v>0</v>
      </c>
      <c r="H36">
        <f t="shared" si="7"/>
        <v>0</v>
      </c>
      <c r="I36">
        <f t="shared" si="7"/>
        <v>8325.9837091720001</v>
      </c>
      <c r="J36">
        <f t="shared" si="7"/>
        <v>8275.8209664240021</v>
      </c>
      <c r="K36">
        <f t="shared" si="7"/>
        <v>8207.9260443820021</v>
      </c>
      <c r="L36">
        <f t="shared" si="7"/>
        <v>8106.4162853989992</v>
      </c>
      <c r="M36">
        <f t="shared" si="7"/>
        <v>8008.8366098639972</v>
      </c>
      <c r="N36">
        <f t="shared" si="7"/>
        <v>7872.3305172400014</v>
      </c>
      <c r="O36">
        <f t="shared" si="7"/>
        <v>7626.0044351579982</v>
      </c>
      <c r="P36">
        <f t="shared" si="7"/>
        <v>7328.3738719780013</v>
      </c>
      <c r="Q36">
        <f t="shared" ref="Q36:Z47" si="8">P35*Q$1</f>
        <v>7005.7766556260012</v>
      </c>
      <c r="R36">
        <f t="shared" si="8"/>
        <v>6626.7613777160022</v>
      </c>
      <c r="S36">
        <f t="shared" si="8"/>
        <v>5999.5486580179995</v>
      </c>
      <c r="T36">
        <f t="shared" si="8"/>
        <v>5121.2639447080001</v>
      </c>
      <c r="U36">
        <f t="shared" si="8"/>
        <v>4297.6665465000015</v>
      </c>
      <c r="V36">
        <f t="shared" si="8"/>
        <v>3487.5072185800013</v>
      </c>
      <c r="W36">
        <f t="shared" si="8"/>
        <v>2773.0013547080011</v>
      </c>
      <c r="X36">
        <f t="shared" si="8"/>
        <v>2183.2211820150005</v>
      </c>
      <c r="Y36">
        <f t="shared" si="8"/>
        <v>1725.4772749620006</v>
      </c>
      <c r="Z36">
        <f t="shared" si="8"/>
        <v>1310.7294727760002</v>
      </c>
      <c r="AA36">
        <f t="shared" ref="AA36:AK47" si="9">Z35*AA$1</f>
        <v>1021.21920528</v>
      </c>
      <c r="AB36">
        <f t="shared" si="9"/>
        <v>855.369579455951</v>
      </c>
      <c r="AC36">
        <f t="shared" si="9"/>
        <v>701.04048196127462</v>
      </c>
      <c r="AD36">
        <f t="shared" si="9"/>
        <v>435.84419162534061</v>
      </c>
      <c r="AE36">
        <f t="shared" si="9"/>
        <v>322.45862629612947</v>
      </c>
      <c r="AF36">
        <f t="shared" si="9"/>
        <v>225.71460481088661</v>
      </c>
      <c r="AG36">
        <f t="shared" si="9"/>
        <v>164.15554136155961</v>
      </c>
      <c r="AH36">
        <f t="shared" si="9"/>
        <v>88.404188949541776</v>
      </c>
      <c r="AI36">
        <f t="shared" si="9"/>
        <v>55.439582456909299</v>
      </c>
      <c r="AJ36">
        <f t="shared" si="9"/>
        <v>33.459627094948395</v>
      </c>
      <c r="AK36">
        <f t="shared" si="9"/>
        <v>11.835115380814727</v>
      </c>
      <c r="AL36">
        <f t="shared" si="3"/>
        <v>108197.58686989933</v>
      </c>
    </row>
    <row r="37" spans="5:38" x14ac:dyDescent="0.3">
      <c r="E37">
        <v>2040</v>
      </c>
      <c r="F37">
        <f>IF(E37&lt;startYear,'EIA AEO 2018 reference case'!B28-'EIA AEO 2018 reference case'!E28,0)</f>
        <v>0</v>
      </c>
      <c r="G37">
        <f t="shared" si="7"/>
        <v>0</v>
      </c>
      <c r="H37">
        <f t="shared" si="7"/>
        <v>0</v>
      </c>
      <c r="I37">
        <f t="shared" si="7"/>
        <v>0</v>
      </c>
      <c r="J37">
        <f t="shared" si="7"/>
        <v>8267.1725225280006</v>
      </c>
      <c r="K37">
        <f t="shared" si="7"/>
        <v>8191.7170948140019</v>
      </c>
      <c r="L37">
        <f t="shared" si="7"/>
        <v>8098.3746700730017</v>
      </c>
      <c r="M37">
        <f t="shared" si="7"/>
        <v>7946.1437469779994</v>
      </c>
      <c r="N37">
        <f t="shared" si="7"/>
        <v>7821.7937166399979</v>
      </c>
      <c r="O37">
        <f t="shared" si="7"/>
        <v>7641.2947303210012</v>
      </c>
      <c r="P37">
        <f t="shared" si="7"/>
        <v>7361.2719183719973</v>
      </c>
      <c r="Q37">
        <f t="shared" si="8"/>
        <v>7022.3164944940008</v>
      </c>
      <c r="R37">
        <f t="shared" si="8"/>
        <v>6683.4770031880016</v>
      </c>
      <c r="S37">
        <f t="shared" si="8"/>
        <v>6038.0896817260018</v>
      </c>
      <c r="T37">
        <f t="shared" si="8"/>
        <v>5122.1773361629994</v>
      </c>
      <c r="U37">
        <f t="shared" si="8"/>
        <v>4260.7579311600002</v>
      </c>
      <c r="V37">
        <f t="shared" si="8"/>
        <v>3497.120817250001</v>
      </c>
      <c r="W37">
        <f t="shared" si="8"/>
        <v>2790.0057748640011</v>
      </c>
      <c r="X37">
        <f t="shared" si="8"/>
        <v>2179.9799806590008</v>
      </c>
      <c r="Y37">
        <f t="shared" si="8"/>
        <v>1698.0609193450005</v>
      </c>
      <c r="Z37">
        <f t="shared" si="8"/>
        <v>1334.4824244780004</v>
      </c>
      <c r="AA37">
        <f t="shared" si="9"/>
        <v>1001.83144416</v>
      </c>
      <c r="AB37">
        <f t="shared" si="9"/>
        <v>782.93472404800002</v>
      </c>
      <c r="AC37">
        <f t="shared" si="9"/>
        <v>650.82468002083237</v>
      </c>
      <c r="AD37">
        <f t="shared" si="9"/>
        <v>530.78779348496494</v>
      </c>
      <c r="AE37">
        <f t="shared" si="9"/>
        <v>328.9390125474269</v>
      </c>
      <c r="AF37">
        <f t="shared" si="9"/>
        <v>241.84396972209709</v>
      </c>
      <c r="AG37">
        <f t="shared" si="9"/>
        <v>173.04786368834641</v>
      </c>
      <c r="AH37">
        <f t="shared" si="9"/>
        <v>92.783566856533682</v>
      </c>
      <c r="AI37">
        <f t="shared" si="9"/>
        <v>68.003222268878289</v>
      </c>
      <c r="AJ37">
        <f t="shared" si="9"/>
        <v>38.807707719836507</v>
      </c>
      <c r="AK37">
        <f t="shared" si="9"/>
        <v>9.559893455699541</v>
      </c>
      <c r="AL37">
        <f t="shared" si="3"/>
        <v>99873.600641025652</v>
      </c>
    </row>
    <row r="38" spans="5:38" x14ac:dyDescent="0.3">
      <c r="E38">
        <v>2041</v>
      </c>
      <c r="F38">
        <f>IF(E38&lt;startYear,'EIA AEO 2018 reference case'!B29-'EIA AEO 2018 reference case'!E29,0)</f>
        <v>0</v>
      </c>
      <c r="G38">
        <f t="shared" si="7"/>
        <v>0</v>
      </c>
      <c r="H38">
        <f t="shared" si="7"/>
        <v>0</v>
      </c>
      <c r="I38">
        <f t="shared" si="7"/>
        <v>0</v>
      </c>
      <c r="J38">
        <f t="shared" si="7"/>
        <v>0</v>
      </c>
      <c r="K38">
        <f t="shared" si="7"/>
        <v>8183.1565416080011</v>
      </c>
      <c r="L38">
        <f t="shared" si="7"/>
        <v>8082.3820617210013</v>
      </c>
      <c r="M38">
        <f t="shared" si="7"/>
        <v>7938.261123006002</v>
      </c>
      <c r="N38">
        <f t="shared" si="7"/>
        <v>7760.56501828</v>
      </c>
      <c r="O38">
        <f t="shared" si="7"/>
        <v>7592.2410749559976</v>
      </c>
      <c r="P38">
        <f t="shared" si="7"/>
        <v>7376.031419414001</v>
      </c>
      <c r="Q38">
        <f t="shared" si="8"/>
        <v>7053.8406085559973</v>
      </c>
      <c r="R38">
        <f t="shared" si="8"/>
        <v>6699.2559293720014</v>
      </c>
      <c r="S38">
        <f t="shared" si="8"/>
        <v>6089.7671171180009</v>
      </c>
      <c r="T38">
        <f t="shared" si="8"/>
        <v>5155.0821377410011</v>
      </c>
      <c r="U38">
        <f t="shared" si="8"/>
        <v>4261.5178490099997</v>
      </c>
      <c r="V38">
        <f t="shared" si="8"/>
        <v>3467.0873361400004</v>
      </c>
      <c r="W38">
        <f t="shared" si="8"/>
        <v>2797.6966538000011</v>
      </c>
      <c r="X38">
        <f t="shared" si="8"/>
        <v>2193.3479133720007</v>
      </c>
      <c r="Y38">
        <f t="shared" si="8"/>
        <v>1695.5399849570006</v>
      </c>
      <c r="Z38">
        <f t="shared" si="8"/>
        <v>1313.2786420550003</v>
      </c>
      <c r="AA38">
        <f t="shared" si="9"/>
        <v>1019.9865664800003</v>
      </c>
      <c r="AB38">
        <f t="shared" si="9"/>
        <v>768.07077385600007</v>
      </c>
      <c r="AC38">
        <f t="shared" si="9"/>
        <v>595.71120308000002</v>
      </c>
      <c r="AD38">
        <f t="shared" si="9"/>
        <v>492.7672577300587</v>
      </c>
      <c r="AE38">
        <f t="shared" si="9"/>
        <v>400.59456112072826</v>
      </c>
      <c r="AF38">
        <f t="shared" si="9"/>
        <v>246.70425941057016</v>
      </c>
      <c r="AG38">
        <f t="shared" si="9"/>
        <v>185.41371012027446</v>
      </c>
      <c r="AH38">
        <f t="shared" si="9"/>
        <v>97.80966208471753</v>
      </c>
      <c r="AI38">
        <f t="shared" si="9"/>
        <v>71.371974505025918</v>
      </c>
      <c r="AJ38">
        <f t="shared" si="9"/>
        <v>47.602255588214803</v>
      </c>
      <c r="AK38">
        <f t="shared" si="9"/>
        <v>11.08791649138186</v>
      </c>
      <c r="AL38">
        <f t="shared" si="3"/>
        <v>91596.171551572974</v>
      </c>
    </row>
    <row r="39" spans="5:38" x14ac:dyDescent="0.3">
      <c r="E39">
        <v>2042</v>
      </c>
      <c r="F39">
        <f>IF(E39&lt;startYear,'EIA AEO 2018 reference case'!B30-'EIA AEO 2018 reference case'!E30,0)</f>
        <v>0</v>
      </c>
      <c r="G39">
        <f t="shared" si="7"/>
        <v>0</v>
      </c>
      <c r="H39">
        <f t="shared" si="7"/>
        <v>0</v>
      </c>
      <c r="I39">
        <f t="shared" si="7"/>
        <v>0</v>
      </c>
      <c r="J39">
        <f t="shared" si="7"/>
        <v>0</v>
      </c>
      <c r="K39">
        <f t="shared" si="7"/>
        <v>0</v>
      </c>
      <c r="L39">
        <f t="shared" si="7"/>
        <v>8073.9357664120007</v>
      </c>
      <c r="M39">
        <f t="shared" si="7"/>
        <v>7922.5847056620014</v>
      </c>
      <c r="N39">
        <f t="shared" si="7"/>
        <v>7752.8664895600032</v>
      </c>
      <c r="O39">
        <f t="shared" si="7"/>
        <v>7532.8093057870001</v>
      </c>
      <c r="P39">
        <f t="shared" si="7"/>
        <v>7328.6806345039977</v>
      </c>
      <c r="Q39">
        <f t="shared" si="8"/>
        <v>7067.9837035220007</v>
      </c>
      <c r="R39">
        <f t="shared" si="8"/>
        <v>6729.3297815279975</v>
      </c>
      <c r="S39">
        <f t="shared" si="8"/>
        <v>6104.1443620420005</v>
      </c>
      <c r="T39">
        <f t="shared" si="8"/>
        <v>5199.2022880130007</v>
      </c>
      <c r="U39">
        <f t="shared" si="8"/>
        <v>4288.8937850700013</v>
      </c>
      <c r="V39">
        <f t="shared" si="8"/>
        <v>3467.7057006649998</v>
      </c>
      <c r="W39">
        <f t="shared" si="8"/>
        <v>2773.6698689120003</v>
      </c>
      <c r="X39">
        <f t="shared" si="8"/>
        <v>2199.3940561500008</v>
      </c>
      <c r="Y39">
        <f t="shared" si="8"/>
        <v>1705.9372659560006</v>
      </c>
      <c r="Z39">
        <f t="shared" si="8"/>
        <v>1311.3289538830004</v>
      </c>
      <c r="AA39">
        <f t="shared" si="9"/>
        <v>1003.7798538000002</v>
      </c>
      <c r="AB39">
        <f t="shared" si="9"/>
        <v>781.98970096800031</v>
      </c>
      <c r="AC39">
        <f t="shared" si="9"/>
        <v>584.4016757600001</v>
      </c>
      <c r="AD39">
        <f t="shared" si="9"/>
        <v>451.03848233199994</v>
      </c>
      <c r="AE39">
        <f t="shared" si="9"/>
        <v>371.89981715476131</v>
      </c>
      <c r="AF39">
        <f t="shared" si="9"/>
        <v>300.44592084054619</v>
      </c>
      <c r="AG39">
        <f t="shared" si="9"/>
        <v>189.13993221477048</v>
      </c>
      <c r="AH39">
        <f t="shared" si="9"/>
        <v>104.79905354624208</v>
      </c>
      <c r="AI39">
        <f t="shared" si="9"/>
        <v>75.23820160362888</v>
      </c>
      <c r="AJ39">
        <f t="shared" si="9"/>
        <v>49.96038215351814</v>
      </c>
      <c r="AK39">
        <f t="shared" si="9"/>
        <v>13.600644453775658</v>
      </c>
      <c r="AL39">
        <f t="shared" si="3"/>
        <v>83384.760332493257</v>
      </c>
    </row>
    <row r="40" spans="5:38" x14ac:dyDescent="0.3">
      <c r="E40">
        <v>2043</v>
      </c>
      <c r="F40">
        <f>IF(E40&lt;startYear,'EIA AEO 2018 reference case'!B31-'EIA AEO 2018 reference case'!E31,0)</f>
        <v>0</v>
      </c>
      <c r="G40">
        <f t="shared" si="7"/>
        <v>0</v>
      </c>
      <c r="H40">
        <f t="shared" si="7"/>
        <v>0</v>
      </c>
      <c r="I40">
        <f t="shared" si="7"/>
        <v>0</v>
      </c>
      <c r="J40">
        <f t="shared" si="7"/>
        <v>0</v>
      </c>
      <c r="K40">
        <f t="shared" si="7"/>
        <v>0</v>
      </c>
      <c r="L40">
        <f t="shared" si="7"/>
        <v>0</v>
      </c>
      <c r="M40">
        <f t="shared" si="7"/>
        <v>7914.3054026640011</v>
      </c>
      <c r="N40">
        <f t="shared" si="7"/>
        <v>7737.5561881200019</v>
      </c>
      <c r="O40">
        <f t="shared" si="7"/>
        <v>7525.3367121490028</v>
      </c>
      <c r="P40">
        <f t="shared" si="7"/>
        <v>7271.3120062580001</v>
      </c>
      <c r="Q40">
        <f t="shared" si="8"/>
        <v>7022.6104455919976</v>
      </c>
      <c r="R40">
        <f t="shared" si="8"/>
        <v>6742.8222256360013</v>
      </c>
      <c r="S40">
        <f t="shared" si="8"/>
        <v>6131.5466791079971</v>
      </c>
      <c r="T40">
        <f t="shared" si="8"/>
        <v>5211.4770110469999</v>
      </c>
      <c r="U40">
        <f t="shared" si="8"/>
        <v>4325.600598510001</v>
      </c>
      <c r="V40">
        <f t="shared" si="8"/>
        <v>3489.9821976550011</v>
      </c>
      <c r="W40">
        <f t="shared" si="8"/>
        <v>2774.164560532</v>
      </c>
      <c r="X40">
        <f t="shared" si="8"/>
        <v>2180.5055294760004</v>
      </c>
      <c r="Y40">
        <f t="shared" si="8"/>
        <v>1710.6398214500007</v>
      </c>
      <c r="Z40">
        <f t="shared" si="8"/>
        <v>1319.3702007640004</v>
      </c>
      <c r="AA40">
        <f t="shared" si="9"/>
        <v>1002.2896462800002</v>
      </c>
      <c r="AB40">
        <f t="shared" si="9"/>
        <v>769.56455458000016</v>
      </c>
      <c r="AC40">
        <f t="shared" si="9"/>
        <v>594.99216378000028</v>
      </c>
      <c r="AD40">
        <f t="shared" si="9"/>
        <v>442.475554504</v>
      </c>
      <c r="AE40">
        <f t="shared" si="9"/>
        <v>340.40640175999999</v>
      </c>
      <c r="AF40">
        <f t="shared" si="9"/>
        <v>278.92486286607095</v>
      </c>
      <c r="AG40">
        <f t="shared" si="9"/>
        <v>230.34187264441877</v>
      </c>
      <c r="AH40">
        <f t="shared" si="9"/>
        <v>106.90517907791374</v>
      </c>
      <c r="AI40">
        <f t="shared" si="9"/>
        <v>80.614656574032367</v>
      </c>
      <c r="AJ40">
        <f t="shared" si="9"/>
        <v>52.666741122540216</v>
      </c>
      <c r="AK40">
        <f t="shared" si="9"/>
        <v>14.274394901005182</v>
      </c>
      <c r="AL40">
        <f t="shared" si="3"/>
        <v>75270.685607050982</v>
      </c>
    </row>
    <row r="41" spans="5:38" x14ac:dyDescent="0.3">
      <c r="E41">
        <v>2044</v>
      </c>
      <c r="F41">
        <f>IF(E41&lt;startYear,'EIA AEO 2018 reference case'!B32-'EIA AEO 2018 reference case'!E32,0)</f>
        <v>0</v>
      </c>
      <c r="G41">
        <f t="shared" si="7"/>
        <v>0</v>
      </c>
      <c r="H41">
        <f t="shared" si="7"/>
        <v>0</v>
      </c>
      <c r="I41">
        <f t="shared" si="7"/>
        <v>0</v>
      </c>
      <c r="J41">
        <f t="shared" si="7"/>
        <v>0</v>
      </c>
      <c r="K41">
        <f t="shared" si="7"/>
        <v>0</v>
      </c>
      <c r="L41">
        <f t="shared" si="7"/>
        <v>0</v>
      </c>
      <c r="M41">
        <f t="shared" si="7"/>
        <v>0</v>
      </c>
      <c r="N41">
        <f t="shared" si="7"/>
        <v>7729.4702446400024</v>
      </c>
      <c r="O41">
        <f t="shared" si="7"/>
        <v>7510.4757347730019</v>
      </c>
      <c r="P41">
        <f t="shared" si="7"/>
        <v>7264.098819566002</v>
      </c>
      <c r="Q41">
        <f t="shared" si="8"/>
        <v>6967.6377229339996</v>
      </c>
      <c r="R41">
        <f t="shared" si="8"/>
        <v>6699.5363572959986</v>
      </c>
      <c r="S41">
        <f t="shared" si="8"/>
        <v>6143.8405558460008</v>
      </c>
      <c r="T41">
        <f t="shared" si="8"/>
        <v>5234.8720254779973</v>
      </c>
      <c r="U41">
        <f t="shared" si="8"/>
        <v>4335.8128476900001</v>
      </c>
      <c r="V41">
        <f t="shared" si="8"/>
        <v>3519.8514674150006</v>
      </c>
      <c r="W41">
        <f t="shared" si="8"/>
        <v>2791.9857581240012</v>
      </c>
      <c r="X41">
        <f t="shared" si="8"/>
        <v>2180.894428611</v>
      </c>
      <c r="Y41">
        <f t="shared" si="8"/>
        <v>1695.9487451480004</v>
      </c>
      <c r="Z41">
        <f t="shared" si="8"/>
        <v>1323.0071525500005</v>
      </c>
      <c r="AA41">
        <f t="shared" si="9"/>
        <v>1008.4358222400002</v>
      </c>
      <c r="AB41">
        <f t="shared" si="9"/>
        <v>768.42206214800024</v>
      </c>
      <c r="AC41">
        <f t="shared" si="9"/>
        <v>585.53824805000011</v>
      </c>
      <c r="AD41">
        <f t="shared" si="9"/>
        <v>450.49406686200012</v>
      </c>
      <c r="AE41">
        <f t="shared" si="9"/>
        <v>333.94381472000003</v>
      </c>
      <c r="AF41">
        <f t="shared" si="9"/>
        <v>255.30480132</v>
      </c>
      <c r="AG41">
        <f t="shared" si="9"/>
        <v>213.84239486398775</v>
      </c>
      <c r="AH41">
        <f t="shared" si="9"/>
        <v>130.19323236423668</v>
      </c>
      <c r="AI41">
        <f t="shared" si="9"/>
        <v>82.234753136856725</v>
      </c>
      <c r="AJ41">
        <f t="shared" si="9"/>
        <v>56.430259601822655</v>
      </c>
      <c r="AK41">
        <f t="shared" si="9"/>
        <v>15.047640320725776</v>
      </c>
      <c r="AL41">
        <f t="shared" si="3"/>
        <v>67297.318955698633</v>
      </c>
    </row>
    <row r="42" spans="5:38" x14ac:dyDescent="0.3">
      <c r="E42">
        <v>2045</v>
      </c>
      <c r="F42">
        <f>IF(E42&lt;startYear,'EIA AEO 2018 reference case'!B33-'EIA AEO 2018 reference case'!E33,0)</f>
        <v>0</v>
      </c>
      <c r="G42">
        <f t="shared" si="7"/>
        <v>0</v>
      </c>
      <c r="H42">
        <f t="shared" si="7"/>
        <v>0</v>
      </c>
      <c r="I42">
        <f t="shared" si="7"/>
        <v>0</v>
      </c>
      <c r="J42">
        <f t="shared" si="7"/>
        <v>0</v>
      </c>
      <c r="K42">
        <f t="shared" si="7"/>
        <v>0</v>
      </c>
      <c r="L42">
        <f t="shared" si="7"/>
        <v>0</v>
      </c>
      <c r="M42">
        <f t="shared" si="7"/>
        <v>0</v>
      </c>
      <c r="N42">
        <f t="shared" si="7"/>
        <v>0</v>
      </c>
      <c r="O42">
        <f t="shared" si="7"/>
        <v>7502.6270961560022</v>
      </c>
      <c r="P42">
        <f t="shared" si="7"/>
        <v>7249.7537327820019</v>
      </c>
      <c r="Q42">
        <f t="shared" si="8"/>
        <v>6960.7257830180015</v>
      </c>
      <c r="R42">
        <f t="shared" si="8"/>
        <v>6647.092646092</v>
      </c>
      <c r="S42">
        <f t="shared" si="8"/>
        <v>6104.3998788559984</v>
      </c>
      <c r="T42">
        <f t="shared" si="8"/>
        <v>5245.3680511610009</v>
      </c>
      <c r="U42">
        <f t="shared" si="8"/>
        <v>4355.2768890599982</v>
      </c>
      <c r="V42">
        <f t="shared" si="8"/>
        <v>3528.1614348850003</v>
      </c>
      <c r="W42">
        <f t="shared" si="8"/>
        <v>2815.8811739320008</v>
      </c>
      <c r="X42">
        <f t="shared" si="8"/>
        <v>2194.9044664770008</v>
      </c>
      <c r="Y42">
        <f t="shared" si="8"/>
        <v>1696.2512222529999</v>
      </c>
      <c r="Z42">
        <f t="shared" si="8"/>
        <v>1311.6450886120001</v>
      </c>
      <c r="AA42">
        <f t="shared" si="9"/>
        <v>1011.2156580000003</v>
      </c>
      <c r="AB42">
        <f t="shared" si="9"/>
        <v>773.13413038400017</v>
      </c>
      <c r="AC42">
        <f t="shared" si="9"/>
        <v>584.66896033000023</v>
      </c>
      <c r="AD42">
        <f t="shared" si="9"/>
        <v>443.336102095</v>
      </c>
      <c r="AE42">
        <f t="shared" si="9"/>
        <v>339.99552216000012</v>
      </c>
      <c r="AF42">
        <f t="shared" si="9"/>
        <v>250.45786104000001</v>
      </c>
      <c r="AG42">
        <f t="shared" si="9"/>
        <v>195.73368101200001</v>
      </c>
      <c r="AH42">
        <f t="shared" si="9"/>
        <v>120.86744057529741</v>
      </c>
      <c r="AI42">
        <f t="shared" si="9"/>
        <v>100.14864028018206</v>
      </c>
      <c r="AJ42">
        <f t="shared" si="9"/>
        <v>57.564327195799706</v>
      </c>
      <c r="AK42">
        <f t="shared" si="9"/>
        <v>16.122931314806472</v>
      </c>
      <c r="AL42">
        <f t="shared" si="3"/>
        <v>59505.332717671103</v>
      </c>
    </row>
    <row r="43" spans="5:38" x14ac:dyDescent="0.3">
      <c r="E43">
        <v>2046</v>
      </c>
      <c r="F43">
        <f>IF(E43&lt;startYear,'EIA AEO 2018 reference case'!B34-'EIA AEO 2018 reference case'!E34,0)</f>
        <v>0</v>
      </c>
      <c r="G43">
        <f t="shared" si="7"/>
        <v>0</v>
      </c>
      <c r="H43">
        <f t="shared" si="7"/>
        <v>0</v>
      </c>
      <c r="I43">
        <f t="shared" si="7"/>
        <v>0</v>
      </c>
      <c r="J43">
        <f t="shared" si="7"/>
        <v>0</v>
      </c>
      <c r="K43">
        <f t="shared" si="7"/>
        <v>0</v>
      </c>
      <c r="L43">
        <f t="shared" si="7"/>
        <v>0</v>
      </c>
      <c r="M43">
        <f t="shared" si="7"/>
        <v>0</v>
      </c>
      <c r="N43">
        <f t="shared" si="7"/>
        <v>0</v>
      </c>
      <c r="O43">
        <f t="shared" si="7"/>
        <v>0</v>
      </c>
      <c r="P43">
        <f t="shared" si="7"/>
        <v>7242.1775553040015</v>
      </c>
      <c r="Q43">
        <f t="shared" si="8"/>
        <v>6946.9797949860013</v>
      </c>
      <c r="R43">
        <f t="shared" si="8"/>
        <v>6640.4986888840021</v>
      </c>
      <c r="S43">
        <f t="shared" si="8"/>
        <v>6056.614872961999</v>
      </c>
      <c r="T43">
        <f t="shared" si="8"/>
        <v>5211.6951611959985</v>
      </c>
      <c r="U43">
        <f t="shared" si="8"/>
        <v>4364.0093084700011</v>
      </c>
      <c r="V43">
        <f t="shared" si="8"/>
        <v>3543.9998214899983</v>
      </c>
      <c r="W43">
        <f t="shared" si="8"/>
        <v>2822.5291479080006</v>
      </c>
      <c r="X43">
        <f t="shared" si="8"/>
        <v>2213.6897180610008</v>
      </c>
      <c r="Y43">
        <f t="shared" si="8"/>
        <v>1707.1479183710007</v>
      </c>
      <c r="Z43">
        <f t="shared" si="8"/>
        <v>1311.8790241069999</v>
      </c>
      <c r="AA43">
        <f t="shared" si="9"/>
        <v>1002.53127792</v>
      </c>
      <c r="AB43">
        <f t="shared" si="9"/>
        <v>775.26533780000034</v>
      </c>
      <c r="AC43">
        <f t="shared" si="9"/>
        <v>588.25422964000018</v>
      </c>
      <c r="AD43">
        <f t="shared" si="9"/>
        <v>442.67792710700007</v>
      </c>
      <c r="AE43">
        <f t="shared" si="9"/>
        <v>334.5932846</v>
      </c>
      <c r="AF43">
        <f t="shared" si="9"/>
        <v>254.9966416200001</v>
      </c>
      <c r="AG43">
        <f t="shared" si="9"/>
        <v>192.01769346400002</v>
      </c>
      <c r="AH43">
        <f t="shared" si="9"/>
        <v>110.63208057199999</v>
      </c>
      <c r="AI43">
        <f t="shared" si="9"/>
        <v>92.974954288690313</v>
      </c>
      <c r="AJ43">
        <f t="shared" si="9"/>
        <v>70.104048196127437</v>
      </c>
      <c r="AK43">
        <f t="shared" si="9"/>
        <v>16.446950627371344</v>
      </c>
      <c r="AL43">
        <f t="shared" si="3"/>
        <v>51941.715437574196</v>
      </c>
    </row>
    <row r="44" spans="5:38" x14ac:dyDescent="0.3">
      <c r="E44">
        <v>2047</v>
      </c>
      <c r="F44">
        <f>IF(E44&lt;startYear,'EIA AEO 2018 reference case'!B35-'EIA AEO 2018 reference case'!E35,0)</f>
        <v>0</v>
      </c>
      <c r="G44">
        <f t="shared" si="7"/>
        <v>0</v>
      </c>
      <c r="H44">
        <f t="shared" si="7"/>
        <v>0</v>
      </c>
      <c r="I44">
        <f t="shared" si="7"/>
        <v>0</v>
      </c>
      <c r="J44">
        <f t="shared" si="7"/>
        <v>0</v>
      </c>
      <c r="K44">
        <f t="shared" si="7"/>
        <v>0</v>
      </c>
      <c r="L44">
        <f t="shared" si="7"/>
        <v>0</v>
      </c>
      <c r="M44">
        <f t="shared" si="7"/>
        <v>0</v>
      </c>
      <c r="N44">
        <f t="shared" si="7"/>
        <v>0</v>
      </c>
      <c r="O44">
        <f t="shared" si="7"/>
        <v>0</v>
      </c>
      <c r="P44">
        <f t="shared" si="7"/>
        <v>0</v>
      </c>
      <c r="Q44">
        <f t="shared" si="8"/>
        <v>6939.7200239920012</v>
      </c>
      <c r="R44">
        <f t="shared" si="8"/>
        <v>6627.3850828680015</v>
      </c>
      <c r="S44">
        <f t="shared" si="8"/>
        <v>6050.6066733740017</v>
      </c>
      <c r="T44">
        <f t="shared" si="8"/>
        <v>5170.8982132669989</v>
      </c>
      <c r="U44">
        <f t="shared" si="8"/>
        <v>4335.9943429199984</v>
      </c>
      <c r="V44">
        <f t="shared" si="8"/>
        <v>3551.1056137550008</v>
      </c>
      <c r="W44">
        <f t="shared" si="8"/>
        <v>2835.1998571919989</v>
      </c>
      <c r="X44">
        <f t="shared" si="8"/>
        <v>2218.9159867590006</v>
      </c>
      <c r="Y44">
        <f t="shared" si="8"/>
        <v>1721.7586696030007</v>
      </c>
      <c r="Z44">
        <f t="shared" si="8"/>
        <v>1320.3065181490006</v>
      </c>
      <c r="AA44">
        <f t="shared" si="9"/>
        <v>1002.7100821199998</v>
      </c>
      <c r="AB44">
        <f t="shared" si="9"/>
        <v>768.60731307200001</v>
      </c>
      <c r="AC44">
        <f t="shared" si="9"/>
        <v>589.87580050000031</v>
      </c>
      <c r="AD44">
        <f t="shared" si="9"/>
        <v>445.39248815600007</v>
      </c>
      <c r="AE44">
        <f t="shared" si="9"/>
        <v>334.09654876000008</v>
      </c>
      <c r="AF44">
        <f t="shared" si="9"/>
        <v>250.94496344999999</v>
      </c>
      <c r="AG44">
        <f t="shared" si="9"/>
        <v>195.49742524200011</v>
      </c>
      <c r="AH44">
        <f t="shared" si="9"/>
        <v>108.531739784</v>
      </c>
      <c r="AI44">
        <f t="shared" si="9"/>
        <v>85.101600439999999</v>
      </c>
      <c r="AJ44">
        <f t="shared" si="9"/>
        <v>65.082468002083218</v>
      </c>
      <c r="AK44">
        <f t="shared" si="9"/>
        <v>20.029728056036408</v>
      </c>
      <c r="AL44">
        <f t="shared" si="3"/>
        <v>44637.761139461109</v>
      </c>
    </row>
    <row r="45" spans="5:38" x14ac:dyDescent="0.3">
      <c r="E45">
        <v>2048</v>
      </c>
      <c r="F45">
        <f>IF(E45&lt;startYear,'EIA AEO 2018 reference case'!B36-'EIA AEO 2018 reference case'!E36,0)</f>
        <v>0</v>
      </c>
      <c r="G45">
        <f t="shared" si="7"/>
        <v>0</v>
      </c>
      <c r="H45">
        <f t="shared" si="7"/>
        <v>0</v>
      </c>
      <c r="I45">
        <f t="shared" si="7"/>
        <v>0</v>
      </c>
      <c r="J45">
        <f t="shared" si="7"/>
        <v>0</v>
      </c>
      <c r="K45">
        <f t="shared" si="7"/>
        <v>0</v>
      </c>
      <c r="L45">
        <f t="shared" si="7"/>
        <v>0</v>
      </c>
      <c r="M45">
        <f t="shared" si="7"/>
        <v>0</v>
      </c>
      <c r="N45">
        <f t="shared" si="7"/>
        <v>0</v>
      </c>
      <c r="O45">
        <f t="shared" si="7"/>
        <v>0</v>
      </c>
      <c r="P45">
        <f t="shared" si="7"/>
        <v>0</v>
      </c>
      <c r="Q45">
        <f t="shared" si="8"/>
        <v>0</v>
      </c>
      <c r="R45">
        <f t="shared" si="8"/>
        <v>6620.459296496002</v>
      </c>
      <c r="S45">
        <f t="shared" si="8"/>
        <v>6038.6579815980003</v>
      </c>
      <c r="T45">
        <f t="shared" si="8"/>
        <v>5165.7686501090011</v>
      </c>
      <c r="U45">
        <f t="shared" si="8"/>
        <v>4302.0523470899989</v>
      </c>
      <c r="V45">
        <f t="shared" si="8"/>
        <v>3528.3091221799987</v>
      </c>
      <c r="W45">
        <f t="shared" si="8"/>
        <v>2840.8844910040007</v>
      </c>
      <c r="X45">
        <f t="shared" si="8"/>
        <v>2228.8769961659991</v>
      </c>
      <c r="Y45">
        <f t="shared" si="8"/>
        <v>1725.8235452570004</v>
      </c>
      <c r="Z45">
        <f t="shared" si="8"/>
        <v>1331.6064587570004</v>
      </c>
      <c r="AA45">
        <f t="shared" si="9"/>
        <v>1009.1514788400003</v>
      </c>
      <c r="AB45">
        <f t="shared" si="9"/>
        <v>768.74439629199992</v>
      </c>
      <c r="AC45">
        <f t="shared" si="9"/>
        <v>584.80991212000004</v>
      </c>
      <c r="AD45">
        <f t="shared" si="9"/>
        <v>446.62024895000013</v>
      </c>
      <c r="AE45">
        <f t="shared" si="9"/>
        <v>336.14527408000009</v>
      </c>
      <c r="AF45">
        <f t="shared" si="9"/>
        <v>250.57241157000004</v>
      </c>
      <c r="AG45">
        <f t="shared" si="9"/>
        <v>192.39113864500001</v>
      </c>
      <c r="AH45">
        <f t="shared" si="9"/>
        <v>110.49854470200005</v>
      </c>
      <c r="AI45">
        <f t="shared" si="9"/>
        <v>83.485953679999994</v>
      </c>
      <c r="AJ45">
        <f t="shared" si="9"/>
        <v>59.571120307999998</v>
      </c>
      <c r="AK45">
        <f t="shared" si="9"/>
        <v>18.594990857738061</v>
      </c>
      <c r="AL45">
        <f t="shared" si="3"/>
        <v>37643.024358701739</v>
      </c>
    </row>
    <row r="46" spans="5:38" x14ac:dyDescent="0.3">
      <c r="E46">
        <v>2049</v>
      </c>
      <c r="F46">
        <f>IF(E46&lt;startYear,'EIA AEO 2018 reference case'!B37-'EIA AEO 2018 reference case'!E37,0)</f>
        <v>0</v>
      </c>
      <c r="G46">
        <f t="shared" si="7"/>
        <v>0</v>
      </c>
      <c r="H46">
        <f t="shared" si="7"/>
        <v>0</v>
      </c>
      <c r="I46">
        <f t="shared" si="7"/>
        <v>0</v>
      </c>
      <c r="J46">
        <f t="shared" si="7"/>
        <v>0</v>
      </c>
      <c r="K46">
        <f t="shared" si="7"/>
        <v>0</v>
      </c>
      <c r="L46">
        <f t="shared" si="7"/>
        <v>0</v>
      </c>
      <c r="M46">
        <f t="shared" si="7"/>
        <v>0</v>
      </c>
      <c r="N46">
        <f t="shared" si="7"/>
        <v>0</v>
      </c>
      <c r="O46">
        <f t="shared" si="7"/>
        <v>0</v>
      </c>
      <c r="P46">
        <f t="shared" si="7"/>
        <v>0</v>
      </c>
      <c r="Q46">
        <f t="shared" si="8"/>
        <v>0</v>
      </c>
      <c r="R46">
        <f t="shared" si="8"/>
        <v>0</v>
      </c>
      <c r="S46">
        <f t="shared" si="8"/>
        <v>6032.347430056001</v>
      </c>
      <c r="T46">
        <f t="shared" si="8"/>
        <v>5155.5673296929999</v>
      </c>
      <c r="U46">
        <f t="shared" si="8"/>
        <v>4297.7846844300011</v>
      </c>
      <c r="V46">
        <f t="shared" si="8"/>
        <v>3500.6896549849989</v>
      </c>
      <c r="W46">
        <f t="shared" si="8"/>
        <v>2822.6472977439989</v>
      </c>
      <c r="X46">
        <f t="shared" si="8"/>
        <v>2233.3459402170006</v>
      </c>
      <c r="Y46">
        <f t="shared" si="8"/>
        <v>1733.5709970179994</v>
      </c>
      <c r="Z46">
        <f t="shared" si="8"/>
        <v>1334.7502295830002</v>
      </c>
      <c r="AA46">
        <f t="shared" si="9"/>
        <v>1017.7883761200002</v>
      </c>
      <c r="AB46">
        <f t="shared" si="9"/>
        <v>773.68280044400035</v>
      </c>
      <c r="AC46">
        <f t="shared" si="9"/>
        <v>584.91421457000001</v>
      </c>
      <c r="AD46">
        <f t="shared" si="9"/>
        <v>442.78464774799994</v>
      </c>
      <c r="AE46">
        <f t="shared" si="9"/>
        <v>337.07188600000012</v>
      </c>
      <c r="AF46">
        <f t="shared" si="9"/>
        <v>252.10895556000008</v>
      </c>
      <c r="AG46">
        <f t="shared" si="9"/>
        <v>192.10551553700006</v>
      </c>
      <c r="AH46">
        <f t="shared" si="9"/>
        <v>108.742817495</v>
      </c>
      <c r="AI46">
        <f t="shared" si="9"/>
        <v>84.998880540000044</v>
      </c>
      <c r="AJ46">
        <f t="shared" si="9"/>
        <v>58.440167575999993</v>
      </c>
      <c r="AK46">
        <f t="shared" si="9"/>
        <v>17.020320087999998</v>
      </c>
      <c r="AL46">
        <f t="shared" si="3"/>
        <v>30980.362145404</v>
      </c>
    </row>
    <row r="47" spans="5:38" x14ac:dyDescent="0.3">
      <c r="E47">
        <v>2050</v>
      </c>
      <c r="F47">
        <f>IF(E47&lt;startYear,'EIA AEO 2018 reference case'!B38-'EIA AEO 2018 reference case'!E38,0)</f>
        <v>0</v>
      </c>
      <c r="G47">
        <f t="shared" si="7"/>
        <v>0</v>
      </c>
      <c r="H47">
        <f t="shared" si="7"/>
        <v>0</v>
      </c>
      <c r="I47">
        <f t="shared" si="7"/>
        <v>0</v>
      </c>
      <c r="J47">
        <f t="shared" si="7"/>
        <v>0</v>
      </c>
      <c r="K47">
        <f t="shared" si="7"/>
        <v>0</v>
      </c>
      <c r="L47">
        <f t="shared" si="7"/>
        <v>0</v>
      </c>
      <c r="M47">
        <f t="shared" si="7"/>
        <v>0</v>
      </c>
      <c r="N47">
        <f t="shared" si="7"/>
        <v>0</v>
      </c>
      <c r="O47">
        <f t="shared" si="7"/>
        <v>0</v>
      </c>
      <c r="P47">
        <f t="shared" si="7"/>
        <v>0</v>
      </c>
      <c r="Q47">
        <f t="shared" si="8"/>
        <v>0</v>
      </c>
      <c r="R47">
        <f t="shared" si="8"/>
        <v>0</v>
      </c>
      <c r="S47">
        <f t="shared" si="8"/>
        <v>0</v>
      </c>
      <c r="T47">
        <f t="shared" si="8"/>
        <v>5150.1796303960009</v>
      </c>
      <c r="U47">
        <f t="shared" si="8"/>
        <v>4289.2974521099995</v>
      </c>
      <c r="V47">
        <f t="shared" si="8"/>
        <v>3497.2169490950009</v>
      </c>
      <c r="W47">
        <f t="shared" si="8"/>
        <v>2800.5517239879991</v>
      </c>
      <c r="X47">
        <f t="shared" si="8"/>
        <v>2219.0088696119992</v>
      </c>
      <c r="Y47">
        <f t="shared" si="8"/>
        <v>1737.0468423910004</v>
      </c>
      <c r="Z47">
        <f t="shared" si="8"/>
        <v>1340.7421011419995</v>
      </c>
      <c r="AA47">
        <f t="shared" si="9"/>
        <v>1020.1912582800001</v>
      </c>
      <c r="AB47">
        <f t="shared" si="9"/>
        <v>780.30442169200023</v>
      </c>
      <c r="AC47">
        <f t="shared" si="9"/>
        <v>588.67169599000033</v>
      </c>
      <c r="AD47">
        <f t="shared" si="9"/>
        <v>442.8636196029999</v>
      </c>
      <c r="AE47">
        <f t="shared" si="9"/>
        <v>334.17709263999996</v>
      </c>
      <c r="AF47">
        <f t="shared" si="9"/>
        <v>252.80391450000008</v>
      </c>
      <c r="AG47">
        <f t="shared" si="9"/>
        <v>193.28353259600007</v>
      </c>
      <c r="AH47">
        <f t="shared" si="9"/>
        <v>108.58137834700003</v>
      </c>
      <c r="AI47">
        <f t="shared" si="9"/>
        <v>83.648321150000001</v>
      </c>
      <c r="AJ47">
        <f t="shared" si="9"/>
        <v>59.499216378000028</v>
      </c>
      <c r="AK47">
        <f t="shared" si="9"/>
        <v>16.697190735999996</v>
      </c>
      <c r="AL47">
        <f t="shared" si="3"/>
        <v>24914.765210645997</v>
      </c>
    </row>
    <row r="58" spans="5:38" x14ac:dyDescent="0.3">
      <c r="E58" t="s">
        <v>90</v>
      </c>
    </row>
    <row r="59" spans="5:38" x14ac:dyDescent="0.3">
      <c r="E59" t="s">
        <v>65</v>
      </c>
      <c r="F59">
        <v>0</v>
      </c>
      <c r="G59">
        <v>1</v>
      </c>
      <c r="H59">
        <v>2</v>
      </c>
      <c r="I59">
        <v>3</v>
      </c>
      <c r="J59">
        <v>4</v>
      </c>
      <c r="K59">
        <v>5</v>
      </c>
      <c r="L59">
        <v>6</v>
      </c>
      <c r="M59">
        <v>7</v>
      </c>
      <c r="N59">
        <v>8</v>
      </c>
      <c r="O59">
        <v>9</v>
      </c>
      <c r="P59">
        <v>10</v>
      </c>
      <c r="Q59">
        <v>11</v>
      </c>
      <c r="R59">
        <v>12</v>
      </c>
      <c r="S59">
        <v>13</v>
      </c>
      <c r="T59">
        <v>14</v>
      </c>
      <c r="U59">
        <v>15</v>
      </c>
      <c r="V59">
        <v>16</v>
      </c>
      <c r="W59">
        <v>17</v>
      </c>
      <c r="X59">
        <v>18</v>
      </c>
      <c r="Y59">
        <v>19</v>
      </c>
      <c r="Z59">
        <v>20</v>
      </c>
      <c r="AA59">
        <v>21</v>
      </c>
      <c r="AB59">
        <v>22</v>
      </c>
      <c r="AC59">
        <v>23</v>
      </c>
      <c r="AD59">
        <v>24</v>
      </c>
      <c r="AE59">
        <v>25</v>
      </c>
      <c r="AF59">
        <v>26</v>
      </c>
      <c r="AG59">
        <v>27</v>
      </c>
      <c r="AH59">
        <v>28</v>
      </c>
      <c r="AI59">
        <v>29</v>
      </c>
      <c r="AJ59">
        <v>30</v>
      </c>
      <c r="AK59">
        <v>31</v>
      </c>
      <c r="AL59" t="s">
        <v>2</v>
      </c>
    </row>
    <row r="60" spans="5:38" x14ac:dyDescent="0.3">
      <c r="E60">
        <v>2018</v>
      </c>
      <c r="F60">
        <f>F15*F$3/1000000</f>
        <v>117.88342540143557</v>
      </c>
      <c r="G60">
        <f t="shared" ref="G60:AK68" si="10">G15*G$3/1000000</f>
        <v>124.58127221417213</v>
      </c>
      <c r="H60">
        <f t="shared" si="10"/>
        <v>129.82069756331913</v>
      </c>
      <c r="I60">
        <f t="shared" si="10"/>
        <v>103.13908223303507</v>
      </c>
      <c r="J60">
        <f t="shared" si="10"/>
        <v>97.445962903105112</v>
      </c>
      <c r="K60">
        <f t="shared" si="10"/>
        <v>87.399878142551586</v>
      </c>
      <c r="L60">
        <f t="shared" si="10"/>
        <v>79.44056294834553</v>
      </c>
      <c r="M60">
        <f t="shared" si="10"/>
        <v>72.076008280581874</v>
      </c>
      <c r="N60">
        <f t="shared" si="10"/>
        <v>55.770232265213032</v>
      </c>
      <c r="O60">
        <f t="shared" si="10"/>
        <v>45.377873467580365</v>
      </c>
      <c r="P60">
        <f t="shared" si="10"/>
        <v>52.748709413569713</v>
      </c>
      <c r="Q60">
        <f t="shared" si="10"/>
        <v>58.541952281940233</v>
      </c>
      <c r="R60">
        <f t="shared" si="10"/>
        <v>52.759098889577523</v>
      </c>
      <c r="S60">
        <f t="shared" si="10"/>
        <v>37.690268143347367</v>
      </c>
      <c r="T60">
        <f t="shared" si="10"/>
        <v>43.328133547722096</v>
      </c>
      <c r="U60">
        <f t="shared" si="10"/>
        <v>38.497016613012832</v>
      </c>
      <c r="V60">
        <f t="shared" si="10"/>
        <v>35.768650535076468</v>
      </c>
      <c r="W60">
        <f t="shared" si="10"/>
        <v>32.472366196577894</v>
      </c>
      <c r="X60">
        <f t="shared" si="10"/>
        <v>29.601872370790684</v>
      </c>
      <c r="Y60">
        <f t="shared" si="10"/>
        <v>24.690579296609354</v>
      </c>
      <c r="Z60">
        <f t="shared" si="10"/>
        <v>19.785808061109954</v>
      </c>
      <c r="AA60">
        <f t="shared" si="10"/>
        <v>17.032486765481693</v>
      </c>
      <c r="AB60">
        <f t="shared" si="10"/>
        <v>14.76824219015287</v>
      </c>
      <c r="AC60">
        <f t="shared" si="10"/>
        <v>12.357423416258262</v>
      </c>
      <c r="AD60">
        <f t="shared" si="10"/>
        <v>10.369861714883649</v>
      </c>
      <c r="AE60">
        <f t="shared" si="10"/>
        <v>0</v>
      </c>
      <c r="AF60">
        <f t="shared" si="10"/>
        <v>0</v>
      </c>
      <c r="AG60">
        <f t="shared" si="10"/>
        <v>0</v>
      </c>
      <c r="AH60">
        <f t="shared" si="10"/>
        <v>0</v>
      </c>
      <c r="AI60">
        <f t="shared" si="10"/>
        <v>0</v>
      </c>
      <c r="AJ60">
        <f t="shared" si="10"/>
        <v>0</v>
      </c>
      <c r="AK60">
        <f t="shared" si="10"/>
        <v>0</v>
      </c>
      <c r="AL60">
        <f>SUM(F60:AK60)</f>
        <v>1393.3474648554502</v>
      </c>
    </row>
    <row r="61" spans="5:38" x14ac:dyDescent="0.3">
      <c r="E61">
        <v>2019</v>
      </c>
      <c r="F61">
        <f t="shared" ref="F61:U76" si="11">F16*F$3/1000000</f>
        <v>115.64541843890127</v>
      </c>
      <c r="G61">
        <f t="shared" si="11"/>
        <v>114.03141557195703</v>
      </c>
      <c r="H61">
        <f t="shared" si="11"/>
        <v>120.52159058682665</v>
      </c>
      <c r="I61">
        <f t="shared" si="11"/>
        <v>125.60673500404654</v>
      </c>
      <c r="J61">
        <f t="shared" si="11"/>
        <v>99.404314848888674</v>
      </c>
      <c r="K61">
        <f t="shared" si="11"/>
        <v>93.64539570193881</v>
      </c>
      <c r="L61">
        <f t="shared" si="11"/>
        <v>83.743866301365998</v>
      </c>
      <c r="M61">
        <f t="shared" si="11"/>
        <v>75.646518705922759</v>
      </c>
      <c r="N61">
        <f t="shared" si="11"/>
        <v>68.408803469362908</v>
      </c>
      <c r="O61">
        <f t="shared" si="11"/>
        <v>52.630928775158218</v>
      </c>
      <c r="P61">
        <f t="shared" si="11"/>
        <v>42.608122159656375</v>
      </c>
      <c r="Q61">
        <f t="shared" si="11"/>
        <v>49.195222990179531</v>
      </c>
      <c r="R61">
        <f t="shared" si="11"/>
        <v>54.391036389745913</v>
      </c>
      <c r="S61">
        <f t="shared" si="11"/>
        <v>46.850724996435304</v>
      </c>
      <c r="T61">
        <f t="shared" si="11"/>
        <v>31.385210546443425</v>
      </c>
      <c r="U61">
        <f t="shared" si="11"/>
        <v>35.189403147099334</v>
      </c>
      <c r="V61">
        <f t="shared" si="10"/>
        <v>30.608627511906519</v>
      </c>
      <c r="W61">
        <f t="shared" si="10"/>
        <v>27.988065700365322</v>
      </c>
      <c r="X61">
        <f t="shared" si="10"/>
        <v>24.996164463251095</v>
      </c>
      <c r="Y61">
        <f t="shared" si="10"/>
        <v>22.570627525936388</v>
      </c>
      <c r="Z61">
        <f t="shared" si="10"/>
        <v>18.743498688736302</v>
      </c>
      <c r="AA61">
        <f t="shared" si="10"/>
        <v>14.863882336406427</v>
      </c>
      <c r="AB61">
        <f t="shared" si="10"/>
        <v>12.852742549290623</v>
      </c>
      <c r="AC61">
        <f t="shared" si="10"/>
        <v>11.076337182636776</v>
      </c>
      <c r="AD61">
        <f t="shared" si="10"/>
        <v>9.2371639048374501</v>
      </c>
      <c r="AE61">
        <f t="shared" si="10"/>
        <v>7.826310728214076</v>
      </c>
      <c r="AF61">
        <f t="shared" si="10"/>
        <v>0</v>
      </c>
      <c r="AG61">
        <f t="shared" si="10"/>
        <v>0</v>
      </c>
      <c r="AH61">
        <f t="shared" si="10"/>
        <v>0</v>
      </c>
      <c r="AI61">
        <f t="shared" si="10"/>
        <v>0</v>
      </c>
      <c r="AJ61">
        <f t="shared" si="10"/>
        <v>0</v>
      </c>
      <c r="AK61">
        <f t="shared" si="10"/>
        <v>0</v>
      </c>
      <c r="AL61">
        <f t="shared" ref="AL61:AL92" si="12">SUM(F61:AK61)</f>
        <v>1389.6681282255092</v>
      </c>
    </row>
    <row r="62" spans="5:38" x14ac:dyDescent="0.3">
      <c r="E62">
        <v>2020</v>
      </c>
      <c r="F62">
        <f t="shared" si="11"/>
        <v>117.74113696495159</v>
      </c>
      <c r="G62">
        <f t="shared" si="10"/>
        <v>111.8665386935611</v>
      </c>
      <c r="H62">
        <f t="shared" si="10"/>
        <v>110.3155180336671</v>
      </c>
      <c r="I62">
        <f t="shared" si="10"/>
        <v>116.60947580197771</v>
      </c>
      <c r="J62">
        <f t="shared" si="10"/>
        <v>121.05839186422389</v>
      </c>
      <c r="K62">
        <f t="shared" si="10"/>
        <v>95.527368411972148</v>
      </c>
      <c r="L62">
        <f t="shared" si="10"/>
        <v>89.72812850620673</v>
      </c>
      <c r="M62">
        <f t="shared" si="10"/>
        <v>79.744298297479673</v>
      </c>
      <c r="N62">
        <f t="shared" si="10"/>
        <v>71.797647438379741</v>
      </c>
      <c r="O62">
        <f t="shared" si="10"/>
        <v>64.558075459829425</v>
      </c>
      <c r="P62">
        <f t="shared" si="10"/>
        <v>49.418469206809441</v>
      </c>
      <c r="Q62">
        <f t="shared" si="10"/>
        <v>39.737769779403841</v>
      </c>
      <c r="R62">
        <f t="shared" si="10"/>
        <v>45.707036741341767</v>
      </c>
      <c r="S62">
        <f t="shared" si="10"/>
        <v>48.29990545328468</v>
      </c>
      <c r="T62">
        <f t="shared" si="10"/>
        <v>39.013250387983319</v>
      </c>
      <c r="U62">
        <f t="shared" si="10"/>
        <v>25.489831579266244</v>
      </c>
      <c r="V62">
        <f t="shared" si="10"/>
        <v>27.978774150820595</v>
      </c>
      <c r="W62">
        <f t="shared" si="10"/>
        <v>23.950478001990909</v>
      </c>
      <c r="X62">
        <f t="shared" si="10"/>
        <v>21.544296742019853</v>
      </c>
      <c r="Y62">
        <f t="shared" si="10"/>
        <v>19.058899741551002</v>
      </c>
      <c r="Z62">
        <f t="shared" si="10"/>
        <v>17.134167746904179</v>
      </c>
      <c r="AA62">
        <f t="shared" si="10"/>
        <v>14.080858270811277</v>
      </c>
      <c r="AB62">
        <f t="shared" si="10"/>
        <v>11.216310077513064</v>
      </c>
      <c r="AC62">
        <f t="shared" si="10"/>
        <v>9.6396922778317364</v>
      </c>
      <c r="AD62">
        <f t="shared" si="10"/>
        <v>8.2795529921431843</v>
      </c>
      <c r="AE62">
        <f t="shared" si="10"/>
        <v>6.9714444564810956</v>
      </c>
      <c r="AF62">
        <f t="shared" si="10"/>
        <v>5.8697330461605564</v>
      </c>
      <c r="AG62">
        <f t="shared" si="10"/>
        <v>0</v>
      </c>
      <c r="AH62">
        <f t="shared" si="10"/>
        <v>0</v>
      </c>
      <c r="AI62">
        <f t="shared" si="10"/>
        <v>0</v>
      </c>
      <c r="AJ62">
        <f t="shared" si="10"/>
        <v>0</v>
      </c>
      <c r="AK62">
        <f t="shared" si="10"/>
        <v>0</v>
      </c>
      <c r="AL62">
        <f t="shared" si="12"/>
        <v>1392.3370501245656</v>
      </c>
    </row>
    <row r="63" spans="5:38" x14ac:dyDescent="0.3">
      <c r="E63">
        <v>2021</v>
      </c>
      <c r="F63">
        <f t="shared" si="11"/>
        <v>115.8703311718981</v>
      </c>
      <c r="G63">
        <f t="shared" si="10"/>
        <v>113.89377661400736</v>
      </c>
      <c r="H63">
        <f t="shared" si="10"/>
        <v>108.22118715895607</v>
      </c>
      <c r="I63">
        <f t="shared" si="10"/>
        <v>106.73469100511184</v>
      </c>
      <c r="J63">
        <f t="shared" si="10"/>
        <v>112.38693224740513</v>
      </c>
      <c r="K63">
        <f t="shared" si="10"/>
        <v>116.33689761409683</v>
      </c>
      <c r="L63">
        <f t="shared" si="10"/>
        <v>91.531376684136632</v>
      </c>
      <c r="M63">
        <f t="shared" si="10"/>
        <v>85.442754929943149</v>
      </c>
      <c r="N63">
        <f t="shared" si="10"/>
        <v>75.686933282960922</v>
      </c>
      <c r="O63">
        <f t="shared" si="10"/>
        <v>67.756161577084129</v>
      </c>
      <c r="P63">
        <f t="shared" si="10"/>
        <v>60.617612844945832</v>
      </c>
      <c r="Q63">
        <f t="shared" si="10"/>
        <v>46.089328809946053</v>
      </c>
      <c r="R63">
        <f t="shared" si="10"/>
        <v>36.920164051065804</v>
      </c>
      <c r="S63">
        <f t="shared" si="10"/>
        <v>40.588407570274093</v>
      </c>
      <c r="T63">
        <f t="shared" si="10"/>
        <v>40.220003112188508</v>
      </c>
      <c r="U63">
        <f t="shared" si="10"/>
        <v>31.685025030431998</v>
      </c>
      <c r="V63">
        <f t="shared" si="10"/>
        <v>20.266733082045235</v>
      </c>
      <c r="W63">
        <f t="shared" si="10"/>
        <v>21.892684164333563</v>
      </c>
      <c r="X63">
        <f t="shared" si="10"/>
        <v>18.436293908706084</v>
      </c>
      <c r="Y63">
        <f t="shared" si="10"/>
        <v>16.426943910216803</v>
      </c>
      <c r="Z63">
        <f t="shared" si="10"/>
        <v>14.468290031719693</v>
      </c>
      <c r="AA63">
        <f t="shared" si="10"/>
        <v>12.871865153833227</v>
      </c>
      <c r="AB63">
        <f t="shared" si="10"/>
        <v>10.625438828730463</v>
      </c>
      <c r="AC63">
        <f t="shared" si="10"/>
        <v>8.4123506889925626</v>
      </c>
      <c r="AD63">
        <f t="shared" si="10"/>
        <v>7.205662099865906</v>
      </c>
      <c r="AE63">
        <f t="shared" si="10"/>
        <v>6.2487192393533482</v>
      </c>
      <c r="AF63">
        <f t="shared" si="10"/>
        <v>5.228583342360821</v>
      </c>
      <c r="AG63">
        <f t="shared" si="10"/>
        <v>4.500128668723093</v>
      </c>
      <c r="AH63">
        <f t="shared" si="10"/>
        <v>0</v>
      </c>
      <c r="AI63">
        <f t="shared" si="10"/>
        <v>0</v>
      </c>
      <c r="AJ63">
        <f t="shared" si="10"/>
        <v>0</v>
      </c>
      <c r="AK63">
        <f t="shared" si="10"/>
        <v>0</v>
      </c>
      <c r="AL63">
        <f t="shared" si="12"/>
        <v>1396.5652768233333</v>
      </c>
    </row>
    <row r="64" spans="5:38" x14ac:dyDescent="0.3">
      <c r="E64">
        <v>2022</v>
      </c>
      <c r="F64">
        <f t="shared" si="11"/>
        <v>115.69831054585788</v>
      </c>
      <c r="G64">
        <f t="shared" si="10"/>
        <v>112.08410208075014</v>
      </c>
      <c r="H64">
        <f t="shared" si="10"/>
        <v>110.18236426308843</v>
      </c>
      <c r="I64">
        <f t="shared" si="10"/>
        <v>104.70834183176592</v>
      </c>
      <c r="J64">
        <f t="shared" si="10"/>
        <v>102.86972309874479</v>
      </c>
      <c r="K64">
        <f t="shared" si="10"/>
        <v>108.00364046379471</v>
      </c>
      <c r="L64">
        <f t="shared" si="10"/>
        <v>111.47042543721105</v>
      </c>
      <c r="M64">
        <f t="shared" si="10"/>
        <v>87.159880815769171</v>
      </c>
      <c r="N64">
        <f t="shared" si="10"/>
        <v>81.095454220071474</v>
      </c>
      <c r="O64">
        <f t="shared" si="10"/>
        <v>71.426519722608006</v>
      </c>
      <c r="P64">
        <f t="shared" si="10"/>
        <v>63.620495826195324</v>
      </c>
      <c r="Q64">
        <f t="shared" si="10"/>
        <v>56.5340273571192</v>
      </c>
      <c r="R64">
        <f t="shared" si="10"/>
        <v>42.821365922469994</v>
      </c>
      <c r="S64">
        <f t="shared" si="10"/>
        <v>32.785557168063534</v>
      </c>
      <c r="T64">
        <f t="shared" si="10"/>
        <v>33.798531559737924</v>
      </c>
      <c r="U64">
        <f t="shared" si="10"/>
        <v>32.665102052770045</v>
      </c>
      <c r="V64">
        <f t="shared" si="10"/>
        <v>25.192475006858118</v>
      </c>
      <c r="W64">
        <f t="shared" si="10"/>
        <v>15.85820679692122</v>
      </c>
      <c r="X64">
        <f t="shared" si="10"/>
        <v>16.852271577651923</v>
      </c>
      <c r="Y64">
        <f t="shared" si="10"/>
        <v>14.057175761040558</v>
      </c>
      <c r="Z64">
        <f t="shared" si="10"/>
        <v>12.470278560186543</v>
      </c>
      <c r="AA64">
        <f t="shared" si="10"/>
        <v>10.869152271985564</v>
      </c>
      <c r="AB64">
        <f t="shared" si="10"/>
        <v>9.7131306326146376</v>
      </c>
      <c r="AC64">
        <f t="shared" si="10"/>
        <v>7.9691910293137935</v>
      </c>
      <c r="AD64">
        <f t="shared" si="10"/>
        <v>6.288225265224864</v>
      </c>
      <c r="AE64">
        <f t="shared" si="10"/>
        <v>5.4382355470686088</v>
      </c>
      <c r="AF64">
        <f t="shared" si="10"/>
        <v>4.6865394295150109</v>
      </c>
      <c r="AG64">
        <f t="shared" si="10"/>
        <v>4.0085805624766291</v>
      </c>
      <c r="AH64">
        <f t="shared" si="10"/>
        <v>2.5435509866695738</v>
      </c>
      <c r="AI64">
        <f t="shared" si="10"/>
        <v>0</v>
      </c>
      <c r="AJ64">
        <f t="shared" si="10"/>
        <v>0</v>
      </c>
      <c r="AK64">
        <f t="shared" si="10"/>
        <v>0</v>
      </c>
      <c r="AL64">
        <f t="shared" si="12"/>
        <v>1402.8708557935443</v>
      </c>
    </row>
    <row r="65" spans="5:38" x14ac:dyDescent="0.3">
      <c r="E65">
        <v>2023</v>
      </c>
      <c r="F65">
        <f t="shared" si="11"/>
        <v>116.40778826772083</v>
      </c>
      <c r="G65">
        <f t="shared" si="10"/>
        <v>111.91770247513857</v>
      </c>
      <c r="H65">
        <f t="shared" si="10"/>
        <v>108.43166089237889</v>
      </c>
      <c r="I65">
        <f t="shared" si="10"/>
        <v>106.60585938819877</v>
      </c>
      <c r="J65">
        <f t="shared" si="10"/>
        <v>100.91675001754213</v>
      </c>
      <c r="K65">
        <f t="shared" si="10"/>
        <v>98.857619529191055</v>
      </c>
      <c r="L65">
        <f t="shared" si="10"/>
        <v>103.48575557861498</v>
      </c>
      <c r="M65">
        <f t="shared" si="10"/>
        <v>106.14664989818996</v>
      </c>
      <c r="N65">
        <f t="shared" si="10"/>
        <v>82.725213276626704</v>
      </c>
      <c r="O65">
        <f t="shared" si="10"/>
        <v>76.530595295869929</v>
      </c>
      <c r="P65">
        <f t="shared" si="10"/>
        <v>67.066824538489428</v>
      </c>
      <c r="Q65">
        <f t="shared" si="10"/>
        <v>59.334617163359674</v>
      </c>
      <c r="R65">
        <f t="shared" si="10"/>
        <v>52.525483339382234</v>
      </c>
      <c r="S65">
        <f t="shared" si="10"/>
        <v>38.025896594714055</v>
      </c>
      <c r="T65">
        <f t="shared" si="10"/>
        <v>27.300989493855724</v>
      </c>
      <c r="U65">
        <f t="shared" si="10"/>
        <v>27.449835833007075</v>
      </c>
      <c r="V65">
        <f t="shared" si="10"/>
        <v>25.971725326727931</v>
      </c>
      <c r="W65">
        <f t="shared" si="10"/>
        <v>19.712475452640081</v>
      </c>
      <c r="X65">
        <f t="shared" si="10"/>
        <v>12.207128448491792</v>
      </c>
      <c r="Y65">
        <f t="shared" si="10"/>
        <v>12.849401550708263</v>
      </c>
      <c r="Z65">
        <f t="shared" si="10"/>
        <v>10.671303102255763</v>
      </c>
      <c r="AA65">
        <f t="shared" si="10"/>
        <v>9.3681669532190099</v>
      </c>
      <c r="AB65">
        <f t="shared" si="10"/>
        <v>8.2018801954382123</v>
      </c>
      <c r="AC65">
        <f t="shared" si="10"/>
        <v>7.2849502737416918</v>
      </c>
      <c r="AD65">
        <f t="shared" si="10"/>
        <v>5.9569637817768628</v>
      </c>
      <c r="AE65">
        <f t="shared" si="10"/>
        <v>4.7458303888489537</v>
      </c>
      <c r="AF65">
        <f t="shared" si="10"/>
        <v>4.0786766603014559</v>
      </c>
      <c r="AG65">
        <f t="shared" si="10"/>
        <v>3.5930135626281752</v>
      </c>
      <c r="AH65">
        <f t="shared" si="10"/>
        <v>2.2657194483563554</v>
      </c>
      <c r="AI65">
        <f t="shared" si="10"/>
        <v>1.9565776820535188</v>
      </c>
      <c r="AJ65">
        <f t="shared" si="10"/>
        <v>0</v>
      </c>
      <c r="AK65">
        <f t="shared" si="10"/>
        <v>0</v>
      </c>
      <c r="AL65">
        <f t="shared" si="12"/>
        <v>1412.5930544094681</v>
      </c>
    </row>
    <row r="66" spans="5:38" x14ac:dyDescent="0.3">
      <c r="E66">
        <v>2024</v>
      </c>
      <c r="F66">
        <f t="shared" si="11"/>
        <v>116.72867584968945</v>
      </c>
      <c r="G66">
        <f t="shared" si="10"/>
        <v>112.60399699589327</v>
      </c>
      <c r="H66">
        <f t="shared" si="10"/>
        <v>108.27068368621543</v>
      </c>
      <c r="I66">
        <f t="shared" si="10"/>
        <v>104.91198361582316</v>
      </c>
      <c r="J66">
        <f t="shared" si="10"/>
        <v>102.74555660111022</v>
      </c>
      <c r="K66">
        <f t="shared" si="10"/>
        <v>96.980815898379689</v>
      </c>
      <c r="L66">
        <f t="shared" si="10"/>
        <v>94.722320541695339</v>
      </c>
      <c r="M66">
        <f t="shared" si="10"/>
        <v>98.543324148702865</v>
      </c>
      <c r="N66">
        <f t="shared" si="10"/>
        <v>100.74594147263349</v>
      </c>
      <c r="O66">
        <f t="shared" si="10"/>
        <v>78.068615299414546</v>
      </c>
      <c r="P66">
        <f t="shared" si="10"/>
        <v>71.859360171368635</v>
      </c>
      <c r="Q66">
        <f t="shared" si="10"/>
        <v>62.548779393746891</v>
      </c>
      <c r="R66">
        <f t="shared" si="10"/>
        <v>55.127497384461627</v>
      </c>
      <c r="S66">
        <f t="shared" si="10"/>
        <v>46.643271531015095</v>
      </c>
      <c r="T66">
        <f t="shared" si="10"/>
        <v>31.664693026415634</v>
      </c>
      <c r="U66">
        <f t="shared" si="10"/>
        <v>22.172788139047825</v>
      </c>
      <c r="V66">
        <f t="shared" si="10"/>
        <v>21.825114624375622</v>
      </c>
      <c r="W66">
        <f t="shared" si="10"/>
        <v>20.322219147839295</v>
      </c>
      <c r="X66">
        <f t="shared" si="10"/>
        <v>15.174018284011551</v>
      </c>
      <c r="Y66">
        <f t="shared" si="10"/>
        <v>9.3076054757954694</v>
      </c>
      <c r="Z66">
        <f t="shared" si="10"/>
        <v>9.7544386554680944</v>
      </c>
      <c r="AA66">
        <f t="shared" si="10"/>
        <v>8.016705367713973</v>
      </c>
      <c r="AB66">
        <f t="shared" si="10"/>
        <v>7.0692342032235871</v>
      </c>
      <c r="AC66">
        <f t="shared" si="10"/>
        <v>6.1514965292781438</v>
      </c>
      <c r="AD66">
        <f t="shared" si="10"/>
        <v>5.44549437616649</v>
      </c>
      <c r="AE66">
        <f t="shared" si="10"/>
        <v>4.4958217220957453</v>
      </c>
      <c r="AF66">
        <f t="shared" si="10"/>
        <v>3.5593727916367155</v>
      </c>
      <c r="AG66">
        <f t="shared" si="10"/>
        <v>3.1269854395644501</v>
      </c>
      <c r="AH66">
        <f t="shared" si="10"/>
        <v>2.0308337527898379</v>
      </c>
      <c r="AI66">
        <f t="shared" si="10"/>
        <v>1.7428611141202739</v>
      </c>
      <c r="AJ66">
        <f t="shared" si="10"/>
        <v>1.3696043774374631</v>
      </c>
      <c r="AK66">
        <f t="shared" si="10"/>
        <v>0</v>
      </c>
      <c r="AL66">
        <f t="shared" si="12"/>
        <v>1423.7301096171295</v>
      </c>
    </row>
    <row r="67" spans="5:38" x14ac:dyDescent="0.3">
      <c r="E67">
        <v>2025</v>
      </c>
      <c r="F67">
        <f t="shared" si="11"/>
        <v>115.72620305440186</v>
      </c>
      <c r="G67">
        <f t="shared" si="10"/>
        <v>112.91439911635028</v>
      </c>
      <c r="H67">
        <f t="shared" si="10"/>
        <v>108.93461419344436</v>
      </c>
      <c r="I67">
        <f t="shared" si="10"/>
        <v>104.75623170834015</v>
      </c>
      <c r="J67">
        <f t="shared" si="10"/>
        <v>101.11301773275292</v>
      </c>
      <c r="K67">
        <f t="shared" si="10"/>
        <v>98.738295747502193</v>
      </c>
      <c r="L67">
        <f t="shared" si="10"/>
        <v>92.924025215971483</v>
      </c>
      <c r="M67">
        <f t="shared" si="10"/>
        <v>90.198426682662372</v>
      </c>
      <c r="N67">
        <f t="shared" si="10"/>
        <v>93.529470564791353</v>
      </c>
      <c r="O67">
        <f t="shared" si="10"/>
        <v>95.074957637208925</v>
      </c>
      <c r="P67">
        <f t="shared" si="10"/>
        <v>73.303503300769407</v>
      </c>
      <c r="Q67">
        <f t="shared" si="10"/>
        <v>67.01845953889223</v>
      </c>
      <c r="R67">
        <f t="shared" si="10"/>
        <v>58.113759509673834</v>
      </c>
      <c r="S67">
        <f t="shared" si="10"/>
        <v>48.953891822654683</v>
      </c>
      <c r="T67">
        <f t="shared" si="10"/>
        <v>38.840501001695081</v>
      </c>
      <c r="U67">
        <f t="shared" si="10"/>
        <v>25.716816239232287</v>
      </c>
      <c r="V67">
        <f t="shared" si="10"/>
        <v>17.629382034220427</v>
      </c>
      <c r="W67">
        <f t="shared" si="10"/>
        <v>17.077600996604751</v>
      </c>
      <c r="X67">
        <f t="shared" si="10"/>
        <v>15.643379019640243</v>
      </c>
      <c r="Y67">
        <f t="shared" si="10"/>
        <v>11.569778778524784</v>
      </c>
      <c r="Z67">
        <f t="shared" si="10"/>
        <v>7.0657350293439478</v>
      </c>
      <c r="AA67">
        <f t="shared" si="10"/>
        <v>7.3279204965884333</v>
      </c>
      <c r="AB67">
        <f t="shared" si="10"/>
        <v>6.0494190662493059</v>
      </c>
      <c r="AC67">
        <f t="shared" si="10"/>
        <v>5.3020001060209143</v>
      </c>
      <c r="AD67">
        <f t="shared" si="10"/>
        <v>4.5982386284685814</v>
      </c>
      <c r="AE67">
        <f t="shared" si="10"/>
        <v>4.1098070763520687</v>
      </c>
      <c r="AF67">
        <f t="shared" si="10"/>
        <v>3.3718662915718092</v>
      </c>
      <c r="AG67">
        <f t="shared" si="10"/>
        <v>2.728852473588149</v>
      </c>
      <c r="AH67">
        <f t="shared" si="10"/>
        <v>1.7674265527972977</v>
      </c>
      <c r="AI67">
        <f t="shared" si="10"/>
        <v>1.562179809838337</v>
      </c>
      <c r="AJ67">
        <f t="shared" si="10"/>
        <v>1.2200027798841917</v>
      </c>
      <c r="AK67">
        <f t="shared" si="10"/>
        <v>0.39131553641070366</v>
      </c>
      <c r="AL67">
        <f t="shared" si="12"/>
        <v>1433.2714777424476</v>
      </c>
    </row>
    <row r="68" spans="5:38" x14ac:dyDescent="0.3">
      <c r="E68">
        <v>2026</v>
      </c>
      <c r="F68">
        <f t="shared" si="11"/>
        <v>115.74684313976572</v>
      </c>
      <c r="G68">
        <f t="shared" si="10"/>
        <v>111.94468355600124</v>
      </c>
      <c r="H68">
        <f t="shared" si="10"/>
        <v>109.23490136032036</v>
      </c>
      <c r="I68">
        <f t="shared" si="10"/>
        <v>105.39861111969655</v>
      </c>
      <c r="J68">
        <f t="shared" si="10"/>
        <v>100.96290575468844</v>
      </c>
      <c r="K68">
        <f t="shared" si="10"/>
        <v>97.169428820935607</v>
      </c>
      <c r="L68">
        <f t="shared" si="10"/>
        <v>94.607988176105238</v>
      </c>
      <c r="M68">
        <f t="shared" si="10"/>
        <v>88.486017103130578</v>
      </c>
      <c r="N68">
        <f t="shared" si="10"/>
        <v>85.609158877939137</v>
      </c>
      <c r="O68">
        <f t="shared" si="10"/>
        <v>88.264701503569881</v>
      </c>
      <c r="P68">
        <f t="shared" si="10"/>
        <v>89.271821259418715</v>
      </c>
      <c r="Q68">
        <f t="shared" si="10"/>
        <v>68.365316060510381</v>
      </c>
      <c r="R68">
        <f t="shared" si="10"/>
        <v>62.266517078370818</v>
      </c>
      <c r="S68">
        <f t="shared" si="10"/>
        <v>51.605729108359839</v>
      </c>
      <c r="T68">
        <f t="shared" si="10"/>
        <v>40.764586658771869</v>
      </c>
      <c r="U68">
        <f t="shared" si="10"/>
        <v>31.544724784384801</v>
      </c>
      <c r="V68">
        <f t="shared" si="10"/>
        <v>20.44720651918605</v>
      </c>
      <c r="W68">
        <f t="shared" si="10"/>
        <v>13.794546208746048</v>
      </c>
      <c r="X68">
        <f t="shared" si="10"/>
        <v>13.145778184587591</v>
      </c>
      <c r="Y68">
        <f t="shared" si="10"/>
        <v>11.927653652332699</v>
      </c>
      <c r="Z68">
        <f t="shared" si="10"/>
        <v>8.7830314047766596</v>
      </c>
      <c r="AA68">
        <f t="shared" si="10"/>
        <v>5.3080598867642088</v>
      </c>
      <c r="AB68">
        <f t="shared" si="10"/>
        <v>5.5296608687344211</v>
      </c>
      <c r="AC68">
        <f t="shared" ref="G68:AK76" si="13">AC23*AC$3/1000000</f>
        <v>4.5371280125353515</v>
      </c>
      <c r="AD68">
        <f t="shared" si="13"/>
        <v>3.9632407463149089</v>
      </c>
      <c r="AE68">
        <f t="shared" si="13"/>
        <v>3.4703687762027036</v>
      </c>
      <c r="AF68">
        <f t="shared" si="13"/>
        <v>3.0823553072640508</v>
      </c>
      <c r="AG68">
        <f t="shared" si="13"/>
        <v>2.5850974902050541</v>
      </c>
      <c r="AH68">
        <f t="shared" si="13"/>
        <v>1.5423948763759103</v>
      </c>
      <c r="AI68">
        <f t="shared" si="13"/>
        <v>1.3595588867671522</v>
      </c>
      <c r="AJ68">
        <f t="shared" si="13"/>
        <v>1.093525866886836</v>
      </c>
      <c r="AK68">
        <f t="shared" si="13"/>
        <v>0.34857222282405476</v>
      </c>
      <c r="AL68">
        <f t="shared" si="12"/>
        <v>1442.1621132724729</v>
      </c>
    </row>
    <row r="69" spans="5:38" x14ac:dyDescent="0.3">
      <c r="E69">
        <v>2027</v>
      </c>
      <c r="F69">
        <f t="shared" si="11"/>
        <v>116.49039937705265</v>
      </c>
      <c r="G69">
        <f t="shared" si="13"/>
        <v>111.96464919700249</v>
      </c>
      <c r="H69">
        <f t="shared" si="13"/>
        <v>108.29678554505443</v>
      </c>
      <c r="I69">
        <f t="shared" si="13"/>
        <v>105.68915100511441</v>
      </c>
      <c r="J69">
        <f t="shared" si="13"/>
        <v>101.58202397715471</v>
      </c>
      <c r="K69">
        <f t="shared" si="13"/>
        <v>97.025171479054464</v>
      </c>
      <c r="L69">
        <f t="shared" si="13"/>
        <v>93.10474829825624</v>
      </c>
      <c r="M69">
        <f t="shared" si="13"/>
        <v>90.08955477753841</v>
      </c>
      <c r="N69">
        <f t="shared" si="13"/>
        <v>83.983876163485547</v>
      </c>
      <c r="O69">
        <f t="shared" si="13"/>
        <v>80.790223751972164</v>
      </c>
      <c r="P69">
        <f t="shared" si="13"/>
        <v>82.877246037907909</v>
      </c>
      <c r="Q69">
        <f t="shared" si="13"/>
        <v>83.257907206100626</v>
      </c>
      <c r="R69">
        <f t="shared" si="13"/>
        <v>63.517874766722095</v>
      </c>
      <c r="S69">
        <f t="shared" si="13"/>
        <v>55.293428612763662</v>
      </c>
      <c r="T69">
        <f t="shared" si="13"/>
        <v>42.972808453061639</v>
      </c>
      <c r="U69">
        <f t="shared" si="13"/>
        <v>33.107391355328893</v>
      </c>
      <c r="V69">
        <f t="shared" si="13"/>
        <v>25.080923558228825</v>
      </c>
      <c r="W69">
        <f t="shared" si="13"/>
        <v>15.999422703596661</v>
      </c>
      <c r="X69">
        <f t="shared" si="13"/>
        <v>10.618590084946474</v>
      </c>
      <c r="Y69">
        <f t="shared" si="13"/>
        <v>10.023300527289638</v>
      </c>
      <c r="Z69">
        <f t="shared" si="13"/>
        <v>9.0547069757451979</v>
      </c>
      <c r="AA69">
        <f t="shared" si="13"/>
        <v>6.5981609118186828</v>
      </c>
      <c r="AB69">
        <f t="shared" si="13"/>
        <v>4.0054707278011321</v>
      </c>
      <c r="AC69">
        <f t="shared" si="13"/>
        <v>4.1473038902743404</v>
      </c>
      <c r="AD69">
        <f t="shared" si="13"/>
        <v>3.3914994815083008</v>
      </c>
      <c r="AE69">
        <f t="shared" si="13"/>
        <v>2.991125091558422</v>
      </c>
      <c r="AF69">
        <f t="shared" si="13"/>
        <v>2.6027765821520275</v>
      </c>
      <c r="AG69">
        <f t="shared" si="13"/>
        <v>2.3631390689024396</v>
      </c>
      <c r="AH69">
        <f t="shared" si="13"/>
        <v>1.4611420596811175</v>
      </c>
      <c r="AI69">
        <f t="shared" si="13"/>
        <v>1.1864575972122386</v>
      </c>
      <c r="AJ69">
        <f t="shared" si="13"/>
        <v>0.95169122073700652</v>
      </c>
      <c r="AK69">
        <f t="shared" si="13"/>
        <v>0.31243596196766737</v>
      </c>
      <c r="AL69">
        <f t="shared" si="12"/>
        <v>1450.8313864469901</v>
      </c>
    </row>
    <row r="70" spans="5:38" x14ac:dyDescent="0.3">
      <c r="E70">
        <v>2028</v>
      </c>
      <c r="F70">
        <f t="shared" si="11"/>
        <v>117.48739104244891</v>
      </c>
      <c r="G70">
        <f t="shared" si="13"/>
        <v>112.68390866886169</v>
      </c>
      <c r="H70">
        <f t="shared" si="13"/>
        <v>108.31610057345148</v>
      </c>
      <c r="I70">
        <f t="shared" si="13"/>
        <v>104.7814863043163</v>
      </c>
      <c r="J70">
        <f t="shared" si="13"/>
        <v>101.86204312819756</v>
      </c>
      <c r="K70">
        <f t="shared" si="13"/>
        <v>97.620142981227261</v>
      </c>
      <c r="L70">
        <f t="shared" si="13"/>
        <v>92.966525364675235</v>
      </c>
      <c r="M70">
        <f t="shared" si="13"/>
        <v>88.658108935278534</v>
      </c>
      <c r="N70">
        <f t="shared" si="13"/>
        <v>85.505826341376249</v>
      </c>
      <c r="O70">
        <f t="shared" si="13"/>
        <v>79.25642811746377</v>
      </c>
      <c r="P70">
        <f t="shared" si="13"/>
        <v>75.858991616020148</v>
      </c>
      <c r="Q70">
        <f t="shared" si="13"/>
        <v>77.294110983462176</v>
      </c>
      <c r="R70">
        <f t="shared" si="13"/>
        <v>77.354507051144438</v>
      </c>
      <c r="S70">
        <f t="shared" si="13"/>
        <v>56.404649542670455</v>
      </c>
      <c r="T70">
        <f t="shared" si="13"/>
        <v>46.04360712548123</v>
      </c>
      <c r="U70">
        <f t="shared" si="13"/>
        <v>34.900822103318255</v>
      </c>
      <c r="V70">
        <f t="shared" si="13"/>
        <v>26.323385525506776</v>
      </c>
      <c r="W70">
        <f t="shared" si="13"/>
        <v>19.625189261338402</v>
      </c>
      <c r="X70">
        <f t="shared" si="13"/>
        <v>12.315831830521846</v>
      </c>
      <c r="Y70">
        <f t="shared" si="13"/>
        <v>8.0963879127598055</v>
      </c>
      <c r="Z70">
        <f t="shared" si="13"/>
        <v>7.6090446495057638</v>
      </c>
      <c r="AA70">
        <f t="shared" si="13"/>
        <v>6.8022543563765323</v>
      </c>
      <c r="AB70">
        <f t="shared" si="13"/>
        <v>4.9789830848578296</v>
      </c>
      <c r="AC70">
        <f t="shared" si="13"/>
        <v>3.0041452317113997</v>
      </c>
      <c r="AD70">
        <f t="shared" si="13"/>
        <v>3.1001062686928522</v>
      </c>
      <c r="AE70">
        <f t="shared" si="13"/>
        <v>2.5596222501949444</v>
      </c>
      <c r="AF70">
        <f t="shared" si="13"/>
        <v>2.2433438186688166</v>
      </c>
      <c r="AG70">
        <f t="shared" si="13"/>
        <v>1.9954620463165542</v>
      </c>
      <c r="AH70">
        <f t="shared" si="13"/>
        <v>1.3356872998144222</v>
      </c>
      <c r="AI70">
        <f t="shared" si="13"/>
        <v>1.1239554305239365</v>
      </c>
      <c r="AJ70">
        <f t="shared" si="13"/>
        <v>0.83052031804856707</v>
      </c>
      <c r="AK70">
        <f t="shared" si="13"/>
        <v>0.27191177735343042</v>
      </c>
      <c r="AL70">
        <f t="shared" si="12"/>
        <v>1459.2104809415855</v>
      </c>
    </row>
    <row r="71" spans="5:38" x14ac:dyDescent="0.3">
      <c r="E71">
        <v>2029</v>
      </c>
      <c r="F71">
        <f t="shared" si="11"/>
        <v>117.76476535972797</v>
      </c>
      <c r="G71">
        <f t="shared" si="13"/>
        <v>113.64832220309202</v>
      </c>
      <c r="H71">
        <f t="shared" si="13"/>
        <v>109.01192181570117</v>
      </c>
      <c r="I71">
        <f t="shared" si="13"/>
        <v>104.80017436946306</v>
      </c>
      <c r="J71">
        <f t="shared" si="13"/>
        <v>100.98724585696046</v>
      </c>
      <c r="K71">
        <f t="shared" si="13"/>
        <v>97.889240883513921</v>
      </c>
      <c r="L71">
        <f t="shared" si="13"/>
        <v>93.536608698771147</v>
      </c>
      <c r="M71">
        <f t="shared" si="13"/>
        <v>88.526487464550527</v>
      </c>
      <c r="N71">
        <f t="shared" si="13"/>
        <v>84.14721201691215</v>
      </c>
      <c r="O71">
        <f t="shared" si="13"/>
        <v>80.692707798548568</v>
      </c>
      <c r="P71">
        <f t="shared" si="13"/>
        <v>74.418815010790482</v>
      </c>
      <c r="Q71">
        <f t="shared" si="13"/>
        <v>70.748650532864644</v>
      </c>
      <c r="R71">
        <f t="shared" si="13"/>
        <v>71.813573673925561</v>
      </c>
      <c r="S71">
        <f t="shared" si="13"/>
        <v>68.691748217176652</v>
      </c>
      <c r="T71">
        <f t="shared" si="13"/>
        <v>46.968936250657407</v>
      </c>
      <c r="U71">
        <f t="shared" si="13"/>
        <v>37.39480381033853</v>
      </c>
      <c r="V71">
        <f t="shared" si="13"/>
        <v>27.74932598955434</v>
      </c>
      <c r="W71">
        <f t="shared" si="13"/>
        <v>20.597384372145822</v>
      </c>
      <c r="X71">
        <f t="shared" si="13"/>
        <v>15.10682823140068</v>
      </c>
      <c r="Y71">
        <f t="shared" si="13"/>
        <v>9.3904888662742039</v>
      </c>
      <c r="Z71">
        <f t="shared" si="13"/>
        <v>6.1462566108019017</v>
      </c>
      <c r="AA71">
        <f t="shared" si="13"/>
        <v>5.7162155830784815</v>
      </c>
      <c r="AB71">
        <f t="shared" si="13"/>
        <v>5.1329923340660013</v>
      </c>
      <c r="AC71">
        <f t="shared" si="13"/>
        <v>3.7342897525950902</v>
      </c>
      <c r="AD71">
        <f t="shared" si="13"/>
        <v>2.2455961056367615</v>
      </c>
      <c r="AE71">
        <f t="shared" si="13"/>
        <v>2.3397028442964922</v>
      </c>
      <c r="AF71">
        <f t="shared" si="13"/>
        <v>1.9197166876462082</v>
      </c>
      <c r="AG71">
        <f t="shared" si="13"/>
        <v>1.7198969276460929</v>
      </c>
      <c r="AH71">
        <f t="shared" si="13"/>
        <v>1.1278698522658783</v>
      </c>
      <c r="AI71">
        <f t="shared" si="13"/>
        <v>1.0274517690880172</v>
      </c>
      <c r="AJ71">
        <f t="shared" si="13"/>
        <v>0.78676880136675564</v>
      </c>
      <c r="AK71">
        <f t="shared" si="13"/>
        <v>0.2372915194424477</v>
      </c>
      <c r="AL71">
        <f t="shared" si="12"/>
        <v>1466.0192902102992</v>
      </c>
    </row>
    <row r="72" spans="5:38" x14ac:dyDescent="0.3">
      <c r="E72">
        <v>2030</v>
      </c>
      <c r="F72">
        <f t="shared" si="11"/>
        <v>118.29342707678323</v>
      </c>
      <c r="G72">
        <f t="shared" si="13"/>
        <v>113.91663291712946</v>
      </c>
      <c r="H72">
        <f t="shared" si="13"/>
        <v>109.94490837991832</v>
      </c>
      <c r="I72">
        <f t="shared" si="13"/>
        <v>105.47340934682725</v>
      </c>
      <c r="J72">
        <f t="shared" si="13"/>
        <v>101.00525720892857</v>
      </c>
      <c r="K72">
        <f t="shared" si="13"/>
        <v>97.048562273714225</v>
      </c>
      <c r="L72">
        <f t="shared" si="13"/>
        <v>93.794450005074978</v>
      </c>
      <c r="M72">
        <f t="shared" si="13"/>
        <v>89.069343884446013</v>
      </c>
      <c r="N72">
        <f t="shared" si="13"/>
        <v>84.022287405544532</v>
      </c>
      <c r="O72">
        <f t="shared" si="13"/>
        <v>79.410569804147897</v>
      </c>
      <c r="P72">
        <f t="shared" si="13"/>
        <v>75.76742779122003</v>
      </c>
      <c r="Q72">
        <f t="shared" si="13"/>
        <v>69.405493325282094</v>
      </c>
      <c r="R72">
        <f t="shared" si="13"/>
        <v>65.732218958566662</v>
      </c>
      <c r="S72">
        <f t="shared" si="13"/>
        <v>63.771331619027869</v>
      </c>
      <c r="T72">
        <f t="shared" si="13"/>
        <v>57.200574227803777</v>
      </c>
      <c r="U72">
        <f t="shared" si="13"/>
        <v>38.146319672283362</v>
      </c>
      <c r="V72">
        <f t="shared" si="13"/>
        <v>29.732268144762507</v>
      </c>
      <c r="W72">
        <f t="shared" si="13"/>
        <v>21.713146772894923</v>
      </c>
      <c r="X72">
        <f t="shared" si="13"/>
        <v>15.855192201337427</v>
      </c>
      <c r="Y72">
        <f t="shared" si="13"/>
        <v>11.518548179597385</v>
      </c>
      <c r="Z72">
        <f t="shared" si="13"/>
        <v>7.1286547649278562</v>
      </c>
      <c r="AA72">
        <f t="shared" si="13"/>
        <v>4.6173112965695395</v>
      </c>
      <c r="AB72">
        <f t="shared" si="13"/>
        <v>4.3134656880781765</v>
      </c>
      <c r="AC72">
        <f t="shared" si="13"/>
        <v>3.8497983115359689</v>
      </c>
      <c r="AD72">
        <f t="shared" si="13"/>
        <v>2.7913785383037677</v>
      </c>
      <c r="AE72">
        <f t="shared" si="13"/>
        <v>1.6947895136881221</v>
      </c>
      <c r="AF72">
        <f t="shared" si="13"/>
        <v>1.7547771332223689</v>
      </c>
      <c r="AG72">
        <f t="shared" si="13"/>
        <v>1.4717827938620933</v>
      </c>
      <c r="AH72">
        <f t="shared" si="13"/>
        <v>0.9721156547564872</v>
      </c>
      <c r="AI72">
        <f t="shared" si="13"/>
        <v>0.86759219405067567</v>
      </c>
      <c r="AJ72">
        <f t="shared" si="13"/>
        <v>0.71921623836161186</v>
      </c>
      <c r="AK72">
        <f t="shared" si="13"/>
        <v>0.22479108610478726</v>
      </c>
      <c r="AL72">
        <f t="shared" si="12"/>
        <v>1471.2270424087521</v>
      </c>
    </row>
    <row r="73" spans="5:38" x14ac:dyDescent="0.3">
      <c r="E73">
        <v>2031</v>
      </c>
      <c r="F73">
        <f t="shared" si="11"/>
        <v>118.53060782211668</v>
      </c>
      <c r="G73">
        <f t="shared" si="13"/>
        <v>114.42801985510842</v>
      </c>
      <c r="H73">
        <f t="shared" si="13"/>
        <v>110.20447575672024</v>
      </c>
      <c r="I73">
        <f t="shared" si="13"/>
        <v>106.37611129138274</v>
      </c>
      <c r="J73">
        <f t="shared" si="13"/>
        <v>101.65411368707704</v>
      </c>
      <c r="K73">
        <f t="shared" si="13"/>
        <v>97.065871150674653</v>
      </c>
      <c r="L73">
        <f t="shared" si="13"/>
        <v>92.988937702338632</v>
      </c>
      <c r="M73">
        <f t="shared" si="13"/>
        <v>89.314870810194961</v>
      </c>
      <c r="N73">
        <f t="shared" si="13"/>
        <v>84.537523460184872</v>
      </c>
      <c r="O73">
        <f t="shared" si="13"/>
        <v>79.292677192693702</v>
      </c>
      <c r="P73">
        <f t="shared" si="13"/>
        <v>74.563548276460708</v>
      </c>
      <c r="Q73">
        <f t="shared" si="13"/>
        <v>70.663255025961163</v>
      </c>
      <c r="R73">
        <f t="shared" si="13"/>
        <v>64.4842982844673</v>
      </c>
      <c r="S73">
        <f t="shared" si="13"/>
        <v>58.371014263885549</v>
      </c>
      <c r="T73">
        <f t="shared" si="13"/>
        <v>53.103274884594612</v>
      </c>
      <c r="U73">
        <f t="shared" si="13"/>
        <v>46.456052959927</v>
      </c>
      <c r="V73">
        <f t="shared" si="13"/>
        <v>30.329791566351059</v>
      </c>
      <c r="W73">
        <f t="shared" si="13"/>
        <v>23.264748929805076</v>
      </c>
      <c r="X73">
        <f t="shared" si="13"/>
        <v>16.714069571166288</v>
      </c>
      <c r="Y73">
        <f t="shared" si="13"/>
        <v>12.089155477936405</v>
      </c>
      <c r="Z73">
        <f t="shared" si="13"/>
        <v>8.7441404313295212</v>
      </c>
      <c r="AA73">
        <f t="shared" si="13"/>
        <v>5.3553276831295875</v>
      </c>
      <c r="AB73">
        <f t="shared" si="13"/>
        <v>3.4842307046443337</v>
      </c>
      <c r="AC73">
        <f t="shared" si="13"/>
        <v>3.2351446957407775</v>
      </c>
      <c r="AD73">
        <f t="shared" si="13"/>
        <v>2.877721091715403</v>
      </c>
      <c r="AE73">
        <f t="shared" si="13"/>
        <v>2.1067007836254854</v>
      </c>
      <c r="AF73">
        <f t="shared" si="13"/>
        <v>1.2710921352660918</v>
      </c>
      <c r="AG73">
        <f t="shared" si="13"/>
        <v>1.3453291354704833</v>
      </c>
      <c r="AH73">
        <f t="shared" si="13"/>
        <v>0.831877231313357</v>
      </c>
      <c r="AI73">
        <f t="shared" si="13"/>
        <v>0.7477812728896055</v>
      </c>
      <c r="AJ73">
        <f t="shared" si="13"/>
        <v>0.60731453583547301</v>
      </c>
      <c r="AK73">
        <f t="shared" si="13"/>
        <v>0.20549035381760339</v>
      </c>
      <c r="AL73">
        <f t="shared" si="12"/>
        <v>1475.244568023825</v>
      </c>
    </row>
    <row r="74" spans="5:38" x14ac:dyDescent="0.3">
      <c r="E74">
        <v>2032</v>
      </c>
      <c r="F74">
        <f t="shared" si="11"/>
        <v>117.76969494131407</v>
      </c>
      <c r="G74">
        <f t="shared" si="13"/>
        <v>114.65745037975326</v>
      </c>
      <c r="H74">
        <f t="shared" si="13"/>
        <v>110.69919832677552</v>
      </c>
      <c r="I74">
        <f t="shared" si="13"/>
        <v>106.62725314569111</v>
      </c>
      <c r="J74">
        <f t="shared" si="13"/>
        <v>102.52412790834532</v>
      </c>
      <c r="K74">
        <f t="shared" si="13"/>
        <v>97.689421063259545</v>
      </c>
      <c r="L74">
        <f t="shared" si="13"/>
        <v>93.005522534134812</v>
      </c>
      <c r="M74">
        <f t="shared" si="13"/>
        <v>88.547829399418234</v>
      </c>
      <c r="N74">
        <f t="shared" si="13"/>
        <v>84.77055805256424</v>
      </c>
      <c r="O74">
        <f t="shared" si="13"/>
        <v>79.778910636463735</v>
      </c>
      <c r="P74">
        <f t="shared" si="13"/>
        <v>74.452851533605383</v>
      </c>
      <c r="Q74">
        <f t="shared" si="13"/>
        <v>69.54047644350247</v>
      </c>
      <c r="R74">
        <f t="shared" si="13"/>
        <v>65.652878418279599</v>
      </c>
      <c r="S74">
        <f t="shared" si="13"/>
        <v>57.262845444665146</v>
      </c>
      <c r="T74">
        <f t="shared" si="13"/>
        <v>48.60635550572119</v>
      </c>
      <c r="U74">
        <f t="shared" si="13"/>
        <v>43.128387847287669</v>
      </c>
      <c r="V74">
        <f t="shared" si="13"/>
        <v>36.936784868756696</v>
      </c>
      <c r="W74">
        <f t="shared" si="13"/>
        <v>23.73229591664283</v>
      </c>
      <c r="X74">
        <f t="shared" si="13"/>
        <v>17.908442117376016</v>
      </c>
      <c r="Y74">
        <f t="shared" si="13"/>
        <v>12.744026256448088</v>
      </c>
      <c r="Z74">
        <f t="shared" si="13"/>
        <v>9.1773087673057248</v>
      </c>
      <c r="AA74">
        <f t="shared" si="13"/>
        <v>6.5689444728700623</v>
      </c>
      <c r="AB74">
        <f t="shared" si="13"/>
        <v>4.0411390847428637</v>
      </c>
      <c r="AC74">
        <f t="shared" si="13"/>
        <v>2.6132097246122745</v>
      </c>
      <c r="AD74">
        <f t="shared" si="13"/>
        <v>2.4182680162198058</v>
      </c>
      <c r="AE74">
        <f t="shared" si="13"/>
        <v>2.1718649748795498</v>
      </c>
      <c r="AF74">
        <f t="shared" si="13"/>
        <v>1.5800255877191141</v>
      </c>
      <c r="AG74">
        <f t="shared" si="13"/>
        <v>0.97450397037067027</v>
      </c>
      <c r="AH74">
        <f t="shared" si="13"/>
        <v>0.76040342439635999</v>
      </c>
      <c r="AI74">
        <f t="shared" si="13"/>
        <v>0.6399055625487361</v>
      </c>
      <c r="AJ74">
        <f t="shared" si="13"/>
        <v>0.5234468910227239</v>
      </c>
      <c r="AK74">
        <f t="shared" si="13"/>
        <v>0.17351843881013515</v>
      </c>
      <c r="AL74">
        <f t="shared" si="12"/>
        <v>1477.6778496555032</v>
      </c>
    </row>
    <row r="75" spans="5:38" x14ac:dyDescent="0.3">
      <c r="E75">
        <v>2033</v>
      </c>
      <c r="F75">
        <f t="shared" si="11"/>
        <v>116.8477983292658</v>
      </c>
      <c r="G75">
        <f t="shared" si="13"/>
        <v>113.92140141757406</v>
      </c>
      <c r="H75">
        <f t="shared" si="13"/>
        <v>110.92115248784584</v>
      </c>
      <c r="I75">
        <f t="shared" si="13"/>
        <v>107.10591708698708</v>
      </c>
      <c r="J75">
        <f t="shared" si="13"/>
        <v>102.7661756696488</v>
      </c>
      <c r="K75">
        <f t="shared" si="13"/>
        <v>98.525503170611657</v>
      </c>
      <c r="L75">
        <f t="shared" si="13"/>
        <v>93.602988819231541</v>
      </c>
      <c r="M75">
        <f t="shared" si="13"/>
        <v>88.563622147381494</v>
      </c>
      <c r="N75">
        <f t="shared" si="13"/>
        <v>84.042543469425539</v>
      </c>
      <c r="O75">
        <f t="shared" si="13"/>
        <v>79.998827723689416</v>
      </c>
      <c r="P75">
        <f t="shared" si="13"/>
        <v>74.909406510450339</v>
      </c>
      <c r="Q75">
        <f t="shared" si="13"/>
        <v>69.437236932818749</v>
      </c>
      <c r="R75">
        <f t="shared" si="13"/>
        <v>64.609710427536371</v>
      </c>
      <c r="S75">
        <f t="shared" si="13"/>
        <v>58.300558893868008</v>
      </c>
      <c r="T75">
        <f t="shared" si="13"/>
        <v>47.683567915567771</v>
      </c>
      <c r="U75">
        <f t="shared" si="13"/>
        <v>39.476167084791896</v>
      </c>
      <c r="V75">
        <f t="shared" si="13"/>
        <v>34.290988625867726</v>
      </c>
      <c r="W75">
        <f t="shared" si="13"/>
        <v>28.902101315039513</v>
      </c>
      <c r="X75">
        <f t="shared" si="13"/>
        <v>18.268344481944862</v>
      </c>
      <c r="Y75">
        <f t="shared" si="13"/>
        <v>13.654703038309503</v>
      </c>
      <c r="Z75">
        <f t="shared" si="13"/>
        <v>9.6744445141373543</v>
      </c>
      <c r="AA75">
        <f t="shared" si="13"/>
        <v>6.8943576760064351</v>
      </c>
      <c r="AB75">
        <f t="shared" si="13"/>
        <v>4.9569363119359391</v>
      </c>
      <c r="AC75">
        <f t="shared" si="13"/>
        <v>3.0308968750789962</v>
      </c>
      <c r="AD75">
        <f t="shared" si="13"/>
        <v>1.953372133563076</v>
      </c>
      <c r="AE75">
        <f t="shared" si="13"/>
        <v>1.825107936769665</v>
      </c>
      <c r="AF75">
        <f t="shared" si="13"/>
        <v>1.6288987311596623</v>
      </c>
      <c r="AG75">
        <f t="shared" si="13"/>
        <v>1.2113529505846541</v>
      </c>
      <c r="AH75">
        <f t="shared" si="13"/>
        <v>0.55080659194863957</v>
      </c>
      <c r="AI75">
        <f t="shared" si="13"/>
        <v>0.58492571107412317</v>
      </c>
      <c r="AJ75">
        <f t="shared" si="13"/>
        <v>0.44793389378411524</v>
      </c>
      <c r="AK75">
        <f t="shared" si="13"/>
        <v>0.1495562545779211</v>
      </c>
      <c r="AL75">
        <f t="shared" si="12"/>
        <v>1478.737305128476</v>
      </c>
    </row>
    <row r="76" spans="5:38" x14ac:dyDescent="0.3">
      <c r="E76">
        <v>2034</v>
      </c>
      <c r="F76">
        <f t="shared" si="11"/>
        <v>116.73188458726537</v>
      </c>
      <c r="G76">
        <f t="shared" si="13"/>
        <v>113.02962909822666</v>
      </c>
      <c r="H76">
        <f t="shared" si="13"/>
        <v>110.20908886788924</v>
      </c>
      <c r="I76">
        <f t="shared" si="13"/>
        <v>107.32066664553886</v>
      </c>
      <c r="J76">
        <f t="shared" si="13"/>
        <v>103.22750671988918</v>
      </c>
      <c r="K76">
        <f t="shared" si="13"/>
        <v>98.758110635413132</v>
      </c>
      <c r="L76">
        <f t="shared" si="13"/>
        <v>94.40409689515883</v>
      </c>
      <c r="M76">
        <f t="shared" si="13"/>
        <v>89.132553721306977</v>
      </c>
      <c r="N76">
        <f t="shared" si="13"/>
        <v>84.057532687300309</v>
      </c>
      <c r="O76">
        <f t="shared" si="13"/>
        <v>79.311793043786395</v>
      </c>
      <c r="P76">
        <f t="shared" si="13"/>
        <v>75.115900411584818</v>
      </c>
      <c r="Q76">
        <f t="shared" si="13"/>
        <v>69.863035481121912</v>
      </c>
      <c r="R76">
        <f t="shared" si="13"/>
        <v>64.513791112180883</v>
      </c>
      <c r="S76">
        <f t="shared" si="13"/>
        <v>57.374212961355305</v>
      </c>
      <c r="T76">
        <f t="shared" si="13"/>
        <v>48.547686339088628</v>
      </c>
      <c r="U76">
        <f t="shared" si="13"/>
        <v>38.726715357468272</v>
      </c>
      <c r="V76">
        <f t="shared" si="13"/>
        <v>31.387141139860283</v>
      </c>
      <c r="W76">
        <f t="shared" si="13"/>
        <v>26.831832575011465</v>
      </c>
      <c r="X76">
        <f t="shared" si="13"/>
        <v>22.247891435777422</v>
      </c>
      <c r="Y76">
        <f t="shared" si="13"/>
        <v>13.929118862911283</v>
      </c>
      <c r="Z76">
        <f t="shared" si="13"/>
        <v>10.365771714752126</v>
      </c>
      <c r="AA76">
        <f t="shared" si="13"/>
        <v>7.2678257306496548</v>
      </c>
      <c r="AB76">
        <f t="shared" si="13"/>
        <v>5.2024936506639543</v>
      </c>
      <c r="AC76">
        <f t="shared" si="13"/>
        <v>3.7177544407057228</v>
      </c>
      <c r="AD76">
        <f t="shared" si="13"/>
        <v>2.2655929371918839</v>
      </c>
      <c r="AE76">
        <f t="shared" si="13"/>
        <v>1.4742431196702463</v>
      </c>
      <c r="AF76">
        <f t="shared" si="13"/>
        <v>1.3688309525772486</v>
      </c>
      <c r="AG76">
        <f t="shared" si="13"/>
        <v>1.2488223605557411</v>
      </c>
      <c r="AH76">
        <f t="shared" si="13"/>
        <v>0.68467775467828262</v>
      </c>
      <c r="AI76">
        <f t="shared" si="13"/>
        <v>0.42369737842203054</v>
      </c>
      <c r="AJ76">
        <f t="shared" ref="G76:AK85" si="14">AJ31*AJ$3/1000000</f>
        <v>0.40944799775188612</v>
      </c>
      <c r="AK76">
        <f t="shared" si="14"/>
        <v>0.1279811125097472</v>
      </c>
      <c r="AL76">
        <f t="shared" si="12"/>
        <v>1479.2773277282638</v>
      </c>
    </row>
    <row r="77" spans="5:38" x14ac:dyDescent="0.3">
      <c r="E77">
        <v>2035</v>
      </c>
      <c r="F77">
        <f t="shared" ref="F77:F92" si="15">F32*F$3/1000000</f>
        <v>116.50136335449334</v>
      </c>
      <c r="G77">
        <f t="shared" si="14"/>
        <v>112.9175030038284</v>
      </c>
      <c r="H77">
        <f t="shared" si="14"/>
        <v>109.34637638744287</v>
      </c>
      <c r="I77">
        <f t="shared" si="14"/>
        <v>106.63171651588571</v>
      </c>
      <c r="J77">
        <f t="shared" si="14"/>
        <v>103.43447998617935</v>
      </c>
      <c r="K77">
        <f t="shared" si="14"/>
        <v>99.201448947871583</v>
      </c>
      <c r="L77">
        <f t="shared" si="14"/>
        <v>94.626974190265159</v>
      </c>
      <c r="M77">
        <f t="shared" si="14"/>
        <v>89.895401249093311</v>
      </c>
      <c r="N77">
        <f t="shared" si="14"/>
        <v>84.597517200269905</v>
      </c>
      <c r="O77">
        <f t="shared" si="14"/>
        <v>79.32593851936214</v>
      </c>
      <c r="P77">
        <f t="shared" si="14"/>
        <v>74.470800601208239</v>
      </c>
      <c r="Q77">
        <f t="shared" si="14"/>
        <v>70.05561864809151</v>
      </c>
      <c r="R77">
        <f t="shared" si="14"/>
        <v>64.909398423394563</v>
      </c>
      <c r="S77">
        <f t="shared" si="14"/>
        <v>57.289035436337834</v>
      </c>
      <c r="T77">
        <f t="shared" si="14"/>
        <v>47.776305195813741</v>
      </c>
      <c r="U77">
        <f t="shared" si="14"/>
        <v>39.428518298936311</v>
      </c>
      <c r="V77">
        <f t="shared" si="14"/>
        <v>30.791258892921448</v>
      </c>
      <c r="W77">
        <f t="shared" si="14"/>
        <v>24.559645254371095</v>
      </c>
      <c r="X77">
        <f t="shared" si="14"/>
        <v>20.654266333264186</v>
      </c>
      <c r="Y77">
        <f t="shared" si="14"/>
        <v>16.963415845610232</v>
      </c>
      <c r="Z77">
        <f t="shared" si="14"/>
        <v>10.574090547080955</v>
      </c>
      <c r="AA77">
        <f t="shared" si="14"/>
        <v>7.7871780934218817</v>
      </c>
      <c r="AB77">
        <f t="shared" si="14"/>
        <v>5.484313259438971</v>
      </c>
      <c r="AC77">
        <f t="shared" si="14"/>
        <v>3.9019250309765132</v>
      </c>
      <c r="AD77">
        <f t="shared" si="14"/>
        <v>2.7790184061795626</v>
      </c>
      <c r="AE77">
        <f t="shared" si="14"/>
        <v>1.7098814620316107</v>
      </c>
      <c r="AF77">
        <f t="shared" si="14"/>
        <v>1.1056823397526845</v>
      </c>
      <c r="AG77">
        <f t="shared" si="14"/>
        <v>1.0494370636425574</v>
      </c>
      <c r="AH77">
        <f t="shared" si="14"/>
        <v>0.7058561168358537</v>
      </c>
      <c r="AI77">
        <f t="shared" si="14"/>
        <v>0.52667519590637135</v>
      </c>
      <c r="AJ77">
        <f t="shared" si="14"/>
        <v>0.29658816489542134</v>
      </c>
      <c r="AK77">
        <f t="shared" si="14"/>
        <v>0.1169851422148246</v>
      </c>
      <c r="AL77">
        <f t="shared" si="12"/>
        <v>1479.4146131070183</v>
      </c>
    </row>
    <row r="78" spans="5:38" x14ac:dyDescent="0.3">
      <c r="E78">
        <v>2036</v>
      </c>
      <c r="F78">
        <f t="shared" si="15"/>
        <v>116.37961645966965</v>
      </c>
      <c r="G78">
        <f t="shared" si="14"/>
        <v>112.69451438263022</v>
      </c>
      <c r="H78">
        <f t="shared" si="14"/>
        <v>109.23790410262038</v>
      </c>
      <c r="I78">
        <f t="shared" si="14"/>
        <v>105.79700756769769</v>
      </c>
      <c r="J78">
        <f t="shared" si="14"/>
        <v>102.77047741682848</v>
      </c>
      <c r="K78">
        <f t="shared" si="14"/>
        <v>99.400349885827723</v>
      </c>
      <c r="L78">
        <f t="shared" si="14"/>
        <v>95.051767280985928</v>
      </c>
      <c r="M78">
        <f t="shared" si="14"/>
        <v>90.107634028515449</v>
      </c>
      <c r="N78">
        <f t="shared" si="14"/>
        <v>85.321551283876119</v>
      </c>
      <c r="O78">
        <f t="shared" si="14"/>
        <v>79.835527332021968</v>
      </c>
      <c r="P78">
        <f t="shared" si="14"/>
        <v>74.48408267251925</v>
      </c>
      <c r="Q78">
        <f t="shared" si="14"/>
        <v>69.453976837794727</v>
      </c>
      <c r="R78">
        <f t="shared" si="14"/>
        <v>65.088326484970807</v>
      </c>
      <c r="S78">
        <f t="shared" si="14"/>
        <v>57.64033956651344</v>
      </c>
      <c r="T78">
        <f t="shared" si="14"/>
        <v>47.705376685930737</v>
      </c>
      <c r="U78">
        <f t="shared" si="14"/>
        <v>38.802032923080617</v>
      </c>
      <c r="V78">
        <f t="shared" si="14"/>
        <v>31.349256023922354</v>
      </c>
      <c r="W78">
        <f t="shared" si="14"/>
        <v>24.093382445248604</v>
      </c>
      <c r="X78">
        <f t="shared" si="14"/>
        <v>18.905210917523462</v>
      </c>
      <c r="Y78">
        <f t="shared" si="14"/>
        <v>15.748319781609208</v>
      </c>
      <c r="Z78">
        <f t="shared" si="14"/>
        <v>12.877533525604521</v>
      </c>
      <c r="AA78">
        <f t="shared" si="14"/>
        <v>7.9436754476178644</v>
      </c>
      <c r="AB78">
        <f t="shared" si="14"/>
        <v>5.876217407258717</v>
      </c>
      <c r="AC78">
        <f t="shared" si="14"/>
        <v>4.1132927056989814</v>
      </c>
      <c r="AD78">
        <f t="shared" si="14"/>
        <v>2.9166857718978663</v>
      </c>
      <c r="AE78">
        <f t="shared" si="14"/>
        <v>2.0973723820223116</v>
      </c>
      <c r="AF78">
        <f t="shared" si="14"/>
        <v>1.2824110965237079</v>
      </c>
      <c r="AG78">
        <f t="shared" si="14"/>
        <v>0.84768979381039156</v>
      </c>
      <c r="AH78">
        <f t="shared" si="14"/>
        <v>0.59316007945014115</v>
      </c>
      <c r="AI78">
        <f t="shared" si="14"/>
        <v>0.54296624371988744</v>
      </c>
      <c r="AJ78">
        <f t="shared" si="14"/>
        <v>0.36867263713445991</v>
      </c>
      <c r="AK78">
        <f t="shared" si="14"/>
        <v>8.4739475684406096E-2</v>
      </c>
      <c r="AL78">
        <f t="shared" si="12"/>
        <v>1479.4110706462097</v>
      </c>
    </row>
    <row r="79" spans="5:38" x14ac:dyDescent="0.3">
      <c r="E79">
        <v>2037</v>
      </c>
      <c r="F79">
        <f t="shared" si="15"/>
        <v>0</v>
      </c>
      <c r="G79">
        <f t="shared" si="14"/>
        <v>112.57674574203499</v>
      </c>
      <c r="H79">
        <f t="shared" si="14"/>
        <v>109.02218192518613</v>
      </c>
      <c r="I79">
        <f t="shared" si="14"/>
        <v>105.69205627879911</v>
      </c>
      <c r="J79">
        <f t="shared" si="14"/>
        <v>101.96599409880369</v>
      </c>
      <c r="K79">
        <f t="shared" si="14"/>
        <v>98.762244606742982</v>
      </c>
      <c r="L79">
        <f t="shared" si="14"/>
        <v>95.242348022165544</v>
      </c>
      <c r="M79">
        <f t="shared" si="14"/>
        <v>90.512139199308976</v>
      </c>
      <c r="N79">
        <f t="shared" si="14"/>
        <v>85.522985725704899</v>
      </c>
      <c r="O79">
        <f t="shared" si="14"/>
        <v>80.51880557450535</v>
      </c>
      <c r="P79">
        <f t="shared" si="14"/>
        <v>74.962567465256754</v>
      </c>
      <c r="Q79">
        <f t="shared" si="14"/>
        <v>69.466364144843197</v>
      </c>
      <c r="R79">
        <f t="shared" si="14"/>
        <v>64.529344074547495</v>
      </c>
      <c r="S79">
        <f t="shared" si="14"/>
        <v>57.799229873275472</v>
      </c>
      <c r="T79">
        <f t="shared" si="14"/>
        <v>47.997912521692434</v>
      </c>
      <c r="U79">
        <f t="shared" si="14"/>
        <v>38.74442758159627</v>
      </c>
      <c r="V79">
        <f t="shared" si="14"/>
        <v>30.851143203804707</v>
      </c>
      <c r="W79">
        <f t="shared" si="14"/>
        <v>24.530001107944692</v>
      </c>
      <c r="X79">
        <f t="shared" si="14"/>
        <v>18.546297070920211</v>
      </c>
      <c r="Y79">
        <f t="shared" si="14"/>
        <v>14.414712305149052</v>
      </c>
      <c r="Z79">
        <f t="shared" si="14"/>
        <v>11.955110798754228</v>
      </c>
      <c r="AA79">
        <f t="shared" si="14"/>
        <v>9.6741130064807095</v>
      </c>
      <c r="AB79">
        <f t="shared" si="14"/>
        <v>5.9943105683350266</v>
      </c>
      <c r="AC79">
        <f t="shared" si="14"/>
        <v>4.4072249441220368</v>
      </c>
      <c r="AD79">
        <f t="shared" si="14"/>
        <v>3.0746829360176173</v>
      </c>
      <c r="AE79">
        <f t="shared" si="14"/>
        <v>2.2012722806776353</v>
      </c>
      <c r="AF79">
        <f t="shared" si="14"/>
        <v>1.5730292865167335</v>
      </c>
      <c r="AG79">
        <f t="shared" si="14"/>
        <v>0.98318184066817627</v>
      </c>
      <c r="AH79">
        <f t="shared" si="14"/>
        <v>0.47912901389282997</v>
      </c>
      <c r="AI79">
        <f t="shared" si="14"/>
        <v>0.4562769841924163</v>
      </c>
      <c r="AJ79">
        <f t="shared" si="14"/>
        <v>0.38007637060392113</v>
      </c>
      <c r="AK79">
        <f t="shared" si="14"/>
        <v>0.10533503918127426</v>
      </c>
      <c r="AL79">
        <f t="shared" si="12"/>
        <v>1362.9412435917241</v>
      </c>
    </row>
    <row r="80" spans="5:38" x14ac:dyDescent="0.3">
      <c r="E80">
        <v>2038</v>
      </c>
      <c r="F80">
        <f t="shared" si="15"/>
        <v>0</v>
      </c>
      <c r="G80">
        <f t="shared" si="14"/>
        <v>0</v>
      </c>
      <c r="H80">
        <f t="shared" si="14"/>
        <v>108.90825096563238</v>
      </c>
      <c r="I80">
        <f t="shared" si="14"/>
        <v>105.4833364145243</v>
      </c>
      <c r="J80">
        <f t="shared" si="14"/>
        <v>101.86484319907103</v>
      </c>
      <c r="K80">
        <f t="shared" si="14"/>
        <v>97.989137579959845</v>
      </c>
      <c r="L80">
        <f t="shared" si="14"/>
        <v>94.630935234029721</v>
      </c>
      <c r="M80">
        <f t="shared" si="14"/>
        <v>90.693617893159697</v>
      </c>
      <c r="N80">
        <f t="shared" si="14"/>
        <v>85.906909799627442</v>
      </c>
      <c r="O80">
        <f t="shared" si="14"/>
        <v>80.708901282020747</v>
      </c>
      <c r="P80">
        <f t="shared" si="14"/>
        <v>75.604140121709392</v>
      </c>
      <c r="Q80">
        <f t="shared" si="14"/>
        <v>69.912615178050018</v>
      </c>
      <c r="R80">
        <f t="shared" si="14"/>
        <v>64.540853059850875</v>
      </c>
      <c r="S80">
        <f t="shared" si="14"/>
        <v>57.302846657114046</v>
      </c>
      <c r="T80">
        <f t="shared" si="14"/>
        <v>48.130222690262983</v>
      </c>
      <c r="U80">
        <f t="shared" si="14"/>
        <v>38.982013662895014</v>
      </c>
      <c r="V80">
        <f t="shared" si="14"/>
        <v>30.805341721110214</v>
      </c>
      <c r="W80">
        <f t="shared" si="14"/>
        <v>24.140240406126335</v>
      </c>
      <c r="X80">
        <f t="shared" si="14"/>
        <v>18.882391824052995</v>
      </c>
      <c r="Y80">
        <f t="shared" si="14"/>
        <v>14.14105019877579</v>
      </c>
      <c r="Z80">
        <f t="shared" si="14"/>
        <v>10.942721835091781</v>
      </c>
      <c r="AA80">
        <f t="shared" si="14"/>
        <v>8.9811525353196036</v>
      </c>
      <c r="AB80">
        <f t="shared" si="14"/>
        <v>7.3001015986125761</v>
      </c>
      <c r="AC80">
        <f t="shared" si="14"/>
        <v>4.4957960586936005</v>
      </c>
      <c r="AD80">
        <f t="shared" si="14"/>
        <v>3.2943970440295955</v>
      </c>
      <c r="AE80">
        <f t="shared" si="14"/>
        <v>2.3205154234095224</v>
      </c>
      <c r="AF80">
        <f t="shared" si="14"/>
        <v>1.6509542105082264</v>
      </c>
      <c r="AG80">
        <f t="shared" si="14"/>
        <v>1.205989119662829</v>
      </c>
      <c r="AH80">
        <f t="shared" si="14"/>
        <v>0.55571147516027353</v>
      </c>
      <c r="AI80">
        <f t="shared" si="14"/>
        <v>0.36856077991756153</v>
      </c>
      <c r="AJ80">
        <f t="shared" si="14"/>
        <v>0.31939388893469139</v>
      </c>
      <c r="AK80">
        <f t="shared" si="14"/>
        <v>0.10859324874397747</v>
      </c>
      <c r="AL80">
        <f t="shared" si="12"/>
        <v>1250.171535106057</v>
      </c>
    </row>
    <row r="81" spans="5:38" x14ac:dyDescent="0.3">
      <c r="E81">
        <v>2039</v>
      </c>
      <c r="F81">
        <f t="shared" si="15"/>
        <v>0</v>
      </c>
      <c r="G81">
        <f t="shared" si="14"/>
        <v>0</v>
      </c>
      <c r="H81">
        <f t="shared" si="14"/>
        <v>0</v>
      </c>
      <c r="I81">
        <f t="shared" si="14"/>
        <v>105.37310363874951</v>
      </c>
      <c r="J81">
        <f t="shared" si="14"/>
        <v>101.66368128591076</v>
      </c>
      <c r="K81">
        <f t="shared" si="14"/>
        <v>97.891931746604897</v>
      </c>
      <c r="L81">
        <f t="shared" si="14"/>
        <v>93.890167937055054</v>
      </c>
      <c r="M81">
        <f t="shared" si="14"/>
        <v>90.111405894676892</v>
      </c>
      <c r="N81">
        <f t="shared" si="14"/>
        <v>86.079154914162402</v>
      </c>
      <c r="O81">
        <f t="shared" si="14"/>
        <v>81.071214289676803</v>
      </c>
      <c r="P81">
        <f t="shared" si="14"/>
        <v>75.782632865174534</v>
      </c>
      <c r="Q81">
        <f t="shared" si="14"/>
        <v>70.510967445801796</v>
      </c>
      <c r="R81">
        <f t="shared" si="14"/>
        <v>64.955462672957367</v>
      </c>
      <c r="S81">
        <f t="shared" si="14"/>
        <v>57.313066776804973</v>
      </c>
      <c r="T81">
        <f t="shared" si="14"/>
        <v>47.716877481582181</v>
      </c>
      <c r="U81">
        <f t="shared" si="14"/>
        <v>39.089470769422846</v>
      </c>
      <c r="V81">
        <f t="shared" si="14"/>
        <v>30.994244251859278</v>
      </c>
      <c r="W81">
        <f t="shared" si="14"/>
        <v>24.104401902642106</v>
      </c>
      <c r="X81">
        <f t="shared" si="14"/>
        <v>18.582366795233547</v>
      </c>
      <c r="Y81">
        <f t="shared" si="14"/>
        <v>14.397313363191932</v>
      </c>
      <c r="Z81">
        <f t="shared" si="14"/>
        <v>10.734975177131899</v>
      </c>
      <c r="AA81">
        <f t="shared" si="14"/>
        <v>8.22060586529844</v>
      </c>
      <c r="AB81">
        <f t="shared" si="14"/>
        <v>6.7771924864376736</v>
      </c>
      <c r="AC81">
        <f t="shared" si="14"/>
        <v>5.4751530840720619</v>
      </c>
      <c r="AD81">
        <f t="shared" si="14"/>
        <v>3.3606038797891653</v>
      </c>
      <c r="AE81">
        <f t="shared" si="14"/>
        <v>2.4863373917204497</v>
      </c>
      <c r="AF81">
        <f t="shared" si="14"/>
        <v>1.7403865675571419</v>
      </c>
      <c r="AG81">
        <f t="shared" si="14"/>
        <v>1.2657315613896405</v>
      </c>
      <c r="AH81">
        <f t="shared" si="14"/>
        <v>0.68164602415725128</v>
      </c>
      <c r="AI81">
        <f t="shared" si="14"/>
        <v>0.42747036550790268</v>
      </c>
      <c r="AJ81">
        <f t="shared" si="14"/>
        <v>0.25799254594229304</v>
      </c>
      <c r="AK81">
        <f t="shared" si="14"/>
        <v>9.1255396838483258E-2</v>
      </c>
      <c r="AL81">
        <f t="shared" si="12"/>
        <v>1141.0468143773492</v>
      </c>
    </row>
    <row r="82" spans="5:38" x14ac:dyDescent="0.3">
      <c r="E82">
        <v>2040</v>
      </c>
      <c r="F82">
        <f t="shared" si="15"/>
        <v>0</v>
      </c>
      <c r="G82">
        <f t="shared" si="14"/>
        <v>0</v>
      </c>
      <c r="H82">
        <f t="shared" si="14"/>
        <v>0</v>
      </c>
      <c r="I82">
        <f t="shared" si="14"/>
        <v>0</v>
      </c>
      <c r="J82">
        <f t="shared" si="14"/>
        <v>101.55744014712474</v>
      </c>
      <c r="K82">
        <f t="shared" si="14"/>
        <v>97.698615508591161</v>
      </c>
      <c r="L82">
        <f t="shared" si="14"/>
        <v>93.797028307055655</v>
      </c>
      <c r="M82">
        <f t="shared" si="14"/>
        <v>89.406017298377961</v>
      </c>
      <c r="N82">
        <f t="shared" si="14"/>
        <v>85.526565680492993</v>
      </c>
      <c r="O82">
        <f t="shared" si="14"/>
        <v>81.233763735622233</v>
      </c>
      <c r="P82">
        <f t="shared" si="14"/>
        <v>76.12283119776653</v>
      </c>
      <c r="Q82">
        <f t="shared" si="14"/>
        <v>70.677435790042225</v>
      </c>
      <c r="R82">
        <f t="shared" si="14"/>
        <v>65.511388785780454</v>
      </c>
      <c r="S82">
        <f t="shared" si="14"/>
        <v>57.681245183437468</v>
      </c>
      <c r="T82">
        <f t="shared" si="14"/>
        <v>47.725387917408476</v>
      </c>
      <c r="U82">
        <f t="shared" si="14"/>
        <v>38.753768074748265</v>
      </c>
      <c r="V82">
        <f t="shared" si="14"/>
        <v>31.079682419192629</v>
      </c>
      <c r="W82">
        <f t="shared" si="14"/>
        <v>24.25221336218781</v>
      </c>
      <c r="X82">
        <f t="shared" si="14"/>
        <v>18.554779488482151</v>
      </c>
      <c r="Y82">
        <f t="shared" si="14"/>
        <v>14.168552388577908</v>
      </c>
      <c r="Z82">
        <f t="shared" si="14"/>
        <v>10.929513678173267</v>
      </c>
      <c r="AA82">
        <f t="shared" si="14"/>
        <v>8.0645383511408131</v>
      </c>
      <c r="AB82">
        <f t="shared" si="14"/>
        <v>6.2032827173537655</v>
      </c>
      <c r="AC82">
        <f t="shared" si="14"/>
        <v>5.0829657426304138</v>
      </c>
      <c r="AD82">
        <f t="shared" si="14"/>
        <v>4.0926724559029148</v>
      </c>
      <c r="AE82">
        <f t="shared" si="14"/>
        <v>2.5363048149352196</v>
      </c>
      <c r="AF82">
        <f t="shared" si="14"/>
        <v>1.8647530437903372</v>
      </c>
      <c r="AG82">
        <f t="shared" si="14"/>
        <v>1.3342963684604754</v>
      </c>
      <c r="AH82">
        <f t="shared" si="14"/>
        <v>0.71541349122023157</v>
      </c>
      <c r="AI82">
        <f t="shared" si="14"/>
        <v>0.52434309550557789</v>
      </c>
      <c r="AJ82">
        <f t="shared" si="14"/>
        <v>0.29922925585553189</v>
      </c>
      <c r="AK82">
        <f t="shared" si="14"/>
        <v>7.3712155983512287E-2</v>
      </c>
      <c r="AL82">
        <f t="shared" si="12"/>
        <v>1035.4677404558408</v>
      </c>
    </row>
    <row r="83" spans="5:38" x14ac:dyDescent="0.3">
      <c r="E83">
        <v>2041</v>
      </c>
      <c r="F83">
        <f t="shared" si="15"/>
        <v>0</v>
      </c>
      <c r="G83">
        <f t="shared" si="14"/>
        <v>0</v>
      </c>
      <c r="H83">
        <f t="shared" si="14"/>
        <v>0</v>
      </c>
      <c r="I83">
        <f t="shared" si="14"/>
        <v>0</v>
      </c>
      <c r="J83">
        <f t="shared" si="14"/>
        <v>0</v>
      </c>
      <c r="K83">
        <f t="shared" si="14"/>
        <v>97.59651796462893</v>
      </c>
      <c r="L83">
        <f t="shared" si="14"/>
        <v>93.611798653031428</v>
      </c>
      <c r="M83">
        <f t="shared" si="14"/>
        <v>89.317325973675324</v>
      </c>
      <c r="N83">
        <f t="shared" si="14"/>
        <v>84.857067035869193</v>
      </c>
      <c r="O83">
        <f t="shared" si="14"/>
        <v>80.712279721338959</v>
      </c>
      <c r="P83">
        <f t="shared" si="14"/>
        <v>76.275459034211423</v>
      </c>
      <c r="Q83">
        <f t="shared" si="14"/>
        <v>70.994716212991207</v>
      </c>
      <c r="R83">
        <f t="shared" si="14"/>
        <v>65.666053695582505</v>
      </c>
      <c r="S83">
        <f t="shared" si="14"/>
        <v>58.174914369954926</v>
      </c>
      <c r="T83">
        <f t="shared" si="14"/>
        <v>48.031975197893352</v>
      </c>
      <c r="U83">
        <f t="shared" si="14"/>
        <v>38.76067991545608</v>
      </c>
      <c r="V83">
        <f t="shared" si="14"/>
        <v>30.812768262198862</v>
      </c>
      <c r="W83">
        <f t="shared" si="14"/>
        <v>24.319066570370765</v>
      </c>
      <c r="X83">
        <f t="shared" si="14"/>
        <v>18.668559911195757</v>
      </c>
      <c r="Y83">
        <f t="shared" si="14"/>
        <v>14.147517812881812</v>
      </c>
      <c r="Z83">
        <f t="shared" si="14"/>
        <v>10.755853069558027</v>
      </c>
      <c r="AA83">
        <f t="shared" si="14"/>
        <v>8.2106833749098129</v>
      </c>
      <c r="AB83">
        <f t="shared" si="14"/>
        <v>6.0855139142779322</v>
      </c>
      <c r="AC83">
        <f t="shared" si="14"/>
        <v>4.6525273713649975</v>
      </c>
      <c r="AD83">
        <f t="shared" si="14"/>
        <v>3.7995127386812255</v>
      </c>
      <c r="AE83">
        <f t="shared" si="14"/>
        <v>3.0888094006814453</v>
      </c>
      <c r="AF83">
        <f t="shared" si="14"/>
        <v>1.9022286112014144</v>
      </c>
      <c r="AG83">
        <f t="shared" si="14"/>
        <v>1.4296440002392585</v>
      </c>
      <c r="AH83">
        <f t="shared" si="14"/>
        <v>0.75416751260809489</v>
      </c>
      <c r="AI83">
        <f t="shared" si="14"/>
        <v>0.55031807016940892</v>
      </c>
      <c r="AJ83">
        <f t="shared" si="14"/>
        <v>0.3670401668539045</v>
      </c>
      <c r="AK83">
        <f t="shared" si="14"/>
        <v>8.5494073101580539E-2</v>
      </c>
      <c r="AL83">
        <f t="shared" si="12"/>
        <v>933.62849263492751</v>
      </c>
    </row>
    <row r="84" spans="5:38" x14ac:dyDescent="0.3">
      <c r="E84">
        <v>2042</v>
      </c>
      <c r="F84">
        <f t="shared" si="15"/>
        <v>0</v>
      </c>
      <c r="G84">
        <f t="shared" si="14"/>
        <v>0</v>
      </c>
      <c r="H84">
        <f t="shared" si="14"/>
        <v>0</v>
      </c>
      <c r="I84">
        <f t="shared" si="14"/>
        <v>0</v>
      </c>
      <c r="J84">
        <f t="shared" si="14"/>
        <v>0</v>
      </c>
      <c r="K84">
        <f t="shared" si="14"/>
        <v>0</v>
      </c>
      <c r="L84">
        <f t="shared" si="14"/>
        <v>93.513971936873702</v>
      </c>
      <c r="M84">
        <f t="shared" si="14"/>
        <v>89.140942801552711</v>
      </c>
      <c r="N84">
        <f t="shared" si="14"/>
        <v>84.772888298092809</v>
      </c>
      <c r="O84">
        <f t="shared" si="14"/>
        <v>80.080467120797962</v>
      </c>
      <c r="P84">
        <f t="shared" si="14"/>
        <v>75.785805093050797</v>
      </c>
      <c r="Q84">
        <f t="shared" si="14"/>
        <v>71.137062073807357</v>
      </c>
      <c r="R84">
        <f t="shared" si="14"/>
        <v>65.960837356832158</v>
      </c>
      <c r="S84">
        <f t="shared" si="14"/>
        <v>58.312258701231322</v>
      </c>
      <c r="T84">
        <f t="shared" si="14"/>
        <v>48.443060396338055</v>
      </c>
      <c r="U84">
        <f t="shared" si="14"/>
        <v>39.009678026599559</v>
      </c>
      <c r="V84">
        <f t="shared" si="14"/>
        <v>30.818263803834565</v>
      </c>
      <c r="W84">
        <f t="shared" si="14"/>
        <v>24.110212983485415</v>
      </c>
      <c r="X84">
        <f t="shared" si="14"/>
        <v>18.720021322308238</v>
      </c>
      <c r="Y84">
        <f t="shared" si="14"/>
        <v>14.234272309646229</v>
      </c>
      <c r="Z84">
        <f t="shared" si="14"/>
        <v>10.739884973498327</v>
      </c>
      <c r="AA84">
        <f t="shared" si="14"/>
        <v>8.0802226504878831</v>
      </c>
      <c r="AB84">
        <f t="shared" si="14"/>
        <v>6.1957951897737482</v>
      </c>
      <c r="AC84">
        <f t="shared" si="14"/>
        <v>4.5641995287099499</v>
      </c>
      <c r="AD84">
        <f t="shared" si="14"/>
        <v>3.4777604079260316</v>
      </c>
      <c r="AE84">
        <f t="shared" si="14"/>
        <v>2.8675567839103593</v>
      </c>
      <c r="AF84">
        <f t="shared" si="14"/>
        <v>2.3166070505110841</v>
      </c>
      <c r="AG84">
        <f t="shared" si="14"/>
        <v>1.4583752685877513</v>
      </c>
      <c r="AH84">
        <f t="shared" si="14"/>
        <v>0.80805965230914611</v>
      </c>
      <c r="AI84">
        <f t="shared" si="14"/>
        <v>0.58012885585238072</v>
      </c>
      <c r="AJ84">
        <f t="shared" si="14"/>
        <v>0.38522264911858622</v>
      </c>
      <c r="AK84">
        <f t="shared" si="14"/>
        <v>0.10486861910111557</v>
      </c>
      <c r="AL84">
        <f t="shared" si="12"/>
        <v>835.61842385423711</v>
      </c>
    </row>
    <row r="85" spans="5:38" x14ac:dyDescent="0.3">
      <c r="E85">
        <v>2043</v>
      </c>
      <c r="F85">
        <f t="shared" si="15"/>
        <v>0</v>
      </c>
      <c r="G85">
        <f t="shared" si="14"/>
        <v>0</v>
      </c>
      <c r="H85">
        <f t="shared" si="14"/>
        <v>0</v>
      </c>
      <c r="I85">
        <f t="shared" si="14"/>
        <v>0</v>
      </c>
      <c r="J85">
        <f t="shared" si="14"/>
        <v>0</v>
      </c>
      <c r="K85">
        <f t="shared" si="14"/>
        <v>0</v>
      </c>
      <c r="L85">
        <f t="shared" ref="G85:AK92" si="16">L40*L$3/1000000</f>
        <v>0</v>
      </c>
      <c r="M85">
        <f t="shared" si="16"/>
        <v>89.047788243741039</v>
      </c>
      <c r="N85">
        <f t="shared" si="16"/>
        <v>84.605479446730399</v>
      </c>
      <c r="O85">
        <f t="shared" si="16"/>
        <v>80.001026799817708</v>
      </c>
      <c r="P85">
        <f t="shared" si="16"/>
        <v>75.192556745150711</v>
      </c>
      <c r="Q85">
        <f t="shared" si="16"/>
        <v>70.680394316601138</v>
      </c>
      <c r="R85">
        <f t="shared" si="16"/>
        <v>66.093090187388498</v>
      </c>
      <c r="S85">
        <f t="shared" si="16"/>
        <v>58.574030197282738</v>
      </c>
      <c r="T85">
        <f t="shared" si="16"/>
        <v>48.557428931421846</v>
      </c>
      <c r="U85">
        <f t="shared" si="16"/>
        <v>39.343545229993929</v>
      </c>
      <c r="V85">
        <f t="shared" si="16"/>
        <v>31.016239935641696</v>
      </c>
      <c r="W85">
        <f t="shared" si="16"/>
        <v>24.114513106024518</v>
      </c>
      <c r="X85">
        <f t="shared" si="16"/>
        <v>18.559252668280305</v>
      </c>
      <c r="Y85">
        <f t="shared" si="16"/>
        <v>14.273510244585946</v>
      </c>
      <c r="Z85">
        <f t="shared" si="16"/>
        <v>10.805743403825602</v>
      </c>
      <c r="AA85">
        <f t="shared" si="16"/>
        <v>8.0682267845503013</v>
      </c>
      <c r="AB85">
        <f t="shared" si="16"/>
        <v>6.0973493123821267</v>
      </c>
      <c r="AC85">
        <f t="shared" si="16"/>
        <v>4.6469116468208904</v>
      </c>
      <c r="AD85">
        <f t="shared" si="16"/>
        <v>3.4117354177252488</v>
      </c>
      <c r="AE85">
        <f t="shared" si="16"/>
        <v>2.6247248361705902</v>
      </c>
      <c r="AF85">
        <f t="shared" si="16"/>
        <v>2.150667587932769</v>
      </c>
      <c r="AG85">
        <f t="shared" si="16"/>
        <v>1.7760654053918312</v>
      </c>
      <c r="AH85">
        <f t="shared" si="16"/>
        <v>0.82429906485394633</v>
      </c>
      <c r="AI85">
        <f t="shared" si="16"/>
        <v>0.62158434793011241</v>
      </c>
      <c r="AJ85">
        <f t="shared" si="16"/>
        <v>0.40609019909666649</v>
      </c>
      <c r="AK85">
        <f t="shared" si="16"/>
        <v>0.11006361403388178</v>
      </c>
      <c r="AL85">
        <f t="shared" si="12"/>
        <v>741.60231767337427</v>
      </c>
    </row>
    <row r="86" spans="5:38" x14ac:dyDescent="0.3">
      <c r="E86">
        <v>2044</v>
      </c>
      <c r="F86">
        <f t="shared" si="15"/>
        <v>0</v>
      </c>
      <c r="G86">
        <f t="shared" si="16"/>
        <v>0</v>
      </c>
      <c r="H86">
        <f t="shared" si="16"/>
        <v>0</v>
      </c>
      <c r="I86">
        <f t="shared" si="16"/>
        <v>0</v>
      </c>
      <c r="J86">
        <f t="shared" si="16"/>
        <v>0</v>
      </c>
      <c r="K86">
        <f t="shared" si="16"/>
        <v>0</v>
      </c>
      <c r="L86">
        <f t="shared" si="16"/>
        <v>0</v>
      </c>
      <c r="M86">
        <f t="shared" si="16"/>
        <v>0</v>
      </c>
      <c r="N86">
        <f t="shared" si="16"/>
        <v>84.517064563752911</v>
      </c>
      <c r="O86">
        <f t="shared" si="16"/>
        <v>79.843041384040959</v>
      </c>
      <c r="P86">
        <f t="shared" si="16"/>
        <v>75.117965261635121</v>
      </c>
      <c r="Q86">
        <f t="shared" si="16"/>
        <v>70.127110926581508</v>
      </c>
      <c r="R86">
        <f t="shared" si="16"/>
        <v>65.66880244787815</v>
      </c>
      <c r="S86">
        <f t="shared" si="16"/>
        <v>58.691472328115253</v>
      </c>
      <c r="T86">
        <f t="shared" si="16"/>
        <v>48.775409697368758</v>
      </c>
      <c r="U86">
        <f t="shared" si="16"/>
        <v>39.436430848618009</v>
      </c>
      <c r="V86">
        <f t="shared" si="16"/>
        <v>31.281694710225082</v>
      </c>
      <c r="W86">
        <f t="shared" si="16"/>
        <v>24.269424429242836</v>
      </c>
      <c r="X86">
        <f t="shared" si="16"/>
        <v>18.562562761839509</v>
      </c>
      <c r="Y86">
        <f t="shared" si="16"/>
        <v>14.150928491565109</v>
      </c>
      <c r="Z86">
        <f t="shared" si="16"/>
        <v>10.835530318634534</v>
      </c>
      <c r="AA86">
        <f t="shared" si="16"/>
        <v>8.1177022447499354</v>
      </c>
      <c r="AB86">
        <f t="shared" si="16"/>
        <v>6.0882972122000201</v>
      </c>
      <c r="AC86">
        <f t="shared" si="16"/>
        <v>4.5730762019392248</v>
      </c>
      <c r="AD86">
        <f t="shared" si="16"/>
        <v>3.4735626584186305</v>
      </c>
      <c r="AE86">
        <f t="shared" si="16"/>
        <v>2.5748946548869802</v>
      </c>
      <c r="AF86">
        <f t="shared" si="16"/>
        <v>1.9685436271279424</v>
      </c>
      <c r="AG86">
        <f t="shared" si="16"/>
        <v>1.6488451507484565</v>
      </c>
      <c r="AH86">
        <f t="shared" si="16"/>
        <v>1.0038630552214698</v>
      </c>
      <c r="AI86">
        <f t="shared" si="16"/>
        <v>0.63407620373380491</v>
      </c>
      <c r="AJ86">
        <f t="shared" si="16"/>
        <v>0.43510904355107871</v>
      </c>
      <c r="AK86">
        <f t="shared" si="16"/>
        <v>0.11602577117047615</v>
      </c>
      <c r="AL86">
        <f t="shared" si="12"/>
        <v>651.91143399324562</v>
      </c>
    </row>
    <row r="87" spans="5:38" x14ac:dyDescent="0.3">
      <c r="E87">
        <v>2045</v>
      </c>
      <c r="F87">
        <f t="shared" si="15"/>
        <v>0</v>
      </c>
      <c r="G87">
        <f t="shared" si="16"/>
        <v>0</v>
      </c>
      <c r="H87">
        <f t="shared" si="16"/>
        <v>0</v>
      </c>
      <c r="I87">
        <f t="shared" si="16"/>
        <v>0</v>
      </c>
      <c r="J87">
        <f t="shared" si="16"/>
        <v>0</v>
      </c>
      <c r="K87">
        <f t="shared" si="16"/>
        <v>0</v>
      </c>
      <c r="L87">
        <f t="shared" si="16"/>
        <v>0</v>
      </c>
      <c r="M87">
        <f t="shared" si="16"/>
        <v>0</v>
      </c>
      <c r="N87">
        <f t="shared" si="16"/>
        <v>0</v>
      </c>
      <c r="O87">
        <f t="shared" si="16"/>
        <v>79.75960337025387</v>
      </c>
      <c r="P87">
        <f t="shared" si="16"/>
        <v>74.969622878432247</v>
      </c>
      <c r="Q87">
        <f t="shared" si="16"/>
        <v>70.057544396793134</v>
      </c>
      <c r="R87">
        <f t="shared" si="16"/>
        <v>65.154749604961879</v>
      </c>
      <c r="S87">
        <f t="shared" si="16"/>
        <v>58.3146996268839</v>
      </c>
      <c r="T87">
        <f t="shared" si="16"/>
        <v>48.873205393307643</v>
      </c>
      <c r="U87">
        <f t="shared" si="16"/>
        <v>39.61346623932485</v>
      </c>
      <c r="V87">
        <f t="shared" si="16"/>
        <v>31.355547220154811</v>
      </c>
      <c r="W87">
        <f t="shared" si="16"/>
        <v>24.477136086249008</v>
      </c>
      <c r="X87">
        <f t="shared" si="16"/>
        <v>18.68180842718289</v>
      </c>
      <c r="Y87">
        <f t="shared" si="16"/>
        <v>14.15345234843014</v>
      </c>
      <c r="Z87">
        <f t="shared" si="16"/>
        <v>10.742474141239594</v>
      </c>
      <c r="AA87">
        <f t="shared" si="16"/>
        <v>8.1400793544195071</v>
      </c>
      <c r="AB87">
        <f t="shared" si="16"/>
        <v>6.1256314759049708</v>
      </c>
      <c r="AC87">
        <f t="shared" si="16"/>
        <v>4.5662870314653787</v>
      </c>
      <c r="AD87">
        <f t="shared" si="16"/>
        <v>3.4183707237098786</v>
      </c>
      <c r="AE87">
        <f t="shared" si="16"/>
        <v>2.6215567233348156</v>
      </c>
      <c r="AF87">
        <f t="shared" si="16"/>
        <v>1.9311709911652353</v>
      </c>
      <c r="AG87">
        <f t="shared" si="16"/>
        <v>1.5092167807980892</v>
      </c>
      <c r="AH87">
        <f t="shared" si="16"/>
        <v>0.93195595477086668</v>
      </c>
      <c r="AI87">
        <f t="shared" si="16"/>
        <v>0.77220235017036132</v>
      </c>
      <c r="AJ87">
        <f t="shared" si="16"/>
        <v>0.44385334261366333</v>
      </c>
      <c r="AK87">
        <f t="shared" si="16"/>
        <v>0.12431686958602248</v>
      </c>
      <c r="AL87">
        <f t="shared" si="12"/>
        <v>566.73795133115277</v>
      </c>
    </row>
    <row r="88" spans="5:38" x14ac:dyDescent="0.3">
      <c r="E88">
        <v>2046</v>
      </c>
      <c r="F88">
        <f t="shared" si="15"/>
        <v>0</v>
      </c>
      <c r="G88">
        <f t="shared" si="16"/>
        <v>0</v>
      </c>
      <c r="H88">
        <f t="shared" si="16"/>
        <v>0</v>
      </c>
      <c r="I88">
        <f t="shared" si="16"/>
        <v>0</v>
      </c>
      <c r="J88">
        <f t="shared" si="16"/>
        <v>0</v>
      </c>
      <c r="K88">
        <f t="shared" si="16"/>
        <v>0</v>
      </c>
      <c r="L88">
        <f t="shared" si="16"/>
        <v>0</v>
      </c>
      <c r="M88">
        <f t="shared" si="16"/>
        <v>0</v>
      </c>
      <c r="N88">
        <f t="shared" si="16"/>
        <v>0</v>
      </c>
      <c r="O88">
        <f t="shared" si="16"/>
        <v>0</v>
      </c>
      <c r="P88">
        <f t="shared" si="16"/>
        <v>74.891277711227815</v>
      </c>
      <c r="Q88">
        <f t="shared" si="16"/>
        <v>69.919195294005732</v>
      </c>
      <c r="R88">
        <f t="shared" si="16"/>
        <v>65.090115688501342</v>
      </c>
      <c r="S88">
        <f t="shared" si="16"/>
        <v>57.858214416105135</v>
      </c>
      <c r="T88">
        <f t="shared" si="16"/>
        <v>48.559461524165506</v>
      </c>
      <c r="U88">
        <f t="shared" si="16"/>
        <v>39.692892050885696</v>
      </c>
      <c r="V88">
        <f t="shared" si="16"/>
        <v>31.49630644794232</v>
      </c>
      <c r="W88">
        <f t="shared" si="16"/>
        <v>24.534923810111366</v>
      </c>
      <c r="X88">
        <f t="shared" si="16"/>
        <v>18.841698060972742</v>
      </c>
      <c r="Y88">
        <f t="shared" si="16"/>
        <v>14.244373944970894</v>
      </c>
      <c r="Z88">
        <f t="shared" si="16"/>
        <v>10.744390090933281</v>
      </c>
      <c r="AA88">
        <f t="shared" si="16"/>
        <v>8.0701718698627918</v>
      </c>
      <c r="AB88">
        <f t="shared" si="16"/>
        <v>6.1425172796951211</v>
      </c>
      <c r="AC88">
        <f t="shared" si="16"/>
        <v>4.594288122450819</v>
      </c>
      <c r="AD88">
        <f t="shared" si="16"/>
        <v>3.4132958243289684</v>
      </c>
      <c r="AE88">
        <f t="shared" si="16"/>
        <v>2.5799024329885873</v>
      </c>
      <c r="AF88">
        <f t="shared" si="16"/>
        <v>1.966167542501112</v>
      </c>
      <c r="AG88">
        <f t="shared" si="16"/>
        <v>1.4805644265600135</v>
      </c>
      <c r="AH88">
        <f t="shared" si="16"/>
        <v>0.85303557175544176</v>
      </c>
      <c r="AI88">
        <f t="shared" si="16"/>
        <v>0.71688919597758971</v>
      </c>
      <c r="AJ88">
        <f t="shared" si="16"/>
        <v>0.54054164511925284</v>
      </c>
      <c r="AK88">
        <f t="shared" si="16"/>
        <v>0.12681524074676095</v>
      </c>
      <c r="AL88">
        <f t="shared" si="12"/>
        <v>486.35703819180839</v>
      </c>
    </row>
    <row r="89" spans="5:38" x14ac:dyDescent="0.3">
      <c r="E89">
        <v>2047</v>
      </c>
      <c r="F89">
        <f t="shared" si="15"/>
        <v>0</v>
      </c>
      <c r="G89">
        <f t="shared" si="16"/>
        <v>0</v>
      </c>
      <c r="H89">
        <f t="shared" si="16"/>
        <v>0</v>
      </c>
      <c r="I89">
        <f t="shared" si="16"/>
        <v>0</v>
      </c>
      <c r="J89">
        <f t="shared" si="16"/>
        <v>0</v>
      </c>
      <c r="K89">
        <f t="shared" si="16"/>
        <v>0</v>
      </c>
      <c r="L89">
        <f t="shared" si="16"/>
        <v>0</v>
      </c>
      <c r="M89">
        <f t="shared" si="16"/>
        <v>0</v>
      </c>
      <c r="N89">
        <f t="shared" si="16"/>
        <v>0</v>
      </c>
      <c r="O89">
        <f t="shared" si="16"/>
        <v>0</v>
      </c>
      <c r="P89">
        <f t="shared" si="16"/>
        <v>0</v>
      </c>
      <c r="Q89">
        <f t="shared" si="16"/>
        <v>69.846127952384037</v>
      </c>
      <c r="R89">
        <f t="shared" si="16"/>
        <v>64.961576225929988</v>
      </c>
      <c r="S89">
        <f t="shared" si="16"/>
        <v>57.800818707890471</v>
      </c>
      <c r="T89">
        <f t="shared" si="16"/>
        <v>48.179339939539467</v>
      </c>
      <c r="U89">
        <f t="shared" si="16"/>
        <v>39.438081640370008</v>
      </c>
      <c r="V89">
        <f t="shared" si="16"/>
        <v>31.559457187786272</v>
      </c>
      <c r="W89">
        <f t="shared" si="16"/>
        <v>24.645064350956936</v>
      </c>
      <c r="X89">
        <f t="shared" si="16"/>
        <v>18.886181159028361</v>
      </c>
      <c r="Y89">
        <f t="shared" si="16"/>
        <v>14.366285468820651</v>
      </c>
      <c r="Z89">
        <f t="shared" si="16"/>
        <v>10.81341191521156</v>
      </c>
      <c r="AA89">
        <f t="shared" si="16"/>
        <v>8.0716112071252137</v>
      </c>
      <c r="AB89">
        <f t="shared" si="16"/>
        <v>6.0897649767785031</v>
      </c>
      <c r="AC89">
        <f t="shared" si="16"/>
        <v>4.6069526531357408</v>
      </c>
      <c r="AD89">
        <f t="shared" si="16"/>
        <v>3.4342266169573481</v>
      </c>
      <c r="AE89">
        <f t="shared" si="16"/>
        <v>2.576072320248278</v>
      </c>
      <c r="AF89">
        <f t="shared" si="16"/>
        <v>1.9349268247414406</v>
      </c>
      <c r="AG89">
        <f t="shared" si="16"/>
        <v>1.5073951159175194</v>
      </c>
      <c r="AH89">
        <f t="shared" si="16"/>
        <v>0.83684076283826847</v>
      </c>
      <c r="AI89">
        <f t="shared" si="16"/>
        <v>0.65618120904264754</v>
      </c>
      <c r="AJ89">
        <f t="shared" si="16"/>
        <v>0.50182243718431274</v>
      </c>
      <c r="AK89">
        <f t="shared" si="16"/>
        <v>0.15444047003407224</v>
      </c>
      <c r="AL89">
        <f t="shared" si="12"/>
        <v>410.86657914192108</v>
      </c>
    </row>
    <row r="90" spans="5:38" x14ac:dyDescent="0.3">
      <c r="E90">
        <v>2048</v>
      </c>
      <c r="F90">
        <f t="shared" si="15"/>
        <v>0</v>
      </c>
      <c r="G90">
        <f t="shared" si="16"/>
        <v>0</v>
      </c>
      <c r="H90">
        <f t="shared" si="16"/>
        <v>0</v>
      </c>
      <c r="I90">
        <f t="shared" si="16"/>
        <v>0</v>
      </c>
      <c r="J90">
        <f t="shared" si="16"/>
        <v>0</v>
      </c>
      <c r="K90">
        <f t="shared" si="16"/>
        <v>0</v>
      </c>
      <c r="L90">
        <f t="shared" si="16"/>
        <v>0</v>
      </c>
      <c r="M90">
        <f t="shared" si="16"/>
        <v>0</v>
      </c>
      <c r="N90">
        <f t="shared" si="16"/>
        <v>0</v>
      </c>
      <c r="O90">
        <f t="shared" si="16"/>
        <v>0</v>
      </c>
      <c r="P90">
        <f t="shared" si="16"/>
        <v>0</v>
      </c>
      <c r="Q90">
        <f t="shared" si="16"/>
        <v>0</v>
      </c>
      <c r="R90">
        <f t="shared" si="16"/>
        <v>64.893689722625368</v>
      </c>
      <c r="S90">
        <f t="shared" si="16"/>
        <v>57.6866740932388</v>
      </c>
      <c r="T90">
        <f t="shared" si="16"/>
        <v>48.131545734947231</v>
      </c>
      <c r="U90">
        <f t="shared" si="16"/>
        <v>39.129361864301487</v>
      </c>
      <c r="V90">
        <f t="shared" si="16"/>
        <v>31.356859749651434</v>
      </c>
      <c r="W90">
        <f t="shared" si="16"/>
        <v>24.694478210002188</v>
      </c>
      <c r="X90">
        <f t="shared" si="16"/>
        <v>18.970963741744413</v>
      </c>
      <c r="Y90">
        <f t="shared" si="16"/>
        <v>14.400202628682599</v>
      </c>
      <c r="Z90">
        <f t="shared" si="16"/>
        <v>10.905959297756512</v>
      </c>
      <c r="AA90">
        <f t="shared" si="16"/>
        <v>8.1234631340997279</v>
      </c>
      <c r="AB90">
        <f t="shared" si="16"/>
        <v>6.0908511030459245</v>
      </c>
      <c r="AC90">
        <f t="shared" si="16"/>
        <v>4.567387870357825</v>
      </c>
      <c r="AD90">
        <f t="shared" si="16"/>
        <v>3.4436933432945351</v>
      </c>
      <c r="AE90">
        <f t="shared" si="16"/>
        <v>2.5918691448734705</v>
      </c>
      <c r="AF90">
        <f t="shared" si="16"/>
        <v>1.9320542401862084</v>
      </c>
      <c r="AG90">
        <f t="shared" si="16"/>
        <v>1.483443898968438</v>
      </c>
      <c r="AH90">
        <f t="shared" si="16"/>
        <v>0.85200593508381528</v>
      </c>
      <c r="AI90">
        <f t="shared" si="16"/>
        <v>0.64372366372174494</v>
      </c>
      <c r="AJ90">
        <f t="shared" si="16"/>
        <v>0.45932684632985321</v>
      </c>
      <c r="AK90">
        <f t="shared" si="16"/>
        <v>0.14337783919551794</v>
      </c>
      <c r="AL90">
        <f t="shared" si="12"/>
        <v>340.5009320621071</v>
      </c>
    </row>
    <row r="91" spans="5:38" x14ac:dyDescent="0.3">
      <c r="E91">
        <v>2049</v>
      </c>
      <c r="F91">
        <f t="shared" si="15"/>
        <v>0</v>
      </c>
      <c r="G91">
        <f t="shared" si="16"/>
        <v>0</v>
      </c>
      <c r="H91">
        <f t="shared" si="16"/>
        <v>0</v>
      </c>
      <c r="I91">
        <f t="shared" si="16"/>
        <v>0</v>
      </c>
      <c r="J91">
        <f t="shared" si="16"/>
        <v>0</v>
      </c>
      <c r="K91">
        <f t="shared" si="16"/>
        <v>0</v>
      </c>
      <c r="L91">
        <f t="shared" si="16"/>
        <v>0</v>
      </c>
      <c r="M91">
        <f t="shared" si="16"/>
        <v>0</v>
      </c>
      <c r="N91">
        <f t="shared" si="16"/>
        <v>0</v>
      </c>
      <c r="O91">
        <f t="shared" si="16"/>
        <v>0</v>
      </c>
      <c r="P91">
        <f t="shared" si="16"/>
        <v>0</v>
      </c>
      <c r="Q91">
        <f t="shared" si="16"/>
        <v>0</v>
      </c>
      <c r="R91">
        <f t="shared" si="16"/>
        <v>0</v>
      </c>
      <c r="S91">
        <f t="shared" si="16"/>
        <v>57.626390048131221</v>
      </c>
      <c r="T91">
        <f t="shared" si="16"/>
        <v>48.036495926599883</v>
      </c>
      <c r="U91">
        <f t="shared" si="16"/>
        <v>39.090545294193788</v>
      </c>
      <c r="V91">
        <f t="shared" si="16"/>
        <v>31.111399465644745</v>
      </c>
      <c r="W91">
        <f t="shared" si="16"/>
        <v>24.535950831294318</v>
      </c>
      <c r="X91">
        <f t="shared" si="16"/>
        <v>19.009000912795695</v>
      </c>
      <c r="Y91">
        <f t="shared" si="16"/>
        <v>14.464847056278305</v>
      </c>
      <c r="Z91">
        <f t="shared" si="16"/>
        <v>10.931707022577427</v>
      </c>
      <c r="AA91">
        <f t="shared" si="16"/>
        <v>8.1929883918219222</v>
      </c>
      <c r="AB91">
        <f t="shared" si="16"/>
        <v>6.1299786524909452</v>
      </c>
      <c r="AC91">
        <f t="shared" si="16"/>
        <v>4.5682024764975395</v>
      </c>
      <c r="AD91">
        <f t="shared" si="16"/>
        <v>3.414118700501438</v>
      </c>
      <c r="AE91">
        <f t="shared" si="16"/>
        <v>2.5990138439958761</v>
      </c>
      <c r="AF91">
        <f t="shared" si="16"/>
        <v>1.9439018586551033</v>
      </c>
      <c r="AG91">
        <f t="shared" si="16"/>
        <v>1.48124158414276</v>
      </c>
      <c r="AH91">
        <f t="shared" si="16"/>
        <v>0.83846829072129081</v>
      </c>
      <c r="AI91">
        <f t="shared" si="16"/>
        <v>0.65538918083370412</v>
      </c>
      <c r="AJ91">
        <f t="shared" si="16"/>
        <v>0.45060656460522142</v>
      </c>
      <c r="AK91">
        <f t="shared" si="16"/>
        <v>0.13123624180852947</v>
      </c>
      <c r="AL91">
        <f t="shared" si="12"/>
        <v>275.21148234358975</v>
      </c>
    </row>
    <row r="92" spans="5:38" x14ac:dyDescent="0.3">
      <c r="E92">
        <v>2050</v>
      </c>
      <c r="F92">
        <f t="shared" si="15"/>
        <v>0</v>
      </c>
      <c r="G92">
        <f t="shared" si="16"/>
        <v>0</v>
      </c>
      <c r="H92">
        <f t="shared" si="16"/>
        <v>0</v>
      </c>
      <c r="I92">
        <f t="shared" si="16"/>
        <v>0</v>
      </c>
      <c r="J92">
        <f t="shared" si="16"/>
        <v>0</v>
      </c>
      <c r="K92">
        <f t="shared" si="16"/>
        <v>0</v>
      </c>
      <c r="L92">
        <f t="shared" si="16"/>
        <v>0</v>
      </c>
      <c r="M92">
        <f t="shared" si="16"/>
        <v>0</v>
      </c>
      <c r="N92">
        <f t="shared" si="16"/>
        <v>0</v>
      </c>
      <c r="O92">
        <f t="shared" si="16"/>
        <v>0</v>
      </c>
      <c r="P92">
        <f t="shared" si="16"/>
        <v>0</v>
      </c>
      <c r="Q92">
        <f t="shared" si="16"/>
        <v>0</v>
      </c>
      <c r="R92">
        <f t="shared" si="16"/>
        <v>0</v>
      </c>
      <c r="S92">
        <f t="shared" si="16"/>
        <v>0</v>
      </c>
      <c r="T92">
        <f t="shared" si="16"/>
        <v>47.986296563700776</v>
      </c>
      <c r="U92">
        <f t="shared" si="16"/>
        <v>39.013349584359993</v>
      </c>
      <c r="V92">
        <f t="shared" si="16"/>
        <v>31.080536764057761</v>
      </c>
      <c r="W92">
        <f t="shared" si="16"/>
        <v>24.343884358200157</v>
      </c>
      <c r="X92">
        <f t="shared" si="16"/>
        <v>18.886971726313817</v>
      </c>
      <c r="Y92">
        <f t="shared" si="16"/>
        <v>14.493849371036811</v>
      </c>
      <c r="Z92">
        <f t="shared" si="16"/>
        <v>10.980780911420554</v>
      </c>
      <c r="AA92">
        <f t="shared" si="16"/>
        <v>8.2123311020608085</v>
      </c>
      <c r="AB92">
        <f t="shared" si="16"/>
        <v>6.1824425264090754</v>
      </c>
      <c r="AC92">
        <f t="shared" si="16"/>
        <v>4.597548550675028</v>
      </c>
      <c r="AD92">
        <f t="shared" si="16"/>
        <v>3.414727617925156</v>
      </c>
      <c r="AE92">
        <f t="shared" si="16"/>
        <v>2.5766933588690097</v>
      </c>
      <c r="AF92">
        <f t="shared" si="16"/>
        <v>1.9492603829969068</v>
      </c>
      <c r="AG92">
        <f t="shared" si="16"/>
        <v>1.4903247583022456</v>
      </c>
      <c r="AH92">
        <f t="shared" si="16"/>
        <v>0.83722350408069046</v>
      </c>
      <c r="AI92">
        <f t="shared" si="16"/>
        <v>0.64497560824714684</v>
      </c>
      <c r="AJ92">
        <f t="shared" si="16"/>
        <v>0.45877242658359285</v>
      </c>
      <c r="AK92">
        <f t="shared" si="16"/>
        <v>0.12874473274434897</v>
      </c>
      <c r="AL92">
        <f t="shared" si="12"/>
        <v>217.27871384798385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89B0-B9BF-421C-A226-CDF0036E3480}">
  <dimension ref="E1:AL92"/>
  <sheetViews>
    <sheetView zoomScale="70" zoomScaleNormal="70" workbookViewId="0">
      <selection activeCell="AK22" sqref="AK22"/>
    </sheetView>
  </sheetViews>
  <sheetFormatPr defaultRowHeight="14.4" x14ac:dyDescent="0.3"/>
  <cols>
    <col min="5" max="5" width="38.21875" bestFit="1" customWidth="1"/>
    <col min="7" max="8" width="11.6640625" bestFit="1" customWidth="1"/>
    <col min="9" max="9" width="11.21875" bestFit="1" customWidth="1"/>
    <col min="10" max="13" width="11.6640625" bestFit="1" customWidth="1"/>
    <col min="14" max="14" width="10.77734375" bestFit="1" customWidth="1"/>
    <col min="15" max="15" width="11.21875" bestFit="1" customWidth="1"/>
    <col min="16" max="17" width="11.6640625" bestFit="1" customWidth="1"/>
    <col min="18" max="18" width="11.21875" bestFit="1" customWidth="1"/>
    <col min="19" max="19" width="11.6640625" bestFit="1" customWidth="1"/>
    <col min="20" max="21" width="11.21875" bestFit="1" customWidth="1"/>
    <col min="22" max="24" width="11.6640625" bestFit="1" customWidth="1"/>
    <col min="25" max="25" width="11.21875" bestFit="1" customWidth="1"/>
    <col min="26" max="26" width="10.77734375" bestFit="1" customWidth="1"/>
    <col min="27" max="27" width="11.21875" bestFit="1" customWidth="1"/>
    <col min="28" max="28" width="9.88671875" bestFit="1" customWidth="1"/>
    <col min="29" max="29" width="9.44140625" bestFit="1" customWidth="1"/>
    <col min="30" max="30" width="9.88671875" bestFit="1" customWidth="1"/>
  </cols>
  <sheetData>
    <row r="1" spans="5:38" x14ac:dyDescent="0.3">
      <c r="E1" t="s">
        <v>69</v>
      </c>
      <c r="F1">
        <v>1</v>
      </c>
      <c r="G1">
        <v>0.99099999999999999</v>
      </c>
      <c r="H1">
        <v>0.99091826437941477</v>
      </c>
      <c r="I1">
        <v>0.99083503054989819</v>
      </c>
      <c r="J1">
        <v>0.98663926002055502</v>
      </c>
      <c r="K1">
        <v>0.98020833333333335</v>
      </c>
      <c r="L1">
        <v>0.97662061636556863</v>
      </c>
      <c r="M1">
        <v>0.96953210010881385</v>
      </c>
      <c r="N1">
        <v>0.96408529741863069</v>
      </c>
      <c r="O1">
        <v>0.95809080325960416</v>
      </c>
      <c r="P1">
        <v>0.95261239368165262</v>
      </c>
      <c r="Q1">
        <v>0.94515306122448972</v>
      </c>
      <c r="R1">
        <v>0.94062078272604588</v>
      </c>
      <c r="S1">
        <v>0.93400286944045918</v>
      </c>
      <c r="T1">
        <v>0.92933947772657444</v>
      </c>
      <c r="U1">
        <v>0.91404958677685966</v>
      </c>
      <c r="V1">
        <v>0.9077757685352621</v>
      </c>
      <c r="W1">
        <v>0.90239043824701193</v>
      </c>
      <c r="X1">
        <v>0.89845474613686527</v>
      </c>
      <c r="Y1">
        <v>0.89434889434889442</v>
      </c>
      <c r="Z1">
        <v>0.89010989010989017</v>
      </c>
      <c r="AA1">
        <v>0.88888888888888884</v>
      </c>
      <c r="AB1">
        <v>0.88541666666666674</v>
      </c>
      <c r="AC1">
        <v>0.88235294117647056</v>
      </c>
      <c r="AD1">
        <v>0.88</v>
      </c>
      <c r="AE1">
        <v>0.87878787878787867</v>
      </c>
      <c r="AF1">
        <v>0.8793103448275863</v>
      </c>
      <c r="AG1">
        <v>0.86928104575163401</v>
      </c>
      <c r="AH1">
        <v>0.87969924812030076</v>
      </c>
      <c r="AI1">
        <v>0.8717948717948717</v>
      </c>
      <c r="AJ1">
        <v>0.87254901960784315</v>
      </c>
      <c r="AK1">
        <v>0.30337078651685395</v>
      </c>
    </row>
    <row r="2" spans="5:38" x14ac:dyDescent="0.3">
      <c r="E2" t="s">
        <v>75</v>
      </c>
      <c r="F2" s="6"/>
      <c r="G2" s="6">
        <v>7.4984669998728409E-2</v>
      </c>
      <c r="H2" s="6">
        <v>7.5660624265742105E-2</v>
      </c>
      <c r="I2" s="6">
        <v>9.8105140642709879E-2</v>
      </c>
      <c r="J2" s="6">
        <v>7.4510768080225179E-2</v>
      </c>
      <c r="K2" s="6">
        <v>6.3040827596535995E-2</v>
      </c>
      <c r="L2" s="6">
        <v>5.2938777611225563E-2</v>
      </c>
      <c r="M2" s="6">
        <v>3.9738427074544898E-2</v>
      </c>
      <c r="N2" s="6">
        <v>4.0792924738393785E-2</v>
      </c>
      <c r="O2" s="6">
        <v>3.5848977875359581E-2</v>
      </c>
      <c r="P2" s="6">
        <v>4.4232214218124857E-2</v>
      </c>
      <c r="Q2" s="6">
        <v>5.2633589638147564E-2</v>
      </c>
      <c r="R2" s="6">
        <v>5.0418468833642746E-2</v>
      </c>
      <c r="S2" s="6">
        <v>4.8839389461352203E-2</v>
      </c>
      <c r="T2" s="6">
        <v>4.4398372533653974E-2</v>
      </c>
      <c r="U2" s="6">
        <v>3.8810204833001571E-2</v>
      </c>
      <c r="V2" s="6">
        <v>3.3922418068385807E-2</v>
      </c>
      <c r="W2" s="6">
        <v>2.9444438501978323E-2</v>
      </c>
      <c r="X2" s="6">
        <v>2.4961647251928936E-2</v>
      </c>
      <c r="Y2" s="6">
        <v>1.8631322781710355E-2</v>
      </c>
      <c r="Z2" s="6">
        <v>1.7071065731986194E-2</v>
      </c>
      <c r="AA2" s="6">
        <v>1.2958577337383566E-2</v>
      </c>
      <c r="AB2" s="6">
        <v>1.0576251145266433E-2</v>
      </c>
      <c r="AC2" s="6">
        <v>9.032469077963505E-3</v>
      </c>
      <c r="AD2" s="6">
        <v>8.4484327020087641E-3</v>
      </c>
      <c r="AE2" s="6">
        <v>0</v>
      </c>
      <c r="AF2" s="6">
        <v>0</v>
      </c>
      <c r="AG2" s="6">
        <v>0</v>
      </c>
      <c r="AH2" s="6">
        <v>0</v>
      </c>
      <c r="AI2" s="6">
        <v>0</v>
      </c>
      <c r="AJ2" s="6">
        <v>0</v>
      </c>
      <c r="AK2" s="6">
        <v>0</v>
      </c>
    </row>
    <row r="3" spans="5:38" x14ac:dyDescent="0.3">
      <c r="E3" t="s">
        <v>89</v>
      </c>
      <c r="F3">
        <v>15300.308499999999</v>
      </c>
      <c r="G3">
        <v>14798.094000000001</v>
      </c>
      <c r="H3">
        <v>14311.3565</v>
      </c>
      <c r="I3">
        <v>13840.096</v>
      </c>
      <c r="J3">
        <v>13384.3125</v>
      </c>
      <c r="K3">
        <v>12944.006000000001</v>
      </c>
      <c r="L3">
        <v>12519.176500000001</v>
      </c>
      <c r="M3">
        <v>12109.824000000001</v>
      </c>
      <c r="N3">
        <v>11715.9485</v>
      </c>
      <c r="O3">
        <v>11337.55</v>
      </c>
      <c r="P3">
        <v>10974.628500000001</v>
      </c>
      <c r="Q3">
        <v>10627.184000000001</v>
      </c>
      <c r="R3">
        <v>10295.2165</v>
      </c>
      <c r="S3">
        <v>9978.7260000000006</v>
      </c>
      <c r="T3">
        <v>9677.7125000000015</v>
      </c>
      <c r="U3">
        <v>9392.1760000000013</v>
      </c>
      <c r="V3">
        <v>9122.1165000000001</v>
      </c>
      <c r="W3">
        <v>8867.5339999999997</v>
      </c>
      <c r="X3">
        <v>8628.4285000000018</v>
      </c>
      <c r="Y3">
        <v>8404.7999999999993</v>
      </c>
      <c r="Z3">
        <v>8196.6485000000011</v>
      </c>
      <c r="AA3">
        <v>8003.9740000000011</v>
      </c>
      <c r="AB3">
        <v>7826.7765000000009</v>
      </c>
      <c r="AC3">
        <v>7665.0560000000005</v>
      </c>
      <c r="AD3">
        <v>7518.8125000000018</v>
      </c>
      <c r="AE3">
        <v>7518.8125000000018</v>
      </c>
      <c r="AF3">
        <v>7518.8125000000018</v>
      </c>
      <c r="AG3">
        <v>7518.8125000000018</v>
      </c>
      <c r="AH3">
        <v>7518.8125000000018</v>
      </c>
      <c r="AI3">
        <v>7518.8125000000018</v>
      </c>
      <c r="AJ3">
        <v>7518.8125000000018</v>
      </c>
      <c r="AK3">
        <v>7518.8125000000018</v>
      </c>
    </row>
    <row r="4" spans="5:38" x14ac:dyDescent="0.3">
      <c r="G4" s="16"/>
      <c r="H4" s="16"/>
      <c r="I4" s="16"/>
      <c r="J4" s="16"/>
      <c r="K4" s="16"/>
      <c r="L4" s="16"/>
      <c r="M4" s="16"/>
      <c r="N4" s="16"/>
      <c r="O4" s="16"/>
      <c r="P4" s="16"/>
      <c r="Q4" s="16"/>
      <c r="R4" s="16"/>
      <c r="S4" s="16"/>
      <c r="T4" s="16"/>
      <c r="U4" s="16"/>
      <c r="V4" s="16"/>
      <c r="W4" s="16"/>
      <c r="X4" s="16"/>
      <c r="Y4" s="16"/>
      <c r="Z4" s="16"/>
      <c r="AA4" s="16"/>
      <c r="AB4" s="16"/>
      <c r="AC4" s="16"/>
      <c r="AD4" s="16"/>
      <c r="AE4" s="6"/>
      <c r="AF4" s="6"/>
      <c r="AG4" s="6"/>
      <c r="AH4" s="6"/>
      <c r="AI4" s="6"/>
      <c r="AJ4" s="6"/>
      <c r="AK4" s="6"/>
    </row>
    <row r="5" spans="5:38" x14ac:dyDescent="0.3">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row>
    <row r="13" spans="5:38" x14ac:dyDescent="0.3">
      <c r="E13" t="s">
        <v>76</v>
      </c>
    </row>
    <row r="14" spans="5:38" x14ac:dyDescent="0.3">
      <c r="E14" t="s">
        <v>65</v>
      </c>
      <c r="F14">
        <v>0</v>
      </c>
      <c r="G14">
        <v>1</v>
      </c>
      <c r="H14">
        <v>2</v>
      </c>
      <c r="I14">
        <v>3</v>
      </c>
      <c r="J14">
        <v>4</v>
      </c>
      <c r="K14">
        <v>5</v>
      </c>
      <c r="L14">
        <v>6</v>
      </c>
      <c r="M14">
        <v>7</v>
      </c>
      <c r="N14">
        <v>8</v>
      </c>
      <c r="O14">
        <v>9</v>
      </c>
      <c r="P14">
        <v>10</v>
      </c>
      <c r="Q14">
        <v>11</v>
      </c>
      <c r="R14">
        <v>12</v>
      </c>
      <c r="S14">
        <v>13</v>
      </c>
      <c r="T14">
        <v>14</v>
      </c>
      <c r="U14">
        <v>15</v>
      </c>
      <c r="V14">
        <v>16</v>
      </c>
      <c r="W14">
        <v>17</v>
      </c>
      <c r="X14">
        <v>18</v>
      </c>
      <c r="Y14">
        <v>19</v>
      </c>
      <c r="Z14">
        <v>20</v>
      </c>
      <c r="AA14">
        <v>21</v>
      </c>
      <c r="AB14">
        <v>22</v>
      </c>
      <c r="AC14">
        <v>23</v>
      </c>
      <c r="AD14">
        <v>24</v>
      </c>
      <c r="AE14">
        <v>25</v>
      </c>
      <c r="AF14">
        <v>26</v>
      </c>
      <c r="AG14">
        <v>27</v>
      </c>
      <c r="AH14">
        <v>28</v>
      </c>
      <c r="AI14">
        <v>29</v>
      </c>
      <c r="AJ14">
        <v>30</v>
      </c>
      <c r="AK14">
        <v>31</v>
      </c>
      <c r="AL14" t="s">
        <v>2</v>
      </c>
    </row>
    <row r="15" spans="5:38" x14ac:dyDescent="0.3">
      <c r="E15">
        <v>2018</v>
      </c>
      <c r="F15">
        <f>IF(E15&lt;startYear,'EIA AEO 2018 reference case'!C6-'EIA AEO 2018 reference case'!F6,0)</f>
        <v>7482.2603789999994</v>
      </c>
      <c r="G15">
        <f>('EIA AEO 2018 reference case'!$H6-'EIA AEO 2018 reference case'!$K6-$F$15)*G$2</f>
        <v>8206.0149690639919</v>
      </c>
      <c r="H15">
        <f>('EIA AEO 2018 reference case'!$H6-'EIA AEO 2018 reference case'!$K6-$F$15)*H$2</f>
        <v>8279.9886337291973</v>
      </c>
      <c r="I15">
        <f>('EIA AEO 2018 reference case'!$H6-'EIA AEO 2018 reference case'!$K6-$F$15)*I$2</f>
        <v>10736.224519889967</v>
      </c>
      <c r="J15">
        <f>('EIA AEO 2018 reference case'!$H6-'EIA AEO 2018 reference case'!$K6-$F$15)*J$2</f>
        <v>8154.1530853326694</v>
      </c>
      <c r="K15">
        <f>('EIA AEO 2018 reference case'!$H6-'EIA AEO 2018 reference case'!$K6-$F$15)*K$2</f>
        <v>6898.9298069609349</v>
      </c>
      <c r="L15">
        <f>('EIA AEO 2018 reference case'!$H6-'EIA AEO 2018 reference case'!$K6-$F$15)*L$2</f>
        <v>5793.4028585980777</v>
      </c>
      <c r="M15">
        <f>('EIA AEO 2018 reference case'!$H6-'EIA AEO 2018 reference case'!$K6-$F$15)*M$2</f>
        <v>4348.8105959031782</v>
      </c>
      <c r="N15">
        <f>('EIA AEO 2018 reference case'!$H6-'EIA AEO 2018 reference case'!$K6-$F$15)*N$2</f>
        <v>4464.2104985037195</v>
      </c>
      <c r="O15">
        <f>('EIA AEO 2018 reference case'!$H6-'EIA AEO 2018 reference case'!$K6-$F$15)*O$2</f>
        <v>3923.1652159812566</v>
      </c>
      <c r="P15">
        <f>('EIA AEO 2018 reference case'!$H6-'EIA AEO 2018 reference case'!$K6-$F$15)*P$2</f>
        <v>4840.5922436537094</v>
      </c>
      <c r="Q15">
        <f>('EIA AEO 2018 reference case'!$H6-'EIA AEO 2018 reference case'!$K6-$F$15)*Q$2</f>
        <v>5760.0043376004014</v>
      </c>
      <c r="R15">
        <f>('EIA AEO 2018 reference case'!$H6-'EIA AEO 2018 reference case'!$K6-$F$15)*R$2</f>
        <v>5517.5905951599816</v>
      </c>
      <c r="S15">
        <f>('EIA AEO 2018 reference case'!$H6-'EIA AEO 2018 reference case'!$K6-$F$15)*S$2</f>
        <v>5344.7826203222439</v>
      </c>
      <c r="T15">
        <f>('EIA AEO 2018 reference case'!$H6-'EIA AEO 2018 reference case'!$K6-$F$15)*T$2</f>
        <v>4858.7759287254648</v>
      </c>
      <c r="U15">
        <f>('EIA AEO 2018 reference case'!$H6-'EIA AEO 2018 reference case'!$K6-$F$15)*U$2</f>
        <v>4247.2297579952183</v>
      </c>
      <c r="V15">
        <f>('EIA AEO 2018 reference case'!$H6-'EIA AEO 2018 reference case'!$K6-$F$15)*V$2</f>
        <v>3712.3304064783019</v>
      </c>
      <c r="W15">
        <f>('EIA AEO 2018 reference case'!$H6-'EIA AEO 2018 reference case'!$K6-$F$15)*W$2</f>
        <v>3222.2786751880844</v>
      </c>
      <c r="X15">
        <f>('EIA AEO 2018 reference case'!$H6-'EIA AEO 2018 reference case'!$K6-$F$15)*X$2</f>
        <v>2731.7003729602002</v>
      </c>
      <c r="Y15">
        <f>('EIA AEO 2018 reference case'!$H6-'EIA AEO 2018 reference case'!$K6-$F$15)*Y$2</f>
        <v>2038.9356070083504</v>
      </c>
      <c r="Z15">
        <f>('EIA AEO 2018 reference case'!$H6-'EIA AEO 2018 reference case'!$K6-$F$15)*Z$2</f>
        <v>1868.1874700112653</v>
      </c>
      <c r="AA15">
        <f>('EIA AEO 2018 reference case'!$H6-'EIA AEO 2018 reference case'!$K6-$F$15)*AA$2</f>
        <v>1418.1335946420281</v>
      </c>
      <c r="AB15">
        <f>('EIA AEO 2018 reference case'!$H6-'EIA AEO 2018 reference case'!$K6-$F$15)*AB$2</f>
        <v>1157.4215798523658</v>
      </c>
      <c r="AC15">
        <f>('EIA AEO 2018 reference case'!$H6-'EIA AEO 2018 reference case'!$K6-$F$15)*AC$2</f>
        <v>988.47639741073874</v>
      </c>
      <c r="AD15">
        <f>('EIA AEO 2018 reference case'!$H6-'EIA AEO 2018 reference case'!$K6-$F$15)*AD$2</f>
        <v>924.56185002867028</v>
      </c>
      <c r="AE15">
        <f>('EIA AEO 2018 reference case'!$H6-'EIA AEO 2018 reference case'!$K6-$F$15)*AE$2</f>
        <v>0</v>
      </c>
      <c r="AF15">
        <f>('EIA AEO 2018 reference case'!$H6-'EIA AEO 2018 reference case'!$K6-$F$15)*AF$2</f>
        <v>0</v>
      </c>
      <c r="AG15">
        <f>('EIA AEO 2018 reference case'!$H6-'EIA AEO 2018 reference case'!$K6-$F$15)*AG$2</f>
        <v>0</v>
      </c>
      <c r="AH15">
        <f>('EIA AEO 2018 reference case'!$H6-'EIA AEO 2018 reference case'!$K6-$F$15)*AH$2</f>
        <v>0</v>
      </c>
      <c r="AI15">
        <f>('EIA AEO 2018 reference case'!$H6-'EIA AEO 2018 reference case'!$K6-$F$15)*AI$2</f>
        <v>0</v>
      </c>
      <c r="AJ15">
        <f>('EIA AEO 2018 reference case'!$H6-'EIA AEO 2018 reference case'!$K6-$F$15)*AJ$2</f>
        <v>0</v>
      </c>
      <c r="AK15">
        <f>('EIA AEO 2018 reference case'!$H6-'EIA AEO 2018 reference case'!$K6-$F$15)*AK$2</f>
        <v>0</v>
      </c>
      <c r="AL15">
        <f>SUM(F15:AK15)</f>
        <v>116918.162</v>
      </c>
    </row>
    <row r="16" spans="5:38" x14ac:dyDescent="0.3">
      <c r="E16">
        <v>2019</v>
      </c>
      <c r="F16">
        <f>IF(E16&lt;startYear,'EIA AEO 2018 reference case'!C7-'EIA AEO 2018 reference case'!F7,0)</f>
        <v>7501.0231640000002</v>
      </c>
      <c r="G16">
        <f t="shared" ref="G16:P25" si="0">F15*G$1</f>
        <v>7414.9200355889989</v>
      </c>
      <c r="H16">
        <f t="shared" si="0"/>
        <v>8131.4901106163879</v>
      </c>
      <c r="I16">
        <f t="shared" si="0"/>
        <v>8204.1027908538781</v>
      </c>
      <c r="J16">
        <f t="shared" si="0"/>
        <v>10592.780615718775</v>
      </c>
      <c r="K16">
        <f t="shared" si="0"/>
        <v>7992.7688055187937</v>
      </c>
      <c r="L16">
        <f t="shared" si="0"/>
        <v>6737.6370803369819</v>
      </c>
      <c r="M16">
        <f t="shared" si="0"/>
        <v>5616.8900402729996</v>
      </c>
      <c r="N16">
        <f t="shared" si="0"/>
        <v>4192.6243567686079</v>
      </c>
      <c r="O16">
        <f t="shared" si="0"/>
        <v>4277.1190224313868</v>
      </c>
      <c r="P16">
        <f t="shared" si="0"/>
        <v>3737.2558072045026</v>
      </c>
      <c r="Q16">
        <f t="shared" ref="Q16:Z25" si="1">P15*Q$1</f>
        <v>4575.1005772288245</v>
      </c>
      <c r="R16">
        <f t="shared" si="1"/>
        <v>5417.979788539109</v>
      </c>
      <c r="S16">
        <f t="shared" si="1"/>
        <v>5153.4454482771134</v>
      </c>
      <c r="T16">
        <f t="shared" si="1"/>
        <v>4967.1174889323465</v>
      </c>
      <c r="U16">
        <f t="shared" si="1"/>
        <v>4441.162129892864</v>
      </c>
      <c r="V16">
        <f t="shared" si="1"/>
        <v>3855.5322577099446</v>
      </c>
      <c r="W16">
        <f t="shared" si="1"/>
        <v>3349.9714624196627</v>
      </c>
      <c r="X16">
        <f t="shared" si="1"/>
        <v>2895.0715690983448</v>
      </c>
      <c r="Y16">
        <f t="shared" si="1"/>
        <v>2443.0932082494173</v>
      </c>
      <c r="Z16">
        <f t="shared" si="1"/>
        <v>1814.8767490953451</v>
      </c>
      <c r="AA16">
        <f t="shared" ref="AA16:AK25" si="2">Z15*AA$1</f>
        <v>1660.611084454458</v>
      </c>
      <c r="AB16">
        <f t="shared" si="2"/>
        <v>1255.6391202559626</v>
      </c>
      <c r="AC16">
        <f t="shared" si="2"/>
        <v>1021.2543351638521</v>
      </c>
      <c r="AD16">
        <f t="shared" si="2"/>
        <v>869.85922972145011</v>
      </c>
      <c r="AE16">
        <f t="shared" si="2"/>
        <v>812.49374699489192</v>
      </c>
      <c r="AF16">
        <f t="shared" si="2"/>
        <v>0</v>
      </c>
      <c r="AG16">
        <f t="shared" si="2"/>
        <v>0</v>
      </c>
      <c r="AH16">
        <f t="shared" si="2"/>
        <v>0</v>
      </c>
      <c r="AI16">
        <f t="shared" si="2"/>
        <v>0</v>
      </c>
      <c r="AJ16">
        <f t="shared" si="2"/>
        <v>0</v>
      </c>
      <c r="AK16">
        <f t="shared" si="2"/>
        <v>0</v>
      </c>
      <c r="AL16">
        <f t="shared" ref="AL16:AL47" si="3">SUM(F16:AK16)</f>
        <v>118931.8200253449</v>
      </c>
    </row>
    <row r="17" spans="5:38" x14ac:dyDescent="0.3">
      <c r="E17">
        <v>2020</v>
      </c>
      <c r="F17">
        <f>IF(E17&lt;startYear,'EIA AEO 2018 reference case'!C8-'EIA AEO 2018 reference case'!F8,0)</f>
        <v>7141.9846939999998</v>
      </c>
      <c r="G17">
        <f t="shared" si="0"/>
        <v>7433.5139555240003</v>
      </c>
      <c r="H17">
        <f t="shared" si="0"/>
        <v>7347.5796921779993</v>
      </c>
      <c r="I17">
        <f t="shared" si="0"/>
        <v>8056.965252168784</v>
      </c>
      <c r="J17">
        <f t="shared" si="0"/>
        <v>8094.4899067006409</v>
      </c>
      <c r="K17">
        <f t="shared" si="0"/>
        <v>10383.131832699341</v>
      </c>
      <c r="L17">
        <f t="shared" si="0"/>
        <v>7805.9027973132543</v>
      </c>
      <c r="M17">
        <f t="shared" si="0"/>
        <v>6532.3554282701307</v>
      </c>
      <c r="N17">
        <f t="shared" si="0"/>
        <v>5415.1611050443398</v>
      </c>
      <c r="O17">
        <f t="shared" si="0"/>
        <v>4016.9148377422166</v>
      </c>
      <c r="P17">
        <f t="shared" si="0"/>
        <v>4074.4365900196935</v>
      </c>
      <c r="Q17">
        <f t="shared" si="1"/>
        <v>3532.278766758337</v>
      </c>
      <c r="R17">
        <f t="shared" si="1"/>
        <v>4303.4346860033611</v>
      </c>
      <c r="S17">
        <f t="shared" si="1"/>
        <v>5060.4086690659396</v>
      </c>
      <c r="T17">
        <f t="shared" si="1"/>
        <v>4789.3003013942453</v>
      </c>
      <c r="U17">
        <f t="shared" si="1"/>
        <v>4540.1916882307241</v>
      </c>
      <c r="V17">
        <f t="shared" si="1"/>
        <v>4031.579365653196</v>
      </c>
      <c r="W17">
        <f t="shared" si="1"/>
        <v>3479.1954437103682</v>
      </c>
      <c r="X17">
        <f t="shared" si="1"/>
        <v>3009.7977598340012</v>
      </c>
      <c r="Y17">
        <f t="shared" si="1"/>
        <v>2589.2040568840234</v>
      </c>
      <c r="Z17">
        <f t="shared" si="1"/>
        <v>2174.6214271231079</v>
      </c>
      <c r="AA17">
        <f t="shared" si="2"/>
        <v>1613.22377697364</v>
      </c>
      <c r="AB17">
        <f t="shared" si="2"/>
        <v>1470.3327310273849</v>
      </c>
      <c r="AC17">
        <f t="shared" si="2"/>
        <v>1107.9168708140846</v>
      </c>
      <c r="AD17">
        <f t="shared" si="2"/>
        <v>898.70381494418984</v>
      </c>
      <c r="AE17">
        <f t="shared" si="2"/>
        <v>764.42174733097124</v>
      </c>
      <c r="AF17">
        <f t="shared" si="2"/>
        <v>714.43415684033607</v>
      </c>
      <c r="AG17">
        <f t="shared" si="2"/>
        <v>0</v>
      </c>
      <c r="AH17">
        <f t="shared" si="2"/>
        <v>0</v>
      </c>
      <c r="AI17">
        <f t="shared" si="2"/>
        <v>0</v>
      </c>
      <c r="AJ17">
        <f t="shared" si="2"/>
        <v>0</v>
      </c>
      <c r="AK17">
        <f t="shared" si="2"/>
        <v>0</v>
      </c>
      <c r="AL17">
        <f t="shared" si="3"/>
        <v>120381.48135424832</v>
      </c>
    </row>
    <row r="18" spans="5:38" x14ac:dyDescent="0.3">
      <c r="E18">
        <v>2021</v>
      </c>
      <c r="F18">
        <f>IF(E18&lt;startYear,'EIA AEO 2018 reference case'!C9-'EIA AEO 2018 reference case'!F9,0)</f>
        <v>6788.436447</v>
      </c>
      <c r="G18">
        <f t="shared" si="0"/>
        <v>7077.7068317539997</v>
      </c>
      <c r="H18">
        <f t="shared" si="0"/>
        <v>7366.0047470480004</v>
      </c>
      <c r="I18">
        <f t="shared" si="0"/>
        <v>7280.2393487669997</v>
      </c>
      <c r="J18">
        <f t="shared" si="0"/>
        <v>7949.3182344111337</v>
      </c>
      <c r="K18">
        <f t="shared" si="0"/>
        <v>7934.2864606305238</v>
      </c>
      <c r="L18">
        <f t="shared" si="0"/>
        <v>10140.380610255786</v>
      </c>
      <c r="M18">
        <f t="shared" si="0"/>
        <v>7568.073332324384</v>
      </c>
      <c r="N18">
        <f t="shared" si="0"/>
        <v>6297.7478259080153</v>
      </c>
      <c r="O18">
        <f t="shared" si="0"/>
        <v>5188.2160529120974</v>
      </c>
      <c r="P18">
        <f t="shared" si="0"/>
        <v>3826.5628587969604</v>
      </c>
      <c r="Q18">
        <f t="shared" si="1"/>
        <v>3850.9662158221845</v>
      </c>
      <c r="R18">
        <f t="shared" si="1"/>
        <v>3322.534818394819</v>
      </c>
      <c r="S18">
        <f t="shared" si="1"/>
        <v>4019.4203451767407</v>
      </c>
      <c r="T18">
        <f t="shared" si="1"/>
        <v>4702.8375495927703</v>
      </c>
      <c r="U18">
        <f t="shared" si="1"/>
        <v>4377.6579614396996</v>
      </c>
      <c r="V18">
        <f t="shared" si="1"/>
        <v>4121.4759990810544</v>
      </c>
      <c r="W18">
        <f t="shared" si="1"/>
        <v>3638.0586705993978</v>
      </c>
      <c r="X18">
        <f t="shared" si="1"/>
        <v>3125.899659139337</v>
      </c>
      <c r="Y18">
        <f t="shared" si="1"/>
        <v>2691.8092987213181</v>
      </c>
      <c r="Z18">
        <f t="shared" si="1"/>
        <v>2304.67613854512</v>
      </c>
      <c r="AA18">
        <f t="shared" si="2"/>
        <v>1932.9968241094291</v>
      </c>
      <c r="AB18">
        <f t="shared" si="2"/>
        <v>1428.3752191954106</v>
      </c>
      <c r="AC18">
        <f t="shared" si="2"/>
        <v>1297.3524097300453</v>
      </c>
      <c r="AD18">
        <f t="shared" si="2"/>
        <v>974.96684631639448</v>
      </c>
      <c r="AE18">
        <f t="shared" si="2"/>
        <v>789.77001919337886</v>
      </c>
      <c r="AF18">
        <f t="shared" si="2"/>
        <v>672.16395023930238</v>
      </c>
      <c r="AG18">
        <f t="shared" si="2"/>
        <v>621.04407097885428</v>
      </c>
      <c r="AH18">
        <f t="shared" si="2"/>
        <v>0</v>
      </c>
      <c r="AI18">
        <f t="shared" si="2"/>
        <v>0</v>
      </c>
      <c r="AJ18">
        <f t="shared" si="2"/>
        <v>0</v>
      </c>
      <c r="AK18">
        <f t="shared" si="2"/>
        <v>0</v>
      </c>
      <c r="AL18">
        <f t="shared" si="3"/>
        <v>121288.97874608319</v>
      </c>
    </row>
    <row r="19" spans="5:38" x14ac:dyDescent="0.3">
      <c r="E19">
        <v>2022</v>
      </c>
      <c r="F19">
        <f>IF(E19&lt;startYear,'EIA AEO 2018 reference case'!C10-'EIA AEO 2018 reference case'!F10,0)</f>
        <v>6714.5519469999999</v>
      </c>
      <c r="G19">
        <f t="shared" si="0"/>
        <v>6727.3405189770001</v>
      </c>
      <c r="H19">
        <f t="shared" si="0"/>
        <v>7013.4289695079997</v>
      </c>
      <c r="I19">
        <f t="shared" si="0"/>
        <v>7298.4955385720004</v>
      </c>
      <c r="J19">
        <f t="shared" si="0"/>
        <v>7182.9699638399998</v>
      </c>
      <c r="K19">
        <f t="shared" si="0"/>
        <v>7791.9879776884136</v>
      </c>
      <c r="L19">
        <f t="shared" si="0"/>
        <v>7748.7877336019683</v>
      </c>
      <c r="M19">
        <f t="shared" si="0"/>
        <v>9831.424508963988</v>
      </c>
      <c r="N19">
        <f t="shared" si="0"/>
        <v>7296.2682294799615</v>
      </c>
      <c r="O19">
        <f t="shared" si="0"/>
        <v>6033.8142732506358</v>
      </c>
      <c r="P19">
        <f t="shared" si="0"/>
        <v>4942.358913102169</v>
      </c>
      <c r="Q19">
        <f t="shared" si="1"/>
        <v>3616.6875999598819</v>
      </c>
      <c r="R19">
        <f t="shared" si="1"/>
        <v>3622.2988561782222</v>
      </c>
      <c r="S19">
        <f t="shared" si="1"/>
        <v>3103.2570541965961</v>
      </c>
      <c r="T19">
        <f t="shared" si="1"/>
        <v>3735.4060043501199</v>
      </c>
      <c r="U19">
        <f t="shared" si="1"/>
        <v>4298.6267188839711</v>
      </c>
      <c r="V19">
        <f t="shared" si="1"/>
        <v>3973.9318203304319</v>
      </c>
      <c r="W19">
        <f t="shared" si="1"/>
        <v>3719.180533035294</v>
      </c>
      <c r="X19">
        <f t="shared" si="1"/>
        <v>3268.6310793244033</v>
      </c>
      <c r="Y19">
        <f t="shared" si="1"/>
        <v>2795.644903996852</v>
      </c>
      <c r="Z19">
        <f t="shared" si="1"/>
        <v>2396.0060790816128</v>
      </c>
      <c r="AA19">
        <f t="shared" si="2"/>
        <v>2048.6010120401065</v>
      </c>
      <c r="AB19">
        <f t="shared" si="2"/>
        <v>1711.5076046802237</v>
      </c>
      <c r="AC19">
        <f t="shared" si="2"/>
        <v>1260.3310757606564</v>
      </c>
      <c r="AD19">
        <f t="shared" si="2"/>
        <v>1141.6701205624399</v>
      </c>
      <c r="AE19">
        <f t="shared" si="2"/>
        <v>856.78904676289199</v>
      </c>
      <c r="AF19">
        <f t="shared" si="2"/>
        <v>694.45294791141941</v>
      </c>
      <c r="AG19">
        <f t="shared" si="2"/>
        <v>584.29938158057007</v>
      </c>
      <c r="AH19">
        <f t="shared" si="2"/>
        <v>546.33200228966882</v>
      </c>
      <c r="AI19">
        <f t="shared" si="2"/>
        <v>0</v>
      </c>
      <c r="AJ19">
        <f t="shared" si="2"/>
        <v>0</v>
      </c>
      <c r="AK19">
        <f t="shared" si="2"/>
        <v>0</v>
      </c>
      <c r="AL19">
        <f t="shared" si="3"/>
        <v>121955.0824149095</v>
      </c>
    </row>
    <row r="20" spans="5:38" x14ac:dyDescent="0.3">
      <c r="E20">
        <v>2023</v>
      </c>
      <c r="F20">
        <f>IF(E20&lt;startYear,'EIA AEO 2018 reference case'!C11-'EIA AEO 2018 reference case'!F11,0)</f>
        <v>6696.8969440000001</v>
      </c>
      <c r="G20">
        <f t="shared" si="0"/>
        <v>6654.1209794770002</v>
      </c>
      <c r="H20">
        <f t="shared" si="0"/>
        <v>6666.2445909540002</v>
      </c>
      <c r="I20">
        <f t="shared" si="0"/>
        <v>6949.1511072619996</v>
      </c>
      <c r="J20">
        <f t="shared" si="0"/>
        <v>7200.982237440001</v>
      </c>
      <c r="K20">
        <f t="shared" si="0"/>
        <v>7040.8070166389998</v>
      </c>
      <c r="L20">
        <f t="shared" si="0"/>
        <v>7609.8161014831594</v>
      </c>
      <c r="M20">
        <f t="shared" si="0"/>
        <v>7512.698444656532</v>
      </c>
      <c r="N20">
        <f t="shared" si="0"/>
        <v>9478.3318217733613</v>
      </c>
      <c r="O20">
        <f t="shared" si="0"/>
        <v>6990.4874887799861</v>
      </c>
      <c r="P20">
        <f t="shared" si="0"/>
        <v>5747.886257871809</v>
      </c>
      <c r="Q20">
        <f t="shared" si="1"/>
        <v>4671.2856563886571</v>
      </c>
      <c r="R20">
        <f t="shared" si="1"/>
        <v>3401.9315211498483</v>
      </c>
      <c r="S20">
        <f t="shared" si="1"/>
        <v>3383.2375256413525</v>
      </c>
      <c r="T20">
        <f t="shared" si="1"/>
        <v>2883.9792899983727</v>
      </c>
      <c r="U20">
        <f t="shared" si="1"/>
        <v>3414.3463147200277</v>
      </c>
      <c r="V20">
        <f t="shared" si="1"/>
        <v>3902.189173381109</v>
      </c>
      <c r="W20">
        <f t="shared" si="1"/>
        <v>3586.0380769117241</v>
      </c>
      <c r="X20">
        <f t="shared" si="1"/>
        <v>3341.5154016453962</v>
      </c>
      <c r="Y20">
        <f t="shared" si="1"/>
        <v>2923.2965918282134</v>
      </c>
      <c r="Z20">
        <f t="shared" si="1"/>
        <v>2488.4311782829122</v>
      </c>
      <c r="AA20">
        <f t="shared" si="2"/>
        <v>2129.7831814058782</v>
      </c>
      <c r="AB20">
        <f t="shared" si="2"/>
        <v>1813.8654794105112</v>
      </c>
      <c r="AC20">
        <f t="shared" si="2"/>
        <v>1510.1537688354915</v>
      </c>
      <c r="AD20">
        <f t="shared" si="2"/>
        <v>1109.0913466693776</v>
      </c>
      <c r="AE20">
        <f t="shared" si="2"/>
        <v>1003.2858635245683</v>
      </c>
      <c r="AF20">
        <f t="shared" si="2"/>
        <v>753.38347215357749</v>
      </c>
      <c r="AG20">
        <f t="shared" si="2"/>
        <v>603.67478478574367</v>
      </c>
      <c r="AH20">
        <f t="shared" si="2"/>
        <v>514.0077266535842</v>
      </c>
      <c r="AI20">
        <f t="shared" si="2"/>
        <v>476.28943789355736</v>
      </c>
      <c r="AJ20">
        <f t="shared" si="2"/>
        <v>0</v>
      </c>
      <c r="AK20">
        <f t="shared" si="2"/>
        <v>0</v>
      </c>
      <c r="AL20">
        <f t="shared" si="3"/>
        <v>122457.20878161675</v>
      </c>
    </row>
    <row r="21" spans="5:38" x14ac:dyDescent="0.3">
      <c r="E21">
        <v>2024</v>
      </c>
      <c r="F21">
        <f>IF(E21&lt;startYear,'EIA AEO 2018 reference case'!C12-'EIA AEO 2018 reference case'!F12,0)</f>
        <v>6637.6143790000006</v>
      </c>
      <c r="G21">
        <f t="shared" si="0"/>
        <v>6636.6248715040001</v>
      </c>
      <c r="H21">
        <f t="shared" si="0"/>
        <v>6593.6900119540005</v>
      </c>
      <c r="I21">
        <f t="shared" si="0"/>
        <v>6605.1486629310002</v>
      </c>
      <c r="J21">
        <f t="shared" si="0"/>
        <v>6856.3053062399995</v>
      </c>
      <c r="K21">
        <f t="shared" si="0"/>
        <v>7058.4627973240013</v>
      </c>
      <c r="L21">
        <f t="shared" si="0"/>
        <v>6876.1972883010003</v>
      </c>
      <c r="M21">
        <f t="shared" si="0"/>
        <v>7377.9609863128344</v>
      </c>
      <c r="N21">
        <f t="shared" si="0"/>
        <v>7242.8821144331769</v>
      </c>
      <c r="O21">
        <f t="shared" si="0"/>
        <v>9081.1025486839062</v>
      </c>
      <c r="P21">
        <f t="shared" si="0"/>
        <v>6659.2250196883469</v>
      </c>
      <c r="Q21">
        <f t="shared" si="1"/>
        <v>5432.6322921977171</v>
      </c>
      <c r="R21">
        <f t="shared" si="1"/>
        <v>4393.9083704492496</v>
      </c>
      <c r="S21">
        <f t="shared" si="1"/>
        <v>3177.4138023939045</v>
      </c>
      <c r="T21">
        <f t="shared" si="1"/>
        <v>3144.1761951044823</v>
      </c>
      <c r="U21">
        <f t="shared" si="1"/>
        <v>2636.1000782960336</v>
      </c>
      <c r="V21">
        <f t="shared" si="1"/>
        <v>3099.4608498905131</v>
      </c>
      <c r="W21">
        <f t="shared" si="1"/>
        <v>3521.2981982901242</v>
      </c>
      <c r="X21">
        <f t="shared" si="1"/>
        <v>3221.8929300288555</v>
      </c>
      <c r="Y21">
        <f t="shared" si="1"/>
        <v>2988.4806049113618</v>
      </c>
      <c r="Z21">
        <f t="shared" si="1"/>
        <v>2602.0552081108276</v>
      </c>
      <c r="AA21">
        <f t="shared" si="2"/>
        <v>2211.9388251403661</v>
      </c>
      <c r="AB21">
        <f t="shared" si="2"/>
        <v>1885.7455252031214</v>
      </c>
      <c r="AC21">
        <f t="shared" si="2"/>
        <v>1600.4695406563333</v>
      </c>
      <c r="AD21">
        <f t="shared" si="2"/>
        <v>1328.9353165752325</v>
      </c>
      <c r="AE21">
        <f t="shared" si="2"/>
        <v>974.65603192157414</v>
      </c>
      <c r="AF21">
        <f t="shared" si="2"/>
        <v>882.19963861643089</v>
      </c>
      <c r="AG21">
        <f t="shared" si="2"/>
        <v>654.90197252565883</v>
      </c>
      <c r="AH21">
        <f t="shared" si="2"/>
        <v>531.05225428520305</v>
      </c>
      <c r="AI21">
        <f t="shared" si="2"/>
        <v>448.10930015953488</v>
      </c>
      <c r="AJ21">
        <f t="shared" si="2"/>
        <v>415.58588208359419</v>
      </c>
      <c r="AK21">
        <f>AJ20*AK$1</f>
        <v>0</v>
      </c>
      <c r="AL21">
        <f t="shared" si="3"/>
        <v>122776.22680321237</v>
      </c>
    </row>
    <row r="22" spans="5:38" x14ac:dyDescent="0.3">
      <c r="E22">
        <v>2025</v>
      </c>
      <c r="F22">
        <f>IF(E22&lt;startYear,'EIA AEO 2018 reference case'!C13-'EIA AEO 2018 reference case'!F13,0)</f>
        <v>6637.6226100000003</v>
      </c>
      <c r="G22">
        <f t="shared" si="0"/>
        <v>6577.8758495890006</v>
      </c>
      <c r="H22">
        <f t="shared" si="0"/>
        <v>6576.3527990080001</v>
      </c>
      <c r="I22">
        <f t="shared" si="0"/>
        <v>6533.2590444310008</v>
      </c>
      <c r="J22">
        <f t="shared" si="0"/>
        <v>6516.8989891200008</v>
      </c>
      <c r="K22">
        <f t="shared" si="0"/>
        <v>6720.6075970539996</v>
      </c>
      <c r="L22">
        <f t="shared" si="0"/>
        <v>6893.4402877160019</v>
      </c>
      <c r="M22">
        <f t="shared" si="0"/>
        <v>6666.6939976889998</v>
      </c>
      <c r="N22">
        <f t="shared" si="0"/>
        <v>7112.9837118324631</v>
      </c>
      <c r="O22">
        <f t="shared" si="0"/>
        <v>6939.3387429319027</v>
      </c>
      <c r="P22">
        <f t="shared" si="0"/>
        <v>8650.7708361703317</v>
      </c>
      <c r="Q22">
        <f t="shared" si="1"/>
        <v>6293.9869127411539</v>
      </c>
      <c r="R22">
        <f t="shared" si="1"/>
        <v>5110.0468389498092</v>
      </c>
      <c r="S22">
        <f t="shared" si="1"/>
        <v>4103.9230260580516</v>
      </c>
      <c r="T22">
        <f t="shared" si="1"/>
        <v>2952.8960836379601</v>
      </c>
      <c r="U22">
        <f t="shared" si="1"/>
        <v>2873.9329518888908</v>
      </c>
      <c r="V22">
        <f t="shared" si="1"/>
        <v>2392.9877745110466</v>
      </c>
      <c r="W22">
        <f t="shared" si="1"/>
        <v>2796.9238346621564</v>
      </c>
      <c r="X22">
        <f t="shared" si="1"/>
        <v>3163.7270788169544</v>
      </c>
      <c r="Y22">
        <f t="shared" si="1"/>
        <v>2881.496379681827</v>
      </c>
      <c r="Z22">
        <f t="shared" si="1"/>
        <v>2660.0761428331903</v>
      </c>
      <c r="AA22">
        <f t="shared" si="2"/>
        <v>2312.9379627651801</v>
      </c>
      <c r="AB22">
        <f t="shared" si="2"/>
        <v>1958.487501426366</v>
      </c>
      <c r="AC22">
        <f t="shared" si="2"/>
        <v>1663.8931104733424</v>
      </c>
      <c r="AD22">
        <f t="shared" si="2"/>
        <v>1408.4131957775733</v>
      </c>
      <c r="AE22">
        <f t="shared" si="2"/>
        <v>1167.8522478994466</v>
      </c>
      <c r="AF22">
        <f t="shared" si="2"/>
        <v>857.02513151724634</v>
      </c>
      <c r="AG22">
        <f t="shared" si="2"/>
        <v>766.87942441820462</v>
      </c>
      <c r="AH22">
        <f t="shared" si="2"/>
        <v>576.11677282332391</v>
      </c>
      <c r="AI22">
        <f t="shared" si="2"/>
        <v>462.96863194094618</v>
      </c>
      <c r="AJ22">
        <f t="shared" si="2"/>
        <v>390.9973305313589</v>
      </c>
      <c r="AK22">
        <f>AJ21*AK$1</f>
        <v>126.0766159130005</v>
      </c>
      <c r="AL22">
        <f>SUM(F22:AK22)</f>
        <v>122747.48941480873</v>
      </c>
    </row>
    <row r="23" spans="5:38" x14ac:dyDescent="0.3">
      <c r="E23">
        <v>2026</v>
      </c>
      <c r="F23">
        <f>IF(E23&lt;startYear,'EIA AEO 2018 reference case'!C14-'EIA AEO 2018 reference case'!F14,0)</f>
        <v>6725.1916770000007</v>
      </c>
      <c r="G23">
        <f t="shared" si="0"/>
        <v>6577.8840065100003</v>
      </c>
      <c r="H23">
        <f t="shared" si="0"/>
        <v>6518.1373201780007</v>
      </c>
      <c r="I23">
        <f t="shared" si="0"/>
        <v>6516.0807265120002</v>
      </c>
      <c r="J23">
        <f t="shared" si="0"/>
        <v>6445.969869120001</v>
      </c>
      <c r="K23">
        <f t="shared" si="0"/>
        <v>6387.9186966270008</v>
      </c>
      <c r="L23">
        <f t="shared" si="0"/>
        <v>6563.4839337860003</v>
      </c>
      <c r="M23">
        <f t="shared" si="0"/>
        <v>6683.4116391240013</v>
      </c>
      <c r="N23">
        <f t="shared" si="0"/>
        <v>6427.2616655609991</v>
      </c>
      <c r="O23">
        <f t="shared" si="0"/>
        <v>6814.8842780420455</v>
      </c>
      <c r="P23">
        <f t="shared" si="0"/>
        <v>6610.5000904721901</v>
      </c>
      <c r="Q23">
        <f t="shared" si="1"/>
        <v>8176.3025377579279</v>
      </c>
      <c r="R23">
        <f t="shared" si="1"/>
        <v>5920.2548963300733</v>
      </c>
      <c r="S23">
        <f t="shared" si="1"/>
        <v>4772.79841055427</v>
      </c>
      <c r="T23">
        <f t="shared" si="1"/>
        <v>3813.9376816668528</v>
      </c>
      <c r="U23">
        <f t="shared" si="1"/>
        <v>2699.0934450442846</v>
      </c>
      <c r="V23">
        <f t="shared" si="1"/>
        <v>2608.8866941197521</v>
      </c>
      <c r="W23">
        <f t="shared" si="1"/>
        <v>2159.4092865607649</v>
      </c>
      <c r="X23">
        <f t="shared" si="1"/>
        <v>2512.9094938355356</v>
      </c>
      <c r="Y23">
        <f t="shared" si="1"/>
        <v>2829.4758149616009</v>
      </c>
      <c r="Z23">
        <f t="shared" si="1"/>
        <v>2564.8484258706371</v>
      </c>
      <c r="AA23">
        <f t="shared" si="2"/>
        <v>2364.5121269628357</v>
      </c>
      <c r="AB23">
        <f t="shared" si="2"/>
        <v>2047.9138211983368</v>
      </c>
      <c r="AC23">
        <f t="shared" si="2"/>
        <v>1728.077207140911</v>
      </c>
      <c r="AD23">
        <f t="shared" si="2"/>
        <v>1464.2259372165413</v>
      </c>
      <c r="AE23">
        <f t="shared" si="2"/>
        <v>1237.6964447742309</v>
      </c>
      <c r="AF23">
        <f t="shared" si="2"/>
        <v>1026.9045628081342</v>
      </c>
      <c r="AG23">
        <f t="shared" si="2"/>
        <v>744.99570256074355</v>
      </c>
      <c r="AH23">
        <f t="shared" si="2"/>
        <v>674.62325305962361</v>
      </c>
      <c r="AI23">
        <f t="shared" si="2"/>
        <v>502.2556481023849</v>
      </c>
      <c r="AJ23">
        <f t="shared" si="2"/>
        <v>403.96282590925699</v>
      </c>
      <c r="AK23">
        <f t="shared" si="2"/>
        <v>118.61716768928866</v>
      </c>
      <c r="AL23">
        <f t="shared" si="3"/>
        <v>122642.42528705623</v>
      </c>
    </row>
    <row r="24" spans="5:38" x14ac:dyDescent="0.3">
      <c r="E24">
        <v>2027</v>
      </c>
      <c r="F24">
        <f>IF(E24&lt;startYear,'EIA AEO 2018 reference case'!C15-'EIA AEO 2018 reference case'!F15,0)</f>
        <v>6693.2237260000002</v>
      </c>
      <c r="G24">
        <f t="shared" si="0"/>
        <v>6664.6649519070006</v>
      </c>
      <c r="H24">
        <f t="shared" si="0"/>
        <v>6518.1454030200002</v>
      </c>
      <c r="I24">
        <f t="shared" si="0"/>
        <v>6458.3987907670007</v>
      </c>
      <c r="J24">
        <f t="shared" si="0"/>
        <v>6429.0210662400004</v>
      </c>
      <c r="K24">
        <f t="shared" si="0"/>
        <v>6318.3933821270011</v>
      </c>
      <c r="L24">
        <f t="shared" si="0"/>
        <v>6238.5730947930015</v>
      </c>
      <c r="M24">
        <f t="shared" si="0"/>
        <v>6363.5083623539995</v>
      </c>
      <c r="N24">
        <f t="shared" si="0"/>
        <v>6443.3788978760012</v>
      </c>
      <c r="O24">
        <f t="shared" si="0"/>
        <v>6157.9002919169989</v>
      </c>
      <c r="P24">
        <f t="shared" si="0"/>
        <v>6491.9432247690938</v>
      </c>
      <c r="Q24">
        <f t="shared" si="1"/>
        <v>6247.9343967345567</v>
      </c>
      <c r="R24">
        <f t="shared" si="1"/>
        <v>7690.800092870817</v>
      </c>
      <c r="S24">
        <f t="shared" si="1"/>
        <v>5529.5350609912166</v>
      </c>
      <c r="T24">
        <f t="shared" si="1"/>
        <v>4435.54998215873</v>
      </c>
      <c r="U24">
        <f t="shared" si="1"/>
        <v>3486.1281619202809</v>
      </c>
      <c r="V24">
        <f t="shared" si="1"/>
        <v>2450.1716264235638</v>
      </c>
      <c r="W24">
        <f t="shared" si="1"/>
        <v>2354.2344072435212</v>
      </c>
      <c r="X24">
        <f t="shared" si="1"/>
        <v>1940.1315223625413</v>
      </c>
      <c r="Y24">
        <f t="shared" si="1"/>
        <v>2247.4178274106512</v>
      </c>
      <c r="Z24">
        <f t="shared" si="1"/>
        <v>2518.5444067240624</v>
      </c>
      <c r="AA24">
        <f t="shared" si="2"/>
        <v>2279.8652674405662</v>
      </c>
      <c r="AB24">
        <f t="shared" si="2"/>
        <v>2093.5784457483442</v>
      </c>
      <c r="AC24">
        <f t="shared" si="2"/>
        <v>1806.9827834102971</v>
      </c>
      <c r="AD24">
        <f t="shared" si="2"/>
        <v>1520.7079422840018</v>
      </c>
      <c r="AE24">
        <f t="shared" si="2"/>
        <v>1286.744005432718</v>
      </c>
      <c r="AF24">
        <f t="shared" si="2"/>
        <v>1088.3192876463065</v>
      </c>
      <c r="AG24">
        <f t="shared" si="2"/>
        <v>892.66867224497946</v>
      </c>
      <c r="AH24">
        <f t="shared" si="2"/>
        <v>655.3721593955413</v>
      </c>
      <c r="AI24">
        <f t="shared" si="2"/>
        <v>588.13309241095385</v>
      </c>
      <c r="AJ24">
        <f t="shared" si="2"/>
        <v>438.2426733442378</v>
      </c>
      <c r="AK24">
        <f t="shared" si="2"/>
        <v>122.55052021966225</v>
      </c>
      <c r="AL24">
        <f t="shared" si="3"/>
        <v>122450.76352618763</v>
      </c>
    </row>
    <row r="25" spans="5:38" x14ac:dyDescent="0.3">
      <c r="E25">
        <v>2028</v>
      </c>
      <c r="F25">
        <f>IF(E25&lt;startYear,'EIA AEO 2018 reference case'!C16-'EIA AEO 2018 reference case'!F16,0)</f>
        <v>6686.8728569999994</v>
      </c>
      <c r="G25">
        <f t="shared" si="0"/>
        <v>6632.984712466</v>
      </c>
      <c r="H25">
        <f t="shared" si="0"/>
        <v>6604.1382268140005</v>
      </c>
      <c r="I25">
        <f t="shared" si="0"/>
        <v>6458.4067995300002</v>
      </c>
      <c r="J25">
        <f t="shared" si="0"/>
        <v>6372.1098038400005</v>
      </c>
      <c r="K25">
        <f t="shared" si="0"/>
        <v>6301.7800243040001</v>
      </c>
      <c r="L25">
        <f t="shared" si="0"/>
        <v>6170.6732392930016</v>
      </c>
      <c r="M25">
        <f t="shared" si="0"/>
        <v>6048.4968742770006</v>
      </c>
      <c r="N25">
        <f t="shared" si="0"/>
        <v>6134.9648521459994</v>
      </c>
      <c r="O25">
        <f t="shared" si="0"/>
        <v>6173.3420639720007</v>
      </c>
      <c r="P25">
        <f t="shared" si="0"/>
        <v>5866.092137136</v>
      </c>
      <c r="Q25">
        <f t="shared" si="1"/>
        <v>6135.880012186095</v>
      </c>
      <c r="R25">
        <f t="shared" si="1"/>
        <v>5876.9369426774438</v>
      </c>
      <c r="S25">
        <f t="shared" si="1"/>
        <v>7183.2293550342929</v>
      </c>
      <c r="T25">
        <f t="shared" si="1"/>
        <v>5138.815225652359</v>
      </c>
      <c r="U25">
        <f t="shared" si="1"/>
        <v>4054.3126283202946</v>
      </c>
      <c r="V25">
        <f t="shared" si="1"/>
        <v>3164.6226713996039</v>
      </c>
      <c r="W25">
        <f t="shared" si="1"/>
        <v>2211.0114477487537</v>
      </c>
      <c r="X25">
        <f t="shared" si="1"/>
        <v>2115.1730767066515</v>
      </c>
      <c r="Y25">
        <f t="shared" si="1"/>
        <v>1735.1544819163762</v>
      </c>
      <c r="Z25">
        <f t="shared" si="1"/>
        <v>2000.4488353875029</v>
      </c>
      <c r="AA25">
        <f t="shared" si="2"/>
        <v>2238.7061393102776</v>
      </c>
      <c r="AB25">
        <f t="shared" si="2"/>
        <v>2018.6307055463349</v>
      </c>
      <c r="AC25">
        <f t="shared" si="2"/>
        <v>1847.2750991897153</v>
      </c>
      <c r="AD25">
        <f t="shared" si="2"/>
        <v>1590.1448494010615</v>
      </c>
      <c r="AE25">
        <f t="shared" si="2"/>
        <v>1336.3797068556378</v>
      </c>
      <c r="AF25">
        <f t="shared" si="2"/>
        <v>1131.4473151218729</v>
      </c>
      <c r="AG25">
        <f t="shared" si="2"/>
        <v>946.0553284768547</v>
      </c>
      <c r="AH25">
        <f t="shared" si="2"/>
        <v>785.27995979445564</v>
      </c>
      <c r="AI25">
        <f t="shared" si="2"/>
        <v>571.35008767816419</v>
      </c>
      <c r="AJ25">
        <f t="shared" si="2"/>
        <v>513.17495318210683</v>
      </c>
      <c r="AK25">
        <f t="shared" si="2"/>
        <v>132.95002449769012</v>
      </c>
      <c r="AL25">
        <f t="shared" si="3"/>
        <v>122176.84043686153</v>
      </c>
    </row>
    <row r="26" spans="5:38" x14ac:dyDescent="0.3">
      <c r="E26">
        <v>2029</v>
      </c>
      <c r="F26">
        <f>IF(E26&lt;startYear,'EIA AEO 2018 reference case'!C17-'EIA AEO 2018 reference case'!F17,0)</f>
        <v>6641.8920950000002</v>
      </c>
      <c r="G26">
        <f t="shared" ref="G26:P35" si="4">F25*G$1</f>
        <v>6626.6910012869994</v>
      </c>
      <c r="H26">
        <f t="shared" si="4"/>
        <v>6572.7456989319999</v>
      </c>
      <c r="I26">
        <f t="shared" si="4"/>
        <v>6543.6115017210004</v>
      </c>
      <c r="J26">
        <f t="shared" si="4"/>
        <v>6372.1177056000006</v>
      </c>
      <c r="K26">
        <f t="shared" si="4"/>
        <v>6245.9951306390003</v>
      </c>
      <c r="L26">
        <f t="shared" si="4"/>
        <v>6154.4482915360004</v>
      </c>
      <c r="M26">
        <f t="shared" si="4"/>
        <v>5982.6657847770011</v>
      </c>
      <c r="N26">
        <f t="shared" si="4"/>
        <v>5831.2669079730003</v>
      </c>
      <c r="O26">
        <f t="shared" si="4"/>
        <v>5877.8534031619993</v>
      </c>
      <c r="P26">
        <f>O25*P$1</f>
        <v>5880.8021605760014</v>
      </c>
      <c r="Q26">
        <f t="shared" ref="Q26:Z35" si="5">P25*Q$1</f>
        <v>5544.3549408389999</v>
      </c>
      <c r="R26">
        <f t="shared" si="5"/>
        <v>5771.5362597755848</v>
      </c>
      <c r="S26">
        <f t="shared" si="5"/>
        <v>5489.0759679813718</v>
      </c>
      <c r="T26">
        <f t="shared" si="5"/>
        <v>6675.6586171977679</v>
      </c>
      <c r="U26">
        <f t="shared" si="5"/>
        <v>4697.1319335301732</v>
      </c>
      <c r="V26">
        <f t="shared" si="5"/>
        <v>3680.4067620556739</v>
      </c>
      <c r="W26">
        <f t="shared" si="5"/>
        <v>2855.7252393307181</v>
      </c>
      <c r="X26">
        <f t="shared" si="5"/>
        <v>1986.4937289928093</v>
      </c>
      <c r="Y26">
        <f t="shared" si="5"/>
        <v>1891.7027025091429</v>
      </c>
      <c r="Z26">
        <f t="shared" si="5"/>
        <v>1544.4781652222691</v>
      </c>
      <c r="AA26">
        <f t="shared" ref="AA26:AK35" si="6">Z25*AA$1</f>
        <v>1778.1767425666692</v>
      </c>
      <c r="AB26">
        <f t="shared" si="6"/>
        <v>1982.1877275143086</v>
      </c>
      <c r="AC26">
        <f t="shared" si="6"/>
        <v>1781.1447401879425</v>
      </c>
      <c r="AD26">
        <f t="shared" si="6"/>
        <v>1625.6020872869494</v>
      </c>
      <c r="AE26">
        <f t="shared" si="6"/>
        <v>1397.4000191706295</v>
      </c>
      <c r="AF26">
        <f t="shared" si="6"/>
        <v>1175.0925008558195</v>
      </c>
      <c r="AG26">
        <f t="shared" si="6"/>
        <v>983.54570530202022</v>
      </c>
      <c r="AH26">
        <f t="shared" si="6"/>
        <v>832.24416114129326</v>
      </c>
      <c r="AI26">
        <f t="shared" si="6"/>
        <v>684.60304187208942</v>
      </c>
      <c r="AJ26">
        <f t="shared" si="6"/>
        <v>498.53095885643739</v>
      </c>
      <c r="AK26">
        <f t="shared" si="6"/>
        <v>155.68228916760546</v>
      </c>
      <c r="AL26">
        <f t="shared" si="3"/>
        <v>121760.86397255928</v>
      </c>
    </row>
    <row r="27" spans="5:38" x14ac:dyDescent="0.3">
      <c r="E27">
        <v>2030</v>
      </c>
      <c r="F27">
        <f>IF(E27&lt;startYear,'EIA AEO 2018 reference case'!C18-'EIA AEO 2018 reference case'!F18,0)</f>
        <v>6647.6683949999997</v>
      </c>
      <c r="G27">
        <f t="shared" si="4"/>
        <v>6582.1150661450001</v>
      </c>
      <c r="H27">
        <f t="shared" si="4"/>
        <v>6566.5091455739994</v>
      </c>
      <c r="I27">
        <f t="shared" si="4"/>
        <v>6512.5066853979997</v>
      </c>
      <c r="J27">
        <f t="shared" si="4"/>
        <v>6456.1840099200008</v>
      </c>
      <c r="K27">
        <f t="shared" si="4"/>
        <v>6246.0028760100004</v>
      </c>
      <c r="L27">
        <f t="shared" si="4"/>
        <v>6099.967614301001</v>
      </c>
      <c r="M27">
        <f t="shared" si="4"/>
        <v>5966.9351771040001</v>
      </c>
      <c r="N27">
        <f t="shared" si="4"/>
        <v>5767.8001224730006</v>
      </c>
      <c r="O27">
        <f t="shared" si="4"/>
        <v>5586.8831958810006</v>
      </c>
      <c r="P27">
        <f t="shared" si="4"/>
        <v>5599.3160000959997</v>
      </c>
      <c r="Q27">
        <f t="shared" si="5"/>
        <v>5558.2581645240007</v>
      </c>
      <c r="R27">
        <f t="shared" si="5"/>
        <v>5215.135484163</v>
      </c>
      <c r="S27">
        <f t="shared" si="5"/>
        <v>5390.6314277100519</v>
      </c>
      <c r="T27">
        <f t="shared" si="5"/>
        <v>5101.214993285299</v>
      </c>
      <c r="U27">
        <f t="shared" si="5"/>
        <v>6101.8830005130021</v>
      </c>
      <c r="V27">
        <f t="shared" si="5"/>
        <v>4263.942550871875</v>
      </c>
      <c r="W27">
        <f t="shared" si="5"/>
        <v>3321.1638709386857</v>
      </c>
      <c r="X27">
        <f t="shared" si="5"/>
        <v>2565.7398949395192</v>
      </c>
      <c r="Y27">
        <f t="shared" si="5"/>
        <v>1776.6184701557313</v>
      </c>
      <c r="Z27">
        <f t="shared" si="5"/>
        <v>1683.8232846509954</v>
      </c>
      <c r="AA27">
        <f t="shared" si="6"/>
        <v>1372.8694801975726</v>
      </c>
      <c r="AB27">
        <f t="shared" si="6"/>
        <v>1574.4273241475719</v>
      </c>
      <c r="AC27">
        <f t="shared" si="6"/>
        <v>1748.9891713361546</v>
      </c>
      <c r="AD27">
        <f t="shared" si="6"/>
        <v>1567.4073713653895</v>
      </c>
      <c r="AE27">
        <f t="shared" si="6"/>
        <v>1428.5594100400463</v>
      </c>
      <c r="AF27">
        <f t="shared" si="6"/>
        <v>1228.7482927190019</v>
      </c>
      <c r="AG27">
        <f t="shared" si="6"/>
        <v>1021.4856379988496</v>
      </c>
      <c r="AH27">
        <f t="shared" si="6"/>
        <v>865.22441744613809</v>
      </c>
      <c r="AI27">
        <f t="shared" si="6"/>
        <v>725.54619176420431</v>
      </c>
      <c r="AJ27">
        <f t="shared" si="6"/>
        <v>597.34971300603877</v>
      </c>
      <c r="AK27">
        <f t="shared" si="6"/>
        <v>151.23972909127878</v>
      </c>
      <c r="AL27">
        <f t="shared" si="3"/>
        <v>121292.14616876641</v>
      </c>
    </row>
    <row r="28" spans="5:38" x14ac:dyDescent="0.3">
      <c r="E28">
        <v>2031</v>
      </c>
      <c r="F28">
        <f>IF(E28&lt;startYear,'EIA AEO 2018 reference case'!C19-'EIA AEO 2018 reference case'!F19,0)</f>
        <v>6620.4565240000002</v>
      </c>
      <c r="G28">
        <f t="shared" si="4"/>
        <v>6587.8393794449994</v>
      </c>
      <c r="H28">
        <f t="shared" si="4"/>
        <v>6522.3380372900001</v>
      </c>
      <c r="I28">
        <f t="shared" si="4"/>
        <v>6506.3272898609994</v>
      </c>
      <c r="J28">
        <f t="shared" si="4"/>
        <v>6425.4947769600003</v>
      </c>
      <c r="K28">
        <f t="shared" si="4"/>
        <v>6328.4053680570005</v>
      </c>
      <c r="L28">
        <f t="shared" si="4"/>
        <v>6099.9751785900007</v>
      </c>
      <c r="M28">
        <f t="shared" si="4"/>
        <v>5914.1144116890009</v>
      </c>
      <c r="N28">
        <f t="shared" si="4"/>
        <v>5752.634474896</v>
      </c>
      <c r="O28">
        <f t="shared" si="4"/>
        <v>5526.0762523810008</v>
      </c>
      <c r="P28">
        <f t="shared" si="4"/>
        <v>5322.1341744480014</v>
      </c>
      <c r="Q28">
        <f t="shared" si="5"/>
        <v>5292.2106582539991</v>
      </c>
      <c r="R28">
        <f t="shared" si="5"/>
        <v>5228.213145308001</v>
      </c>
      <c r="S28">
        <f t="shared" si="5"/>
        <v>4870.9515067290004</v>
      </c>
      <c r="T28">
        <f t="shared" si="5"/>
        <v>5009.7265956445181</v>
      </c>
      <c r="U28">
        <f t="shared" si="5"/>
        <v>4662.7634566723482</v>
      </c>
      <c r="V28">
        <f t="shared" si="5"/>
        <v>5539.1415303029416</v>
      </c>
      <c r="W28">
        <f t="shared" si="5"/>
        <v>3847.7409871413533</v>
      </c>
      <c r="X28">
        <f t="shared" si="5"/>
        <v>2983.9154425431457</v>
      </c>
      <c r="Y28">
        <f t="shared" si="5"/>
        <v>2294.6666382260078</v>
      </c>
      <c r="Z28">
        <f t="shared" si="5"/>
        <v>1581.3856712375191</v>
      </c>
      <c r="AA28">
        <f t="shared" si="6"/>
        <v>1496.7318085786626</v>
      </c>
      <c r="AB28">
        <f t="shared" si="6"/>
        <v>1215.561518924934</v>
      </c>
      <c r="AC28">
        <f t="shared" si="6"/>
        <v>1389.2005801302105</v>
      </c>
      <c r="AD28">
        <f t="shared" si="6"/>
        <v>1539.1104707758161</v>
      </c>
      <c r="AE28">
        <f t="shared" si="6"/>
        <v>1377.4185990786755</v>
      </c>
      <c r="AF28">
        <f t="shared" si="6"/>
        <v>1256.1470674490063</v>
      </c>
      <c r="AG28">
        <f t="shared" si="6"/>
        <v>1068.1276008603088</v>
      </c>
      <c r="AH28">
        <f t="shared" si="6"/>
        <v>898.60014771327371</v>
      </c>
      <c r="AI28">
        <f t="shared" si="6"/>
        <v>754.2982100812485</v>
      </c>
      <c r="AJ28">
        <f t="shared" si="6"/>
        <v>633.07461830406066</v>
      </c>
      <c r="AK28">
        <f t="shared" si="6"/>
        <v>181.21845226025897</v>
      </c>
      <c r="AL28">
        <f t="shared" si="3"/>
        <v>120726.00057383229</v>
      </c>
    </row>
    <row r="29" spans="5:38" x14ac:dyDescent="0.3">
      <c r="E29">
        <v>2032</v>
      </c>
      <c r="F29">
        <f>IF(E29&lt;startYear,'EIA AEO 2018 reference case'!C20-'EIA AEO 2018 reference case'!F20,0)</f>
        <v>6567.8965079999998</v>
      </c>
      <c r="G29">
        <f t="shared" si="4"/>
        <v>6560.8724152840005</v>
      </c>
      <c r="H29">
        <f t="shared" si="4"/>
        <v>6528.01036389</v>
      </c>
      <c r="I29">
        <f t="shared" si="4"/>
        <v>6462.5610084350001</v>
      </c>
      <c r="J29">
        <f t="shared" si="4"/>
        <v>6419.3979427199993</v>
      </c>
      <c r="K29">
        <f t="shared" si="4"/>
        <v>6298.3235261660002</v>
      </c>
      <c r="L29">
        <f t="shared" si="4"/>
        <v>6180.4511511630008</v>
      </c>
      <c r="M29">
        <f t="shared" si="4"/>
        <v>5914.1217455100004</v>
      </c>
      <c r="N29">
        <f t="shared" si="4"/>
        <v>5701.7107515610005</v>
      </c>
      <c r="O29">
        <f t="shared" si="4"/>
        <v>5511.5461849120002</v>
      </c>
      <c r="P29">
        <f t="shared" si="4"/>
        <v>5264.2087264480015</v>
      </c>
      <c r="Q29">
        <f t="shared" si="5"/>
        <v>5030.231407227001</v>
      </c>
      <c r="R29">
        <f t="shared" si="5"/>
        <v>4977.9633317179987</v>
      </c>
      <c r="S29">
        <f t="shared" si="5"/>
        <v>4883.1660797640016</v>
      </c>
      <c r="T29">
        <f t="shared" si="5"/>
        <v>4526.7675292949998</v>
      </c>
      <c r="U29">
        <f t="shared" si="5"/>
        <v>4579.1385246139153</v>
      </c>
      <c r="V29">
        <f t="shared" si="5"/>
        <v>4232.743680378876</v>
      </c>
      <c r="W29">
        <f t="shared" si="5"/>
        <v>4998.4683530422963</v>
      </c>
      <c r="X29">
        <f t="shared" si="5"/>
        <v>3457.0211518024962</v>
      </c>
      <c r="Y29">
        <f t="shared" si="5"/>
        <v>2668.6614768690542</v>
      </c>
      <c r="Z29">
        <f t="shared" si="5"/>
        <v>2042.5054691901828</v>
      </c>
      <c r="AA29">
        <f t="shared" si="6"/>
        <v>1405.6761522111281</v>
      </c>
      <c r="AB29">
        <f t="shared" si="6"/>
        <v>1325.2312888456909</v>
      </c>
      <c r="AC29">
        <f t="shared" si="6"/>
        <v>1072.5542814043536</v>
      </c>
      <c r="AD29">
        <f t="shared" si="6"/>
        <v>1222.4965105145852</v>
      </c>
      <c r="AE29">
        <f t="shared" si="6"/>
        <v>1352.5516258332927</v>
      </c>
      <c r="AF29">
        <f t="shared" si="6"/>
        <v>1211.1784233278011</v>
      </c>
      <c r="AG29">
        <f t="shared" si="6"/>
        <v>1091.9448364099205</v>
      </c>
      <c r="AH29">
        <f t="shared" si="6"/>
        <v>939.63104737335436</v>
      </c>
      <c r="AI29">
        <f t="shared" si="6"/>
        <v>783.39500057054624</v>
      </c>
      <c r="AJ29">
        <f t="shared" si="6"/>
        <v>658.16216369834433</v>
      </c>
      <c r="AK29">
        <f t="shared" si="6"/>
        <v>192.05634487876</v>
      </c>
      <c r="AL29">
        <f t="shared" si="3"/>
        <v>120060.64500305762</v>
      </c>
    </row>
    <row r="30" spans="5:38" x14ac:dyDescent="0.3">
      <c r="E30">
        <v>2033</v>
      </c>
      <c r="F30">
        <f>IF(E30&lt;startYear,'EIA AEO 2018 reference case'!C21-'EIA AEO 2018 reference case'!F21,0)</f>
        <v>6521.7184239999997</v>
      </c>
      <c r="G30">
        <f t="shared" si="4"/>
        <v>6508.7854394279993</v>
      </c>
      <c r="H30">
        <f t="shared" si="4"/>
        <v>6501.2883065680007</v>
      </c>
      <c r="I30">
        <f t="shared" si="4"/>
        <v>6468.1813483349997</v>
      </c>
      <c r="J30">
        <f t="shared" si="4"/>
        <v>6376.2164112</v>
      </c>
      <c r="K30">
        <f t="shared" si="4"/>
        <v>6292.3473584369995</v>
      </c>
      <c r="L30">
        <f t="shared" si="4"/>
        <v>6151.0726041940006</v>
      </c>
      <c r="M30">
        <f t="shared" si="4"/>
        <v>5992.1457842070004</v>
      </c>
      <c r="N30">
        <f t="shared" si="4"/>
        <v>5701.7178219899997</v>
      </c>
      <c r="O30">
        <f t="shared" si="4"/>
        <v>5462.7566339170007</v>
      </c>
      <c r="P30">
        <f t="shared" si="4"/>
        <v>5250.3672040960009</v>
      </c>
      <c r="Q30">
        <f t="shared" si="5"/>
        <v>4975.4829927270011</v>
      </c>
      <c r="R30">
        <f t="shared" si="5"/>
        <v>4731.5402035590005</v>
      </c>
      <c r="S30">
        <f t="shared" si="5"/>
        <v>4649.4320357939987</v>
      </c>
      <c r="T30">
        <f t="shared" si="5"/>
        <v>4538.1190142200012</v>
      </c>
      <c r="U30">
        <f t="shared" si="5"/>
        <v>4137.6899895870001</v>
      </c>
      <c r="V30">
        <f t="shared" si="5"/>
        <v>4156.8309934108229</v>
      </c>
      <c r="W30">
        <f t="shared" si="5"/>
        <v>3819.5874247243642</v>
      </c>
      <c r="X30">
        <f t="shared" si="5"/>
        <v>4490.8976152057712</v>
      </c>
      <c r="Y30">
        <f t="shared" si="5"/>
        <v>3091.7830448553041</v>
      </c>
      <c r="Z30">
        <f t="shared" si="5"/>
        <v>2375.401973916411</v>
      </c>
      <c r="AA30">
        <f t="shared" si="6"/>
        <v>1815.5604170579402</v>
      </c>
      <c r="AB30">
        <f t="shared" si="6"/>
        <v>1244.6090931036031</v>
      </c>
      <c r="AC30">
        <f t="shared" si="6"/>
        <v>1169.32172545208</v>
      </c>
      <c r="AD30">
        <f t="shared" si="6"/>
        <v>943.84776763583113</v>
      </c>
      <c r="AE30">
        <f t="shared" si="6"/>
        <v>1074.3151153006959</v>
      </c>
      <c r="AF30">
        <f t="shared" si="6"/>
        <v>1189.3126365085852</v>
      </c>
      <c r="AG30">
        <f t="shared" si="6"/>
        <v>1052.8544464222061</v>
      </c>
      <c r="AH30">
        <f t="shared" si="6"/>
        <v>960.58305157865186</v>
      </c>
      <c r="AI30">
        <f t="shared" si="6"/>
        <v>819.16552847933451</v>
      </c>
      <c r="AJ30">
        <f t="shared" si="6"/>
        <v>683.55053971351583</v>
      </c>
      <c r="AK30">
        <f t="shared" si="6"/>
        <v>199.66717325680111</v>
      </c>
      <c r="AL30">
        <f t="shared" si="3"/>
        <v>119346.15011888093</v>
      </c>
    </row>
    <row r="31" spans="5:38" x14ac:dyDescent="0.3">
      <c r="E31">
        <v>2034</v>
      </c>
      <c r="F31">
        <f>IF(E31&lt;startYear,'EIA AEO 2018 reference case'!C22-'EIA AEO 2018 reference case'!F22,0)</f>
        <v>6511.2869879999998</v>
      </c>
      <c r="G31">
        <f t="shared" si="4"/>
        <v>6463.0229581839994</v>
      </c>
      <c r="H31">
        <f t="shared" si="4"/>
        <v>6449.6743708559998</v>
      </c>
      <c r="I31">
        <f t="shared" si="4"/>
        <v>6441.704197852001</v>
      </c>
      <c r="J31">
        <f t="shared" si="4"/>
        <v>6381.7616592000004</v>
      </c>
      <c r="K31">
        <f t="shared" si="4"/>
        <v>6250.020461395</v>
      </c>
      <c r="L31">
        <f t="shared" si="4"/>
        <v>6145.2361555830003</v>
      </c>
      <c r="M31">
        <f t="shared" si="4"/>
        <v>5963.6623398660004</v>
      </c>
      <c r="N31">
        <f t="shared" si="4"/>
        <v>5776.9396505430004</v>
      </c>
      <c r="O31">
        <f t="shared" si="4"/>
        <v>5462.7634080299995</v>
      </c>
      <c r="P31">
        <f t="shared" si="4"/>
        <v>5203.8896731360019</v>
      </c>
      <c r="Q31">
        <f t="shared" si="5"/>
        <v>4962.4006355040001</v>
      </c>
      <c r="R31">
        <f t="shared" si="5"/>
        <v>4680.0427070590013</v>
      </c>
      <c r="S31">
        <f t="shared" si="5"/>
        <v>4419.2721269970007</v>
      </c>
      <c r="T31">
        <f t="shared" si="5"/>
        <v>4320.9007398699987</v>
      </c>
      <c r="U31">
        <f t="shared" si="5"/>
        <v>4148.0658096920015</v>
      </c>
      <c r="V31">
        <f t="shared" si="5"/>
        <v>3756.0947102579999</v>
      </c>
      <c r="W31">
        <f t="shared" si="5"/>
        <v>3751.0845418627546</v>
      </c>
      <c r="X31">
        <f t="shared" si="5"/>
        <v>3431.7264500282918</v>
      </c>
      <c r="Y31">
        <f t="shared" si="5"/>
        <v>4016.4293167933683</v>
      </c>
      <c r="Z31">
        <f t="shared" si="5"/>
        <v>2752.0266662997765</v>
      </c>
      <c r="AA31">
        <f t="shared" si="6"/>
        <v>2111.4684212590319</v>
      </c>
      <c r="AB31">
        <f t="shared" si="6"/>
        <v>1607.5274526033847</v>
      </c>
      <c r="AC31">
        <f t="shared" si="6"/>
        <v>1098.1844939149439</v>
      </c>
      <c r="AD31">
        <f t="shared" si="6"/>
        <v>1029.0031183978303</v>
      </c>
      <c r="AE31">
        <f t="shared" si="6"/>
        <v>829.44197761936664</v>
      </c>
      <c r="AF31">
        <f t="shared" si="6"/>
        <v>944.65639448854301</v>
      </c>
      <c r="AG31">
        <f t="shared" si="6"/>
        <v>1033.8469323898159</v>
      </c>
      <c r="AH31">
        <f t="shared" si="6"/>
        <v>926.19526489773023</v>
      </c>
      <c r="AI31">
        <f t="shared" si="6"/>
        <v>837.43137829933744</v>
      </c>
      <c r="AJ31">
        <f t="shared" si="6"/>
        <v>714.76207877118406</v>
      </c>
      <c r="AK31">
        <f t="shared" si="6"/>
        <v>207.3692648569093</v>
      </c>
      <c r="AL31">
        <f t="shared" si="3"/>
        <v>118627.89234450727</v>
      </c>
    </row>
    <row r="32" spans="5:38" x14ac:dyDescent="0.3">
      <c r="E32">
        <v>2035</v>
      </c>
      <c r="F32">
        <f>IF(E32&lt;startYear,'EIA AEO 2018 reference case'!C23-'EIA AEO 2018 reference case'!F23,0)</f>
        <v>6509.111774</v>
      </c>
      <c r="G32">
        <f t="shared" si="4"/>
        <v>6452.6854051079999</v>
      </c>
      <c r="H32">
        <f t="shared" si="4"/>
        <v>6404.3274923680001</v>
      </c>
      <c r="I32">
        <f t="shared" si="4"/>
        <v>6390.5633022840002</v>
      </c>
      <c r="J32">
        <f t="shared" si="4"/>
        <v>6355.6382630400012</v>
      </c>
      <c r="K32">
        <f t="shared" si="4"/>
        <v>6255.4559596950003</v>
      </c>
      <c r="L32">
        <f t="shared" si="4"/>
        <v>6103.8988353050008</v>
      </c>
      <c r="M32">
        <f t="shared" si="4"/>
        <v>5958.0037155869995</v>
      </c>
      <c r="N32">
        <f t="shared" si="4"/>
        <v>5749.4791806339999</v>
      </c>
      <c r="O32">
        <f t="shared" si="4"/>
        <v>5534.832750171</v>
      </c>
      <c r="P32">
        <f t="shared" si="4"/>
        <v>5203.8961262399998</v>
      </c>
      <c r="Q32">
        <f t="shared" si="5"/>
        <v>4918.4722548390018</v>
      </c>
      <c r="R32">
        <f t="shared" si="5"/>
        <v>4667.7371699679998</v>
      </c>
      <c r="S32">
        <f t="shared" si="5"/>
        <v>4371.1733174970013</v>
      </c>
      <c r="T32">
        <f t="shared" si="5"/>
        <v>4107.004050435</v>
      </c>
      <c r="U32">
        <f t="shared" si="5"/>
        <v>3949.5175357819994</v>
      </c>
      <c r="V32">
        <f t="shared" si="5"/>
        <v>3765.5136283280008</v>
      </c>
      <c r="W32">
        <f t="shared" si="5"/>
        <v>3389.4639516869997</v>
      </c>
      <c r="X32">
        <f t="shared" si="5"/>
        <v>3370.1797097972208</v>
      </c>
      <c r="Y32">
        <f t="shared" si="5"/>
        <v>3069.1607562906593</v>
      </c>
      <c r="Z32">
        <f t="shared" si="5"/>
        <v>3575.0634578050863</v>
      </c>
      <c r="AA32">
        <f t="shared" si="6"/>
        <v>2446.245925599801</v>
      </c>
      <c r="AB32">
        <f t="shared" si="6"/>
        <v>1869.5293313231014</v>
      </c>
      <c r="AC32">
        <f t="shared" si="6"/>
        <v>1418.406575826516</v>
      </c>
      <c r="AD32">
        <f t="shared" si="6"/>
        <v>966.40235464515069</v>
      </c>
      <c r="AE32">
        <f t="shared" si="6"/>
        <v>904.27546768294167</v>
      </c>
      <c r="AF32">
        <f t="shared" si="6"/>
        <v>729.33691135496042</v>
      </c>
      <c r="AG32">
        <f t="shared" si="6"/>
        <v>821.17189847696875</v>
      </c>
      <c r="AH32">
        <f t="shared" si="6"/>
        <v>909.47436909480052</v>
      </c>
      <c r="AI32">
        <f t="shared" si="6"/>
        <v>807.45228221853392</v>
      </c>
      <c r="AJ32">
        <f t="shared" si="6"/>
        <v>730.69992812393173</v>
      </c>
      <c r="AK32">
        <f t="shared" si="6"/>
        <v>216.83793400923562</v>
      </c>
      <c r="AL32">
        <f t="shared" si="3"/>
        <v>117921.01161521688</v>
      </c>
    </row>
    <row r="33" spans="5:38" x14ac:dyDescent="0.3">
      <c r="E33">
        <v>2036</v>
      </c>
      <c r="F33">
        <f>IF(E33&lt;startYear,'EIA AEO 2018 reference case'!C24-'EIA AEO 2018 reference case'!F24,0)</f>
        <v>6519.9122479999996</v>
      </c>
      <c r="G33">
        <f t="shared" si="4"/>
        <v>6450.529768034</v>
      </c>
      <c r="H33">
        <f t="shared" si="4"/>
        <v>6394.083822216</v>
      </c>
      <c r="I33">
        <f t="shared" si="4"/>
        <v>6345.6320265519998</v>
      </c>
      <c r="J33">
        <f t="shared" si="4"/>
        <v>6305.1806476800002</v>
      </c>
      <c r="K33">
        <f t="shared" si="4"/>
        <v>6229.8495890840013</v>
      </c>
      <c r="L33">
        <f t="shared" si="4"/>
        <v>6109.2072550050007</v>
      </c>
      <c r="M33">
        <f t="shared" si="4"/>
        <v>5917.9258566450007</v>
      </c>
      <c r="N33">
        <f t="shared" si="4"/>
        <v>5744.0237841629996</v>
      </c>
      <c r="O33">
        <f t="shared" si="4"/>
        <v>5508.5231264979993</v>
      </c>
      <c r="P33">
        <f t="shared" si="4"/>
        <v>5272.5502747680011</v>
      </c>
      <c r="Q33">
        <f t="shared" si="5"/>
        <v>4918.4783540099997</v>
      </c>
      <c r="R33">
        <f t="shared" si="5"/>
        <v>4626.4172221630015</v>
      </c>
      <c r="S33">
        <f t="shared" si="5"/>
        <v>4359.6799105440004</v>
      </c>
      <c r="T33">
        <f t="shared" si="5"/>
        <v>4062.303927935001</v>
      </c>
      <c r="U33">
        <f t="shared" si="5"/>
        <v>3754.0053551910005</v>
      </c>
      <c r="V33">
        <f t="shared" si="5"/>
        <v>3585.276316387999</v>
      </c>
      <c r="W33">
        <f t="shared" si="5"/>
        <v>3397.9634932920007</v>
      </c>
      <c r="X33">
        <f t="shared" si="5"/>
        <v>3045.2799742529996</v>
      </c>
      <c r="Y33">
        <f t="shared" si="5"/>
        <v>3014.1164972142224</v>
      </c>
      <c r="Z33">
        <f t="shared" si="5"/>
        <v>2731.8903435114662</v>
      </c>
      <c r="AA33">
        <f t="shared" si="6"/>
        <v>3177.8341847156321</v>
      </c>
      <c r="AB33">
        <f t="shared" si="6"/>
        <v>2165.9469132914905</v>
      </c>
      <c r="AC33">
        <f t="shared" si="6"/>
        <v>1649.5847041086188</v>
      </c>
      <c r="AD33">
        <f t="shared" si="6"/>
        <v>1248.197786727334</v>
      </c>
      <c r="AE33">
        <f t="shared" si="6"/>
        <v>849.26267529422319</v>
      </c>
      <c r="AF33">
        <f t="shared" si="6"/>
        <v>795.13877330741434</v>
      </c>
      <c r="AG33">
        <f t="shared" si="6"/>
        <v>633.99875300790677</v>
      </c>
      <c r="AH33">
        <f t="shared" si="6"/>
        <v>722.38430166770934</v>
      </c>
      <c r="AI33">
        <f t="shared" si="6"/>
        <v>792.87509100572345</v>
      </c>
      <c r="AJ33">
        <f t="shared" si="6"/>
        <v>704.5416972298973</v>
      </c>
      <c r="AK33">
        <f t="shared" si="6"/>
        <v>221.67301190276581</v>
      </c>
      <c r="AL33">
        <f t="shared" si="3"/>
        <v>117254.26768540543</v>
      </c>
    </row>
    <row r="34" spans="5:38" x14ac:dyDescent="0.3">
      <c r="E34">
        <v>2037</v>
      </c>
      <c r="F34">
        <f>IF(E34&lt;startYear,'EIA AEO 2018 reference case'!C25-'EIA AEO 2018 reference case'!F25,0)</f>
        <v>0</v>
      </c>
      <c r="G34">
        <f t="shared" si="4"/>
        <v>6461.233037768</v>
      </c>
      <c r="H34">
        <f t="shared" si="4"/>
        <v>6391.947762068</v>
      </c>
      <c r="I34">
        <f t="shared" si="4"/>
        <v>6335.4822393240001</v>
      </c>
      <c r="J34">
        <f t="shared" si="4"/>
        <v>6260.8496870400004</v>
      </c>
      <c r="K34">
        <f t="shared" si="4"/>
        <v>6180.3906140280005</v>
      </c>
      <c r="L34">
        <f t="shared" si="4"/>
        <v>6084.1995455560018</v>
      </c>
      <c r="M34">
        <f t="shared" si="4"/>
        <v>5923.0725399450002</v>
      </c>
      <c r="N34">
        <f t="shared" si="4"/>
        <v>5705.3853096050007</v>
      </c>
      <c r="O34">
        <f t="shared" si="4"/>
        <v>5503.2963613109996</v>
      </c>
      <c r="P34">
        <f t="shared" si="4"/>
        <v>5247.4874011840002</v>
      </c>
      <c r="Q34">
        <f t="shared" si="5"/>
        <v>4983.3670326570009</v>
      </c>
      <c r="R34">
        <f t="shared" si="5"/>
        <v>4626.4229591699996</v>
      </c>
      <c r="S34">
        <f t="shared" si="5"/>
        <v>4321.0869607290015</v>
      </c>
      <c r="T34">
        <f t="shared" si="5"/>
        <v>4051.6226511200002</v>
      </c>
      <c r="U34">
        <f t="shared" si="5"/>
        <v>3713.1472266910014</v>
      </c>
      <c r="V34">
        <f t="shared" si="5"/>
        <v>3407.7950963940002</v>
      </c>
      <c r="W34">
        <f t="shared" si="5"/>
        <v>3235.3190663819992</v>
      </c>
      <c r="X34">
        <f t="shared" si="5"/>
        <v>3052.9164277480004</v>
      </c>
      <c r="Y34">
        <f t="shared" si="5"/>
        <v>2723.542777956</v>
      </c>
      <c r="Z34">
        <f t="shared" si="5"/>
        <v>2682.8949041137585</v>
      </c>
      <c r="AA34">
        <f t="shared" si="6"/>
        <v>2428.3469720101921</v>
      </c>
      <c r="AB34">
        <f t="shared" si="6"/>
        <v>2813.7073510502996</v>
      </c>
      <c r="AC34">
        <f t="shared" si="6"/>
        <v>1911.1296293748446</v>
      </c>
      <c r="AD34">
        <f t="shared" si="6"/>
        <v>1451.6345396155846</v>
      </c>
      <c r="AE34">
        <f t="shared" si="6"/>
        <v>1096.9010853058389</v>
      </c>
      <c r="AF34">
        <f t="shared" si="6"/>
        <v>746.76545586216184</v>
      </c>
      <c r="AG34">
        <f t="shared" si="6"/>
        <v>691.19906437834061</v>
      </c>
      <c r="AH34">
        <f t="shared" si="6"/>
        <v>557.72822633026385</v>
      </c>
      <c r="AI34">
        <f t="shared" si="6"/>
        <v>629.77092965902852</v>
      </c>
      <c r="AJ34">
        <f t="shared" si="6"/>
        <v>691.82238332852342</v>
      </c>
      <c r="AK34">
        <f t="shared" si="6"/>
        <v>213.73736882255312</v>
      </c>
      <c r="AL34">
        <f t="shared" si="3"/>
        <v>110124.20260652737</v>
      </c>
    </row>
    <row r="35" spans="5:38" x14ac:dyDescent="0.3">
      <c r="E35">
        <v>2038</v>
      </c>
      <c r="F35">
        <f>IF(E35&lt;startYear,'EIA AEO 2018 reference case'!C26-'EIA AEO 2018 reference case'!F26,0)</f>
        <v>0</v>
      </c>
      <c r="G35">
        <f t="shared" si="4"/>
        <v>0</v>
      </c>
      <c r="H35">
        <f t="shared" si="4"/>
        <v>6402.5538275360004</v>
      </c>
      <c r="I35">
        <f t="shared" si="4"/>
        <v>6333.365756102</v>
      </c>
      <c r="J35">
        <f t="shared" si="4"/>
        <v>6250.8355084800005</v>
      </c>
      <c r="K35">
        <f t="shared" si="4"/>
        <v>6136.9370369840008</v>
      </c>
      <c r="L35">
        <f t="shared" si="4"/>
        <v>6035.896890852001</v>
      </c>
      <c r="M35">
        <f t="shared" si="4"/>
        <v>5898.8267628840013</v>
      </c>
      <c r="N35">
        <f t="shared" si="4"/>
        <v>5710.3471513049999</v>
      </c>
      <c r="O35">
        <f t="shared" si="4"/>
        <v>5466.2771941850006</v>
      </c>
      <c r="P35">
        <f t="shared" si="4"/>
        <v>5242.5083198880002</v>
      </c>
      <c r="Q35">
        <f t="shared" si="5"/>
        <v>4959.678780966</v>
      </c>
      <c r="R35">
        <f t="shared" si="5"/>
        <v>4687.4585988690005</v>
      </c>
      <c r="S35">
        <f t="shared" si="5"/>
        <v>4321.0923191100001</v>
      </c>
      <c r="T35">
        <f t="shared" si="5"/>
        <v>4015.756699295001</v>
      </c>
      <c r="U35">
        <f t="shared" si="5"/>
        <v>3703.3840100320008</v>
      </c>
      <c r="V35">
        <f t="shared" si="5"/>
        <v>3370.7050773940009</v>
      </c>
      <c r="W35">
        <f t="shared" si="5"/>
        <v>3075.1617104910001</v>
      </c>
      <c r="X35">
        <f t="shared" si="5"/>
        <v>2906.7877704579992</v>
      </c>
      <c r="Y35">
        <f t="shared" si="5"/>
        <v>2730.3724316960006</v>
      </c>
      <c r="Z35">
        <f t="shared" si="5"/>
        <v>2424.2523627959999</v>
      </c>
      <c r="AA35">
        <f t="shared" si="6"/>
        <v>2384.7954703233409</v>
      </c>
      <c r="AB35">
        <f t="shared" si="6"/>
        <v>2150.0988814673578</v>
      </c>
      <c r="AC35">
        <f t="shared" si="6"/>
        <v>2482.682956809088</v>
      </c>
      <c r="AD35">
        <f t="shared" si="6"/>
        <v>1681.7940738498633</v>
      </c>
      <c r="AE35">
        <f t="shared" si="6"/>
        <v>1275.6788378439985</v>
      </c>
      <c r="AF35">
        <f t="shared" si="6"/>
        <v>964.51647156203092</v>
      </c>
      <c r="AG35">
        <f t="shared" si="6"/>
        <v>649.14905640305574</v>
      </c>
      <c r="AH35">
        <f t="shared" si="6"/>
        <v>608.0472972350816</v>
      </c>
      <c r="AI35">
        <f t="shared" si="6"/>
        <v>486.22460756997356</v>
      </c>
      <c r="AJ35">
        <f t="shared" si="6"/>
        <v>549.50600725150525</v>
      </c>
      <c r="AK35">
        <f t="shared" si="6"/>
        <v>209.87870056033859</v>
      </c>
      <c r="AL35">
        <f t="shared" si="3"/>
        <v>103114.57057019864</v>
      </c>
    </row>
    <row r="36" spans="5:38" x14ac:dyDescent="0.3">
      <c r="E36">
        <v>2039</v>
      </c>
      <c r="F36">
        <f>IF(E36&lt;startYear,'EIA AEO 2018 reference case'!C27-'EIA AEO 2018 reference case'!F27,0)</f>
        <v>0</v>
      </c>
      <c r="G36">
        <f t="shared" ref="G36:P47" si="7">F35*G$1</f>
        <v>0</v>
      </c>
      <c r="H36">
        <f t="shared" si="7"/>
        <v>0</v>
      </c>
      <c r="I36">
        <f t="shared" si="7"/>
        <v>6343.8746173040008</v>
      </c>
      <c r="J36">
        <f t="shared" si="7"/>
        <v>6248.7473030400006</v>
      </c>
      <c r="K36">
        <f t="shared" si="7"/>
        <v>6127.1210557080003</v>
      </c>
      <c r="L36">
        <f t="shared" si="7"/>
        <v>5993.4592316560011</v>
      </c>
      <c r="M36">
        <f t="shared" si="7"/>
        <v>5851.9957886280008</v>
      </c>
      <c r="N36">
        <f t="shared" si="7"/>
        <v>5686.9721541160006</v>
      </c>
      <c r="O36">
        <f t="shared" si="7"/>
        <v>5471.0310890849996</v>
      </c>
      <c r="P36">
        <f t="shared" si="7"/>
        <v>5207.2434024800014</v>
      </c>
      <c r="Q36">
        <f t="shared" ref="Q36:Z47" si="8">P35*Q$1</f>
        <v>4954.9727870369998</v>
      </c>
      <c r="R36">
        <f t="shared" si="8"/>
        <v>4665.1769370219999</v>
      </c>
      <c r="S36">
        <f t="shared" si="8"/>
        <v>4378.0997817270008</v>
      </c>
      <c r="T36">
        <f t="shared" si="8"/>
        <v>4015.7616790499997</v>
      </c>
      <c r="U36">
        <f t="shared" si="8"/>
        <v>3670.6007515870015</v>
      </c>
      <c r="V36">
        <f t="shared" si="8"/>
        <v>3361.8422658880004</v>
      </c>
      <c r="W36">
        <f t="shared" si="8"/>
        <v>3041.6920319910009</v>
      </c>
      <c r="X36">
        <f t="shared" si="8"/>
        <v>2762.8936339289999</v>
      </c>
      <c r="Y36">
        <f t="shared" si="8"/>
        <v>2599.6824286159995</v>
      </c>
      <c r="Z36">
        <f t="shared" si="8"/>
        <v>2430.3315051360005</v>
      </c>
      <c r="AA36">
        <f t="shared" ref="AA36:AK47" si="9">Z35*AA$1</f>
        <v>2154.8909891519997</v>
      </c>
      <c r="AB36">
        <f t="shared" si="9"/>
        <v>2111.5376560154582</v>
      </c>
      <c r="AC36">
        <f t="shared" si="9"/>
        <v>1897.1460718829628</v>
      </c>
      <c r="AD36">
        <f t="shared" si="9"/>
        <v>2184.7610019919975</v>
      </c>
      <c r="AE36">
        <f t="shared" si="9"/>
        <v>1477.9402467165462</v>
      </c>
      <c r="AF36">
        <f t="shared" si="9"/>
        <v>1121.7175987938608</v>
      </c>
      <c r="AG36">
        <f t="shared" si="9"/>
        <v>838.43588704411843</v>
      </c>
      <c r="AH36">
        <f t="shared" si="9"/>
        <v>571.05593683577081</v>
      </c>
      <c r="AI36">
        <f t="shared" si="9"/>
        <v>530.09251553827619</v>
      </c>
      <c r="AJ36">
        <f t="shared" si="9"/>
        <v>424.25480464438868</v>
      </c>
      <c r="AK36">
        <f t="shared" si="9"/>
        <v>166.7040696156252</v>
      </c>
      <c r="AL36">
        <f t="shared" si="3"/>
        <v>96290.035222230988</v>
      </c>
    </row>
    <row r="37" spans="5:38" x14ac:dyDescent="0.3">
      <c r="E37">
        <v>2040</v>
      </c>
      <c r="F37">
        <f>IF(E37&lt;startYear,'EIA AEO 2018 reference case'!C28-'EIA AEO 2018 reference case'!F28,0)</f>
        <v>0</v>
      </c>
      <c r="G37">
        <f t="shared" si="7"/>
        <v>0</v>
      </c>
      <c r="H37">
        <f t="shared" si="7"/>
        <v>0</v>
      </c>
      <c r="I37">
        <f t="shared" si="7"/>
        <v>0</v>
      </c>
      <c r="J37">
        <f t="shared" si="7"/>
        <v>6259.1157580800009</v>
      </c>
      <c r="K37">
        <f t="shared" si="7"/>
        <v>6125.0741793340003</v>
      </c>
      <c r="L37">
        <f t="shared" si="7"/>
        <v>5983.8727419720008</v>
      </c>
      <c r="M37">
        <f t="shared" si="7"/>
        <v>5810.8511157840003</v>
      </c>
      <c r="N37">
        <f t="shared" si="7"/>
        <v>5641.8231003720002</v>
      </c>
      <c r="O37">
        <f t="shared" si="7"/>
        <v>5448.6357192520009</v>
      </c>
      <c r="P37">
        <f t="shared" si="7"/>
        <v>5211.7720216800008</v>
      </c>
      <c r="Q37">
        <f t="shared" si="8"/>
        <v>4921.6420423950012</v>
      </c>
      <c r="R37">
        <f t="shared" si="8"/>
        <v>4660.7503813289995</v>
      </c>
      <c r="S37">
        <f t="shared" si="8"/>
        <v>4357.2886456260003</v>
      </c>
      <c r="T37">
        <f t="shared" si="8"/>
        <v>4068.7409645850007</v>
      </c>
      <c r="U37">
        <f t="shared" si="8"/>
        <v>3670.6053033300004</v>
      </c>
      <c r="V37">
        <f t="shared" si="8"/>
        <v>3332.0824182580009</v>
      </c>
      <c r="W37">
        <f t="shared" si="8"/>
        <v>3033.6943156320003</v>
      </c>
      <c r="X37">
        <f t="shared" si="8"/>
        <v>2732.8226424290006</v>
      </c>
      <c r="Y37">
        <f t="shared" si="8"/>
        <v>2470.9908667079999</v>
      </c>
      <c r="Z37">
        <f t="shared" si="8"/>
        <v>2314.0030408559996</v>
      </c>
      <c r="AA37">
        <f t="shared" si="9"/>
        <v>2160.2946712320004</v>
      </c>
      <c r="AB37">
        <f t="shared" si="9"/>
        <v>1907.976396645</v>
      </c>
      <c r="AC37">
        <f t="shared" si="9"/>
        <v>1863.12146119011</v>
      </c>
      <c r="AD37">
        <f t="shared" si="9"/>
        <v>1669.4885432570072</v>
      </c>
      <c r="AE37">
        <f t="shared" si="9"/>
        <v>1919.9414865990279</v>
      </c>
      <c r="AF37">
        <f t="shared" si="9"/>
        <v>1299.5681479748941</v>
      </c>
      <c r="AG37">
        <f t="shared" si="9"/>
        <v>975.08784731753917</v>
      </c>
      <c r="AH37">
        <f t="shared" si="9"/>
        <v>737.57141942978842</v>
      </c>
      <c r="AI37">
        <f t="shared" si="9"/>
        <v>497.84363724144117</v>
      </c>
      <c r="AJ37">
        <f t="shared" si="9"/>
        <v>462.53170473437825</v>
      </c>
      <c r="AK37">
        <f t="shared" si="9"/>
        <v>128.70651376852243</v>
      </c>
      <c r="AL37">
        <f t="shared" si="3"/>
        <v>89665.897087011719</v>
      </c>
    </row>
    <row r="38" spans="5:38" x14ac:dyDescent="0.3">
      <c r="E38">
        <v>2041</v>
      </c>
      <c r="F38">
        <f>IF(E38&lt;startYear,'EIA AEO 2018 reference case'!C29-'EIA AEO 2018 reference case'!F29,0)</f>
        <v>0</v>
      </c>
      <c r="G38">
        <f t="shared" si="7"/>
        <v>0</v>
      </c>
      <c r="H38">
        <f t="shared" si="7"/>
        <v>0</v>
      </c>
      <c r="I38">
        <f t="shared" si="7"/>
        <v>0</v>
      </c>
      <c r="J38">
        <f t="shared" si="7"/>
        <v>0</v>
      </c>
      <c r="K38">
        <f t="shared" si="7"/>
        <v>6135.2374253680009</v>
      </c>
      <c r="L38">
        <f t="shared" si="7"/>
        <v>5981.8737203060009</v>
      </c>
      <c r="M38">
        <f t="shared" si="7"/>
        <v>5801.5567063080007</v>
      </c>
      <c r="N38">
        <f t="shared" si="7"/>
        <v>5602.1561262160003</v>
      </c>
      <c r="O38">
        <f t="shared" si="7"/>
        <v>5405.3788260840001</v>
      </c>
      <c r="P38">
        <f t="shared" si="7"/>
        <v>5190.4379148160015</v>
      </c>
      <c r="Q38">
        <f t="shared" si="8"/>
        <v>4925.9222806950002</v>
      </c>
      <c r="R38">
        <f t="shared" si="8"/>
        <v>4629.3987902150011</v>
      </c>
      <c r="S38">
        <f t="shared" si="8"/>
        <v>4353.1542299069997</v>
      </c>
      <c r="T38">
        <f t="shared" si="8"/>
        <v>4049.4003542300002</v>
      </c>
      <c r="U38">
        <f t="shared" si="8"/>
        <v>3719.0309973810013</v>
      </c>
      <c r="V38">
        <f t="shared" si="8"/>
        <v>3332.0865502199999</v>
      </c>
      <c r="W38">
        <f t="shared" si="8"/>
        <v>3006.8393136870009</v>
      </c>
      <c r="X38">
        <f t="shared" si="8"/>
        <v>2725.6370562080001</v>
      </c>
      <c r="Y38">
        <f t="shared" si="8"/>
        <v>2444.0969087080007</v>
      </c>
      <c r="Z38">
        <f t="shared" si="8"/>
        <v>2199.4534088280002</v>
      </c>
      <c r="AA38">
        <f t="shared" si="9"/>
        <v>2056.8915918719995</v>
      </c>
      <c r="AB38">
        <f t="shared" si="9"/>
        <v>1912.7609068200004</v>
      </c>
      <c r="AC38">
        <f t="shared" si="9"/>
        <v>1683.5085852749999</v>
      </c>
      <c r="AD38">
        <f t="shared" si="9"/>
        <v>1639.5468858472968</v>
      </c>
      <c r="AE38">
        <f t="shared" si="9"/>
        <v>1467.1262955894911</v>
      </c>
      <c r="AF38">
        <f t="shared" si="9"/>
        <v>1688.2244106301798</v>
      </c>
      <c r="AG38">
        <f t="shared" si="9"/>
        <v>1129.6899586971301</v>
      </c>
      <c r="AH38">
        <f t="shared" si="9"/>
        <v>857.78404613648183</v>
      </c>
      <c r="AI38">
        <f t="shared" si="9"/>
        <v>643.01098104135394</v>
      </c>
      <c r="AJ38">
        <f t="shared" si="9"/>
        <v>434.39297759302218</v>
      </c>
      <c r="AK38">
        <f t="shared" si="9"/>
        <v>140.31860705424958</v>
      </c>
      <c r="AL38">
        <f t="shared" si="3"/>
        <v>83154.915855733212</v>
      </c>
    </row>
    <row r="39" spans="5:38" x14ac:dyDescent="0.3">
      <c r="E39">
        <v>2042</v>
      </c>
      <c r="F39">
        <f>IF(E39&lt;startYear,'EIA AEO 2018 reference case'!C30-'EIA AEO 2018 reference case'!F30,0)</f>
        <v>0</v>
      </c>
      <c r="G39">
        <f t="shared" si="7"/>
        <v>0</v>
      </c>
      <c r="H39">
        <f t="shared" si="7"/>
        <v>0</v>
      </c>
      <c r="I39">
        <f t="shared" si="7"/>
        <v>0</v>
      </c>
      <c r="J39">
        <f t="shared" si="7"/>
        <v>0</v>
      </c>
      <c r="K39">
        <f t="shared" si="7"/>
        <v>0</v>
      </c>
      <c r="L39">
        <f t="shared" si="7"/>
        <v>5991.7993559120014</v>
      </c>
      <c r="M39">
        <f t="shared" si="7"/>
        <v>5799.6185906340006</v>
      </c>
      <c r="N39">
        <f t="shared" si="7"/>
        <v>5593.1955226919999</v>
      </c>
      <c r="O39">
        <f t="shared" si="7"/>
        <v>5367.3742629520002</v>
      </c>
      <c r="P39">
        <f t="shared" si="7"/>
        <v>5149.2308622720011</v>
      </c>
      <c r="Q39">
        <f t="shared" si="8"/>
        <v>4905.7582842840011</v>
      </c>
      <c r="R39">
        <f t="shared" si="8"/>
        <v>4633.424871315</v>
      </c>
      <c r="S39">
        <f t="shared" si="8"/>
        <v>4323.871753845001</v>
      </c>
      <c r="T39">
        <f t="shared" si="8"/>
        <v>4045.5580784849994</v>
      </c>
      <c r="U39">
        <f t="shared" si="8"/>
        <v>3701.3527204780007</v>
      </c>
      <c r="V39">
        <f t="shared" si="8"/>
        <v>3376.0462218540006</v>
      </c>
      <c r="W39">
        <f t="shared" si="8"/>
        <v>3006.8430423299997</v>
      </c>
      <c r="X39">
        <f t="shared" si="8"/>
        <v>2701.5090522530004</v>
      </c>
      <c r="Y39">
        <f t="shared" si="8"/>
        <v>2437.6704876160002</v>
      </c>
      <c r="Z39">
        <f t="shared" si="8"/>
        <v>2175.5148308280009</v>
      </c>
      <c r="AA39">
        <f t="shared" si="9"/>
        <v>1955.069696736</v>
      </c>
      <c r="AB39">
        <f t="shared" si="9"/>
        <v>1821.2060969699996</v>
      </c>
      <c r="AC39">
        <f t="shared" si="9"/>
        <v>1687.7302119000003</v>
      </c>
      <c r="AD39">
        <f t="shared" si="9"/>
        <v>1481.4875550419999</v>
      </c>
      <c r="AE39">
        <f t="shared" si="9"/>
        <v>1440.8139299870184</v>
      </c>
      <c r="AF39">
        <f t="shared" si="9"/>
        <v>1290.0593288804148</v>
      </c>
      <c r="AG39">
        <f t="shared" si="9"/>
        <v>1467.5414811360388</v>
      </c>
      <c r="AH39">
        <f t="shared" si="9"/>
        <v>993.78740727491902</v>
      </c>
      <c r="AI39">
        <f t="shared" si="9"/>
        <v>747.81173252924054</v>
      </c>
      <c r="AJ39">
        <f t="shared" si="9"/>
        <v>561.05860110471076</v>
      </c>
      <c r="AK39">
        <f t="shared" si="9"/>
        <v>131.78213926979325</v>
      </c>
      <c r="AL39">
        <f t="shared" si="3"/>
        <v>76787.116118580147</v>
      </c>
    </row>
    <row r="40" spans="5:38" x14ac:dyDescent="0.3">
      <c r="E40">
        <v>2043</v>
      </c>
      <c r="F40">
        <f>IF(E40&lt;startYear,'EIA AEO 2018 reference case'!C31-'EIA AEO 2018 reference case'!F31,0)</f>
        <v>0</v>
      </c>
      <c r="G40">
        <f t="shared" si="7"/>
        <v>0</v>
      </c>
      <c r="H40">
        <f t="shared" si="7"/>
        <v>0</v>
      </c>
      <c r="I40">
        <f t="shared" si="7"/>
        <v>0</v>
      </c>
      <c r="J40">
        <f t="shared" si="7"/>
        <v>0</v>
      </c>
      <c r="K40">
        <f t="shared" si="7"/>
        <v>0</v>
      </c>
      <c r="L40">
        <f t="shared" si="7"/>
        <v>0</v>
      </c>
      <c r="M40">
        <f t="shared" si="7"/>
        <v>5809.2418129680009</v>
      </c>
      <c r="N40">
        <f t="shared" si="7"/>
        <v>5591.327013866</v>
      </c>
      <c r="O40">
        <f t="shared" si="7"/>
        <v>5358.7891911239994</v>
      </c>
      <c r="P40">
        <f t="shared" si="7"/>
        <v>5113.0272444160009</v>
      </c>
      <c r="Q40">
        <f t="shared" si="8"/>
        <v>4866.8113124280007</v>
      </c>
      <c r="R40">
        <f t="shared" si="8"/>
        <v>4614.4581972280012</v>
      </c>
      <c r="S40">
        <f t="shared" si="8"/>
        <v>4327.6321251449999</v>
      </c>
      <c r="T40">
        <f t="shared" si="8"/>
        <v>4018.3447174750008</v>
      </c>
      <c r="U40">
        <f t="shared" si="8"/>
        <v>3697.8406899209999</v>
      </c>
      <c r="V40">
        <f t="shared" si="8"/>
        <v>3359.9983104520002</v>
      </c>
      <c r="W40">
        <f t="shared" si="8"/>
        <v>3046.5118296810006</v>
      </c>
      <c r="X40">
        <f t="shared" si="8"/>
        <v>2701.5124022699993</v>
      </c>
      <c r="Y40">
        <f t="shared" si="8"/>
        <v>2416.0916339560004</v>
      </c>
      <c r="Z40">
        <f t="shared" si="8"/>
        <v>2169.7946098560001</v>
      </c>
      <c r="AA40">
        <f t="shared" si="9"/>
        <v>1933.7909607360007</v>
      </c>
      <c r="AB40">
        <f t="shared" si="9"/>
        <v>1731.051293985</v>
      </c>
      <c r="AC40">
        <f t="shared" si="9"/>
        <v>1606.9465561499997</v>
      </c>
      <c r="AD40">
        <f t="shared" si="9"/>
        <v>1485.2025864720003</v>
      </c>
      <c r="AE40">
        <f t="shared" si="9"/>
        <v>1301.9133059459998</v>
      </c>
      <c r="AF40">
        <f t="shared" si="9"/>
        <v>1266.9225936092748</v>
      </c>
      <c r="AG40">
        <f t="shared" si="9"/>
        <v>1121.424122490818</v>
      </c>
      <c r="AH40">
        <f t="shared" si="9"/>
        <v>1290.9951375407259</v>
      </c>
      <c r="AI40">
        <f t="shared" si="9"/>
        <v>866.37876531659595</v>
      </c>
      <c r="AJ40">
        <f t="shared" si="9"/>
        <v>652.50239406963146</v>
      </c>
      <c r="AK40">
        <f t="shared" si="9"/>
        <v>170.20878909918193</v>
      </c>
      <c r="AL40">
        <f t="shared" si="3"/>
        <v>70518.717596201212</v>
      </c>
    </row>
    <row r="41" spans="5:38" x14ac:dyDescent="0.3">
      <c r="E41">
        <v>2044</v>
      </c>
      <c r="F41">
        <f>IF(E41&lt;startYear,'EIA AEO 2018 reference case'!C32-'EIA AEO 2018 reference case'!F32,0)</f>
        <v>0</v>
      </c>
      <c r="G41">
        <f t="shared" si="7"/>
        <v>0</v>
      </c>
      <c r="H41">
        <f t="shared" si="7"/>
        <v>0</v>
      </c>
      <c r="I41">
        <f t="shared" si="7"/>
        <v>0</v>
      </c>
      <c r="J41">
        <f t="shared" si="7"/>
        <v>0</v>
      </c>
      <c r="K41">
        <f t="shared" si="7"/>
        <v>0</v>
      </c>
      <c r="L41">
        <f t="shared" si="7"/>
        <v>0</v>
      </c>
      <c r="M41">
        <f t="shared" si="7"/>
        <v>0</v>
      </c>
      <c r="N41">
        <f t="shared" si="7"/>
        <v>5600.6046210320001</v>
      </c>
      <c r="O41">
        <f t="shared" si="7"/>
        <v>5356.998990002</v>
      </c>
      <c r="P41">
        <f t="shared" si="7"/>
        <v>5104.8489985920005</v>
      </c>
      <c r="Q41">
        <f t="shared" si="8"/>
        <v>4832.5933521840007</v>
      </c>
      <c r="R41">
        <f t="shared" si="8"/>
        <v>4577.8238660760007</v>
      </c>
      <c r="S41">
        <f t="shared" si="8"/>
        <v>4309.9171971240012</v>
      </c>
      <c r="T41">
        <f t="shared" si="8"/>
        <v>4021.8393789749998</v>
      </c>
      <c r="U41">
        <f t="shared" si="8"/>
        <v>3672.9663285350016</v>
      </c>
      <c r="V41">
        <f t="shared" si="8"/>
        <v>3356.8101742139997</v>
      </c>
      <c r="W41">
        <f t="shared" si="8"/>
        <v>3032.0303478780002</v>
      </c>
      <c r="X41">
        <f t="shared" si="8"/>
        <v>2737.1530125390004</v>
      </c>
      <c r="Y41">
        <f t="shared" si="8"/>
        <v>2416.0946300399996</v>
      </c>
      <c r="Z41">
        <f t="shared" si="8"/>
        <v>2150.5870587960003</v>
      </c>
      <c r="AA41">
        <f t="shared" si="9"/>
        <v>1928.706319872</v>
      </c>
      <c r="AB41">
        <f t="shared" si="9"/>
        <v>1712.2107464850008</v>
      </c>
      <c r="AC41">
        <f t="shared" si="9"/>
        <v>1527.3982005749999</v>
      </c>
      <c r="AD41">
        <f t="shared" si="9"/>
        <v>1414.1129694119998</v>
      </c>
      <c r="AE41">
        <f t="shared" si="9"/>
        <v>1305.1780305360001</v>
      </c>
      <c r="AF41">
        <f t="shared" si="9"/>
        <v>1144.7858379869999</v>
      </c>
      <c r="AG41">
        <f t="shared" si="9"/>
        <v>1101.3117970590429</v>
      </c>
      <c r="AH41">
        <f t="shared" si="9"/>
        <v>986.51595737914067</v>
      </c>
      <c r="AI41">
        <f t="shared" si="9"/>
        <v>1125.4829404201198</v>
      </c>
      <c r="AJ41">
        <f t="shared" si="9"/>
        <v>755.95794228604939</v>
      </c>
      <c r="AK41">
        <f t="shared" si="9"/>
        <v>197.95016449303426</v>
      </c>
      <c r="AL41">
        <f t="shared" si="3"/>
        <v>64369.878862491387</v>
      </c>
    </row>
    <row r="42" spans="5:38" x14ac:dyDescent="0.3">
      <c r="E42">
        <v>2045</v>
      </c>
      <c r="F42">
        <f>IF(E42&lt;startYear,'EIA AEO 2018 reference case'!C33-'EIA AEO 2018 reference case'!F33,0)</f>
        <v>0</v>
      </c>
      <c r="G42">
        <f t="shared" si="7"/>
        <v>0</v>
      </c>
      <c r="H42">
        <f t="shared" si="7"/>
        <v>0</v>
      </c>
      <c r="I42">
        <f t="shared" si="7"/>
        <v>0</v>
      </c>
      <c r="J42">
        <f t="shared" si="7"/>
        <v>0</v>
      </c>
      <c r="K42">
        <f t="shared" si="7"/>
        <v>0</v>
      </c>
      <c r="L42">
        <f t="shared" si="7"/>
        <v>0</v>
      </c>
      <c r="M42">
        <f t="shared" si="7"/>
        <v>0</v>
      </c>
      <c r="N42">
        <f t="shared" si="7"/>
        <v>0</v>
      </c>
      <c r="O42">
        <f t="shared" si="7"/>
        <v>5365.8877801039998</v>
      </c>
      <c r="P42">
        <f t="shared" si="7"/>
        <v>5103.143630816001</v>
      </c>
      <c r="Q42">
        <f t="shared" si="8"/>
        <v>4824.863658108</v>
      </c>
      <c r="R42">
        <f t="shared" si="8"/>
        <v>4545.6377415280003</v>
      </c>
      <c r="S42">
        <f t="shared" si="8"/>
        <v>4275.7006267080014</v>
      </c>
      <c r="T42">
        <f t="shared" si="8"/>
        <v>4005.3761970200007</v>
      </c>
      <c r="U42">
        <f t="shared" si="8"/>
        <v>3676.1606224350003</v>
      </c>
      <c r="V42">
        <f t="shared" si="8"/>
        <v>3334.229831690001</v>
      </c>
      <c r="W42">
        <f t="shared" si="8"/>
        <v>3029.1534042209996</v>
      </c>
      <c r="X42">
        <f t="shared" si="8"/>
        <v>2724.142056482</v>
      </c>
      <c r="Y42">
        <f t="shared" si="8"/>
        <v>2447.9697704280006</v>
      </c>
      <c r="Z42">
        <f t="shared" si="8"/>
        <v>2150.5897256399999</v>
      </c>
      <c r="AA42">
        <f t="shared" si="9"/>
        <v>1911.6329411520001</v>
      </c>
      <c r="AB42">
        <f t="shared" si="9"/>
        <v>1707.7087207200002</v>
      </c>
      <c r="AC42">
        <f t="shared" si="9"/>
        <v>1510.7741880750007</v>
      </c>
      <c r="AD42">
        <f t="shared" si="9"/>
        <v>1344.1104165059999</v>
      </c>
      <c r="AE42">
        <f t="shared" si="9"/>
        <v>1242.7053367559997</v>
      </c>
      <c r="AF42">
        <f t="shared" si="9"/>
        <v>1147.6565440920001</v>
      </c>
      <c r="AG42">
        <f t="shared" si="9"/>
        <v>995.140630407</v>
      </c>
      <c r="AH42">
        <f t="shared" si="9"/>
        <v>968.82315981885722</v>
      </c>
      <c r="AI42">
        <f t="shared" si="9"/>
        <v>860.03955258694305</v>
      </c>
      <c r="AJ42">
        <f t="shared" si="9"/>
        <v>982.03903624892803</v>
      </c>
      <c r="AK42">
        <f t="shared" si="9"/>
        <v>229.33555552498129</v>
      </c>
      <c r="AL42">
        <f t="shared" si="3"/>
        <v>58382.82112706772</v>
      </c>
    </row>
    <row r="43" spans="5:38" x14ac:dyDescent="0.3">
      <c r="E43">
        <v>2046</v>
      </c>
      <c r="F43">
        <f>IF(E43&lt;startYear,'EIA AEO 2018 reference case'!C34-'EIA AEO 2018 reference case'!F34,0)</f>
        <v>0</v>
      </c>
      <c r="G43">
        <f t="shared" si="7"/>
        <v>0</v>
      </c>
      <c r="H43">
        <f t="shared" si="7"/>
        <v>0</v>
      </c>
      <c r="I43">
        <f t="shared" si="7"/>
        <v>0</v>
      </c>
      <c r="J43">
        <f t="shared" si="7"/>
        <v>0</v>
      </c>
      <c r="K43">
        <f t="shared" si="7"/>
        <v>0</v>
      </c>
      <c r="L43">
        <f t="shared" si="7"/>
        <v>0</v>
      </c>
      <c r="M43">
        <f t="shared" si="7"/>
        <v>0</v>
      </c>
      <c r="N43">
        <f t="shared" si="7"/>
        <v>0</v>
      </c>
      <c r="O43">
        <f t="shared" si="7"/>
        <v>0</v>
      </c>
      <c r="P43">
        <f t="shared" si="7"/>
        <v>5111.6112024320009</v>
      </c>
      <c r="Q43">
        <f t="shared" si="8"/>
        <v>4823.2518245340007</v>
      </c>
      <c r="R43">
        <f t="shared" si="8"/>
        <v>4538.367030636</v>
      </c>
      <c r="S43">
        <f t="shared" si="8"/>
        <v>4245.6386940240009</v>
      </c>
      <c r="T43">
        <f t="shared" si="8"/>
        <v>3973.5773873400012</v>
      </c>
      <c r="U43">
        <f t="shared" si="8"/>
        <v>3661.1124577720011</v>
      </c>
      <c r="V43">
        <f t="shared" si="8"/>
        <v>3337.1295342899998</v>
      </c>
      <c r="W43">
        <f t="shared" si="8"/>
        <v>3008.7771190350009</v>
      </c>
      <c r="X43">
        <f t="shared" si="8"/>
        <v>2721.5572527989993</v>
      </c>
      <c r="Y43">
        <f t="shared" si="8"/>
        <v>2436.3334362640003</v>
      </c>
      <c r="Z43">
        <f t="shared" si="8"/>
        <v>2178.9621033480007</v>
      </c>
      <c r="AA43">
        <f t="shared" si="9"/>
        <v>1911.6353116799999</v>
      </c>
      <c r="AB43">
        <f t="shared" si="9"/>
        <v>1692.5916666450003</v>
      </c>
      <c r="AC43">
        <f t="shared" si="9"/>
        <v>1506.8018124000002</v>
      </c>
      <c r="AD43">
        <f t="shared" si="9"/>
        <v>1329.4812855060006</v>
      </c>
      <c r="AE43">
        <f t="shared" si="9"/>
        <v>1181.1879417779996</v>
      </c>
      <c r="AF43">
        <f t="shared" si="9"/>
        <v>1092.7236581819998</v>
      </c>
      <c r="AG43">
        <f t="shared" si="9"/>
        <v>997.63608081200016</v>
      </c>
      <c r="AH43">
        <f t="shared" si="9"/>
        <v>875.42446434299995</v>
      </c>
      <c r="AI43">
        <f t="shared" si="9"/>
        <v>844.61506240618314</v>
      </c>
      <c r="AJ43">
        <f t="shared" si="9"/>
        <v>750.42666843370523</v>
      </c>
      <c r="AK43">
        <f t="shared" si="9"/>
        <v>297.92195481709052</v>
      </c>
      <c r="AL43">
        <f t="shared" si="3"/>
        <v>52516.763949476983</v>
      </c>
    </row>
    <row r="44" spans="5:38" x14ac:dyDescent="0.3">
      <c r="E44">
        <v>2047</v>
      </c>
      <c r="F44">
        <f>IF(E44&lt;startYear,'EIA AEO 2018 reference case'!C35-'EIA AEO 2018 reference case'!F35,0)</f>
        <v>0</v>
      </c>
      <c r="G44">
        <f t="shared" si="7"/>
        <v>0</v>
      </c>
      <c r="H44">
        <f t="shared" si="7"/>
        <v>0</v>
      </c>
      <c r="I44">
        <f t="shared" si="7"/>
        <v>0</v>
      </c>
      <c r="J44">
        <f t="shared" si="7"/>
        <v>0</v>
      </c>
      <c r="K44">
        <f t="shared" si="7"/>
        <v>0</v>
      </c>
      <c r="L44">
        <f t="shared" si="7"/>
        <v>0</v>
      </c>
      <c r="M44">
        <f t="shared" si="7"/>
        <v>0</v>
      </c>
      <c r="N44">
        <f t="shared" si="7"/>
        <v>0</v>
      </c>
      <c r="O44">
        <f t="shared" si="7"/>
        <v>0</v>
      </c>
      <c r="P44">
        <f t="shared" si="7"/>
        <v>0</v>
      </c>
      <c r="Q44">
        <f t="shared" si="8"/>
        <v>4831.2549757680008</v>
      </c>
      <c r="R44">
        <f t="shared" si="8"/>
        <v>4536.850906478001</v>
      </c>
      <c r="S44">
        <f t="shared" si="8"/>
        <v>4238.8478291880001</v>
      </c>
      <c r="T44">
        <f t="shared" si="8"/>
        <v>3945.6396465200005</v>
      </c>
      <c r="U44">
        <f t="shared" si="8"/>
        <v>3632.0467689240018</v>
      </c>
      <c r="V44">
        <f t="shared" si="8"/>
        <v>3323.4691750480006</v>
      </c>
      <c r="W44">
        <f t="shared" si="8"/>
        <v>3011.3937829349998</v>
      </c>
      <c r="X44">
        <f t="shared" si="8"/>
        <v>2703.2500826650007</v>
      </c>
      <c r="Y44">
        <f t="shared" si="8"/>
        <v>2434.0217199479998</v>
      </c>
      <c r="Z44">
        <f t="shared" si="8"/>
        <v>2168.6044872240004</v>
      </c>
      <c r="AA44">
        <f t="shared" si="9"/>
        <v>1936.8552029760006</v>
      </c>
      <c r="AB44">
        <f t="shared" si="9"/>
        <v>1692.5937655499999</v>
      </c>
      <c r="AC44">
        <f t="shared" si="9"/>
        <v>1493.4632352750002</v>
      </c>
      <c r="AD44">
        <f t="shared" si="9"/>
        <v>1325.9855949120001</v>
      </c>
      <c r="AE44">
        <f t="shared" si="9"/>
        <v>1168.3320387780004</v>
      </c>
      <c r="AF44">
        <f t="shared" si="9"/>
        <v>1038.6307763909997</v>
      </c>
      <c r="AG44">
        <f t="shared" si="9"/>
        <v>949.88396430199987</v>
      </c>
      <c r="AH44">
        <f t="shared" si="9"/>
        <v>877.61971018800011</v>
      </c>
      <c r="AI44">
        <f t="shared" si="9"/>
        <v>763.19055865799987</v>
      </c>
      <c r="AJ44">
        <f t="shared" si="9"/>
        <v>736.96804464853233</v>
      </c>
      <c r="AK44">
        <f t="shared" si="9"/>
        <v>227.65752862595554</v>
      </c>
      <c r="AL44">
        <f t="shared" si="3"/>
        <v>47036.559795002497</v>
      </c>
    </row>
    <row r="45" spans="5:38" x14ac:dyDescent="0.3">
      <c r="E45">
        <v>2048</v>
      </c>
      <c r="F45">
        <f>IF(E45&lt;startYear,'EIA AEO 2018 reference case'!C36-'EIA AEO 2018 reference case'!F36,0)</f>
        <v>0</v>
      </c>
      <c r="G45">
        <f t="shared" si="7"/>
        <v>0</v>
      </c>
      <c r="H45">
        <f t="shared" si="7"/>
        <v>0</v>
      </c>
      <c r="I45">
        <f t="shared" si="7"/>
        <v>0</v>
      </c>
      <c r="J45">
        <f t="shared" si="7"/>
        <v>0</v>
      </c>
      <c r="K45">
        <f t="shared" si="7"/>
        <v>0</v>
      </c>
      <c r="L45">
        <f t="shared" si="7"/>
        <v>0</v>
      </c>
      <c r="M45">
        <f t="shared" si="7"/>
        <v>0</v>
      </c>
      <c r="N45">
        <f t="shared" si="7"/>
        <v>0</v>
      </c>
      <c r="O45">
        <f t="shared" si="7"/>
        <v>0</v>
      </c>
      <c r="P45">
        <f t="shared" si="7"/>
        <v>0</v>
      </c>
      <c r="Q45">
        <f t="shared" si="8"/>
        <v>0</v>
      </c>
      <c r="R45">
        <f t="shared" si="8"/>
        <v>4544.3788368560008</v>
      </c>
      <c r="S45">
        <f t="shared" si="8"/>
        <v>4237.4317648740016</v>
      </c>
      <c r="T45">
        <f t="shared" si="8"/>
        <v>3939.3286277399998</v>
      </c>
      <c r="U45">
        <f t="shared" si="8"/>
        <v>3606.5102884720009</v>
      </c>
      <c r="V45">
        <f t="shared" si="8"/>
        <v>3297.084047016001</v>
      </c>
      <c r="W45">
        <f t="shared" si="8"/>
        <v>2999.0668053720005</v>
      </c>
      <c r="X45">
        <f t="shared" si="8"/>
        <v>2705.6010367649997</v>
      </c>
      <c r="Y45">
        <f t="shared" si="8"/>
        <v>2417.648722580001</v>
      </c>
      <c r="Z45">
        <f t="shared" si="8"/>
        <v>2166.5468056680002</v>
      </c>
      <c r="AA45">
        <f t="shared" si="9"/>
        <v>1927.6484330880003</v>
      </c>
      <c r="AB45">
        <f t="shared" si="9"/>
        <v>1714.9238776350007</v>
      </c>
      <c r="AC45">
        <f t="shared" si="9"/>
        <v>1493.4650872499999</v>
      </c>
      <c r="AD45">
        <f t="shared" si="9"/>
        <v>1314.2476470420002</v>
      </c>
      <c r="AE45">
        <f t="shared" si="9"/>
        <v>1165.2600682560001</v>
      </c>
      <c r="AF45">
        <f t="shared" si="9"/>
        <v>1027.3264478910005</v>
      </c>
      <c r="AG45">
        <f t="shared" si="9"/>
        <v>902.86204745099974</v>
      </c>
      <c r="AH45">
        <f t="shared" si="9"/>
        <v>835.61220919799985</v>
      </c>
      <c r="AI45">
        <f t="shared" si="9"/>
        <v>765.10436272799996</v>
      </c>
      <c r="AJ45">
        <f t="shared" si="9"/>
        <v>665.92117373099984</v>
      </c>
      <c r="AK45">
        <f t="shared" si="9"/>
        <v>223.5745753428132</v>
      </c>
      <c r="AL45">
        <f t="shared" si="3"/>
        <v>41949.542864955823</v>
      </c>
    </row>
    <row r="46" spans="5:38" x14ac:dyDescent="0.3">
      <c r="E46">
        <v>2049</v>
      </c>
      <c r="F46">
        <f>IF(E46&lt;startYear,'EIA AEO 2018 reference case'!C37-'EIA AEO 2018 reference case'!F37,0)</f>
        <v>0</v>
      </c>
      <c r="G46">
        <f t="shared" si="7"/>
        <v>0</v>
      </c>
      <c r="H46">
        <f t="shared" si="7"/>
        <v>0</v>
      </c>
      <c r="I46">
        <f t="shared" si="7"/>
        <v>0</v>
      </c>
      <c r="J46">
        <f t="shared" si="7"/>
        <v>0</v>
      </c>
      <c r="K46">
        <f t="shared" si="7"/>
        <v>0</v>
      </c>
      <c r="L46">
        <f t="shared" si="7"/>
        <v>0</v>
      </c>
      <c r="M46">
        <f t="shared" si="7"/>
        <v>0</v>
      </c>
      <c r="N46">
        <f t="shared" si="7"/>
        <v>0</v>
      </c>
      <c r="O46">
        <f t="shared" si="7"/>
        <v>0</v>
      </c>
      <c r="P46">
        <f t="shared" si="7"/>
        <v>0</v>
      </c>
      <c r="Q46">
        <f t="shared" si="8"/>
        <v>0</v>
      </c>
      <c r="R46">
        <f t="shared" si="8"/>
        <v>0</v>
      </c>
      <c r="S46">
        <f t="shared" si="8"/>
        <v>4244.4628734480011</v>
      </c>
      <c r="T46">
        <f t="shared" si="8"/>
        <v>3938.0126232700013</v>
      </c>
      <c r="U46">
        <f t="shared" si="8"/>
        <v>3600.7417043640003</v>
      </c>
      <c r="V46">
        <f t="shared" si="8"/>
        <v>3273.9026488480004</v>
      </c>
      <c r="W46">
        <f t="shared" si="8"/>
        <v>2975.257118124001</v>
      </c>
      <c r="X46">
        <f t="shared" si="8"/>
        <v>2694.5258052680001</v>
      </c>
      <c r="Y46">
        <f t="shared" si="8"/>
        <v>2419.75129578</v>
      </c>
      <c r="Z46">
        <f t="shared" si="8"/>
        <v>2151.9730387800009</v>
      </c>
      <c r="AA46">
        <f t="shared" si="9"/>
        <v>1925.8193828160001</v>
      </c>
      <c r="AB46">
        <f t="shared" si="9"/>
        <v>1706.7720501300005</v>
      </c>
      <c r="AC46">
        <f t="shared" si="9"/>
        <v>1513.1681273250006</v>
      </c>
      <c r="AD46">
        <f t="shared" si="9"/>
        <v>1314.2492767799999</v>
      </c>
      <c r="AE46">
        <f t="shared" si="9"/>
        <v>1154.9449019460001</v>
      </c>
      <c r="AF46">
        <f t="shared" si="9"/>
        <v>1024.6252324320001</v>
      </c>
      <c r="AG46">
        <f t="shared" si="9"/>
        <v>893.03540895100048</v>
      </c>
      <c r="AH46">
        <f t="shared" si="9"/>
        <v>794.24706429899982</v>
      </c>
      <c r="AI46">
        <f t="shared" si="9"/>
        <v>728.48243878799974</v>
      </c>
      <c r="AJ46">
        <f t="shared" si="9"/>
        <v>667.59106159599992</v>
      </c>
      <c r="AK46">
        <f t="shared" si="9"/>
        <v>202.02103023299998</v>
      </c>
      <c r="AL46">
        <f t="shared" si="3"/>
        <v>37223.583083178011</v>
      </c>
    </row>
    <row r="47" spans="5:38" x14ac:dyDescent="0.3">
      <c r="E47">
        <v>2050</v>
      </c>
      <c r="F47">
        <f>IF(E47&lt;startYear,'EIA AEO 2018 reference case'!C38-'EIA AEO 2018 reference case'!F38,0)</f>
        <v>0</v>
      </c>
      <c r="G47">
        <f t="shared" si="7"/>
        <v>0</v>
      </c>
      <c r="H47">
        <f t="shared" si="7"/>
        <v>0</v>
      </c>
      <c r="I47">
        <f t="shared" si="7"/>
        <v>0</v>
      </c>
      <c r="J47">
        <f t="shared" si="7"/>
        <v>0</v>
      </c>
      <c r="K47">
        <f t="shared" si="7"/>
        <v>0</v>
      </c>
      <c r="L47">
        <f t="shared" si="7"/>
        <v>0</v>
      </c>
      <c r="M47">
        <f t="shared" si="7"/>
        <v>0</v>
      </c>
      <c r="N47">
        <f t="shared" si="7"/>
        <v>0</v>
      </c>
      <c r="O47">
        <f t="shared" si="7"/>
        <v>0</v>
      </c>
      <c r="P47">
        <f t="shared" si="7"/>
        <v>0</v>
      </c>
      <c r="Q47">
        <f t="shared" si="8"/>
        <v>0</v>
      </c>
      <c r="R47">
        <f t="shared" si="8"/>
        <v>0</v>
      </c>
      <c r="S47">
        <f t="shared" si="8"/>
        <v>0</v>
      </c>
      <c r="T47">
        <f t="shared" si="8"/>
        <v>3944.546910040001</v>
      </c>
      <c r="U47">
        <f t="shared" si="8"/>
        <v>3599.5388110220019</v>
      </c>
      <c r="V47">
        <f t="shared" si="8"/>
        <v>3268.6660679759998</v>
      </c>
      <c r="W47">
        <f t="shared" si="8"/>
        <v>2954.3384460720004</v>
      </c>
      <c r="X47">
        <f t="shared" si="8"/>
        <v>2673.1338787560007</v>
      </c>
      <c r="Y47">
        <f t="shared" si="8"/>
        <v>2409.8461747360002</v>
      </c>
      <c r="Z47">
        <f t="shared" si="8"/>
        <v>2153.8445599800002</v>
      </c>
      <c r="AA47">
        <f t="shared" si="9"/>
        <v>1912.8649233600008</v>
      </c>
      <c r="AB47">
        <f t="shared" si="9"/>
        <v>1705.1525785350002</v>
      </c>
      <c r="AC47">
        <f t="shared" si="9"/>
        <v>1505.9753383500004</v>
      </c>
      <c r="AD47">
        <f t="shared" si="9"/>
        <v>1331.5879520460005</v>
      </c>
      <c r="AE47">
        <f t="shared" si="9"/>
        <v>1154.9463341399999</v>
      </c>
      <c r="AF47">
        <f t="shared" si="9"/>
        <v>1015.5549999870002</v>
      </c>
      <c r="AG47">
        <f t="shared" si="9"/>
        <v>890.68729355200014</v>
      </c>
      <c r="AH47">
        <f t="shared" si="9"/>
        <v>785.60257779900041</v>
      </c>
      <c r="AI47">
        <f t="shared" si="9"/>
        <v>692.42051759399976</v>
      </c>
      <c r="AJ47">
        <f t="shared" si="9"/>
        <v>635.63663776599981</v>
      </c>
      <c r="AK47">
        <f t="shared" si="9"/>
        <v>202.52762542799999</v>
      </c>
      <c r="AL47">
        <f t="shared" si="3"/>
        <v>32836.871627139015</v>
      </c>
    </row>
    <row r="58" spans="5:38" x14ac:dyDescent="0.3">
      <c r="E58" t="s">
        <v>88</v>
      </c>
    </row>
    <row r="59" spans="5:38" x14ac:dyDescent="0.3">
      <c r="E59" t="s">
        <v>65</v>
      </c>
      <c r="F59">
        <v>0</v>
      </c>
      <c r="G59">
        <v>1</v>
      </c>
      <c r="H59">
        <v>2</v>
      </c>
      <c r="I59">
        <v>3</v>
      </c>
      <c r="J59">
        <v>4</v>
      </c>
      <c r="K59">
        <v>5</v>
      </c>
      <c r="L59">
        <v>6</v>
      </c>
      <c r="M59">
        <v>7</v>
      </c>
      <c r="N59">
        <v>8</v>
      </c>
      <c r="O59">
        <v>9</v>
      </c>
      <c r="P59">
        <v>10</v>
      </c>
      <c r="Q59">
        <v>11</v>
      </c>
      <c r="R59">
        <v>12</v>
      </c>
      <c r="S59">
        <v>13</v>
      </c>
      <c r="T59">
        <v>14</v>
      </c>
      <c r="U59">
        <v>15</v>
      </c>
      <c r="V59">
        <v>16</v>
      </c>
      <c r="W59">
        <v>17</v>
      </c>
      <c r="X59">
        <v>18</v>
      </c>
      <c r="Y59">
        <v>19</v>
      </c>
      <c r="Z59">
        <v>20</v>
      </c>
      <c r="AA59">
        <v>21</v>
      </c>
      <c r="AB59">
        <v>22</v>
      </c>
      <c r="AC59">
        <v>23</v>
      </c>
      <c r="AD59">
        <v>24</v>
      </c>
      <c r="AE59">
        <v>25</v>
      </c>
      <c r="AF59">
        <v>26</v>
      </c>
      <c r="AG59">
        <v>27</v>
      </c>
      <c r="AH59">
        <v>28</v>
      </c>
      <c r="AI59">
        <v>29</v>
      </c>
      <c r="AJ59">
        <v>30</v>
      </c>
      <c r="AK59">
        <v>31</v>
      </c>
      <c r="AL59" t="s">
        <v>2</v>
      </c>
    </row>
    <row r="60" spans="5:38" x14ac:dyDescent="0.3">
      <c r="E60">
        <v>2018</v>
      </c>
      <c r="F60">
        <f>F15*F$3/1000000</f>
        <v>114.4808920760269</v>
      </c>
      <c r="G60">
        <f t="shared" ref="G60:AK68" si="10">G15*G$3/1000000</f>
        <v>121.43338087761605</v>
      </c>
      <c r="H60">
        <f t="shared" si="10"/>
        <v>118.49786915324647</v>
      </c>
      <c r="I60">
        <f t="shared" si="10"/>
        <v>148.59037803283104</v>
      </c>
      <c r="J60">
        <f t="shared" si="10"/>
        <v>109.13773306693162</v>
      </c>
      <c r="K60">
        <f t="shared" si="10"/>
        <v>89.299788814881197</v>
      </c>
      <c r="L60">
        <f t="shared" si="10"/>
        <v>72.528632922393882</v>
      </c>
      <c r="M60">
        <f t="shared" si="10"/>
        <v>52.663330925722612</v>
      </c>
      <c r="N60">
        <f t="shared" si="10"/>
        <v>52.302460293628911</v>
      </c>
      <c r="O60">
        <f t="shared" si="10"/>
        <v>44.479081794448291</v>
      </c>
      <c r="P60">
        <f t="shared" si="10"/>
        <v>53.123701594080948</v>
      </c>
      <c r="Q60">
        <f t="shared" si="10"/>
        <v>61.212625936477593</v>
      </c>
      <c r="R60">
        <f t="shared" si="10"/>
        <v>56.80478973553587</v>
      </c>
      <c r="S60">
        <f t="shared" si="10"/>
        <v>53.334121297757704</v>
      </c>
      <c r="T60">
        <f t="shared" si="10"/>
        <v>47.021836540125548</v>
      </c>
      <c r="U60">
        <f t="shared" si="10"/>
        <v>39.890729399528503</v>
      </c>
      <c r="V60">
        <f t="shared" si="10"/>
        <v>33.864310454387429</v>
      </c>
      <c r="W60">
        <f t="shared" si="10"/>
        <v>28.573665709705292</v>
      </c>
      <c r="X60">
        <f t="shared" si="10"/>
        <v>23.570281351510424</v>
      </c>
      <c r="Y60">
        <f t="shared" si="10"/>
        <v>17.136845989783783</v>
      </c>
      <c r="Z60">
        <f t="shared" si="10"/>
        <v>15.312876023786634</v>
      </c>
      <c r="AA60">
        <f t="shared" si="10"/>
        <v>11.350704420041334</v>
      </c>
      <c r="AB60">
        <f t="shared" si="10"/>
        <v>9.0588800217813699</v>
      </c>
      <c r="AC60">
        <f t="shared" si="10"/>
        <v>7.5767269408315681</v>
      </c>
      <c r="AD60">
        <f t="shared" si="10"/>
        <v>6.9516071950186928</v>
      </c>
      <c r="AE60">
        <f t="shared" si="10"/>
        <v>0</v>
      </c>
      <c r="AF60">
        <f t="shared" si="10"/>
        <v>0</v>
      </c>
      <c r="AG60">
        <f t="shared" si="10"/>
        <v>0</v>
      </c>
      <c r="AH60">
        <f t="shared" si="10"/>
        <v>0</v>
      </c>
      <c r="AI60">
        <f t="shared" si="10"/>
        <v>0</v>
      </c>
      <c r="AJ60">
        <f t="shared" si="10"/>
        <v>0</v>
      </c>
      <c r="AK60">
        <f t="shared" si="10"/>
        <v>0</v>
      </c>
      <c r="AL60">
        <f>SUM(F60:AK60)</f>
        <v>1388.1972505680792</v>
      </c>
    </row>
    <row r="61" spans="5:38" x14ac:dyDescent="0.3">
      <c r="E61">
        <v>2019</v>
      </c>
      <c r="F61">
        <f t="shared" ref="F61:U76" si="11">F16*F$3/1000000</f>
        <v>114.7679684748461</v>
      </c>
      <c r="G61">
        <f t="shared" si="11"/>
        <v>109.72668368912936</v>
      </c>
      <c r="H61">
        <f t="shared" si="11"/>
        <v>116.37265384925556</v>
      </c>
      <c r="I61">
        <f t="shared" si="11"/>
        <v>113.54557021928559</v>
      </c>
      <c r="J61">
        <f t="shared" si="11"/>
        <v>141.77708600472252</v>
      </c>
      <c r="K61">
        <f t="shared" si="11"/>
        <v>103.4584473752481</v>
      </c>
      <c r="L61">
        <f t="shared" si="11"/>
        <v>84.349667801683367</v>
      </c>
      <c r="M61">
        <f t="shared" si="11"/>
        <v>68.019549815058951</v>
      </c>
      <c r="N61">
        <f t="shared" si="11"/>
        <v>49.120571043746637</v>
      </c>
      <c r="O61">
        <f t="shared" si="11"/>
        <v>48.492050772766973</v>
      </c>
      <c r="P61">
        <f t="shared" si="11"/>
        <v>41.014994093537041</v>
      </c>
      <c r="Q61">
        <f t="shared" si="11"/>
        <v>48.620435652716935</v>
      </c>
      <c r="R61">
        <f t="shared" si="11"/>
        <v>55.779274915634346</v>
      </c>
      <c r="S61">
        <f t="shared" si="11"/>
        <v>51.424820084304493</v>
      </c>
      <c r="T61">
        <f t="shared" si="11"/>
        <v>48.070335011609188</v>
      </c>
      <c r="U61">
        <f t="shared" si="11"/>
        <v>41.712176368488649</v>
      </c>
      <c r="V61">
        <f t="shared" si="10"/>
        <v>35.17061442433814</v>
      </c>
      <c r="W61">
        <f t="shared" si="10"/>
        <v>29.705985842036078</v>
      </c>
      <c r="X61">
        <f t="shared" si="10"/>
        <v>24.979918036347883</v>
      </c>
      <c r="Y61">
        <f t="shared" si="10"/>
        <v>20.533709796694701</v>
      </c>
      <c r="Z61">
        <f t="shared" si="10"/>
        <v>14.875906783157239</v>
      </c>
      <c r="AA61">
        <f t="shared" si="10"/>
        <v>13.291487944085288</v>
      </c>
      <c r="AB61">
        <f t="shared" si="10"/>
        <v>9.8276067589000426</v>
      </c>
      <c r="AC61">
        <f t="shared" si="10"/>
        <v>7.8279716692736967</v>
      </c>
      <c r="AD61">
        <f t="shared" si="10"/>
        <v>6.5403084496700119</v>
      </c>
      <c r="AE61">
        <f t="shared" si="10"/>
        <v>6.1089881410770319</v>
      </c>
      <c r="AF61">
        <f t="shared" si="10"/>
        <v>0</v>
      </c>
      <c r="AG61">
        <f t="shared" si="10"/>
        <v>0</v>
      </c>
      <c r="AH61">
        <f t="shared" si="10"/>
        <v>0</v>
      </c>
      <c r="AI61">
        <f t="shared" si="10"/>
        <v>0</v>
      </c>
      <c r="AJ61">
        <f t="shared" si="10"/>
        <v>0</v>
      </c>
      <c r="AK61">
        <f t="shared" si="10"/>
        <v>0</v>
      </c>
      <c r="AL61">
        <f t="shared" ref="AL61:AL92" si="12">SUM(F61:AK61)</f>
        <v>1405.1147830176137</v>
      </c>
    </row>
    <row r="62" spans="5:38" x14ac:dyDescent="0.3">
      <c r="E62">
        <v>2020</v>
      </c>
      <c r="F62">
        <f t="shared" si="11"/>
        <v>109.27456912047809</v>
      </c>
      <c r="G62">
        <f t="shared" si="10"/>
        <v>110.00183826415598</v>
      </c>
      <c r="H62">
        <f t="shared" si="10"/>
        <v>105.1538323869196</v>
      </c>
      <c r="I62">
        <f t="shared" si="10"/>
        <v>111.50917255868018</v>
      </c>
      <c r="J62">
        <f t="shared" si="10"/>
        <v>108.33918243937723</v>
      </c>
      <c r="K62">
        <f t="shared" si="10"/>
        <v>134.39932074125127</v>
      </c>
      <c r="L62">
        <f t="shared" si="10"/>
        <v>97.723474861408363</v>
      </c>
      <c r="M62">
        <f t="shared" si="10"/>
        <v>79.105674541795906</v>
      </c>
      <c r="N62">
        <f t="shared" si="10"/>
        <v>63.443748625902579</v>
      </c>
      <c r="O62">
        <f t="shared" si="10"/>
        <v>45.541972818644261</v>
      </c>
      <c r="P62">
        <f t="shared" si="10"/>
        <v>44.715427922272951</v>
      </c>
      <c r="Q62">
        <f t="shared" si="10"/>
        <v>37.538176393633933</v>
      </c>
      <c r="R62">
        <f t="shared" si="10"/>
        <v>44.304791786014128</v>
      </c>
      <c r="S62">
        <f t="shared" si="10"/>
        <v>50.496431556633688</v>
      </c>
      <c r="T62">
        <f t="shared" si="10"/>
        <v>46.349471393056859</v>
      </c>
      <c r="U62">
        <f t="shared" si="10"/>
        <v>42.642279409600093</v>
      </c>
      <c r="V62">
        <f t="shared" si="10"/>
        <v>36.776536652484552</v>
      </c>
      <c r="W62">
        <f t="shared" si="10"/>
        <v>30.851883889746773</v>
      </c>
      <c r="X62">
        <f t="shared" si="10"/>
        <v>25.969824770187859</v>
      </c>
      <c r="Y62">
        <f t="shared" si="10"/>
        <v>21.761742257298838</v>
      </c>
      <c r="Z62">
        <f t="shared" si="10"/>
        <v>17.824607458696484</v>
      </c>
      <c r="AA62">
        <f t="shared" si="10"/>
        <v>12.912201167078816</v>
      </c>
      <c r="AB62">
        <f t="shared" si="10"/>
        <v>11.507965666385958</v>
      </c>
      <c r="AC62">
        <f t="shared" si="10"/>
        <v>8.4922448581347236</v>
      </c>
      <c r="AD62">
        <f t="shared" si="10"/>
        <v>6.7571854776000633</v>
      </c>
      <c r="AE62">
        <f t="shared" si="10"/>
        <v>5.7475437891039496</v>
      </c>
      <c r="AF62">
        <f t="shared" si="10"/>
        <v>5.3716964688780813</v>
      </c>
      <c r="AG62">
        <f t="shared" si="10"/>
        <v>0</v>
      </c>
      <c r="AH62">
        <f t="shared" si="10"/>
        <v>0</v>
      </c>
      <c r="AI62">
        <f t="shared" si="10"/>
        <v>0</v>
      </c>
      <c r="AJ62">
        <f t="shared" si="10"/>
        <v>0</v>
      </c>
      <c r="AK62">
        <f t="shared" si="10"/>
        <v>0</v>
      </c>
      <c r="AL62">
        <f t="shared" si="12"/>
        <v>1414.5127972754215</v>
      </c>
    </row>
    <row r="63" spans="5:38" x14ac:dyDescent="0.3">
      <c r="E63">
        <v>2021</v>
      </c>
      <c r="F63">
        <f t="shared" si="11"/>
        <v>103.86517187174388</v>
      </c>
      <c r="G63">
        <f t="shared" si="10"/>
        <v>104.73657100073788</v>
      </c>
      <c r="H63">
        <f t="shared" si="10"/>
        <v>105.41751991569625</v>
      </c>
      <c r="I63">
        <f t="shared" si="10"/>
        <v>100.75921148991274</v>
      </c>
      <c r="J63">
        <f t="shared" si="10"/>
        <v>106.39615941130687</v>
      </c>
      <c r="K63">
        <f t="shared" si="10"/>
        <v>102.70145155212028</v>
      </c>
      <c r="L63">
        <f t="shared" si="10"/>
        <v>126.94921463696991</v>
      </c>
      <c r="M63">
        <f t="shared" si="10"/>
        <v>91.648036073541803</v>
      </c>
      <c r="N63">
        <f t="shared" si="10"/>
        <v>73.78408919432529</v>
      </c>
      <c r="O63">
        <f t="shared" si="10"/>
        <v>58.82165891069355</v>
      </c>
      <c r="P63">
        <f t="shared" si="10"/>
        <v>41.995105807194598</v>
      </c>
      <c r="Q63">
        <f t="shared" si="10"/>
        <v>40.924926553326067</v>
      </c>
      <c r="R63">
        <f t="shared" si="10"/>
        <v>34.206215284162852</v>
      </c>
      <c r="S63">
        <f t="shared" si="10"/>
        <v>40.108694303344123</v>
      </c>
      <c r="T63">
        <f t="shared" si="10"/>
        <v>45.512709739163334</v>
      </c>
      <c r="U63">
        <f t="shared" si="10"/>
        <v>41.115734041642874</v>
      </c>
      <c r="V63">
        <f t="shared" si="10"/>
        <v>37.596584215571269</v>
      </c>
      <c r="W63">
        <f t="shared" si="10"/>
        <v>32.260608955534963</v>
      </c>
      <c r="X63">
        <f t="shared" si="10"/>
        <v>26.971601707058145</v>
      </c>
      <c r="Y63">
        <f t="shared" si="10"/>
        <v>22.624118793892933</v>
      </c>
      <c r="Z63">
        <f t="shared" si="10"/>
        <v>18.890620213991653</v>
      </c>
      <c r="AA63">
        <f t="shared" si="10"/>
        <v>15.471656322254445</v>
      </c>
      <c r="AB63">
        <f t="shared" si="10"/>
        <v>11.179573598780989</v>
      </c>
      <c r="AC63">
        <f t="shared" si="10"/>
        <v>9.9442788723157438</v>
      </c>
      <c r="AD63">
        <f t="shared" si="10"/>
        <v>7.3305929111692878</v>
      </c>
      <c r="AE63">
        <f t="shared" si="10"/>
        <v>5.9381326924364188</v>
      </c>
      <c r="AF63">
        <f t="shared" si="10"/>
        <v>5.0538747111086462</v>
      </c>
      <c r="AG63">
        <f t="shared" si="10"/>
        <v>4.6695139239266981</v>
      </c>
      <c r="AH63">
        <f t="shared" si="10"/>
        <v>0</v>
      </c>
      <c r="AI63">
        <f t="shared" si="10"/>
        <v>0</v>
      </c>
      <c r="AJ63">
        <f t="shared" si="10"/>
        <v>0</v>
      </c>
      <c r="AK63">
        <f t="shared" si="10"/>
        <v>0</v>
      </c>
      <c r="AL63">
        <f t="shared" si="12"/>
        <v>1416.8736267039235</v>
      </c>
    </row>
    <row r="64" spans="5:38" x14ac:dyDescent="0.3">
      <c r="E64">
        <v>2022</v>
      </c>
      <c r="F64">
        <f t="shared" si="11"/>
        <v>102.73471622837565</v>
      </c>
      <c r="G64">
        <f t="shared" si="10"/>
        <v>99.551817369830445</v>
      </c>
      <c r="H64">
        <f t="shared" si="10"/>
        <v>100.37168227005661</v>
      </c>
      <c r="I64">
        <f t="shared" si="10"/>
        <v>101.01187890940818</v>
      </c>
      <c r="J64">
        <f t="shared" si="10"/>
        <v>96.13911467414826</v>
      </c>
      <c r="K64">
        <f t="shared" si="10"/>
        <v>100.8595391351267</v>
      </c>
      <c r="L64">
        <f t="shared" si="10"/>
        <v>97.008441297998033</v>
      </c>
      <c r="M64">
        <f t="shared" si="10"/>
        <v>119.05682047284033</v>
      </c>
      <c r="N64">
        <f t="shared" si="10"/>
        <v>85.482702818773419</v>
      </c>
      <c r="O64">
        <f t="shared" si="10"/>
        <v>68.408671013692739</v>
      </c>
      <c r="P64">
        <f t="shared" si="10"/>
        <v>54.240552984960097</v>
      </c>
      <c r="Q64">
        <f t="shared" si="10"/>
        <v>38.435204595292063</v>
      </c>
      <c r="R64">
        <f t="shared" si="10"/>
        <v>37.292350952057163</v>
      </c>
      <c r="S64">
        <f t="shared" si="10"/>
        <v>30.966551851394986</v>
      </c>
      <c r="T64">
        <f t="shared" si="10"/>
        <v>36.15018538087422</v>
      </c>
      <c r="U64">
        <f t="shared" si="10"/>
        <v>40.373458702060788</v>
      </c>
      <c r="V64">
        <f t="shared" si="10"/>
        <v>36.250669028111268</v>
      </c>
      <c r="W64">
        <f t="shared" si="10"/>
        <v>32.979959828828591</v>
      </c>
      <c r="X64">
        <f t="shared" si="10"/>
        <v>28.203149560828447</v>
      </c>
      <c r="Y64">
        <f t="shared" si="10"/>
        <v>23.496836289112739</v>
      </c>
      <c r="Z64">
        <f t="shared" si="10"/>
        <v>19.639219634095184</v>
      </c>
      <c r="AA64">
        <f t="shared" si="10"/>
        <v>16.396949236742703</v>
      </c>
      <c r="AB64">
        <f t="shared" si="10"/>
        <v>13.395587499882467</v>
      </c>
      <c r="AC64">
        <f t="shared" si="10"/>
        <v>9.6605082742456734</v>
      </c>
      <c r="AD64">
        <f t="shared" si="10"/>
        <v>8.5840035733613824</v>
      </c>
      <c r="AE64">
        <f t="shared" si="10"/>
        <v>6.4420361946639186</v>
      </c>
      <c r="AF64">
        <f t="shared" si="10"/>
        <v>5.2214615054182305</v>
      </c>
      <c r="AG64">
        <f t="shared" si="10"/>
        <v>4.3932374939702612</v>
      </c>
      <c r="AH64">
        <f t="shared" si="10"/>
        <v>4.1077678879655917</v>
      </c>
      <c r="AI64">
        <f t="shared" si="10"/>
        <v>0</v>
      </c>
      <c r="AJ64">
        <f t="shared" si="10"/>
        <v>0</v>
      </c>
      <c r="AK64">
        <f t="shared" si="10"/>
        <v>0</v>
      </c>
      <c r="AL64">
        <f t="shared" si="12"/>
        <v>1416.8550746641163</v>
      </c>
    </row>
    <row r="65" spans="5:38" x14ac:dyDescent="0.3">
      <c r="E65">
        <v>2023</v>
      </c>
      <c r="F65">
        <f t="shared" si="11"/>
        <v>102.46458923590723</v>
      </c>
      <c r="G65">
        <f t="shared" si="10"/>
        <v>98.468307741672731</v>
      </c>
      <c r="H65">
        <f t="shared" si="10"/>
        <v>95.403002857339374</v>
      </c>
      <c r="I65">
        <f t="shared" si="10"/>
        <v>96.176918443012369</v>
      </c>
      <c r="J65">
        <f t="shared" si="10"/>
        <v>96.380196572846174</v>
      </c>
      <c r="K65">
        <f t="shared" si="10"/>
        <v>91.136248268217329</v>
      </c>
      <c r="L65">
        <f t="shared" si="10"/>
        <v>95.268630907009609</v>
      </c>
      <c r="M65">
        <f t="shared" si="10"/>
        <v>90.977455929864348</v>
      </c>
      <c r="N65">
        <f t="shared" si="10"/>
        <v>111.04764748980789</v>
      </c>
      <c r="O65">
        <f t="shared" si="10"/>
        <v>79.255001428417515</v>
      </c>
      <c r="P65">
        <f t="shared" si="10"/>
        <v>63.080916340398311</v>
      </c>
      <c r="Q65">
        <f t="shared" si="10"/>
        <v>49.642612187003039</v>
      </c>
      <c r="R65">
        <f t="shared" si="10"/>
        <v>35.023621528412022</v>
      </c>
      <c r="S65">
        <f t="shared" si="10"/>
        <v>33.760400261293029</v>
      </c>
      <c r="T65">
        <f t="shared" si="10"/>
        <v>27.91032242455838</v>
      </c>
      <c r="U65">
        <f t="shared" si="10"/>
        <v>32.068141512801894</v>
      </c>
      <c r="V65">
        <f t="shared" si="10"/>
        <v>35.596224244621176</v>
      </c>
      <c r="W65">
        <f t="shared" si="10"/>
        <v>31.799314572309328</v>
      </c>
      <c r="X65">
        <f t="shared" si="10"/>
        <v>28.83202672474609</v>
      </c>
      <c r="Y65">
        <f t="shared" si="10"/>
        <v>24.569723194997763</v>
      </c>
      <c r="Z65">
        <f t="shared" si="10"/>
        <v>20.396795684825868</v>
      </c>
      <c r="AA65">
        <f t="shared" si="10"/>
        <v>17.046729209609932</v>
      </c>
      <c r="AB65">
        <f t="shared" si="10"/>
        <v>14.196719708411424</v>
      </c>
      <c r="AC65">
        <f t="shared" si="10"/>
        <v>11.575413206735099</v>
      </c>
      <c r="AD65">
        <f t="shared" si="10"/>
        <v>8.3390498809795517</v>
      </c>
      <c r="AE65">
        <f t="shared" si="10"/>
        <v>7.5435182917418198</v>
      </c>
      <c r="AF65">
        <f t="shared" si="10"/>
        <v>5.6645490677217216</v>
      </c>
      <c r="AG65">
        <f t="shared" si="10"/>
        <v>4.5389175177818606</v>
      </c>
      <c r="AH65">
        <f t="shared" si="10"/>
        <v>3.8647277202595527</v>
      </c>
      <c r="AI65">
        <f t="shared" si="10"/>
        <v>3.5811309792520536</v>
      </c>
      <c r="AJ65">
        <f t="shared" si="10"/>
        <v>0</v>
      </c>
      <c r="AK65">
        <f t="shared" si="10"/>
        <v>0</v>
      </c>
      <c r="AL65">
        <f t="shared" si="12"/>
        <v>1415.6088531325545</v>
      </c>
    </row>
    <row r="66" spans="5:38" x14ac:dyDescent="0.3">
      <c r="E66">
        <v>2024</v>
      </c>
      <c r="F66">
        <f t="shared" si="11"/>
        <v>101.55754770273593</v>
      </c>
      <c r="G66">
        <f t="shared" si="10"/>
        <v>98.209398691254123</v>
      </c>
      <c r="H66">
        <f t="shared" si="10"/>
        <v>94.364648411562968</v>
      </c>
      <c r="I66">
        <f t="shared" si="10"/>
        <v>91.415891589236679</v>
      </c>
      <c r="J66">
        <f t="shared" si="10"/>
        <v>91.766932814124345</v>
      </c>
      <c r="K66">
        <f t="shared" si="10"/>
        <v>91.364784799338665</v>
      </c>
      <c r="L66">
        <f t="shared" si="10"/>
        <v>86.084327501061622</v>
      </c>
      <c r="M66">
        <f t="shared" si="10"/>
        <v>89.345809023114825</v>
      </c>
      <c r="N66">
        <f t="shared" si="10"/>
        <v>84.857233844270212</v>
      </c>
      <c r="O66">
        <f t="shared" si="10"/>
        <v>102.95745420083122</v>
      </c>
      <c r="P66">
        <f t="shared" si="10"/>
        <v>73.0825206889848</v>
      </c>
      <c r="Q66">
        <f t="shared" si="10"/>
        <v>57.733582973526907</v>
      </c>
      <c r="R66">
        <f t="shared" si="10"/>
        <v>45.236237954937224</v>
      </c>
      <c r="S66">
        <f t="shared" si="10"/>
        <v>31.706541722706916</v>
      </c>
      <c r="T66">
        <f t="shared" si="10"/>
        <v>30.428433265565094</v>
      </c>
      <c r="U66">
        <f t="shared" si="10"/>
        <v>24.758715888970134</v>
      </c>
      <c r="V66">
        <f t="shared" si="10"/>
        <v>28.273642959890271</v>
      </c>
      <c r="W66">
        <f t="shared" si="10"/>
        <v>31.225231497476418</v>
      </c>
      <c r="X66">
        <f t="shared" si="10"/>
        <v>27.799872781409487</v>
      </c>
      <c r="Y66">
        <f t="shared" si="10"/>
        <v>25.117581788159011</v>
      </c>
      <c r="Z66">
        <f t="shared" si="10"/>
        <v>21.328131918478807</v>
      </c>
      <c r="AA66">
        <f t="shared" si="10"/>
        <v>17.704300846014039</v>
      </c>
      <c r="AB66">
        <f t="shared" si="10"/>
        <v>14.759308761639948</v>
      </c>
      <c r="AC66">
        <f t="shared" si="10"/>
        <v>12.267688655425072</v>
      </c>
      <c r="AD66">
        <f t="shared" si="10"/>
        <v>9.9920154699573178</v>
      </c>
      <c r="AE66">
        <f t="shared" si="10"/>
        <v>7.3282559560123328</v>
      </c>
      <c r="AF66">
        <f t="shared" si="10"/>
        <v>6.6330936703247048</v>
      </c>
      <c r="AG66">
        <f t="shared" si="10"/>
        <v>4.9240851373005814</v>
      </c>
      <c r="AH66">
        <f t="shared" si="10"/>
        <v>3.9928823276727643</v>
      </c>
      <c r="AI66">
        <f t="shared" si="10"/>
        <v>3.369249807405764</v>
      </c>
      <c r="AJ66">
        <f t="shared" si="10"/>
        <v>3.1247123250336548</v>
      </c>
      <c r="AK66">
        <f t="shared" si="10"/>
        <v>0</v>
      </c>
      <c r="AL66">
        <f t="shared" si="12"/>
        <v>1412.7101149744221</v>
      </c>
    </row>
    <row r="67" spans="5:38" x14ac:dyDescent="0.3">
      <c r="E67">
        <v>2025</v>
      </c>
      <c r="F67">
        <f t="shared" si="11"/>
        <v>101.55767363957519</v>
      </c>
      <c r="G67">
        <f t="shared" si="10"/>
        <v>97.340025142547901</v>
      </c>
      <c r="H67">
        <f t="shared" si="10"/>
        <v>94.116529376376334</v>
      </c>
      <c r="I67">
        <f t="shared" si="10"/>
        <v>90.420932367793313</v>
      </c>
      <c r="J67">
        <f t="shared" si="10"/>
        <v>87.224212601316182</v>
      </c>
      <c r="K67">
        <f t="shared" si="10"/>
        <v>86.991585059912566</v>
      </c>
      <c r="L67">
        <f t="shared" si="10"/>
        <v>86.300195654127421</v>
      </c>
      <c r="M67">
        <f t="shared" si="10"/>
        <v>80.732490973870199</v>
      </c>
      <c r="N67">
        <f t="shared" si="10"/>
        <v>83.335350849167995</v>
      </c>
      <c r="O67">
        <f t="shared" si="10"/>
        <v>78.675099964927583</v>
      </c>
      <c r="P67">
        <f t="shared" si="10"/>
        <v>94.938996165603754</v>
      </c>
      <c r="Q67">
        <f t="shared" si="10"/>
        <v>66.887357015292196</v>
      </c>
      <c r="R67">
        <f t="shared" si="10"/>
        <v>52.60903853212892</v>
      </c>
      <c r="S67">
        <f t="shared" si="10"/>
        <v>40.951923402124159</v>
      </c>
      <c r="T67">
        <f t="shared" si="10"/>
        <v>28.577279339824138</v>
      </c>
      <c r="U67">
        <f t="shared" si="10"/>
        <v>26.992484096339997</v>
      </c>
      <c r="V67">
        <f t="shared" si="10"/>
        <v>21.8291132621655</v>
      </c>
      <c r="W67">
        <f t="shared" si="10"/>
        <v>24.80181719927705</v>
      </c>
      <c r="X67">
        <f t="shared" si="10"/>
        <v>27.297992893085961</v>
      </c>
      <c r="Y67">
        <f t="shared" si="10"/>
        <v>24.218400771949817</v>
      </c>
      <c r="Z67">
        <f t="shared" si="10"/>
        <v>21.803709126039458</v>
      </c>
      <c r="AA67">
        <f t="shared" si="10"/>
        <v>18.512695317585472</v>
      </c>
      <c r="AB67">
        <f t="shared" si="10"/>
        <v>15.328643951707599</v>
      </c>
      <c r="AC67">
        <f t="shared" si="10"/>
        <v>12.753833869792357</v>
      </c>
      <c r="AD67">
        <f t="shared" si="10"/>
        <v>10.589594741577368</v>
      </c>
      <c r="AE67">
        <f t="shared" si="10"/>
        <v>8.7808620796594603</v>
      </c>
      <c r="AF67">
        <f t="shared" si="10"/>
        <v>6.443811271666017</v>
      </c>
      <c r="AG67">
        <f t="shared" si="10"/>
        <v>5.7660226023084036</v>
      </c>
      <c r="AH67">
        <f t="shared" si="10"/>
        <v>4.3317139929636692</v>
      </c>
      <c r="AI67">
        <f t="shared" si="10"/>
        <v>3.4809743369454864</v>
      </c>
      <c r="AJ67">
        <f t="shared" si="10"/>
        <v>2.9398356162658139</v>
      </c>
      <c r="AK67">
        <f t="shared" si="10"/>
        <v>0.94794643568436732</v>
      </c>
      <c r="AL67">
        <f t="shared" si="12"/>
        <v>1407.4781416496014</v>
      </c>
    </row>
    <row r="68" spans="5:38" x14ac:dyDescent="0.3">
      <c r="E68">
        <v>2026</v>
      </c>
      <c r="F68">
        <f t="shared" si="11"/>
        <v>102.89750737973236</v>
      </c>
      <c r="G68">
        <f t="shared" si="10"/>
        <v>97.340145849431607</v>
      </c>
      <c r="H68">
        <f t="shared" si="10"/>
        <v>93.283386905022013</v>
      </c>
      <c r="I68">
        <f t="shared" si="10"/>
        <v>90.183182798675816</v>
      </c>
      <c r="J68">
        <f t="shared" si="10"/>
        <v>86.274875093886195</v>
      </c>
      <c r="K68">
        <f t="shared" si="10"/>
        <v>82.685257936652079</v>
      </c>
      <c r="L68">
        <f t="shared" si="10"/>
        <v>82.169413821981266</v>
      </c>
      <c r="M68">
        <f t="shared" si="10"/>
        <v>80.934938669343168</v>
      </c>
      <c r="N68">
        <f t="shared" si="10"/>
        <v>75.301466669736897</v>
      </c>
      <c r="O68">
        <f t="shared" si="10"/>
        <v>77.264091246515591</v>
      </c>
      <c r="P68">
        <f t="shared" si="10"/>
        <v>72.547782692148687</v>
      </c>
      <c r="Q68">
        <f t="shared" si="10"/>
        <v>86.891071508420453</v>
      </c>
      <c r="R68">
        <f t="shared" si="10"/>
        <v>60.950305892903167</v>
      </c>
      <c r="S68">
        <f t="shared" si="10"/>
        <v>47.626447592156573</v>
      </c>
      <c r="T68">
        <f t="shared" si="10"/>
        <v>36.910192376088325</v>
      </c>
      <c r="U68">
        <f t="shared" si="10"/>
        <v>25.350360676302255</v>
      </c>
      <c r="V68">
        <f t="shared" si="10"/>
        <v>23.798568359060244</v>
      </c>
      <c r="W68">
        <f t="shared" si="10"/>
        <v>19.148635268493326</v>
      </c>
      <c r="X68">
        <f t="shared" si="10"/>
        <v>21.682459894531117</v>
      </c>
      <c r="Y68">
        <f t="shared" si="10"/>
        <v>23.781178329589263</v>
      </c>
      <c r="Z68">
        <f t="shared" si="10"/>
        <v>21.023161002639924</v>
      </c>
      <c r="AA68">
        <f t="shared" si="10"/>
        <v>18.925493586895239</v>
      </c>
      <c r="AB68">
        <f t="shared" si="10"/>
        <v>16.028563769780344</v>
      </c>
      <c r="AC68">
        <f t="shared" ref="G68:AK76" si="13">AC23*AC$3/1000000</f>
        <v>13.245808565058685</v>
      </c>
      <c r="AD68">
        <f t="shared" si="13"/>
        <v>11.009240279567949</v>
      </c>
      <c r="AE68">
        <f t="shared" si="13"/>
        <v>9.306007500174049</v>
      </c>
      <c r="AF68">
        <f t="shared" si="13"/>
        <v>7.7211028631488361</v>
      </c>
      <c r="AG68">
        <f t="shared" si="13"/>
        <v>5.6014830008600018</v>
      </c>
      <c r="AH68">
        <f t="shared" si="13"/>
        <v>5.072365747895363</v>
      </c>
      <c r="AI68">
        <f t="shared" si="13"/>
        <v>3.7763660451478138</v>
      </c>
      <c r="AJ68">
        <f t="shared" si="13"/>
        <v>3.0373207449818458</v>
      </c>
      <c r="AK68">
        <f t="shared" si="13"/>
        <v>0.89186024313681989</v>
      </c>
      <c r="AL68">
        <f t="shared" si="12"/>
        <v>1402.6600423099571</v>
      </c>
    </row>
    <row r="69" spans="5:38" x14ac:dyDescent="0.3">
      <c r="E69">
        <v>2027</v>
      </c>
      <c r="F69">
        <f t="shared" si="11"/>
        <v>102.40838786731946</v>
      </c>
      <c r="G69">
        <f t="shared" si="13"/>
        <v>98.624338436825269</v>
      </c>
      <c r="H69">
        <f t="shared" si="13"/>
        <v>93.283502581455394</v>
      </c>
      <c r="I69">
        <f t="shared" si="13"/>
        <v>89.384859270499206</v>
      </c>
      <c r="J69">
        <f t="shared" si="13"/>
        <v>86.048027019639377</v>
      </c>
      <c r="K69">
        <f t="shared" si="13"/>
        <v>81.785321848612199</v>
      </c>
      <c r="L69">
        <f t="shared" si="13"/>
        <v>78.101797681864824</v>
      </c>
      <c r="M69">
        <f t="shared" si="13"/>
        <v>77.060966290635164</v>
      </c>
      <c r="N69">
        <f t="shared" si="13"/>
        <v>75.49029533350199</v>
      </c>
      <c r="O69">
        <f t="shared" si="13"/>
        <v>69.815502454623569</v>
      </c>
      <c r="P69">
        <f t="shared" si="13"/>
        <v>71.246665134932798</v>
      </c>
      <c r="Q69">
        <f t="shared" si="13"/>
        <v>66.397948454027144</v>
      </c>
      <c r="R69">
        <f t="shared" si="13"/>
        <v>79.178452014325174</v>
      </c>
      <c r="S69">
        <f t="shared" si="13"/>
        <v>55.177715281024639</v>
      </c>
      <c r="T69">
        <f t="shared" si="13"/>
        <v>42.925977506712321</v>
      </c>
      <c r="U69">
        <f t="shared" si="13"/>
        <v>32.74232925531178</v>
      </c>
      <c r="V69">
        <f t="shared" si="13"/>
        <v>22.350751021230227</v>
      </c>
      <c r="W69">
        <f t="shared" si="13"/>
        <v>20.876253650201772</v>
      </c>
      <c r="X69">
        <f t="shared" si="13"/>
        <v>16.740286121301342</v>
      </c>
      <c r="Y69">
        <f t="shared" si="13"/>
        <v>18.88909735582104</v>
      </c>
      <c r="Z69">
        <f t="shared" si="13"/>
        <v>20.643623233558177</v>
      </c>
      <c r="AA69">
        <f t="shared" si="13"/>
        <v>18.24798232409734</v>
      </c>
      <c r="AB69">
        <f t="shared" si="13"/>
        <v>16.385970580089666</v>
      </c>
      <c r="AC69">
        <f t="shared" si="13"/>
        <v>13.850624225875798</v>
      </c>
      <c r="AD69">
        <f t="shared" si="13"/>
        <v>11.433917885294234</v>
      </c>
      <c r="AE69">
        <f t="shared" si="13"/>
        <v>9.6747869123475905</v>
      </c>
      <c r="AF69">
        <f t="shared" si="13"/>
        <v>8.182868663946147</v>
      </c>
      <c r="AG69">
        <f t="shared" si="13"/>
        <v>6.711808371233956</v>
      </c>
      <c r="AH69">
        <f t="shared" si="13"/>
        <v>4.9276203842151896</v>
      </c>
      <c r="AI69">
        <f t="shared" si="13"/>
        <v>4.4220624468831362</v>
      </c>
      <c r="AJ69">
        <f t="shared" si="13"/>
        <v>3.2950644903740729</v>
      </c>
      <c r="AK69">
        <f t="shared" si="13"/>
        <v>0.92143438330909944</v>
      </c>
      <c r="AL69">
        <f t="shared" si="12"/>
        <v>1397.2262384810892</v>
      </c>
    </row>
    <row r="70" spans="5:38" x14ac:dyDescent="0.3">
      <c r="E70">
        <v>2028</v>
      </c>
      <c r="F70">
        <f t="shared" si="11"/>
        <v>102.31121761237638</v>
      </c>
      <c r="G70">
        <f t="shared" si="13"/>
        <v>98.155531275634843</v>
      </c>
      <c r="H70">
        <f t="shared" si="13"/>
        <v>94.514176539213011</v>
      </c>
      <c r="I70">
        <f t="shared" si="13"/>
        <v>89.384970112547947</v>
      </c>
      <c r="J70">
        <f t="shared" si="13"/>
        <v>85.286308898908274</v>
      </c>
      <c r="K70">
        <f t="shared" si="13"/>
        <v>81.570278445271128</v>
      </c>
      <c r="L70">
        <f t="shared" si="13"/>
        <v>77.251747406535827</v>
      </c>
      <c r="M70">
        <f t="shared" si="13"/>
        <v>73.246232612044608</v>
      </c>
      <c r="N70">
        <f t="shared" si="13"/>
        <v>71.876932257052644</v>
      </c>
      <c r="O70">
        <f t="shared" si="13"/>
        <v>69.99057431738575</v>
      </c>
      <c r="P70">
        <f t="shared" si="13"/>
        <v>64.378181951838656</v>
      </c>
      <c r="Q70">
        <f t="shared" si="13"/>
        <v>65.207125891423885</v>
      </c>
      <c r="R70">
        <f t="shared" si="13"/>
        <v>60.504338181712377</v>
      </c>
      <c r="S70">
        <f t="shared" si="13"/>
        <v>71.679477529043922</v>
      </c>
      <c r="T70">
        <f t="shared" si="13"/>
        <v>49.731976344486164</v>
      </c>
      <c r="U70">
        <f t="shared" si="13"/>
        <v>38.078817764206796</v>
      </c>
      <c r="V70">
        <f t="shared" si="13"/>
        <v>28.868056687048405</v>
      </c>
      <c r="W70">
        <f t="shared" si="13"/>
        <v>19.606219187301296</v>
      </c>
      <c r="X70">
        <f t="shared" si="13"/>
        <v>18.250619657488361</v>
      </c>
      <c r="Y70">
        <f t="shared" si="13"/>
        <v>14.583626389610759</v>
      </c>
      <c r="Z70">
        <f t="shared" si="13"/>
        <v>16.396975945905723</v>
      </c>
      <c r="AA70">
        <f t="shared" si="13"/>
        <v>17.918545732679846</v>
      </c>
      <c r="AB70">
        <f t="shared" si="13"/>
        <v>15.799371368348476</v>
      </c>
      <c r="AC70">
        <f t="shared" si="13"/>
        <v>14.159467082694723</v>
      </c>
      <c r="AD70">
        <f t="shared" si="13"/>
        <v>11.95600097048732</v>
      </c>
      <c r="AE70">
        <f t="shared" si="13"/>
        <v>10.047988444652507</v>
      </c>
      <c r="AF70">
        <f t="shared" si="13"/>
        <v>8.5071402160297787</v>
      </c>
      <c r="AG70">
        <f t="shared" si="13"/>
        <v>7.1132126294433826</v>
      </c>
      <c r="AH70">
        <f t="shared" si="13"/>
        <v>5.9043727777020525</v>
      </c>
      <c r="AI70">
        <f t="shared" si="13"/>
        <v>4.295874181110678</v>
      </c>
      <c r="AJ70">
        <f t="shared" si="13"/>
        <v>3.8584662526725406</v>
      </c>
      <c r="AK70">
        <f t="shared" si="13"/>
        <v>0.99962630606853897</v>
      </c>
      <c r="AL70">
        <f t="shared" si="12"/>
        <v>1391.4334509689268</v>
      </c>
    </row>
    <row r="71" spans="5:38" x14ac:dyDescent="0.3">
      <c r="E71">
        <v>2029</v>
      </c>
      <c r="F71">
        <f t="shared" si="11"/>
        <v>101.62299807721131</v>
      </c>
      <c r="G71">
        <f t="shared" si="13"/>
        <v>98.062396345999147</v>
      </c>
      <c r="H71">
        <f t="shared" si="13"/>
        <v>94.064906881257514</v>
      </c>
      <c r="I71">
        <f t="shared" si="13"/>
        <v>90.564211370522813</v>
      </c>
      <c r="J71">
        <f t="shared" si="13"/>
        <v>85.286414658533403</v>
      </c>
      <c r="K71">
        <f t="shared" si="13"/>
        <v>80.848198446962016</v>
      </c>
      <c r="L71">
        <f t="shared" si="13"/>
        <v>77.048624421862641</v>
      </c>
      <c r="M71">
        <f t="shared" si="13"/>
        <v>72.449029704471371</v>
      </c>
      <c r="N71">
        <f t="shared" si="13"/>
        <v>68.318822783565906</v>
      </c>
      <c r="O71">
        <f t="shared" si="13"/>
        <v>66.640456851019323</v>
      </c>
      <c r="P71">
        <f t="shared" si="13"/>
        <v>64.539618994318957</v>
      </c>
      <c r="Q71">
        <f t="shared" si="13"/>
        <v>58.920880117605172</v>
      </c>
      <c r="R71">
        <f t="shared" si="13"/>
        <v>59.419215331989889</v>
      </c>
      <c r="S71">
        <f t="shared" si="13"/>
        <v>54.773985077670886</v>
      </c>
      <c r="T71">
        <f t="shared" si="13"/>
        <v>64.605104845387558</v>
      </c>
      <c r="U71">
        <f t="shared" si="13"/>
        <v>44.116289814935691</v>
      </c>
      <c r="V71">
        <f t="shared" si="13"/>
        <v>33.573099250859642</v>
      </c>
      <c r="W71">
        <f t="shared" si="13"/>
        <v>25.323240654423277</v>
      </c>
      <c r="X71">
        <f t="shared" si="13"/>
        <v>17.140319106312838</v>
      </c>
      <c r="Y71">
        <f t="shared" si="13"/>
        <v>15.899382874048841</v>
      </c>
      <c r="Z71">
        <f t="shared" si="13"/>
        <v>12.659544636251868</v>
      </c>
      <c r="AA71">
        <f t="shared" si="13"/>
        <v>14.232480414908316</v>
      </c>
      <c r="AB71">
        <f t="shared" si="13"/>
        <v>15.514140324297395</v>
      </c>
      <c r="AC71">
        <f t="shared" si="13"/>
        <v>13.652574177646029</v>
      </c>
      <c r="AD71">
        <f t="shared" si="13"/>
        <v>12.222597293919209</v>
      </c>
      <c r="AE71">
        <f t="shared" si="13"/>
        <v>10.506788731640372</v>
      </c>
      <c r="AF71">
        <f t="shared" si="13"/>
        <v>8.8353001840909986</v>
      </c>
      <c r="AG71">
        <f t="shared" si="13"/>
        <v>7.3950957433461486</v>
      </c>
      <c r="AH71">
        <f t="shared" si="13"/>
        <v>6.2574878018411715</v>
      </c>
      <c r="AI71">
        <f t="shared" si="13"/>
        <v>5.1474019087658904</v>
      </c>
      <c r="AJ71">
        <f t="shared" si="13"/>
        <v>3.7483608050867683</v>
      </c>
      <c r="AK71">
        <f t="shared" si="13"/>
        <v>1.1705459418220068</v>
      </c>
      <c r="AL71">
        <f t="shared" si="12"/>
        <v>1384.5595135725748</v>
      </c>
    </row>
    <row r="72" spans="5:38" x14ac:dyDescent="0.3">
      <c r="E72">
        <v>2030</v>
      </c>
      <c r="F72">
        <f t="shared" si="11"/>
        <v>101.71137724919986</v>
      </c>
      <c r="G72">
        <f t="shared" si="13"/>
        <v>97.402757467629939</v>
      </c>
      <c r="H72">
        <f t="shared" si="13"/>
        <v>93.975653342819896</v>
      </c>
      <c r="I72">
        <f t="shared" si="13"/>
        <v>90.133717726550117</v>
      </c>
      <c r="J72">
        <f t="shared" si="13"/>
        <v>86.411584346272392</v>
      </c>
      <c r="K72">
        <f t="shared" si="13"/>
        <v>80.848298703090705</v>
      </c>
      <c r="L72">
        <f t="shared" si="13"/>
        <v>76.366571207718167</v>
      </c>
      <c r="M72">
        <f t="shared" si="13"/>
        <v>72.258534814138272</v>
      </c>
      <c r="N72">
        <f t="shared" si="13"/>
        <v>67.575249193187375</v>
      </c>
      <c r="O72">
        <f t="shared" si="13"/>
        <v>63.34156757746063</v>
      </c>
      <c r="P72">
        <f t="shared" si="13"/>
        <v>61.450412955159564</v>
      </c>
      <c r="Q72">
        <f t="shared" si="13"/>
        <v>59.068632233898832</v>
      </c>
      <c r="R72">
        <f t="shared" si="13"/>
        <v>53.690948886290407</v>
      </c>
      <c r="S72">
        <f t="shared" si="13"/>
        <v>53.79163398410742</v>
      </c>
      <c r="T72">
        <f t="shared" si="13"/>
        <v>49.368092105704562</v>
      </c>
      <c r="U72">
        <f t="shared" si="13"/>
        <v>57.309959072226214</v>
      </c>
      <c r="V72">
        <f t="shared" si="13"/>
        <v>38.896180698360418</v>
      </c>
      <c r="W72">
        <f t="shared" si="13"/>
        <v>29.450533545120408</v>
      </c>
      <c r="X72">
        <f t="shared" si="13"/>
        <v>22.13830323308316</v>
      </c>
      <c r="Y72">
        <f t="shared" si="13"/>
        <v>14.93212291796489</v>
      </c>
      <c r="Z72">
        <f t="shared" si="13"/>
        <v>13.801707600399656</v>
      </c>
      <c r="AA72">
        <f t="shared" si="13"/>
        <v>10.988411624894887</v>
      </c>
      <c r="AB72">
        <f t="shared" si="13"/>
        <v>12.3226907815961</v>
      </c>
      <c r="AC72">
        <f t="shared" si="13"/>
        <v>13.40609994168522</v>
      </c>
      <c r="AD72">
        <f t="shared" si="13"/>
        <v>11.785042136414235</v>
      </c>
      <c r="AE72">
        <f t="shared" si="13"/>
        <v>10.741070349201728</v>
      </c>
      <c r="AF72">
        <f t="shared" si="13"/>
        <v>9.238728022649294</v>
      </c>
      <c r="AG72">
        <f t="shared" si="13"/>
        <v>7.6803589835562267</v>
      </c>
      <c r="AH72">
        <f t="shared" si="13"/>
        <v>6.505460165199243</v>
      </c>
      <c r="AI72">
        <f t="shared" si="13"/>
        <v>5.455245775964098</v>
      </c>
      <c r="AJ72">
        <f t="shared" si="13"/>
        <v>4.4913604890212184</v>
      </c>
      <c r="AK72">
        <f t="shared" si="13"/>
        <v>1.1371431655881208</v>
      </c>
      <c r="AL72">
        <f t="shared" si="12"/>
        <v>1377.6754502961535</v>
      </c>
    </row>
    <row r="73" spans="5:38" x14ac:dyDescent="0.3">
      <c r="E73">
        <v>2031</v>
      </c>
      <c r="F73">
        <f t="shared" si="11"/>
        <v>101.29502722803765</v>
      </c>
      <c r="G73">
        <f t="shared" si="13"/>
        <v>97.487466393928784</v>
      </c>
      <c r="H73">
        <f t="shared" si="13"/>
        <v>93.343504865167489</v>
      </c>
      <c r="I73">
        <f t="shared" si="13"/>
        <v>90.048194299096053</v>
      </c>
      <c r="J73">
        <f t="shared" si="13"/>
        <v>86.000830061950438</v>
      </c>
      <c r="K73">
        <f t="shared" si="13"/>
        <v>81.914917054562039</v>
      </c>
      <c r="L73">
        <f t="shared" si="13"/>
        <v>76.366665906387254</v>
      </c>
      <c r="M73">
        <f t="shared" si="13"/>
        <v>71.618884641417353</v>
      </c>
      <c r="N73">
        <f t="shared" si="13"/>
        <v>67.397569247206079</v>
      </c>
      <c r="O73">
        <f t="shared" si="13"/>
        <v>62.652165815182208</v>
      </c>
      <c r="P73">
        <f t="shared" si="13"/>
        <v>58.40844539172101</v>
      </c>
      <c r="Q73">
        <f t="shared" si="13"/>
        <v>56.241296432026374</v>
      </c>
      <c r="R73">
        <f t="shared" si="13"/>
        <v>53.825586239091827</v>
      </c>
      <c r="S73">
        <f t="shared" si="13"/>
        <v>48.605890444935852</v>
      </c>
      <c r="T73">
        <f t="shared" si="13"/>
        <v>48.48269369625141</v>
      </c>
      <c r="U73">
        <f t="shared" si="13"/>
        <v>43.793495031435071</v>
      </c>
      <c r="V73">
        <f t="shared" si="13"/>
        <v>50.528694349411708</v>
      </c>
      <c r="W73">
        <f t="shared" si="13"/>
        <v>34.11997402666951</v>
      </c>
      <c r="X73">
        <f t="shared" si="13"/>
        <v>25.746501046029397</v>
      </c>
      <c r="Y73">
        <f t="shared" si="13"/>
        <v>19.286214160961947</v>
      </c>
      <c r="Z73">
        <f t="shared" si="13"/>
        <v>12.962062490070505</v>
      </c>
      <c r="AA73">
        <f t="shared" si="13"/>
        <v>11.979802480836595</v>
      </c>
      <c r="AB73">
        <f t="shared" si="13"/>
        <v>9.5139283306259799</v>
      </c>
      <c r="AC73">
        <f t="shared" si="13"/>
        <v>10.648300241930551</v>
      </c>
      <c r="AD73">
        <f t="shared" si="13"/>
        <v>11.572283046550094</v>
      </c>
      <c r="AE73">
        <f t="shared" si="13"/>
        <v>10.356552180485236</v>
      </c>
      <c r="AF73">
        <f t="shared" si="13"/>
        <v>9.4447342725739336</v>
      </c>
      <c r="AG73">
        <f t="shared" si="13"/>
        <v>8.0310511569435032</v>
      </c>
      <c r="AH73">
        <f t="shared" si="13"/>
        <v>6.7564060231284104</v>
      </c>
      <c r="AI73">
        <f t="shared" si="13"/>
        <v>5.6714268106865182</v>
      </c>
      <c r="AJ73">
        <f t="shared" si="13"/>
        <v>4.7599693535373016</v>
      </c>
      <c r="AK73">
        <f t="shared" si="13"/>
        <v>1.3625475640850886</v>
      </c>
      <c r="AL73">
        <f t="shared" si="12"/>
        <v>1370.2230802829235</v>
      </c>
    </row>
    <row r="74" spans="5:38" x14ac:dyDescent="0.3">
      <c r="E74">
        <v>2032</v>
      </c>
      <c r="F74">
        <f t="shared" si="11"/>
        <v>100.49084276847272</v>
      </c>
      <c r="G74">
        <f t="shared" si="13"/>
        <v>97.088406723379691</v>
      </c>
      <c r="H74">
        <f t="shared" si="13"/>
        <v>93.424683553324527</v>
      </c>
      <c r="I74">
        <f t="shared" si="13"/>
        <v>89.442464762597197</v>
      </c>
      <c r="J74">
        <f t="shared" si="13"/>
        <v>85.919228127221572</v>
      </c>
      <c r="K74">
        <f t="shared" si="13"/>
        <v>81.525537512633875</v>
      </c>
      <c r="L74">
        <f t="shared" si="13"/>
        <v>77.374158811037788</v>
      </c>
      <c r="M74">
        <f t="shared" si="13"/>
        <v>71.618973452698896</v>
      </c>
      <c r="N74">
        <f t="shared" si="13"/>
        <v>66.800949527184983</v>
      </c>
      <c r="O74">
        <f t="shared" si="13"/>
        <v>62.487430448749045</v>
      </c>
      <c r="P74">
        <f t="shared" si="13"/>
        <v>57.77273511922494</v>
      </c>
      <c r="Q74">
        <f t="shared" si="13"/>
        <v>53.457194727180273</v>
      </c>
      <c r="R74">
        <f t="shared" si="13"/>
        <v>51.249210229098118</v>
      </c>
      <c r="S74">
        <f t="shared" si="13"/>
        <v>48.727776322459114</v>
      </c>
      <c r="T74">
        <f t="shared" si="13"/>
        <v>43.808754702852347</v>
      </c>
      <c r="U74">
        <f t="shared" si="13"/>
        <v>43.008074951554228</v>
      </c>
      <c r="V74">
        <f t="shared" si="13"/>
        <v>38.611580967054877</v>
      </c>
      <c r="W74">
        <f t="shared" si="13"/>
        <v>44.324088068526564</v>
      </c>
      <c r="X74">
        <f t="shared" si="13"/>
        <v>29.828659831315491</v>
      </c>
      <c r="Y74">
        <f t="shared" si="13"/>
        <v>22.429565980789025</v>
      </c>
      <c r="Z74">
        <f t="shared" si="13"/>
        <v>16.741699390279511</v>
      </c>
      <c r="AA74">
        <f t="shared" si="13"/>
        <v>11.250995374717913</v>
      </c>
      <c r="AB74">
        <f t="shared" si="13"/>
        <v>10.372289108602166</v>
      </c>
      <c r="AC74">
        <f t="shared" si="13"/>
        <v>8.2211886300041286</v>
      </c>
      <c r="AD74">
        <f t="shared" si="13"/>
        <v>9.1917220444634467</v>
      </c>
      <c r="AE74">
        <f t="shared" si="13"/>
        <v>10.169582071210685</v>
      </c>
      <c r="AF74">
        <f t="shared" si="13"/>
        <v>9.1066234690473635</v>
      </c>
      <c r="AG74">
        <f t="shared" si="13"/>
        <v>8.2101284853093688</v>
      </c>
      <c r="AH74">
        <f t="shared" si="13"/>
        <v>7.0649096643788702</v>
      </c>
      <c r="AI74">
        <f t="shared" si="13"/>
        <v>5.8902001227273315</v>
      </c>
      <c r="AJ74">
        <f t="shared" si="13"/>
        <v>4.9485979034421588</v>
      </c>
      <c r="AK74">
        <f t="shared" si="13"/>
        <v>1.4440356465787318</v>
      </c>
      <c r="AL74">
        <f t="shared" si="12"/>
        <v>1362.0022884981167</v>
      </c>
    </row>
    <row r="75" spans="5:38" x14ac:dyDescent="0.3">
      <c r="E75">
        <v>2033</v>
      </c>
      <c r="F75">
        <f t="shared" si="11"/>
        <v>99.784303837333795</v>
      </c>
      <c r="G75">
        <f t="shared" si="13"/>
        <v>96.317618758486859</v>
      </c>
      <c r="H75">
        <f t="shared" si="13"/>
        <v>93.04225466457595</v>
      </c>
      <c r="I75">
        <f t="shared" si="13"/>
        <v>89.520250806365837</v>
      </c>
      <c r="J75">
        <f t="shared" si="13"/>
        <v>85.341273015129303</v>
      </c>
      <c r="K75">
        <f t="shared" si="13"/>
        <v>81.448181961692683</v>
      </c>
      <c r="L75">
        <f t="shared" si="13"/>
        <v>77.006363596219344</v>
      </c>
      <c r="M75">
        <f t="shared" si="13"/>
        <v>72.563830829088758</v>
      </c>
      <c r="N75">
        <f t="shared" si="13"/>
        <v>66.80103236396701</v>
      </c>
      <c r="O75">
        <f t="shared" si="13"/>
        <v>61.93427647486569</v>
      </c>
      <c r="P75">
        <f t="shared" si="13"/>
        <v>57.620829553537291</v>
      </c>
      <c r="Q75">
        <f t="shared" si="13"/>
        <v>52.875373252580509</v>
      </c>
      <c r="R75">
        <f t="shared" si="13"/>
        <v>48.712230774093989</v>
      </c>
      <c r="S75">
        <f t="shared" si="13"/>
        <v>46.395408340810505</v>
      </c>
      <c r="T75">
        <f t="shared" si="13"/>
        <v>43.918611110404591</v>
      </c>
      <c r="U75">
        <f t="shared" si="13"/>
        <v>38.861912615639277</v>
      </c>
      <c r="V75">
        <f t="shared" si="13"/>
        <v>37.919096592704257</v>
      </c>
      <c r="W75">
        <f t="shared" si="13"/>
        <v>33.870321354715735</v>
      </c>
      <c r="X75">
        <f t="shared" si="13"/>
        <v>38.749388973623518</v>
      </c>
      <c r="Y75">
        <f t="shared" si="13"/>
        <v>25.985818135399857</v>
      </c>
      <c r="Z75">
        <f t="shared" si="13"/>
        <v>19.470335026398992</v>
      </c>
      <c r="AA75">
        <f t="shared" si="13"/>
        <v>14.531698373560911</v>
      </c>
      <c r="AB75">
        <f t="shared" si="13"/>
        <v>9.7412772015895932</v>
      </c>
      <c r="AC75">
        <f t="shared" si="13"/>
        <v>8.9629165076068187</v>
      </c>
      <c r="AD75">
        <f t="shared" si="13"/>
        <v>7.0966143933973846</v>
      </c>
      <c r="AE75">
        <f t="shared" si="13"/>
        <v>8.077573917861816</v>
      </c>
      <c r="AF75">
        <f t="shared" si="13"/>
        <v>8.9422187177887089</v>
      </c>
      <c r="AG75">
        <f t="shared" si="13"/>
        <v>7.9162151724398662</v>
      </c>
      <c r="AH75">
        <f t="shared" si="13"/>
        <v>7.2224438554977137</v>
      </c>
      <c r="AI75">
        <f t="shared" si="13"/>
        <v>6.1591520150995285</v>
      </c>
      <c r="AJ75">
        <f t="shared" si="13"/>
        <v>5.13948834237973</v>
      </c>
      <c r="AK75">
        <f t="shared" si="13"/>
        <v>1.5012600381229022</v>
      </c>
      <c r="AL75">
        <f t="shared" si="12"/>
        <v>1353.4295705729792</v>
      </c>
    </row>
    <row r="76" spans="5:38" x14ac:dyDescent="0.3">
      <c r="E76">
        <v>2034</v>
      </c>
      <c r="F76">
        <f t="shared" si="11"/>
        <v>99.624699648435779</v>
      </c>
      <c r="G76">
        <f t="shared" si="13"/>
        <v>95.640421259364899</v>
      </c>
      <c r="H76">
        <f t="shared" si="13"/>
        <v>92.303589230233413</v>
      </c>
      <c r="I76">
        <f t="shared" si="13"/>
        <v>89.153804501874689</v>
      </c>
      <c r="J76">
        <f t="shared" si="13"/>
        <v>85.415492347251316</v>
      </c>
      <c r="K76">
        <f t="shared" si="13"/>
        <v>80.900302352419658</v>
      </c>
      <c r="L76">
        <f t="shared" si="13"/>
        <v>76.933296065925049</v>
      </c>
      <c r="M76">
        <f t="shared" si="13"/>
        <v>72.218901331205458</v>
      </c>
      <c r="N76">
        <f t="shared" si="13"/>
        <v>67.682327433369792</v>
      </c>
      <c r="O76">
        <f t="shared" si="13"/>
        <v>61.934353276710517</v>
      </c>
      <c r="P76">
        <f t="shared" si="13"/>
        <v>57.110755917654053</v>
      </c>
      <c r="Q76">
        <f t="shared" si="13"/>
        <v>52.736344635217947</v>
      </c>
      <c r="R76">
        <f t="shared" si="13"/>
        <v>48.182052898418497</v>
      </c>
      <c r="S76">
        <f t="shared" si="13"/>
        <v>44.09870567474028</v>
      </c>
      <c r="T76">
        <f t="shared" si="13"/>
        <v>41.816435101499138</v>
      </c>
      <c r="U76">
        <f t="shared" si="13"/>
        <v>38.959364144209786</v>
      </c>
      <c r="V76">
        <f t="shared" si="13"/>
        <v>34.263533532007216</v>
      </c>
      <c r="W76">
        <f t="shared" si="13"/>
        <v>33.262869711842399</v>
      </c>
      <c r="X76">
        <f t="shared" si="13"/>
        <v>29.610406305627947</v>
      </c>
      <c r="Y76">
        <f t="shared" si="13"/>
        <v>33.757285121784896</v>
      </c>
      <c r="Z76">
        <f t="shared" si="13"/>
        <v>22.557395246286067</v>
      </c>
      <c r="AA76">
        <f t="shared" si="13"/>
        <v>16.900138345578338</v>
      </c>
      <c r="AB76">
        <f t="shared" si="13"/>
        <v>12.581758089141037</v>
      </c>
      <c r="AC76">
        <f t="shared" si="13"/>
        <v>8.4176456441897045</v>
      </c>
      <c r="AD76">
        <f t="shared" si="13"/>
        <v>7.7368815091485885</v>
      </c>
      <c r="AE76">
        <f t="shared" si="13"/>
        <v>6.2364187093492163</v>
      </c>
      <c r="AF76">
        <f t="shared" si="13"/>
        <v>7.1026943070853905</v>
      </c>
      <c r="AG76">
        <f t="shared" si="13"/>
        <v>7.7733012383392053</v>
      </c>
      <c r="AH76">
        <f t="shared" si="13"/>
        <v>6.9638885351538669</v>
      </c>
      <c r="AI76">
        <f t="shared" si="13"/>
        <v>6.2964895150492888</v>
      </c>
      <c r="AJ76">
        <f t="shared" ref="G76:AK85" si="14">AJ31*AJ$3/1000000</f>
        <v>5.3741620523907647</v>
      </c>
      <c r="AK76">
        <f t="shared" si="14"/>
        <v>1.5591706207219407</v>
      </c>
      <c r="AL76">
        <f t="shared" si="12"/>
        <v>1345.1048843022259</v>
      </c>
    </row>
    <row r="77" spans="5:38" x14ac:dyDescent="0.3">
      <c r="E77">
        <v>2035</v>
      </c>
      <c r="F77">
        <f t="shared" ref="F77:F92" si="15">F32*F$3/1000000</f>
        <v>99.591418203182286</v>
      </c>
      <c r="G77">
        <f t="shared" si="14"/>
        <v>95.487445177216273</v>
      </c>
      <c r="H77">
        <f t="shared" si="14"/>
        <v>91.65461388602948</v>
      </c>
      <c r="I77">
        <f t="shared" si="14"/>
        <v>88.446009597687578</v>
      </c>
      <c r="J77">
        <f t="shared" si="14"/>
        <v>85.065848649484579</v>
      </c>
      <c r="K77">
        <f t="shared" si="14"/>
        <v>80.970659475027844</v>
      </c>
      <c r="L77">
        <f t="shared" si="14"/>
        <v>76.415786857327745</v>
      </c>
      <c r="M77">
        <f t="shared" si="14"/>
        <v>72.150376387104629</v>
      </c>
      <c r="N77">
        <f t="shared" si="14"/>
        <v>67.360601982130135</v>
      </c>
      <c r="O77">
        <f t="shared" si="14"/>
        <v>62.751443046701212</v>
      </c>
      <c r="P77">
        <f t="shared" si="14"/>
        <v>57.110826738073101</v>
      </c>
      <c r="Q77">
        <f t="shared" si="14"/>
        <v>52.269509651068972</v>
      </c>
      <c r="R77">
        <f t="shared" si="14"/>
        <v>48.055364729917855</v>
      </c>
      <c r="S77">
        <f t="shared" si="14"/>
        <v>43.618740833813582</v>
      </c>
      <c r="T77">
        <f t="shared" si="14"/>
        <v>39.746404436445438</v>
      </c>
      <c r="U77">
        <f t="shared" si="14"/>
        <v>37.094563811150842</v>
      </c>
      <c r="V77">
        <f t="shared" si="14"/>
        <v>34.349453999945723</v>
      </c>
      <c r="W77">
        <f t="shared" si="14"/>
        <v>30.056186833358829</v>
      </c>
      <c r="X77">
        <f t="shared" si="14"/>
        <v>29.079354658136072</v>
      </c>
      <c r="Y77">
        <f t="shared" si="14"/>
        <v>25.795682324471731</v>
      </c>
      <c r="Z77">
        <f t="shared" si="14"/>
        <v>29.303538528822877</v>
      </c>
      <c r="AA77">
        <f t="shared" si="14"/>
        <v>19.579688786106743</v>
      </c>
      <c r="AB77">
        <f t="shared" si="14"/>
        <v>14.632388236460365</v>
      </c>
      <c r="AC77">
        <f t="shared" si="14"/>
        <v>10.872165834478492</v>
      </c>
      <c r="AD77">
        <f t="shared" si="14"/>
        <v>7.2661981041353938</v>
      </c>
      <c r="AE77">
        <f t="shared" si="14"/>
        <v>6.7990776898578495</v>
      </c>
      <c r="AF77">
        <f t="shared" si="14"/>
        <v>5.4837474858070694</v>
      </c>
      <c r="AG77">
        <f t="shared" si="14"/>
        <v>6.1742375349173653</v>
      </c>
      <c r="AH77">
        <f t="shared" si="14"/>
        <v>6.8381672547796013</v>
      </c>
      <c r="AI77">
        <f t="shared" si="14"/>
        <v>6.0710823126982421</v>
      </c>
      <c r="AJ77">
        <f t="shared" si="14"/>
        <v>5.4939957533273205</v>
      </c>
      <c r="AK77">
        <f t="shared" si="14"/>
        <v>1.6303637687028163</v>
      </c>
      <c r="AL77">
        <f t="shared" si="12"/>
        <v>1337.2149425683681</v>
      </c>
    </row>
    <row r="78" spans="5:38" x14ac:dyDescent="0.3">
      <c r="E78">
        <v>2036</v>
      </c>
      <c r="F78">
        <f t="shared" si="15"/>
        <v>99.756668787328493</v>
      </c>
      <c r="G78">
        <f t="shared" si="14"/>
        <v>95.455545857165333</v>
      </c>
      <c r="H78">
        <f t="shared" si="14"/>
        <v>91.508013070615803</v>
      </c>
      <c r="I78">
        <f t="shared" si="14"/>
        <v>87.824156428154225</v>
      </c>
      <c r="J78">
        <f t="shared" si="14"/>
        <v>84.390508157501515</v>
      </c>
      <c r="K78">
        <f t="shared" si="14"/>
        <v>80.639210460200857</v>
      </c>
      <c r="L78">
        <f t="shared" si="14"/>
        <v>76.482243900488129</v>
      </c>
      <c r="M78">
        <f t="shared" si="14"/>
        <v>71.665040569020192</v>
      </c>
      <c r="N78">
        <f t="shared" si="14"/>
        <v>67.296686838028819</v>
      </c>
      <c r="O78">
        <f t="shared" si="14"/>
        <v>62.453156372827387</v>
      </c>
      <c r="P78">
        <f t="shared" si="14"/>
        <v>57.864280513151741</v>
      </c>
      <c r="Q78">
        <f t="shared" si="14"/>
        <v>52.269574468081409</v>
      </c>
      <c r="R78">
        <f t="shared" si="14"/>
        <v>47.629966921496703</v>
      </c>
      <c r="S78">
        <f t="shared" si="14"/>
        <v>43.504051275023095</v>
      </c>
      <c r="T78">
        <f t="shared" si="14"/>
        <v>39.313809502175666</v>
      </c>
      <c r="U78">
        <f t="shared" si="14"/>
        <v>35.258279000896394</v>
      </c>
      <c r="V78">
        <f t="shared" si="14"/>
        <v>32.705308242782188</v>
      </c>
      <c r="W78">
        <f t="shared" si="14"/>
        <v>30.131556807525588</v>
      </c>
      <c r="X78">
        <f t="shared" si="14"/>
        <v>26.275980520323856</v>
      </c>
      <c r="Y78">
        <f t="shared" si="14"/>
        <v>25.333046335786094</v>
      </c>
      <c r="Z78">
        <f t="shared" si="14"/>
        <v>22.392344886307747</v>
      </c>
      <c r="AA78">
        <f t="shared" si="14"/>
        <v>25.435302190775118</v>
      </c>
      <c r="AB78">
        <f t="shared" si="14"/>
        <v>16.952382401197376</v>
      </c>
      <c r="AC78">
        <f t="shared" si="14"/>
        <v>12.644159133735993</v>
      </c>
      <c r="AD78">
        <f t="shared" si="14"/>
        <v>9.3849651213178156</v>
      </c>
      <c r="AE78">
        <f t="shared" si="14"/>
        <v>6.3854468187856481</v>
      </c>
      <c r="AF78">
        <f t="shared" si="14"/>
        <v>5.9784993479784552</v>
      </c>
      <c r="AG78">
        <f t="shared" si="14"/>
        <v>4.766917749100263</v>
      </c>
      <c r="AH78">
        <f t="shared" si="14"/>
        <v>5.4314721171829445</v>
      </c>
      <c r="AI78">
        <f t="shared" si="14"/>
        <v>5.961479145192472</v>
      </c>
      <c r="AJ78">
        <f t="shared" si="14"/>
        <v>5.2973169199033689</v>
      </c>
      <c r="AK78">
        <f t="shared" si="14"/>
        <v>1.6667178128071649</v>
      </c>
      <c r="AL78">
        <f t="shared" si="12"/>
        <v>1330.0540876728573</v>
      </c>
    </row>
    <row r="79" spans="5:38" x14ac:dyDescent="0.3">
      <c r="E79">
        <v>2037</v>
      </c>
      <c r="F79">
        <f t="shared" si="15"/>
        <v>0</v>
      </c>
      <c r="G79">
        <f t="shared" si="14"/>
        <v>95.613933848796421</v>
      </c>
      <c r="H79">
        <f t="shared" si="14"/>
        <v>91.477443152332327</v>
      </c>
      <c r="I79">
        <f t="shared" si="14"/>
        <v>87.683682398539148</v>
      </c>
      <c r="J79">
        <f t="shared" si="14"/>
        <v>83.797168726870567</v>
      </c>
      <c r="K79">
        <f t="shared" si="14"/>
        <v>79.999013190322131</v>
      </c>
      <c r="L79">
        <f t="shared" si="14"/>
        <v>76.169167972035382</v>
      </c>
      <c r="M79">
        <f t="shared" si="14"/>
        <v>71.727365997966928</v>
      </c>
      <c r="N79">
        <f t="shared" si="14"/>
        <v>66.844000459988749</v>
      </c>
      <c r="O79">
        <f t="shared" si="14"/>
        <v>62.393897661181519</v>
      </c>
      <c r="P79">
        <f t="shared" si="14"/>
        <v>57.589224786424865</v>
      </c>
      <c r="Q79">
        <f t="shared" si="14"/>
        <v>52.959158395579962</v>
      </c>
      <c r="R79">
        <f t="shared" si="14"/>
        <v>47.630025985225807</v>
      </c>
      <c r="S79">
        <f t="shared" si="14"/>
        <v>43.118942803287467</v>
      </c>
      <c r="T79">
        <f t="shared" si="14"/>
        <v>39.210439176027172</v>
      </c>
      <c r="U79">
        <f t="shared" si="14"/>
        <v>34.874532266993789</v>
      </c>
      <c r="V79">
        <f t="shared" si="14"/>
        <v>31.086303877434801</v>
      </c>
      <c r="W79">
        <f t="shared" si="14"/>
        <v>28.689301821990636</v>
      </c>
      <c r="X79">
        <f t="shared" si="14"/>
        <v>26.341871113299042</v>
      </c>
      <c r="Y79">
        <f t="shared" si="14"/>
        <v>22.890832340164586</v>
      </c>
      <c r="Z79">
        <f t="shared" si="14"/>
        <v>21.990746491461685</v>
      </c>
      <c r="AA79">
        <f t="shared" si="14"/>
        <v>19.436426026948308</v>
      </c>
      <c r="AB79">
        <f t="shared" si="14"/>
        <v>22.022258573077739</v>
      </c>
      <c r="AC79">
        <f t="shared" si="14"/>
        <v>14.648915632417429</v>
      </c>
      <c r="AD79">
        <f t="shared" si="14"/>
        <v>10.914567921893404</v>
      </c>
      <c r="AE79">
        <f t="shared" si="14"/>
        <v>8.2473935914611101</v>
      </c>
      <c r="AF79">
        <f t="shared" si="14"/>
        <v>5.6147894441046224</v>
      </c>
      <c r="AG79">
        <f t="shared" si="14"/>
        <v>5.1969961652361736</v>
      </c>
      <c r="AH79">
        <f t="shared" si="14"/>
        <v>4.1934539597348177</v>
      </c>
      <c r="AI79">
        <f t="shared" si="14"/>
        <v>4.7351295380569258</v>
      </c>
      <c r="AJ79">
        <f t="shared" si="14"/>
        <v>5.2016827835502948</v>
      </c>
      <c r="AK79">
        <f t="shared" si="14"/>
        <v>1.6070512004201229</v>
      </c>
      <c r="AL79">
        <f t="shared" si="12"/>
        <v>1223.9057173028241</v>
      </c>
    </row>
    <row r="80" spans="5:38" x14ac:dyDescent="0.3">
      <c r="E80">
        <v>2038</v>
      </c>
      <c r="F80">
        <f t="shared" si="15"/>
        <v>0</v>
      </c>
      <c r="G80">
        <f t="shared" si="14"/>
        <v>0</v>
      </c>
      <c r="H80">
        <f t="shared" si="14"/>
        <v>91.629230336307216</v>
      </c>
      <c r="I80">
        <f t="shared" si="14"/>
        <v>87.654390067564265</v>
      </c>
      <c r="J80">
        <f t="shared" si="14"/>
        <v>83.663135831592726</v>
      </c>
      <c r="K80">
        <f t="shared" si="14"/>
        <v>79.436549828343132</v>
      </c>
      <c r="L80">
        <f t="shared" si="14"/>
        <v>75.564458512377442</v>
      </c>
      <c r="M80">
        <f t="shared" si="14"/>
        <v>71.433753905014996</v>
      </c>
      <c r="N80">
        <f t="shared" si="14"/>
        <v>66.902133141811092</v>
      </c>
      <c r="O80">
        <f t="shared" si="14"/>
        <v>61.974191002932145</v>
      </c>
      <c r="P80">
        <f t="shared" si="14"/>
        <v>57.534581218929972</v>
      </c>
      <c r="Q80">
        <f t="shared" si="14"/>
        <v>52.707418986221391</v>
      </c>
      <c r="R80">
        <f t="shared" si="14"/>
        <v>48.258401110143019</v>
      </c>
      <c r="S80">
        <f t="shared" si="14"/>
        <v>43.118996273103257</v>
      </c>
      <c r="T80">
        <f t="shared" si="14"/>
        <v>38.863338805725974</v>
      </c>
      <c r="U80">
        <f t="shared" si="14"/>
        <v>34.78283441780632</v>
      </c>
      <c r="V80">
        <f t="shared" si="14"/>
        <v>30.747964403129593</v>
      </c>
      <c r="W80">
        <f t="shared" si="14"/>
        <v>27.269101023277099</v>
      </c>
      <c r="X80">
        <f t="shared" si="14"/>
        <v>25.081010442071264</v>
      </c>
      <c r="Y80">
        <f t="shared" si="14"/>
        <v>22.948234213918543</v>
      </c>
      <c r="Z80">
        <f t="shared" si="14"/>
        <v>19.870744493133291</v>
      </c>
      <c r="AA80">
        <f t="shared" si="14"/>
        <v>19.087840939785792</v>
      </c>
      <c r="AB80">
        <f t="shared" si="14"/>
        <v>16.828343398145005</v>
      </c>
      <c r="AC80">
        <f t="shared" si="14"/>
        <v>19.029903894187242</v>
      </c>
      <c r="AD80">
        <f t="shared" si="14"/>
        <v>12.645094304888278</v>
      </c>
      <c r="AE80">
        <f t="shared" si="14"/>
        <v>9.5915899919669307</v>
      </c>
      <c r="AF80">
        <f t="shared" si="14"/>
        <v>7.2520185028364947</v>
      </c>
      <c r="AG80">
        <f t="shared" si="14"/>
        <v>4.8808300396465016</v>
      </c>
      <c r="AH80">
        <f t="shared" si="14"/>
        <v>4.5717936190423485</v>
      </c>
      <c r="AI80">
        <f t="shared" si="14"/>
        <v>3.6558316572047129</v>
      </c>
      <c r="AJ80">
        <f t="shared" si="14"/>
        <v>4.1316326361477094</v>
      </c>
      <c r="AK80">
        <f t="shared" si="14"/>
        <v>1.5780385972568312</v>
      </c>
      <c r="AL80">
        <f t="shared" si="12"/>
        <v>1122.693385594511</v>
      </c>
    </row>
    <row r="81" spans="5:38" x14ac:dyDescent="0.3">
      <c r="E81">
        <v>2039</v>
      </c>
      <c r="F81">
        <f t="shared" si="15"/>
        <v>0</v>
      </c>
      <c r="G81">
        <f t="shared" si="14"/>
        <v>0</v>
      </c>
      <c r="H81">
        <f t="shared" si="14"/>
        <v>0</v>
      </c>
      <c r="I81">
        <f t="shared" si="14"/>
        <v>87.799833715450632</v>
      </c>
      <c r="J81">
        <f t="shared" si="14"/>
        <v>83.635186637419565</v>
      </c>
      <c r="K81">
        <f t="shared" si="14"/>
        <v>79.309491707810693</v>
      </c>
      <c r="L81">
        <f t="shared" si="14"/>
        <v>75.03317396665588</v>
      </c>
      <c r="M81">
        <f t="shared" si="14"/>
        <v>70.86663904902629</v>
      </c>
      <c r="N81">
        <f t="shared" si="14"/>
        <v>66.628272878557127</v>
      </c>
      <c r="O81">
        <f t="shared" si="14"/>
        <v>62.028088524055633</v>
      </c>
      <c r="P81">
        <f t="shared" si="14"/>
        <v>57.147561851293993</v>
      </c>
      <c r="Q81">
        <f t="shared" si="14"/>
        <v>52.657407522835015</v>
      </c>
      <c r="R81">
        <f t="shared" si="14"/>
        <v>48.029006577448357</v>
      </c>
      <c r="S81">
        <f t="shared" si="14"/>
        <v>43.687858122513546</v>
      </c>
      <c r="T81">
        <f t="shared" si="14"/>
        <v>38.863386998363175</v>
      </c>
      <c r="U81">
        <f t="shared" si="14"/>
        <v>34.4749282846374</v>
      </c>
      <c r="V81">
        <f t="shared" si="14"/>
        <v>30.667116804054317</v>
      </c>
      <c r="W81">
        <f t="shared" si="14"/>
        <v>26.972307511209287</v>
      </c>
      <c r="X81">
        <f t="shared" si="14"/>
        <v>23.839430173461551</v>
      </c>
      <c r="Y81">
        <f t="shared" si="14"/>
        <v>21.84981087603175</v>
      </c>
      <c r="Z81">
        <f t="shared" si="14"/>
        <v>19.920573086075741</v>
      </c>
      <c r="AA81">
        <f t="shared" si="14"/>
        <v>17.24769145000689</v>
      </c>
      <c r="AB81">
        <f t="shared" si="14"/>
        <v>16.526533304966875</v>
      </c>
      <c r="AC81">
        <f t="shared" si="14"/>
        <v>14.541730881162936</v>
      </c>
      <c r="AD81">
        <f t="shared" si="14"/>
        <v>16.426808331289958</v>
      </c>
      <c r="AE81">
        <f t="shared" si="14"/>
        <v>11.112355601265454</v>
      </c>
      <c r="AF81">
        <f t="shared" si="14"/>
        <v>8.4339843032812674</v>
      </c>
      <c r="AG81">
        <f t="shared" si="14"/>
        <v>6.3040422279559074</v>
      </c>
      <c r="AH81">
        <f t="shared" si="14"/>
        <v>4.2936625160800048</v>
      </c>
      <c r="AI81">
        <f t="shared" si="14"/>
        <v>3.9856662319856362</v>
      </c>
      <c r="AJ81">
        <f t="shared" si="14"/>
        <v>3.1898923283452887</v>
      </c>
      <c r="AK81">
        <f t="shared" si="14"/>
        <v>1.2534166424268334</v>
      </c>
      <c r="AL81">
        <f t="shared" si="12"/>
        <v>1026.7258581056669</v>
      </c>
    </row>
    <row r="82" spans="5:38" x14ac:dyDescent="0.3">
      <c r="E82">
        <v>2040</v>
      </c>
      <c r="F82">
        <f t="shared" si="15"/>
        <v>0</v>
      </c>
      <c r="G82">
        <f t="shared" si="14"/>
        <v>0</v>
      </c>
      <c r="H82">
        <f t="shared" si="14"/>
        <v>0</v>
      </c>
      <c r="I82">
        <f t="shared" si="14"/>
        <v>0</v>
      </c>
      <c r="J82">
        <f t="shared" si="14"/>
        <v>83.773961279817129</v>
      </c>
      <c r="K82">
        <f t="shared" si="14"/>
        <v>79.282996927744392</v>
      </c>
      <c r="L82">
        <f t="shared" si="14"/>
        <v>74.913159010286449</v>
      </c>
      <c r="M82">
        <f t="shared" si="14"/>
        <v>70.368384302347863</v>
      </c>
      <c r="N82">
        <f t="shared" si="14"/>
        <v>66.099308890068684</v>
      </c>
      <c r="O82">
        <f t="shared" si="14"/>
        <v>61.774179898805521</v>
      </c>
      <c r="P82">
        <f t="shared" si="14"/>
        <v>57.197261764631953</v>
      </c>
      <c r="Q82">
        <f t="shared" si="14"/>
        <v>52.303195566667483</v>
      </c>
      <c r="R82">
        <f t="shared" si="14"/>
        <v>47.983434228239609</v>
      </c>
      <c r="S82">
        <f t="shared" si="14"/>
        <v>43.480189497612962</v>
      </c>
      <c r="T82">
        <f t="shared" si="14"/>
        <v>39.37610529222632</v>
      </c>
      <c r="U82">
        <f t="shared" si="14"/>
        <v>34.474971035408757</v>
      </c>
      <c r="V82">
        <f t="shared" si="14"/>
        <v>30.395644006951212</v>
      </c>
      <c r="W82">
        <f t="shared" si="14"/>
        <v>26.901387489473493</v>
      </c>
      <c r="X82">
        <f t="shared" si="14"/>
        <v>23.579964773379704</v>
      </c>
      <c r="Y82">
        <f t="shared" si="14"/>
        <v>20.768184036507392</v>
      </c>
      <c r="Z82">
        <f t="shared" si="14"/>
        <v>18.96706955382777</v>
      </c>
      <c r="AA82">
        <f t="shared" si="14"/>
        <v>17.290942380879482</v>
      </c>
      <c r="AB82">
        <f t="shared" si="14"/>
        <v>14.933304823815767</v>
      </c>
      <c r="AC82">
        <f t="shared" si="14"/>
        <v>14.280930334824022</v>
      </c>
      <c r="AD82">
        <f t="shared" si="14"/>
        <v>12.552571327647581</v>
      </c>
      <c r="AE82">
        <f t="shared" si="14"/>
        <v>14.435680048709358</v>
      </c>
      <c r="AF82">
        <f t="shared" si="14"/>
        <v>9.7712092355954869</v>
      </c>
      <c r="AG82">
        <f t="shared" si="14"/>
        <v>7.3315026950092061</v>
      </c>
      <c r="AH82">
        <f t="shared" si="14"/>
        <v>5.5456612080514374</v>
      </c>
      <c r="AI82">
        <f t="shared" si="14"/>
        <v>3.7431929627364142</v>
      </c>
      <c r="AJ82">
        <f t="shared" si="14"/>
        <v>3.4776891632031535</v>
      </c>
      <c r="AK82">
        <f t="shared" si="14"/>
        <v>0.96772014455418887</v>
      </c>
      <c r="AL82">
        <f t="shared" si="12"/>
        <v>935.96980187902295</v>
      </c>
    </row>
    <row r="83" spans="5:38" x14ac:dyDescent="0.3">
      <c r="E83">
        <v>2041</v>
      </c>
      <c r="F83">
        <f t="shared" si="15"/>
        <v>0</v>
      </c>
      <c r="G83">
        <f t="shared" si="14"/>
        <v>0</v>
      </c>
      <c r="H83">
        <f t="shared" si="14"/>
        <v>0</v>
      </c>
      <c r="I83">
        <f t="shared" si="14"/>
        <v>0</v>
      </c>
      <c r="J83">
        <f t="shared" si="14"/>
        <v>0</v>
      </c>
      <c r="K83">
        <f t="shared" si="14"/>
        <v>79.414550045387969</v>
      </c>
      <c r="L83">
        <f t="shared" si="14"/>
        <v>74.888132905222463</v>
      </c>
      <c r="M83">
        <f t="shared" si="14"/>
        <v>70.255830639409581</v>
      </c>
      <c r="N83">
        <f t="shared" si="14"/>
        <v>65.634572663706166</v>
      </c>
      <c r="O83">
        <f t="shared" si="14"/>
        <v>61.283752709668654</v>
      </c>
      <c r="P83">
        <f t="shared" si="14"/>
        <v>56.963127867420262</v>
      </c>
      <c r="Q83">
        <f t="shared" si="14"/>
        <v>52.348682446645419</v>
      </c>
      <c r="R83">
        <f t="shared" si="14"/>
        <v>47.660662810101513</v>
      </c>
      <c r="S83">
        <f t="shared" si="14"/>
        <v>43.438933295982956</v>
      </c>
      <c r="T83">
        <f t="shared" si="14"/>
        <v>39.188932425636104</v>
      </c>
      <c r="U83">
        <f t="shared" si="14"/>
        <v>34.929793676857912</v>
      </c>
      <c r="V83">
        <f t="shared" si="14"/>
        <v>30.395681699189939</v>
      </c>
      <c r="W83">
        <f t="shared" si="14"/>
        <v>26.663249846656143</v>
      </c>
      <c r="X83">
        <f t="shared" si="14"/>
        <v>23.517964456441216</v>
      </c>
      <c r="Y83">
        <f t="shared" si="14"/>
        <v>20.542145698309</v>
      </c>
      <c r="Z83">
        <f t="shared" si="14"/>
        <v>18.02814648428992</v>
      </c>
      <c r="AA83">
        <f t="shared" si="14"/>
        <v>16.463306822162096</v>
      </c>
      <c r="AB83">
        <f t="shared" si="14"/>
        <v>14.97075211561747</v>
      </c>
      <c r="AC83">
        <f t="shared" si="14"/>
        <v>12.90418758261365</v>
      </c>
      <c r="AD83">
        <f t="shared" si="14"/>
        <v>12.327445619644731</v>
      </c>
      <c r="AE83">
        <f t="shared" si="14"/>
        <v>11.031047530356963</v>
      </c>
      <c r="AF83">
        <f t="shared" si="14"/>
        <v>12.693442801451333</v>
      </c>
      <c r="AG83">
        <f t="shared" si="14"/>
        <v>8.4939269825764665</v>
      </c>
      <c r="AH83">
        <f t="shared" si="14"/>
        <v>6.4495174083915581</v>
      </c>
      <c r="AI83">
        <f t="shared" si="14"/>
        <v>4.8346790018909962</v>
      </c>
      <c r="AJ83">
        <f t="shared" si="14"/>
        <v>3.2661193498386361</v>
      </c>
      <c r="AK83">
        <f t="shared" si="14"/>
        <v>1.0550292967020802</v>
      </c>
      <c r="AL83">
        <f t="shared" si="12"/>
        <v>849.64361418217106</v>
      </c>
    </row>
    <row r="84" spans="5:38" x14ac:dyDescent="0.3">
      <c r="E84">
        <v>2042</v>
      </c>
      <c r="F84">
        <f t="shared" si="15"/>
        <v>0</v>
      </c>
      <c r="G84">
        <f t="shared" si="14"/>
        <v>0</v>
      </c>
      <c r="H84">
        <f t="shared" si="14"/>
        <v>0</v>
      </c>
      <c r="I84">
        <f t="shared" si="14"/>
        <v>0</v>
      </c>
      <c r="J84">
        <f t="shared" si="14"/>
        <v>0</v>
      </c>
      <c r="K84">
        <f t="shared" si="14"/>
        <v>0</v>
      </c>
      <c r="L84">
        <f t="shared" si="14"/>
        <v>75.012393689248668</v>
      </c>
      <c r="M84">
        <f t="shared" si="14"/>
        <v>70.232360399705797</v>
      </c>
      <c r="N84">
        <f t="shared" si="14"/>
        <v>65.52959069429005</v>
      </c>
      <c r="O84">
        <f t="shared" si="14"/>
        <v>60.852874074931442</v>
      </c>
      <c r="P84">
        <f t="shared" si="14"/>
        <v>56.510895774169882</v>
      </c>
      <c r="Q84">
        <f t="shared" si="14"/>
        <v>52.13439594661039</v>
      </c>
      <c r="R84">
        <f t="shared" si="14"/>
        <v>47.702112186672565</v>
      </c>
      <c r="S84">
        <f t="shared" si="14"/>
        <v>43.146731490758718</v>
      </c>
      <c r="T84">
        <f t="shared" si="14"/>
        <v>39.151747985630266</v>
      </c>
      <c r="U84">
        <f t="shared" si="14"/>
        <v>34.763756188808195</v>
      </c>
      <c r="V84">
        <f t="shared" si="14"/>
        <v>30.79668694513704</v>
      </c>
      <c r="W84">
        <f t="shared" si="14"/>
        <v>26.66328291052471</v>
      </c>
      <c r="X84">
        <f t="shared" si="14"/>
        <v>23.309777699467784</v>
      </c>
      <c r="Y84">
        <f t="shared" si="14"/>
        <v>20.488132914314956</v>
      </c>
      <c r="Z84">
        <f t="shared" si="14"/>
        <v>17.831930374834091</v>
      </c>
      <c r="AA84">
        <f t="shared" si="14"/>
        <v>15.648327020862832</v>
      </c>
      <c r="AB84">
        <f t="shared" si="14"/>
        <v>14.254173081421515</v>
      </c>
      <c r="AC84">
        <f t="shared" si="14"/>
        <v>12.936546587105369</v>
      </c>
      <c r="AD84">
        <f t="shared" si="14"/>
        <v>11.13902714744423</v>
      </c>
      <c r="AE84">
        <f t="shared" si="14"/>
        <v>10.833209786960522</v>
      </c>
      <c r="AF84">
        <f t="shared" si="14"/>
        <v>9.699714207727677</v>
      </c>
      <c r="AG84">
        <f t="shared" si="14"/>
        <v>11.034169232634165</v>
      </c>
      <c r="AH84">
        <f t="shared" si="14"/>
        <v>7.4721011801612534</v>
      </c>
      <c r="AI84">
        <f t="shared" si="14"/>
        <v>5.6226562021875122</v>
      </c>
      <c r="AJ84">
        <f t="shared" si="14"/>
        <v>4.2184944232186146</v>
      </c>
      <c r="AK84">
        <f t="shared" si="14"/>
        <v>0.99084519601846255</v>
      </c>
      <c r="AL84">
        <f t="shared" si="12"/>
        <v>767.97593334084661</v>
      </c>
    </row>
    <row r="85" spans="5:38" x14ac:dyDescent="0.3">
      <c r="E85">
        <v>2043</v>
      </c>
      <c r="F85">
        <f t="shared" si="15"/>
        <v>0</v>
      </c>
      <c r="G85">
        <f t="shared" si="14"/>
        <v>0</v>
      </c>
      <c r="H85">
        <f t="shared" si="14"/>
        <v>0</v>
      </c>
      <c r="I85">
        <f t="shared" si="14"/>
        <v>0</v>
      </c>
      <c r="J85">
        <f t="shared" si="14"/>
        <v>0</v>
      </c>
      <c r="K85">
        <f t="shared" si="14"/>
        <v>0</v>
      </c>
      <c r="L85">
        <f t="shared" ref="G85:AK92" si="16">L40*L$3/1000000</f>
        <v>0</v>
      </c>
      <c r="M85">
        <f t="shared" si="16"/>
        <v>70.348895928483415</v>
      </c>
      <c r="N85">
        <f t="shared" si="16"/>
        <v>65.50769934111284</v>
      </c>
      <c r="O85">
        <f t="shared" si="16"/>
        <v>60.755540393827893</v>
      </c>
      <c r="P85">
        <f t="shared" si="16"/>
        <v>56.113574517844313</v>
      </c>
      <c r="Q85">
        <f t="shared" si="16"/>
        <v>51.720499310453853</v>
      </c>
      <c r="R85">
        <f t="shared" si="16"/>
        <v>47.506846170661973</v>
      </c>
      <c r="S85">
        <f t="shared" si="16"/>
        <v>43.184255205619671</v>
      </c>
      <c r="T85">
        <f t="shared" si="16"/>
        <v>38.888384901616789</v>
      </c>
      <c r="U85">
        <f t="shared" si="16"/>
        <v>34.730770579699467</v>
      </c>
      <c r="V85">
        <f t="shared" si="16"/>
        <v>30.650296027746311</v>
      </c>
      <c r="W85">
        <f t="shared" si="16"/>
        <v>27.015047231098482</v>
      </c>
      <c r="X85">
        <f t="shared" si="16"/>
        <v>23.309806604849932</v>
      </c>
      <c r="Y85">
        <f t="shared" si="16"/>
        <v>20.306766965073393</v>
      </c>
      <c r="Z85">
        <f t="shared" si="16"/>
        <v>17.785043734184274</v>
      </c>
      <c r="AA85">
        <f t="shared" si="16"/>
        <v>15.478012571165971</v>
      </c>
      <c r="AB85">
        <f t="shared" si="16"/>
        <v>13.548551588056391</v>
      </c>
      <c r="AC85">
        <f t="shared" si="16"/>
        <v>12.317335341896891</v>
      </c>
      <c r="AD85">
        <f t="shared" si="16"/>
        <v>11.166959772198011</v>
      </c>
      <c r="AE85">
        <f t="shared" si="16"/>
        <v>9.788842038663109</v>
      </c>
      <c r="AF85">
        <f t="shared" si="16"/>
        <v>9.525753433361837</v>
      </c>
      <c r="AG85">
        <f t="shared" si="16"/>
        <v>8.4317777099854965</v>
      </c>
      <c r="AH85">
        <f t="shared" si="16"/>
        <v>9.7067503775804305</v>
      </c>
      <c r="AI85">
        <f t="shared" si="16"/>
        <v>6.5141394903969898</v>
      </c>
      <c r="AJ85">
        <f t="shared" si="16"/>
        <v>4.9060431568106724</v>
      </c>
      <c r="AK85">
        <f t="shared" si="16"/>
        <v>1.279767971088793</v>
      </c>
      <c r="AL85">
        <f t="shared" si="12"/>
        <v>690.48736036347702</v>
      </c>
    </row>
    <row r="86" spans="5:38" x14ac:dyDescent="0.3">
      <c r="E86">
        <v>2044</v>
      </c>
      <c r="F86">
        <f t="shared" si="15"/>
        <v>0</v>
      </c>
      <c r="G86">
        <f t="shared" si="16"/>
        <v>0</v>
      </c>
      <c r="H86">
        <f t="shared" si="16"/>
        <v>0</v>
      </c>
      <c r="I86">
        <f t="shared" si="16"/>
        <v>0</v>
      </c>
      <c r="J86">
        <f t="shared" si="16"/>
        <v>0</v>
      </c>
      <c r="K86">
        <f t="shared" si="16"/>
        <v>0</v>
      </c>
      <c r="L86">
        <f t="shared" si="16"/>
        <v>0</v>
      </c>
      <c r="M86">
        <f t="shared" si="16"/>
        <v>0</v>
      </c>
      <c r="N86">
        <f t="shared" si="16"/>
        <v>65.616395308872924</v>
      </c>
      <c r="O86">
        <f t="shared" si="16"/>
        <v>60.735243899097178</v>
      </c>
      <c r="P86">
        <f t="shared" si="16"/>
        <v>56.023821308144235</v>
      </c>
      <c r="Q86">
        <f t="shared" si="16"/>
        <v>51.356858750836182</v>
      </c>
      <c r="R86">
        <f t="shared" si="16"/>
        <v>47.129687800119434</v>
      </c>
      <c r="S86">
        <f t="shared" si="16"/>
        <v>43.007482792788402</v>
      </c>
      <c r="T86">
        <f t="shared" si="16"/>
        <v>38.922205230898598</v>
      </c>
      <c r="U86">
        <f t="shared" si="16"/>
        <v>34.49714619967456</v>
      </c>
      <c r="V86">
        <f t="shared" si="16"/>
        <v>30.621213477565401</v>
      </c>
      <c r="W86">
        <f t="shared" si="16"/>
        <v>26.886632198839994</v>
      </c>
      <c r="X86">
        <f t="shared" si="16"/>
        <v>23.617329062252374</v>
      </c>
      <c r="Y86">
        <f t="shared" si="16"/>
        <v>20.306792146560188</v>
      </c>
      <c r="Z86">
        <f t="shared" si="16"/>
        <v>17.627606189599653</v>
      </c>
      <c r="AA86">
        <f t="shared" si="16"/>
        <v>15.437315237891173</v>
      </c>
      <c r="AB86">
        <f t="shared" si="16"/>
        <v>13.401090833636264</v>
      </c>
      <c r="AC86">
        <f t="shared" si="16"/>
        <v>11.707592741706607</v>
      </c>
      <c r="AD86">
        <f t="shared" si="16"/>
        <v>10.632450270827064</v>
      </c>
      <c r="AE86">
        <f t="shared" si="16"/>
        <v>9.8133888907194624</v>
      </c>
      <c r="AF86">
        <f t="shared" si="16"/>
        <v>8.6074300684796317</v>
      </c>
      <c r="AG86">
        <f t="shared" si="16"/>
        <v>8.2805569061249962</v>
      </c>
      <c r="AH86">
        <f t="shared" si="16"/>
        <v>7.4174285117917513</v>
      </c>
      <c r="AI86">
        <f t="shared" si="16"/>
        <v>8.4622952009675547</v>
      </c>
      <c r="AJ86">
        <f t="shared" si="16"/>
        <v>5.6839060259346281</v>
      </c>
      <c r="AK86">
        <f t="shared" si="16"/>
        <v>1.4883501711672826</v>
      </c>
      <c r="AL86">
        <f t="shared" si="12"/>
        <v>617.2802192244958</v>
      </c>
    </row>
    <row r="87" spans="5:38" x14ac:dyDescent="0.3">
      <c r="E87">
        <v>2045</v>
      </c>
      <c r="F87">
        <f t="shared" si="15"/>
        <v>0</v>
      </c>
      <c r="G87">
        <f t="shared" si="16"/>
        <v>0</v>
      </c>
      <c r="H87">
        <f t="shared" si="16"/>
        <v>0</v>
      </c>
      <c r="I87">
        <f t="shared" si="16"/>
        <v>0</v>
      </c>
      <c r="J87">
        <f t="shared" si="16"/>
        <v>0</v>
      </c>
      <c r="K87">
        <f t="shared" si="16"/>
        <v>0</v>
      </c>
      <c r="L87">
        <f t="shared" si="16"/>
        <v>0</v>
      </c>
      <c r="M87">
        <f t="shared" si="16"/>
        <v>0</v>
      </c>
      <c r="N87">
        <f t="shared" si="16"/>
        <v>0</v>
      </c>
      <c r="O87">
        <f t="shared" si="16"/>
        <v>60.836021001318095</v>
      </c>
      <c r="P87">
        <f t="shared" si="16"/>
        <v>56.005105530346768</v>
      </c>
      <c r="Q87">
        <f t="shared" si="16"/>
        <v>51.274713869626815</v>
      </c>
      <c r="R87">
        <f t="shared" si="16"/>
        <v>46.798324679601805</v>
      </c>
      <c r="S87">
        <f t="shared" si="16"/>
        <v>42.666045011947432</v>
      </c>
      <c r="T87">
        <f t="shared" si="16"/>
        <v>38.762879289102926</v>
      </c>
      <c r="U87">
        <f t="shared" si="16"/>
        <v>34.527147570179075</v>
      </c>
      <c r="V87">
        <f t="shared" si="16"/>
        <v>30.415232962451579</v>
      </c>
      <c r="W87">
        <f t="shared" si="16"/>
        <v>26.861120803145457</v>
      </c>
      <c r="X87">
        <f t="shared" si="16"/>
        <v>23.505064958197902</v>
      </c>
      <c r="Y87">
        <f t="shared" si="16"/>
        <v>20.57469632649326</v>
      </c>
      <c r="Z87">
        <f t="shared" si="16"/>
        <v>17.627628048782519</v>
      </c>
      <c r="AA87">
        <f t="shared" si="16"/>
        <v>15.300660358524141</v>
      </c>
      <c r="AB87">
        <f t="shared" si="16"/>
        <v>13.365854484176362</v>
      </c>
      <c r="AC87">
        <f t="shared" si="16"/>
        <v>11.580168754949414</v>
      </c>
      <c r="AD87">
        <f t="shared" si="16"/>
        <v>10.10611420100552</v>
      </c>
      <c r="AE87">
        <f t="shared" si="16"/>
        <v>9.3436684198177229</v>
      </c>
      <c r="AF87">
        <f t="shared" si="16"/>
        <v>8.6290143694257342</v>
      </c>
      <c r="AG87">
        <f t="shared" si="16"/>
        <v>7.4822758111620331</v>
      </c>
      <c r="AH87">
        <f t="shared" si="16"/>
        <v>7.284399684335523</v>
      </c>
      <c r="AI87">
        <f t="shared" si="16"/>
        <v>6.4664761384851159</v>
      </c>
      <c r="AJ87">
        <f t="shared" si="16"/>
        <v>7.3837673812363951</v>
      </c>
      <c r="AK87">
        <f t="shared" si="16"/>
        <v>1.7243310415756736</v>
      </c>
      <c r="AL87">
        <f t="shared" si="12"/>
        <v>548.52071069588715</v>
      </c>
    </row>
    <row r="88" spans="5:38" x14ac:dyDescent="0.3">
      <c r="E88">
        <v>2046</v>
      </c>
      <c r="F88">
        <f t="shared" si="15"/>
        <v>0</v>
      </c>
      <c r="G88">
        <f t="shared" si="16"/>
        <v>0</v>
      </c>
      <c r="H88">
        <f t="shared" si="16"/>
        <v>0</v>
      </c>
      <c r="I88">
        <f t="shared" si="16"/>
        <v>0</v>
      </c>
      <c r="J88">
        <f t="shared" si="16"/>
        <v>0</v>
      </c>
      <c r="K88">
        <f t="shared" si="16"/>
        <v>0</v>
      </c>
      <c r="L88">
        <f t="shared" si="16"/>
        <v>0</v>
      </c>
      <c r="M88">
        <f t="shared" si="16"/>
        <v>0</v>
      </c>
      <c r="N88">
        <f t="shared" si="16"/>
        <v>0</v>
      </c>
      <c r="O88">
        <f t="shared" si="16"/>
        <v>0</v>
      </c>
      <c r="P88">
        <f t="shared" si="16"/>
        <v>56.098033983129511</v>
      </c>
      <c r="Q88">
        <f t="shared" si="16"/>
        <v>51.257584617658551</v>
      </c>
      <c r="R88">
        <f t="shared" si="16"/>
        <v>46.72347113685975</v>
      </c>
      <c r="S88">
        <f t="shared" si="16"/>
        <v>42.366065222663345</v>
      </c>
      <c r="T88">
        <f t="shared" si="16"/>
        <v>38.45513955117768</v>
      </c>
      <c r="U88">
        <f t="shared" si="16"/>
        <v>34.385812559187201</v>
      </c>
      <c r="V88">
        <f t="shared" si="16"/>
        <v>30.441684387384125</v>
      </c>
      <c r="W88">
        <f t="shared" si="16"/>
        <v>26.680433401464917</v>
      </c>
      <c r="X88">
        <f t="shared" si="16"/>
        <v>23.482762164432597</v>
      </c>
      <c r="Y88">
        <f t="shared" si="16"/>
        <v>20.476895265111665</v>
      </c>
      <c r="Z88">
        <f t="shared" si="16"/>
        <v>17.860186455964236</v>
      </c>
      <c r="AA88">
        <f t="shared" si="16"/>
        <v>15.300679332168617</v>
      </c>
      <c r="AB88">
        <f t="shared" si="16"/>
        <v>13.247536680592923</v>
      </c>
      <c r="AC88">
        <f t="shared" si="16"/>
        <v>11.549720272947498</v>
      </c>
      <c r="AD88">
        <f t="shared" si="16"/>
        <v>9.9961205079785884</v>
      </c>
      <c r="AE88">
        <f t="shared" si="16"/>
        <v>8.8811306614896974</v>
      </c>
      <c r="AF88">
        <f t="shared" si="16"/>
        <v>8.2159843001845481</v>
      </c>
      <c r="AG88">
        <f t="shared" si="16"/>
        <v>7.5010386348602793</v>
      </c>
      <c r="AH88">
        <f t="shared" si="16"/>
        <v>6.5821524053079541</v>
      </c>
      <c r="AI88">
        <f t="shared" si="16"/>
        <v>6.350502288907891</v>
      </c>
      <c r="AJ88">
        <f t="shared" si="16"/>
        <v>5.6423174149527</v>
      </c>
      <c r="AK88">
        <f t="shared" si="16"/>
        <v>2.240019317903176</v>
      </c>
      <c r="AL88">
        <f t="shared" si="12"/>
        <v>483.73527056232751</v>
      </c>
    </row>
    <row r="89" spans="5:38" x14ac:dyDescent="0.3">
      <c r="E89">
        <v>2047</v>
      </c>
      <c r="F89">
        <f t="shared" si="15"/>
        <v>0</v>
      </c>
      <c r="G89">
        <f t="shared" si="16"/>
        <v>0</v>
      </c>
      <c r="H89">
        <f t="shared" si="16"/>
        <v>0</v>
      </c>
      <c r="I89">
        <f t="shared" si="16"/>
        <v>0</v>
      </c>
      <c r="J89">
        <f t="shared" si="16"/>
        <v>0</v>
      </c>
      <c r="K89">
        <f t="shared" si="16"/>
        <v>0</v>
      </c>
      <c r="L89">
        <f t="shared" si="16"/>
        <v>0</v>
      </c>
      <c r="M89">
        <f t="shared" si="16"/>
        <v>0</v>
      </c>
      <c r="N89">
        <f t="shared" si="16"/>
        <v>0</v>
      </c>
      <c r="O89">
        <f t="shared" si="16"/>
        <v>0</v>
      </c>
      <c r="P89">
        <f t="shared" si="16"/>
        <v>0</v>
      </c>
      <c r="Q89">
        <f t="shared" si="16"/>
        <v>51.342635578402096</v>
      </c>
      <c r="R89">
        <f t="shared" si="16"/>
        <v>46.707862310412274</v>
      </c>
      <c r="S89">
        <f t="shared" si="16"/>
        <v>42.298301043161864</v>
      </c>
      <c r="T89">
        <f t="shared" si="16"/>
        <v>38.184766127622197</v>
      </c>
      <c r="U89">
        <f t="shared" si="16"/>
        <v>34.11282249396556</v>
      </c>
      <c r="V89">
        <f t="shared" si="16"/>
        <v>30.317072998946756</v>
      </c>
      <c r="W89">
        <f t="shared" si="16"/>
        <v>26.70363675756473</v>
      </c>
      <c r="X89">
        <f t="shared" si="16"/>
        <v>23.324800055894055</v>
      </c>
      <c r="Y89">
        <f t="shared" si="16"/>
        <v>20.457465751818948</v>
      </c>
      <c r="Z89">
        <f t="shared" si="16"/>
        <v>17.775288717297876</v>
      </c>
      <c r="AA89">
        <f t="shared" si="16"/>
        <v>15.502538686384634</v>
      </c>
      <c r="AB89">
        <f t="shared" si="16"/>
        <v>13.24755310825325</v>
      </c>
      <c r="AC89">
        <f t="shared" si="16"/>
        <v>11.447479332324052</v>
      </c>
      <c r="AD89">
        <f t="shared" si="16"/>
        <v>9.9698370658442865</v>
      </c>
      <c r="AE89">
        <f t="shared" si="16"/>
        <v>8.7844695373145161</v>
      </c>
      <c r="AF89">
        <f t="shared" si="16"/>
        <v>7.8092700644133553</v>
      </c>
      <c r="AG89">
        <f t="shared" si="16"/>
        <v>7.1419994243434326</v>
      </c>
      <c r="AH89">
        <f t="shared" si="16"/>
        <v>6.5986580472079144</v>
      </c>
      <c r="AI89">
        <f t="shared" si="16"/>
        <v>5.7382867123197538</v>
      </c>
      <c r="AJ89">
        <f t="shared" si="16"/>
        <v>5.5411245462039442</v>
      </c>
      <c r="AK89">
        <f t="shared" si="16"/>
        <v>1.7117142719519427</v>
      </c>
      <c r="AL89">
        <f t="shared" si="12"/>
        <v>424.71758263164747</v>
      </c>
    </row>
    <row r="90" spans="5:38" x14ac:dyDescent="0.3">
      <c r="E90">
        <v>2048</v>
      </c>
      <c r="F90">
        <f t="shared" si="15"/>
        <v>0</v>
      </c>
      <c r="G90">
        <f t="shared" si="16"/>
        <v>0</v>
      </c>
      <c r="H90">
        <f t="shared" si="16"/>
        <v>0</v>
      </c>
      <c r="I90">
        <f t="shared" si="16"/>
        <v>0</v>
      </c>
      <c r="J90">
        <f t="shared" si="16"/>
        <v>0</v>
      </c>
      <c r="K90">
        <f t="shared" si="16"/>
        <v>0</v>
      </c>
      <c r="L90">
        <f t="shared" si="16"/>
        <v>0</v>
      </c>
      <c r="M90">
        <f t="shared" si="16"/>
        <v>0</v>
      </c>
      <c r="N90">
        <f t="shared" si="16"/>
        <v>0</v>
      </c>
      <c r="O90">
        <f t="shared" si="16"/>
        <v>0</v>
      </c>
      <c r="P90">
        <f t="shared" si="16"/>
        <v>0</v>
      </c>
      <c r="Q90">
        <f t="shared" si="16"/>
        <v>0</v>
      </c>
      <c r="R90">
        <f t="shared" si="16"/>
        <v>46.785363983450708</v>
      </c>
      <c r="S90">
        <f t="shared" si="16"/>
        <v>42.284170525374094</v>
      </c>
      <c r="T90">
        <f t="shared" si="16"/>
        <v>38.123689902287246</v>
      </c>
      <c r="U90">
        <f t="shared" si="16"/>
        <v>33.872979375139813</v>
      </c>
      <c r="V90">
        <f t="shared" si="16"/>
        <v>30.076384787171438</v>
      </c>
      <c r="W90">
        <f t="shared" si="16"/>
        <v>26.594326864907597</v>
      </c>
      <c r="X90">
        <f t="shared" si="16"/>
        <v>23.345085095252674</v>
      </c>
      <c r="Y90">
        <f t="shared" si="16"/>
        <v>20.319853983540391</v>
      </c>
      <c r="Z90">
        <f t="shared" si="16"/>
        <v>17.758422624858408</v>
      </c>
      <c r="AA90">
        <f t="shared" si="16"/>
        <v>15.428847939577095</v>
      </c>
      <c r="AB90">
        <f t="shared" si="16"/>
        <v>13.4223259047625</v>
      </c>
      <c r="AC90">
        <f t="shared" si="16"/>
        <v>11.447493527816135</v>
      </c>
      <c r="AD90">
        <f t="shared" si="16"/>
        <v>9.8815816366749818</v>
      </c>
      <c r="AE90">
        <f t="shared" si="16"/>
        <v>8.7613719669540693</v>
      </c>
      <c r="AF90">
        <f t="shared" si="16"/>
        <v>7.7242749379834548</v>
      </c>
      <c r="AG90">
        <f t="shared" si="16"/>
        <v>6.7884504481501722</v>
      </c>
      <c r="AH90">
        <f t="shared" si="16"/>
        <v>6.2828115236705377</v>
      </c>
      <c r="AI90">
        <f t="shared" si="16"/>
        <v>5.7526762462838219</v>
      </c>
      <c r="AJ90">
        <f t="shared" si="16"/>
        <v>5.0069364450633147</v>
      </c>
      <c r="AK90">
        <f t="shared" si="16"/>
        <v>1.681015311769736</v>
      </c>
      <c r="AL90">
        <f t="shared" si="12"/>
        <v>371.33806303068826</v>
      </c>
    </row>
    <row r="91" spans="5:38" x14ac:dyDescent="0.3">
      <c r="E91">
        <v>2049</v>
      </c>
      <c r="F91">
        <f t="shared" si="15"/>
        <v>0</v>
      </c>
      <c r="G91">
        <f t="shared" si="16"/>
        <v>0</v>
      </c>
      <c r="H91">
        <f t="shared" si="16"/>
        <v>0</v>
      </c>
      <c r="I91">
        <f t="shared" si="16"/>
        <v>0</v>
      </c>
      <c r="J91">
        <f t="shared" si="16"/>
        <v>0</v>
      </c>
      <c r="K91">
        <f t="shared" si="16"/>
        <v>0</v>
      </c>
      <c r="L91">
        <f t="shared" si="16"/>
        <v>0</v>
      </c>
      <c r="M91">
        <f t="shared" si="16"/>
        <v>0</v>
      </c>
      <c r="N91">
        <f t="shared" si="16"/>
        <v>0</v>
      </c>
      <c r="O91">
        <f t="shared" si="16"/>
        <v>0</v>
      </c>
      <c r="P91">
        <f t="shared" si="16"/>
        <v>0</v>
      </c>
      <c r="Q91">
        <f t="shared" si="16"/>
        <v>0</v>
      </c>
      <c r="R91">
        <f t="shared" si="16"/>
        <v>0</v>
      </c>
      <c r="S91">
        <f t="shared" si="16"/>
        <v>42.354332031310285</v>
      </c>
      <c r="T91">
        <f t="shared" si="16"/>
        <v>38.110953989377883</v>
      </c>
      <c r="U91">
        <f t="shared" si="16"/>
        <v>33.81879981792666</v>
      </c>
      <c r="V91">
        <f t="shared" si="16"/>
        <v>29.864921372450048</v>
      </c>
      <c r="W91">
        <f t="shared" si="16"/>
        <v>26.383193653706595</v>
      </c>
      <c r="X91">
        <f t="shared" si="16"/>
        <v>23.249523252159868</v>
      </c>
      <c r="Y91">
        <f t="shared" si="16"/>
        <v>20.337525690771745</v>
      </c>
      <c r="Z91">
        <f t="shared" si="16"/>
        <v>17.638966580356538</v>
      </c>
      <c r="AA91">
        <f t="shared" si="16"/>
        <v>15.414208268755315</v>
      </c>
      <c r="AB91">
        <f t="shared" si="16"/>
        <v>13.358523372814311</v>
      </c>
      <c r="AC91">
        <f t="shared" si="16"/>
        <v>11.59851843336126</v>
      </c>
      <c r="AD91">
        <f t="shared" si="16"/>
        <v>9.8815938903694267</v>
      </c>
      <c r="AE91">
        <f t="shared" si="16"/>
        <v>8.6838141655628629</v>
      </c>
      <c r="AF91">
        <f t="shared" si="16"/>
        <v>7.703965005425129</v>
      </c>
      <c r="AG91">
        <f t="shared" si="16"/>
        <v>6.714565795763396</v>
      </c>
      <c r="AH91">
        <f t="shared" si="16"/>
        <v>5.9717947551396247</v>
      </c>
      <c r="AI91">
        <f t="shared" si="16"/>
        <v>5.4773228667896987</v>
      </c>
      <c r="AJ91">
        <f t="shared" si="16"/>
        <v>5.0194920188162753</v>
      </c>
      <c r="AK91">
        <f t="shared" si="16"/>
        <v>1.5189582473787584</v>
      </c>
      <c r="AL91">
        <f t="shared" si="12"/>
        <v>323.10097320823564</v>
      </c>
    </row>
    <row r="92" spans="5:38" x14ac:dyDescent="0.3">
      <c r="E92">
        <v>2050</v>
      </c>
      <c r="F92">
        <f t="shared" si="15"/>
        <v>0</v>
      </c>
      <c r="G92">
        <f t="shared" si="16"/>
        <v>0</v>
      </c>
      <c r="H92">
        <f t="shared" si="16"/>
        <v>0</v>
      </c>
      <c r="I92">
        <f t="shared" si="16"/>
        <v>0</v>
      </c>
      <c r="J92">
        <f t="shared" si="16"/>
        <v>0</v>
      </c>
      <c r="K92">
        <f t="shared" si="16"/>
        <v>0</v>
      </c>
      <c r="L92">
        <f t="shared" si="16"/>
        <v>0</v>
      </c>
      <c r="M92">
        <f t="shared" si="16"/>
        <v>0</v>
      </c>
      <c r="N92">
        <f t="shared" si="16"/>
        <v>0</v>
      </c>
      <c r="O92">
        <f t="shared" si="16"/>
        <v>0</v>
      </c>
      <c r="P92">
        <f t="shared" si="16"/>
        <v>0</v>
      </c>
      <c r="Q92">
        <f t="shared" si="16"/>
        <v>0</v>
      </c>
      <c r="R92">
        <f t="shared" si="16"/>
        <v>0</v>
      </c>
      <c r="S92">
        <f t="shared" si="16"/>
        <v>0</v>
      </c>
      <c r="T92">
        <f t="shared" si="16"/>
        <v>38.174190938130501</v>
      </c>
      <c r="U92">
        <f t="shared" si="16"/>
        <v>33.807502031949383</v>
      </c>
      <c r="V92">
        <f t="shared" si="16"/>
        <v>29.817152671673991</v>
      </c>
      <c r="W92">
        <f t="shared" si="16"/>
        <v>26.197696618050628</v>
      </c>
      <c r="X92">
        <f t="shared" si="16"/>
        <v>23.064944543773827</v>
      </c>
      <c r="Y92">
        <f t="shared" si="16"/>
        <v>20.254275129421135</v>
      </c>
      <c r="Z92">
        <f t="shared" si="16"/>
        <v>17.654306781793235</v>
      </c>
      <c r="AA92">
        <f t="shared" si="16"/>
        <v>15.310521112085441</v>
      </c>
      <c r="AB92">
        <f t="shared" si="16"/>
        <v>13.345848130592145</v>
      </c>
      <c r="AC92">
        <f t="shared" si="16"/>
        <v>11.543385303071702</v>
      </c>
      <c r="AD92">
        <f t="shared" si="16"/>
        <v>10.011960138692871</v>
      </c>
      <c r="AE92">
        <f t="shared" si="16"/>
        <v>8.6838249339610094</v>
      </c>
      <c r="AF92">
        <f t="shared" si="16"/>
        <v>7.6357676283397593</v>
      </c>
      <c r="AG92">
        <f t="shared" si="16"/>
        <v>6.6969107563499497</v>
      </c>
      <c r="AH92">
        <f t="shared" si="16"/>
        <v>5.906798481987348</v>
      </c>
      <c r="AI92">
        <f t="shared" si="16"/>
        <v>5.2061800429422362</v>
      </c>
      <c r="AJ92">
        <f t="shared" si="16"/>
        <v>4.7792326974929731</v>
      </c>
      <c r="AK92">
        <f t="shared" si="16"/>
        <v>1.5227672416633644</v>
      </c>
      <c r="AL92">
        <f t="shared" si="12"/>
        <v>279.61326518197149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8532-2221-435C-8018-FB6B0C3582C4}">
  <dimension ref="F3:H38"/>
  <sheetViews>
    <sheetView topLeftCell="A5" workbookViewId="0">
      <selection activeCell="L21" sqref="L21"/>
    </sheetView>
  </sheetViews>
  <sheetFormatPr defaultRowHeight="14.4" x14ac:dyDescent="0.3"/>
  <cols>
    <col min="7" max="7" width="12.109375" bestFit="1" customWidth="1"/>
    <col min="8" max="8" width="10.33203125" bestFit="1" customWidth="1"/>
  </cols>
  <sheetData>
    <row r="3" spans="6:8" x14ac:dyDescent="0.3">
      <c r="G3" s="38" t="s">
        <v>115</v>
      </c>
      <c r="H3" s="38"/>
    </row>
    <row r="4" spans="6:8" x14ac:dyDescent="0.3">
      <c r="F4" t="s">
        <v>116</v>
      </c>
      <c r="G4" s="10" t="s">
        <v>36</v>
      </c>
      <c r="H4" s="10" t="s">
        <v>39</v>
      </c>
    </row>
    <row r="5" spans="6:8" x14ac:dyDescent="0.3">
      <c r="F5">
        <v>0</v>
      </c>
      <c r="G5" s="12">
        <v>13852.080900000001</v>
      </c>
      <c r="H5" s="12">
        <v>15300.308499999999</v>
      </c>
    </row>
    <row r="6" spans="6:8" x14ac:dyDescent="0.3">
      <c r="F6">
        <v>1</v>
      </c>
      <c r="G6" s="12">
        <v>13439.7636</v>
      </c>
      <c r="H6" s="12">
        <v>14798.094000000001</v>
      </c>
    </row>
    <row r="7" spans="6:8" x14ac:dyDescent="0.3">
      <c r="F7">
        <v>2</v>
      </c>
      <c r="G7" s="12">
        <v>13041.0481</v>
      </c>
      <c r="H7" s="12">
        <v>14311.3565</v>
      </c>
    </row>
    <row r="8" spans="6:8" x14ac:dyDescent="0.3">
      <c r="F8">
        <v>3</v>
      </c>
      <c r="G8" s="12">
        <v>12655.9344</v>
      </c>
      <c r="H8" s="12">
        <v>13840.096</v>
      </c>
    </row>
    <row r="9" spans="6:8" x14ac:dyDescent="0.3">
      <c r="F9">
        <v>4</v>
      </c>
      <c r="G9" s="12">
        <v>12284.422500000001</v>
      </c>
      <c r="H9" s="12">
        <v>13384.3125</v>
      </c>
    </row>
    <row r="10" spans="6:8" x14ac:dyDescent="0.3">
      <c r="F10">
        <v>5</v>
      </c>
      <c r="G10" s="12">
        <v>11926.5124</v>
      </c>
      <c r="H10" s="12">
        <v>12944.006000000001</v>
      </c>
    </row>
    <row r="11" spans="6:8" x14ac:dyDescent="0.3">
      <c r="F11">
        <v>6</v>
      </c>
      <c r="G11" s="12">
        <v>11582.204099999999</v>
      </c>
      <c r="H11" s="12">
        <v>12519.176500000001</v>
      </c>
    </row>
    <row r="12" spans="6:8" x14ac:dyDescent="0.3">
      <c r="F12">
        <v>7</v>
      </c>
      <c r="G12" s="12">
        <v>11251.497599999999</v>
      </c>
      <c r="H12" s="12">
        <v>12109.824000000001</v>
      </c>
    </row>
    <row r="13" spans="6:8" x14ac:dyDescent="0.3">
      <c r="F13">
        <v>8</v>
      </c>
      <c r="G13" s="12">
        <v>10934.392899999999</v>
      </c>
      <c r="H13" s="12">
        <v>11715.9485</v>
      </c>
    </row>
    <row r="14" spans="6:8" x14ac:dyDescent="0.3">
      <c r="F14">
        <v>9</v>
      </c>
      <c r="G14" s="12">
        <v>10630.89</v>
      </c>
      <c r="H14" s="12">
        <v>11337.55</v>
      </c>
    </row>
    <row r="15" spans="6:8" x14ac:dyDescent="0.3">
      <c r="F15">
        <v>10</v>
      </c>
      <c r="G15" s="12">
        <v>10340.9889</v>
      </c>
      <c r="H15" s="12">
        <v>10974.628500000001</v>
      </c>
    </row>
    <row r="16" spans="6:8" x14ac:dyDescent="0.3">
      <c r="F16">
        <v>11</v>
      </c>
      <c r="G16" s="12">
        <v>10064.6896</v>
      </c>
      <c r="H16" s="12">
        <v>10627.184000000001</v>
      </c>
    </row>
    <row r="17" spans="6:8" x14ac:dyDescent="0.3">
      <c r="F17">
        <v>12</v>
      </c>
      <c r="G17" s="12">
        <v>9801.9920999999995</v>
      </c>
      <c r="H17" s="12">
        <v>10295.2165</v>
      </c>
    </row>
    <row r="18" spans="6:8" x14ac:dyDescent="0.3">
      <c r="F18">
        <v>13</v>
      </c>
      <c r="G18" s="12">
        <v>9552.8963999999996</v>
      </c>
      <c r="H18" s="12">
        <v>9978.7260000000006</v>
      </c>
    </row>
    <row r="19" spans="6:8" x14ac:dyDescent="0.3">
      <c r="F19">
        <v>14</v>
      </c>
      <c r="G19" s="12">
        <v>9317.4025000000001</v>
      </c>
      <c r="H19" s="12">
        <v>9677.7125000000015</v>
      </c>
    </row>
    <row r="20" spans="6:8" x14ac:dyDescent="0.3">
      <c r="F20">
        <v>15</v>
      </c>
      <c r="G20" s="12">
        <v>9095.5103999999992</v>
      </c>
      <c r="H20" s="12">
        <v>9392.1760000000013</v>
      </c>
    </row>
    <row r="21" spans="6:8" x14ac:dyDescent="0.3">
      <c r="F21">
        <v>16</v>
      </c>
      <c r="G21" s="12">
        <v>8887.2200999999986</v>
      </c>
      <c r="H21" s="12">
        <v>9122.1165000000001</v>
      </c>
    </row>
    <row r="22" spans="6:8" x14ac:dyDescent="0.3">
      <c r="F22">
        <v>17</v>
      </c>
      <c r="G22" s="12">
        <v>8692.5315999999984</v>
      </c>
      <c r="H22" s="12">
        <v>8867.5339999999997</v>
      </c>
    </row>
    <row r="23" spans="6:8" x14ac:dyDescent="0.3">
      <c r="F23">
        <v>18</v>
      </c>
      <c r="G23" s="12">
        <v>8511.4449000000004</v>
      </c>
      <c r="H23" s="12">
        <v>8628.4285000000018</v>
      </c>
    </row>
    <row r="24" spans="6:8" x14ac:dyDescent="0.3">
      <c r="F24">
        <v>19</v>
      </c>
      <c r="G24" s="12">
        <v>8343.9599999999991</v>
      </c>
      <c r="H24" s="12">
        <v>8404.7999999999993</v>
      </c>
    </row>
    <row r="25" spans="6:8" x14ac:dyDescent="0.3">
      <c r="F25">
        <v>20</v>
      </c>
      <c r="G25" s="12">
        <v>8190.0769</v>
      </c>
      <c r="H25" s="12">
        <v>8196.6485000000011</v>
      </c>
    </row>
    <row r="26" spans="6:8" x14ac:dyDescent="0.3">
      <c r="F26">
        <v>21</v>
      </c>
      <c r="G26" s="12">
        <v>8049.7955999999995</v>
      </c>
      <c r="H26" s="12">
        <v>8003.9740000000011</v>
      </c>
    </row>
    <row r="27" spans="6:8" x14ac:dyDescent="0.3">
      <c r="F27">
        <v>22</v>
      </c>
      <c r="G27" s="12">
        <v>7923.1160999999993</v>
      </c>
      <c r="H27" s="12">
        <v>7826.7765000000009</v>
      </c>
    </row>
    <row r="28" spans="6:8" x14ac:dyDescent="0.3">
      <c r="F28">
        <v>23</v>
      </c>
      <c r="G28" s="12">
        <v>7810.0383999999995</v>
      </c>
      <c r="H28" s="12">
        <v>7665.0560000000005</v>
      </c>
    </row>
    <row r="29" spans="6:8" x14ac:dyDescent="0.3">
      <c r="F29">
        <v>24</v>
      </c>
      <c r="G29" s="12">
        <v>7710.5625</v>
      </c>
      <c r="H29" s="12">
        <v>7518.8125000000018</v>
      </c>
    </row>
    <row r="30" spans="6:8" hidden="1" x14ac:dyDescent="0.3">
      <c r="G30">
        <v>7710.5625</v>
      </c>
      <c r="H30">
        <v>7518.8125000000018</v>
      </c>
    </row>
    <row r="31" spans="6:8" hidden="1" x14ac:dyDescent="0.3">
      <c r="G31">
        <v>7710.5625</v>
      </c>
      <c r="H31">
        <v>7518.8125000000018</v>
      </c>
    </row>
    <row r="32" spans="6:8" hidden="1" x14ac:dyDescent="0.3">
      <c r="G32">
        <v>7710.5625</v>
      </c>
      <c r="H32">
        <v>7518.8125000000018</v>
      </c>
    </row>
    <row r="33" spans="7:8" hidden="1" x14ac:dyDescent="0.3">
      <c r="G33">
        <v>7710.5625</v>
      </c>
      <c r="H33">
        <v>7518.8125000000018</v>
      </c>
    </row>
    <row r="34" spans="7:8" hidden="1" x14ac:dyDescent="0.3">
      <c r="G34">
        <v>7710.5625</v>
      </c>
      <c r="H34">
        <v>7518.8125000000018</v>
      </c>
    </row>
    <row r="35" spans="7:8" hidden="1" x14ac:dyDescent="0.3">
      <c r="G35">
        <v>7710.5625</v>
      </c>
      <c r="H35">
        <v>7518.8125000000018</v>
      </c>
    </row>
    <row r="36" spans="7:8" hidden="1" x14ac:dyDescent="0.3">
      <c r="G36">
        <v>7710.5625</v>
      </c>
      <c r="H36">
        <v>7518.8125000000018</v>
      </c>
    </row>
    <row r="38" spans="7:8" x14ac:dyDescent="0.3">
      <c r="G38" s="13"/>
    </row>
  </sheetData>
  <mergeCells count="1">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_@RISKFitInformation</vt:lpstr>
      <vt:lpstr>EV fleet share results</vt:lpstr>
      <vt:lpstr>Model run input &amp; results</vt:lpstr>
      <vt:lpstr>EIA AEO 2018 reference case</vt:lpstr>
      <vt:lpstr>EV car stock and miles</vt:lpstr>
      <vt:lpstr>EV light truck stock and miles</vt:lpstr>
      <vt:lpstr>ICE car stock and miles</vt:lpstr>
      <vt:lpstr>ICE light truck stock and miles</vt:lpstr>
      <vt:lpstr>VISION miles dist by age</vt:lpstr>
      <vt:lpstr>EV 2018 stock dist by age</vt:lpstr>
      <vt:lpstr>ICE 2018 stock dist by age</vt:lpstr>
      <vt:lpstr>Survival schedule</vt:lpstr>
      <vt:lpstr>New cases</vt:lpstr>
      <vt:lpstr>start</vt:lpstr>
      <vt:lpstr>startYear</vt:lpstr>
    </vt:vector>
  </TitlesOfParts>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2021-02-02T17:20:13Z</dcterms:modified>
</cp:coreProperties>
</file>