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Hoja 1" sheetId="1" r:id="rId4"/>
  </sheets>
</workbook>
</file>

<file path=xl/sharedStrings.xml><?xml version="1.0" encoding="utf-8"?>
<sst xmlns="http://schemas.openxmlformats.org/spreadsheetml/2006/main" uniqueCount="1374">
  <si>
    <t>Consolidado_DOCM</t>
  </si>
  <si>
    <t>Item_id</t>
  </si>
  <si>
    <t>Item_Title</t>
  </si>
  <si>
    <t>Fecha_publicacion</t>
  </si>
  <si>
    <t>Tags</t>
  </si>
  <si>
    <t>Match_ASECORP_BBDD</t>
  </si>
  <si>
    <r>
      <rPr>
        <b val="1"/>
        <u val="single"/>
        <sz val="10"/>
        <color indexed="8"/>
        <rFont val="Helvetica Neue"/>
      </rPr>
      <t>2021/1372</t>
    </r>
  </si>
  <si>
    <t>Sanidad. Procedimiento Ordinario 119/2021. [NID 2021/1372]</t>
  </si>
  <si>
    <t>2021-02-12</t>
  </si>
  <si>
    <t>Resolución de 28 de enero de 2021, Resolución de 06 de febrero de 2021</t>
  </si>
  <si>
    <r>
      <rPr>
        <b val="1"/>
        <u val="single"/>
        <sz val="10"/>
        <color indexed="8"/>
        <rFont val="Helvetica Neue"/>
      </rPr>
      <t>2021/1231</t>
    </r>
  </si>
  <si>
    <t>Régimen Local. Resolución de 05/02/2021, de la Viceconsejería de Administración Local y Coordinación Administrativa, por la que se crea y clasifica un puesto de trabajo, denominado Tesorería, reservado a funcionario de la administración local con habilitación de carácter nacional, en el Ayuntamiento de Mora (Toledo). [NID 2021/1231]</t>
  </si>
  <si>
    <t>Ley 7/1985, Real Decreto 128/2018, Real Decreto 128/2018</t>
  </si>
  <si>
    <r>
      <rPr>
        <b val="1"/>
        <u val="single"/>
        <sz val="10"/>
        <color indexed="8"/>
        <rFont val="Helvetica Neue"/>
      </rPr>
      <t>2021/1109</t>
    </r>
  </si>
  <si>
    <t>Función Pública. Resolución de 02/02/2021, de la Dirección General de la Función Pública, por la que se da publicidad al Protocolo para la prevención, identificación y actuación frente al acoso sexual y por razón de sexo en el lugar de trabajo en la Administración de la Junta de Comunidades de Castilla-La Mancha y sus organismos autónomos. [NID 2021/1109]</t>
  </si>
  <si>
    <t>Ley 40/2015, Ley 31/1995, Ley 12/2010, Real Decreto Legislativo 5/2015, Ley 4/2011, Real Decreto Legislativo 2/2015, Ley 4/2011, Ley 12/2010, Ley 12/2010, Ley 12/2010, Ley 31/1995, Ley 12/2010, Ley 31/1995, Ley 40/2015, Ley 40/2015</t>
  </si>
  <si>
    <t>LEY 31/1995 ESP, RD 171/2004 ESP, RDG 2/2015 ESP, RES 29/5/2017 ESP, RES 5/11/2010 ESP</t>
  </si>
  <si>
    <r>
      <rPr>
        <b val="1"/>
        <u val="single"/>
        <sz val="10"/>
        <color indexed="8"/>
        <rFont val="Helvetica Neue"/>
      </rPr>
      <t>2021/1248</t>
    </r>
  </si>
  <si>
    <t>Formación. Resolución de 05/02/2021, de la Dirección General de la Función Pública, por la que se convocan acciones formativas incluidas en el Plan de Formación para el Personal de la Administración de la Junta de Comunidades de Castilla-La Mancha para 2021. [NID 2021/1248]</t>
  </si>
  <si>
    <t>Ley 4/2011, Ley 40/2015, Ley 39/2015, Ley 40/2015, Ley 39/2015, Ley 40/2015, Ley 40/2015, Ley 40/2015, Ley 53/84, Ley 9/2017, Ley 9/2017, Ley 9/2017, Ley 9/2017, ley 39/2015, ley 40/2015, Ley 40/2015, Ley 39/2015, ley 39/2015, ley 40/2015, Ley 40/2015, Ley 39/2015, Ley 39/2015, Ley 40/2015, Ley 40/2015, Ley 39/2015, Ley 40/2015, Ley 39/2015, Ley 40/2015, Ley 39/2015, Ley 39/2015, Ley 30/1992, Ley 8/2019</t>
  </si>
  <si>
    <t>LEY 9/2017 ESP, RD 1771/1994 ESP</t>
  </si>
  <si>
    <r>
      <rPr>
        <b val="1"/>
        <u val="single"/>
        <sz val="10"/>
        <color indexed="8"/>
        <rFont val="Helvetica Neue"/>
      </rPr>
      <t>2021/1250</t>
    </r>
  </si>
  <si>
    <t>Convenios. Resolución de 05/02/2021, de la Secretaría General de la Presidencia, por la que se da publicidad a la prórroga del convenio suscrito, con fecha de 28/11/2019, entre el Consejo de Transparencia y Buen Gobierno y la Vicepresidencia de la Junta de Comunidades de Castilla-La Mancha por el que se atribuye al consejo la competencia para la resolución de las reclamaciones previstas en el artículo 24 de la Ley 19/2013, de 9 de diciembre, de Transparencia, Acceso a la Información Pública y Buen Gobierno. [NID 2021/1250]</t>
  </si>
  <si>
    <t>Ley 19/2013, Ley 19/2013, Ley 40/2015, Ley 40/2015, Ley 19/2013, Real Decreto 922/2020, Ley 11/2003, Ley 19/2013, Ley 40/2015</t>
  </si>
  <si>
    <r>
      <rPr>
        <b val="1"/>
        <u val="single"/>
        <sz val="10"/>
        <color indexed="8"/>
        <rFont val="Helvetica Neue"/>
      </rPr>
      <t>2021/1194</t>
    </r>
  </si>
  <si>
    <t>Notificaciones. Notificación de 05/02/2021, de la Secretaría General, por la que se da publicidad a la Resolución de fecha 10/12/2020, por la que se resuelve el recurso de alzada número 333/2020-MGS. [NID 2021/1194]</t>
  </si>
  <si>
    <t>Ley 39/2015, Ley 39/2015, Ley 39/2015, Ley 29/1998</t>
  </si>
  <si>
    <r>
      <rPr>
        <b val="1"/>
        <u val="single"/>
        <sz val="10"/>
        <color indexed="8"/>
        <rFont val="Helvetica Neue"/>
      </rPr>
      <t>2021/1236</t>
    </r>
  </si>
  <si>
    <t>Sanciones. Notificación de 14/01/2021, de la Delegación Provincial de Hacienda y Administraciones Públicas de Guadalajara, por la que se acuerda publicar la resolución del procedimiento sancionador por infracción en materia de festejos taurinos populares número 170/20. [NID 2021/1236]</t>
  </si>
  <si>
    <t>Ley 39/2015, Ley 39/2015</t>
  </si>
  <si>
    <r>
      <rPr>
        <b val="1"/>
        <u val="single"/>
        <sz val="10"/>
        <color indexed="8"/>
        <rFont val="Helvetica Neue"/>
      </rPr>
      <t>2021/1237</t>
    </r>
  </si>
  <si>
    <t>Sanciones. Notificación de 14/01/2021, de la Delegación Provincial de Hacienda y Administraciones Públicas de Guadalajara, por la que se acuerda publicar la resolución del procedimiento sancionador por infracción en materia de festejos taurinos populares número 321/20. [NID 2021/1237]</t>
  </si>
  <si>
    <r>
      <rPr>
        <b val="1"/>
        <u val="single"/>
        <sz val="10"/>
        <color indexed="8"/>
        <rFont val="Helvetica Neue"/>
      </rPr>
      <t>2021/1238</t>
    </r>
  </si>
  <si>
    <t>Sanciones. Notificación de 14/01/2021, de la Delegación Provincial de Hacienda y Administraciones Públicas de Guadalajara, por la que se acuerda publicar la resolución del procedimiento sancionador por infracción en materia de festejos taurinos populares número 214/20. [NID 2021/1238]</t>
  </si>
  <si>
    <r>
      <rPr>
        <b val="1"/>
        <u val="single"/>
        <sz val="10"/>
        <color indexed="8"/>
        <rFont val="Helvetica Neue"/>
      </rPr>
      <t>2021/1239</t>
    </r>
  </si>
  <si>
    <t>Sanciones. Notificación de 14/01/2021, de la Delegación Provincial de Hacienda y Administraciones Públicas de Guadalajara, por la que se acuerda publicar la resolución del procedimiento sancionador por infracción en materia de festejos taurinos populares número 302/20. [NID 2021/1239]</t>
  </si>
  <si>
    <r>
      <rPr>
        <b val="1"/>
        <u val="single"/>
        <sz val="10"/>
        <color indexed="8"/>
        <rFont val="Helvetica Neue"/>
      </rPr>
      <t>2021/1240</t>
    </r>
  </si>
  <si>
    <t>Sanciones. Notificación de 14/01/2021, de la Delegación Provincial de Hacienda y Administraciones Públicas de Guadalajara, por la que se acuerda publicar la resolución del procedimiento sancionador por infracción en materia de festejos taurinos populares número 259/20. [NID 2021/1240]</t>
  </si>
  <si>
    <r>
      <rPr>
        <b val="1"/>
        <u val="single"/>
        <sz val="10"/>
        <color indexed="8"/>
        <rFont val="Helvetica Neue"/>
      </rPr>
      <t>2021/1241</t>
    </r>
  </si>
  <si>
    <t>Sanciones. Notificación de 14/01/2021, de la Delegación Provincial de Hacienda y Administraciones Públicas de Guadalajara, por la que se acuerda publicar la resolución del procedimiento sancionador por infracción en materia de festejos taurinos populares número 253/20. [NID 2021/1241]</t>
  </si>
  <si>
    <r>
      <rPr>
        <b val="1"/>
        <u val="single"/>
        <sz val="10"/>
        <color indexed="8"/>
        <rFont val="Helvetica Neue"/>
      </rPr>
      <t>2021/1215</t>
    </r>
  </si>
  <si>
    <t>Sanciones. Notificación de 02/02/2021, de la Delegación Provincial de Sanidad de Guadalajara, por la que se da publicidad al acuerdo de iniciación de expediente sancionador por infracción en materia de salud pública número S19/747/2020 de fecha 28/12/2021. [NID 2021/1215]</t>
  </si>
  <si>
    <t>Ley 39/2015</t>
  </si>
  <si>
    <r>
      <rPr>
        <b val="1"/>
        <u val="single"/>
        <sz val="10"/>
        <color indexed="8"/>
        <rFont val="Helvetica Neue"/>
      </rPr>
      <t>2021/1221</t>
    </r>
  </si>
  <si>
    <t>Sanciones. Notificación de 02/02/2021, de la Delegación Provincial de Sanidad de Guadalajara, por la que se da publicidad al acuerdo de iniciación de expediente sancionador por infracción en materia de salud pública número S19/731/2020 de fecha 05/01/2021. [NID 2021/1221]</t>
  </si>
  <si>
    <r>
      <rPr>
        <b val="1"/>
        <u val="single"/>
        <sz val="10"/>
        <color indexed="8"/>
        <rFont val="Helvetica Neue"/>
      </rPr>
      <t>2021/1226</t>
    </r>
  </si>
  <si>
    <t>Sanciones. Notificación de 03/02/2021, de la Delegación Provincial de Sanidad de Guadalajara, por la que se da publicidad al acuerdo de iniciación de expediente sancionador por infracción en materia de salud pública número S19/981/2020 de fecha 20/01/2021. [NID 2021/1226]</t>
  </si>
  <si>
    <r>
      <rPr>
        <b val="1"/>
        <u val="single"/>
        <sz val="10"/>
        <color indexed="8"/>
        <rFont val="Helvetica Neue"/>
      </rPr>
      <t>2021/1207</t>
    </r>
  </si>
  <si>
    <t>Sanciones. Notificación de 04/02/2021, de la Delegación Provincial de Sanidad de Guadalajara, por la que se da publicidad al acuerdo de iniciación de expediente sancionador por infracción en materia de salud pública número S19/829/2020 de fecha 18/01/2021. [NID 2021/1207]</t>
  </si>
  <si>
    <r>
      <rPr>
        <b val="1"/>
        <u val="single"/>
        <sz val="10"/>
        <color indexed="8"/>
        <rFont val="Helvetica Neue"/>
      </rPr>
      <t>2021/1208</t>
    </r>
  </si>
  <si>
    <t>Sanciones. Notificación de 04/02/2021, de la Delegación Provincial de Sanidad de Guadalajara, por la que se da publicidad al acuerdo de iniciación de expediente sancionador por infracción en materia de salud pública número S19/900/2020 de fecha 18/01/2021. [NID 2021/1208]</t>
  </si>
  <si>
    <r>
      <rPr>
        <b val="1"/>
        <u val="single"/>
        <sz val="10"/>
        <color indexed="8"/>
        <rFont val="Helvetica Neue"/>
      </rPr>
      <t>2021/1209</t>
    </r>
  </si>
  <si>
    <t>Sanciones. Notificación de 04/02/2021, de la Delegación Provincial de Sanidad de Guadalajara, por la que se da publicidad al acuerdo de iniciación de expediente sancionador por infracción en materia de salud pública número S19/725/2020 de fecha 23/12/2020. [NID 2021/1209]</t>
  </si>
  <si>
    <r>
      <rPr>
        <b val="1"/>
        <u val="single"/>
        <sz val="10"/>
        <color indexed="8"/>
        <rFont val="Helvetica Neue"/>
      </rPr>
      <t>2021/1210</t>
    </r>
  </si>
  <si>
    <t>Sanciones. Notificación de 04/02/2021, de la Delegación Provincial de Sanidad de Guadalajara, por la que se da publicidad al acuerdo de iniciación de expediente sancionador por infracción en materia de salud pública número S19/824/2020 de fecha 18/01/2021. [NID 2021/1210]</t>
  </si>
  <si>
    <r>
      <rPr>
        <b val="1"/>
        <u val="single"/>
        <sz val="10"/>
        <color indexed="8"/>
        <rFont val="Helvetica Neue"/>
      </rPr>
      <t>2021/1211</t>
    </r>
  </si>
  <si>
    <t>Sanciones. Notificación de 04/02/2021, de la Delegación Provincial de Sanidad de Guadalajara, por la que se da publicidad al acuerdo de iniciación de expediente sancionador por infracción en materia de salud pública número S19/813/2020 de fecha 12/01/2021. [NID 2021/1211]</t>
  </si>
  <si>
    <r>
      <rPr>
        <b val="1"/>
        <u val="single"/>
        <sz val="10"/>
        <color indexed="8"/>
        <rFont val="Helvetica Neue"/>
      </rPr>
      <t>2021/1212</t>
    </r>
  </si>
  <si>
    <t>Sanciones. Notificación de 04/02/2021, de la Delegación Provincial de Sanidad de Guadalajara, por la que se da publicidad al acuerdo de iniciación de expediente sancionador por infracción en materia de salud pública número S19/805/2020 de fecha 12/01/2021. [NID 2021/1212]</t>
  </si>
  <si>
    <r>
      <rPr>
        <b val="1"/>
        <u val="single"/>
        <sz val="10"/>
        <color indexed="8"/>
        <rFont val="Helvetica Neue"/>
      </rPr>
      <t>2021/1213</t>
    </r>
  </si>
  <si>
    <t>Sanciones. Notificación de 04/02/2021, de la Delegación Provincial de Sanidad de Guadalajara, por la que se da publicidad al acuerdo de iniciación de expediente sancionador por infracción en materia de salud pública número S19/1013/2020 de fecha 26/01/2021. [NID 2021/1213]</t>
  </si>
  <si>
    <r>
      <rPr>
        <b val="1"/>
        <u val="single"/>
        <sz val="10"/>
        <color indexed="8"/>
        <rFont val="Helvetica Neue"/>
      </rPr>
      <t>2021/1214</t>
    </r>
  </si>
  <si>
    <t>Sanciones. Notificación de 04/02/2021, de la Delegación Provincial de Sanidad de Guadalajara, por la que se da publicidad al acuerdo de iniciación de expediente sancionador por infracción en materia de salud pública número S19/1281/2020 de fecha 18/01/2021. [NID 2021/1214]</t>
  </si>
  <si>
    <r>
      <rPr>
        <b val="1"/>
        <u val="single"/>
        <sz val="10"/>
        <color indexed="8"/>
        <rFont val="Helvetica Neue"/>
      </rPr>
      <t>2021/1219</t>
    </r>
  </si>
  <si>
    <t>Sanciones. Notificación de 04/02/2021, de la Delegación Provincial de Sanidad de Guadalajara, por la que se da publicidad al acuerdo de iniciación de expediente sancionador por infracción en materia de salud pública número S19/1064/2020 de fecha 29/01/2021. [NID 2021/1219]</t>
  </si>
  <si>
    <r>
      <rPr>
        <b val="1"/>
        <u val="single"/>
        <sz val="10"/>
        <color indexed="8"/>
        <rFont val="Helvetica Neue"/>
      </rPr>
      <t>2021/1225</t>
    </r>
  </si>
  <si>
    <t>Sanciones. Notificación de 04/02/2021, de la Delegación Provincial de Sanidad de Guadalajara, por la que se da publicidad al acuerdo de iniciación de expediente sancionador por infracción en materia de salud pública número S19/826/2020 de fecha 18/01/2021. [NID 2021/1225]</t>
  </si>
  <si>
    <r>
      <rPr>
        <b val="1"/>
        <u val="single"/>
        <sz val="10"/>
        <color indexed="8"/>
        <rFont val="Helvetica Neue"/>
      </rPr>
      <t>2021/1228</t>
    </r>
  </si>
  <si>
    <t>Sanciones. Notificación de 04/02/2021, de la Delegación Provincial de Sanidad de Guadalajara, por la que se da publicidad al acuerdo de iniciación de expediente sancionador por infracción en materia de salud pública número S19/864/2020 de fecha 18/01/2021. [NID 2021/1228]</t>
  </si>
  <si>
    <r>
      <rPr>
        <b val="1"/>
        <u val="single"/>
        <sz val="10"/>
        <color indexed="8"/>
        <rFont val="Helvetica Neue"/>
      </rPr>
      <t>2021/1229</t>
    </r>
  </si>
  <si>
    <t>Sanciones. Notificación de 04/02/2021, de la Delegación Provincial de Sanidad de Guadalajara, por la que se da publicidad al acuerdo de iniciación de expediente sancionador por infracción en materia de salud pública número S19/750/2020 de fecha 28/12/2020. [NID 2021/1229]</t>
  </si>
  <si>
    <r>
      <rPr>
        <b val="1"/>
        <u val="single"/>
        <sz val="10"/>
        <color indexed="8"/>
        <rFont val="Helvetica Neue"/>
      </rPr>
      <t>2021/1217</t>
    </r>
  </si>
  <si>
    <t>Sanciones. Notificación de 05/02/2021, de la Delegación Provincial de Sanidad de Guadalajara, por la que se da publicidad al acuerdo de iniciación de expediente sancionador por infracción en materia de salud pública número S19/964/2020 de fecha 19/01/2021. [NID 2021/1217]</t>
  </si>
  <si>
    <r>
      <rPr>
        <b val="1"/>
        <u val="single"/>
        <sz val="10"/>
        <color indexed="8"/>
        <rFont val="Helvetica Neue"/>
      </rPr>
      <t>2021/1220</t>
    </r>
  </si>
  <si>
    <t>Sanciones. Notificación de 05/02/2021, de la Delegación Provincial de Sanidad de Guadalajara, por la que se da publicidad al acuerdo de iniciación de expediente sancionador por infracción en materia de salud pública número S19/1061/2020 de fecha 29/01/2021. [NID 2021/1220]</t>
  </si>
  <si>
    <r>
      <rPr>
        <b val="1"/>
        <u val="single"/>
        <sz val="10"/>
        <color indexed="8"/>
        <rFont val="Helvetica Neue"/>
      </rPr>
      <t>2021/1242</t>
    </r>
  </si>
  <si>
    <t>Notificaciones. Notificación de 01/02/2021, de la Secretaría General, por la que se procede a la publicación de la Resolución de la Consejería de Agricultura, Agua y Desarrollo Rural, de 01/12/2020, recaída en el recurso de alzada 418/2020. [NID 2021/1242]</t>
  </si>
  <si>
    <t>Ley 39/2015, Ley 29/1998</t>
  </si>
  <si>
    <r>
      <rPr>
        <b val="1"/>
        <u val="single"/>
        <sz val="10"/>
        <color indexed="8"/>
        <rFont val="Helvetica Neue"/>
      </rPr>
      <t>2021/1243</t>
    </r>
  </si>
  <si>
    <t>Notificaciones. Notificación de 01/02/2021, de la Secretaría General, por la que se procede a la publicación de la Resolución de la Consejería de Agricultura, Agua y Desarrollo Rural, de 14/12/2020, recaída en el recurso de alzada 424/2020. [NID 2021/1243]</t>
  </si>
  <si>
    <r>
      <rPr>
        <b val="1"/>
        <u val="single"/>
        <sz val="10"/>
        <color indexed="8"/>
        <rFont val="Helvetica Neue"/>
      </rPr>
      <t>2021/1198</t>
    </r>
  </si>
  <si>
    <t>Notificaciones. Notificación de 03/02/2021, de la Secretaría General, por la que se publica el acto administrativo relativo al procedimiento de expropiación forzosa, tramitado en la Consejería de Agricultura, Agua y Desarrollo Rural. [NID 2021/1198]</t>
  </si>
  <si>
    <r>
      <rPr>
        <b val="1"/>
        <u val="single"/>
        <sz val="10"/>
        <color indexed="8"/>
        <rFont val="Helvetica Neue"/>
      </rPr>
      <t>2021/1199</t>
    </r>
  </si>
  <si>
    <t>Notificaciones. Notificación de 03/02/2021, de la Secretaría General, por la que se publica el acto administrativo relativo al procedimiento de expropiación forzosa, tramitado en la Consejería de Agricultura, Agua y Desarrollo Rural. [NID 2021/1199]</t>
  </si>
  <si>
    <r>
      <rPr>
        <b val="1"/>
        <u val="single"/>
        <sz val="10"/>
        <color indexed="8"/>
        <rFont val="Helvetica Neue"/>
      </rPr>
      <t>2021/1201</t>
    </r>
  </si>
  <si>
    <t>Notificaciones. Notificación de 04/02/2021, de la Secretaría General, por la que se publica el acto administrativo relativo al procedimiento de expropiación forzosa, tramitado en la Consejería de Agricultura, Agua y Desarrollo Rural. [NID 2021/1201]</t>
  </si>
  <si>
    <r>
      <rPr>
        <b val="1"/>
        <u val="single"/>
        <sz val="10"/>
        <color indexed="8"/>
        <rFont val="Helvetica Neue"/>
      </rPr>
      <t>2021/1235</t>
    </r>
  </si>
  <si>
    <t>Notificaciones. Notificación de 04/02/2021, de la Secretaría General, por la que se publica el acto administrativo relativo al procedimiento de expropiación forzosa, tramitado en la Consejería de Agricultura, Agua y Desarrollo Rural. [NID 2021/1235]</t>
  </si>
  <si>
    <r>
      <rPr>
        <b val="1"/>
        <u val="single"/>
        <sz val="10"/>
        <color indexed="8"/>
        <rFont val="Helvetica Neue"/>
      </rPr>
      <t>2021/1245</t>
    </r>
  </si>
  <si>
    <t>Notificaciones. Notificación de 04/02/2021, de la Secretaría General, por la que se publica el acto administrativo relativo al procedimiento de expropiación forzosa, tramitado en la Consejería de Agricultura, Agua y Desarrollo Rural. [NID 2021/1245]</t>
  </si>
  <si>
    <r>
      <rPr>
        <b val="1"/>
        <u val="single"/>
        <sz val="10"/>
        <color indexed="8"/>
        <rFont val="Helvetica Neue"/>
      </rPr>
      <t>2021/1246</t>
    </r>
  </si>
  <si>
    <t>Notificaciones. Notificación de 04/02/2021, de la Secretaría General, por la que se publica el acto administrativo relativo al procedimiento de expropiación forzosa, tramitado en la Consejería de Agricultura, Agua y Desarrollo Rural. [NID 2021/1246]</t>
  </si>
  <si>
    <r>
      <rPr>
        <b val="1"/>
        <u val="single"/>
        <sz val="10"/>
        <color indexed="8"/>
        <rFont val="Helvetica Neue"/>
      </rPr>
      <t>2021/1247</t>
    </r>
  </si>
  <si>
    <t>Notificaciones. Notificación de 04/02/2021, de la Secretaría General, por la que se publica el acto administrativo relativo al procedimiento de expropiación forzosa, tramitado en la Consejería de Agricultura, Agua y Desarrollo Rural. [NID 2021/1247]</t>
  </si>
  <si>
    <r>
      <rPr>
        <b val="1"/>
        <u val="single"/>
        <sz val="10"/>
        <color indexed="8"/>
        <rFont val="Helvetica Neue"/>
      </rPr>
      <t>2021/1197</t>
    </r>
  </si>
  <si>
    <t>Notificaciones. Notificación de 04/02/2021, de la Delegación Provincial de Agricultura, Agua y Desarrollo Rural de Ciudad Real, por la que se acuerda dar publicidad a los procedimientos de conversión de derechos de plantación de viñedo en autorización de plantación, al no haberse podido practicar la notificación personal en el último domicilio conocido. (Expedientes VC-2020-13-804-0654 y VC-2020-13-804-0719). [NID 2021/1197]</t>
  </si>
  <si>
    <r>
      <rPr>
        <b val="1"/>
        <u val="single"/>
        <sz val="10"/>
        <color indexed="8"/>
        <rFont val="Helvetica Neue"/>
      </rPr>
      <t>2021/1216</t>
    </r>
  </si>
  <si>
    <t>Notificaciones. Notificación de 04/02/2021, de la Delegación Provincial de Agricultura, Agua y Desarrollo Rural de Cuenca, de la Resolución de fecha 06/11/2020 para comunicar la baja en el Registro de Explotaciones Ganaderas de Castilla-La Mancha. [NID 2021/1216]</t>
  </si>
  <si>
    <r>
      <rPr>
        <b val="1"/>
        <u val="single"/>
        <sz val="10"/>
        <color indexed="8"/>
        <rFont val="Helvetica Neue"/>
      </rPr>
      <t>2021/1244</t>
    </r>
  </si>
  <si>
    <t>Pruebas de Aptitud. Resolución de 04/02/2021, de la Dirección General de Transportes y Movilidad, por la que se determina la composición del tribunal calificador de las pruebas de competencia profesional para el transporte interior e internacional de mercancías y viajeros convocadas por Resolución de 18/01/2021 (DOCM número 16 de 26/01/2020). [NID 2021/1244]</t>
  </si>
  <si>
    <t>Resolución de 18 de enero de 2021</t>
  </si>
  <si>
    <r>
      <rPr>
        <b val="1"/>
        <u val="single"/>
        <sz val="10"/>
        <color indexed="8"/>
        <rFont val="Helvetica Neue"/>
      </rPr>
      <t>2021/1188</t>
    </r>
  </si>
  <si>
    <t>Convenios. Resolución de 02/02/2021, de la Secretaría General, por la que se dispone la publicación del convenio de colaboración entre la Consejería de Desarrollo Sostenible y la Diputación Provincial de Cuenca, para la mejora de la recogida y tratamiento de biorresiduos. [NID 2021/1188]</t>
  </si>
  <si>
    <t>Ley 40/2015, Ley 7/1985, Ley 22/2011, Ley 7/1985, Ley 22/2011, Ley 47/2003</t>
  </si>
  <si>
    <t>LEY 22/2011 ESP, LEY 5/2013 ESP, ORD AAA/699/2016 ESP, ORD APM/189/2018 ESP, ORD APM/205/2018 ESP, ORD APM/206/2018 ESP, ORD APM/397/2018 ESP, ORD TEC/852/2019 ESP, ORD TED/363/2020 ESP, ORD TED/426/2020 ESP</t>
  </si>
  <si>
    <r>
      <rPr>
        <b val="1"/>
        <u val="single"/>
        <sz val="10"/>
        <color indexed="8"/>
        <rFont val="Helvetica Neue"/>
      </rPr>
      <t>2021/1190</t>
    </r>
  </si>
  <si>
    <t>Vías Pecuarias. Resolución de 02/02/2021, de la Dirección General de Medio Natural y Biodiversidad, por la que se aprueba la ocupación de terrenos en la vía pecuaria denominada Vereda del Camino de Yunquera o del Camino de Fontanar, en el término municipal de Heras de Ayuso, provincia de Guadalajara, con destino a conducción eléctrica subterránea incluido armario auxiliar, cuyo beneficiario es Félix Marcos Martínez. [NID 2021/1190]</t>
  </si>
  <si>
    <t>Ley 3/1995, Ley 9/2003, Real Decreto 1676/84, Ley 39/2015, Ley 40/2015, Ley 6/1985, Ley 3/1995, Ley 9/2003, Ley 39/2015, Ley 39/2015</t>
  </si>
  <si>
    <t>LEY 9/2003 ESP, RD 178/2004 ESP, RD 191/2013 ESP, RD 364/2017 ESP, RD 452/2019 ESP</t>
  </si>
  <si>
    <r>
      <rPr>
        <b val="1"/>
        <u val="single"/>
        <sz val="10"/>
        <color indexed="8"/>
        <rFont val="Helvetica Neue"/>
      </rPr>
      <t>2021/1191</t>
    </r>
  </si>
  <si>
    <t>Vías Pecuarias. Resolución de 02/02/2021, de la Dirección General de Medio Natural y Biodiversidad, por la que se aprueba la ocupación de terrenos en la vía pecuaria denominada Cañada Real Segoviana, en el término municipal de Almodóvar del Campo, provincia de Ciudad Real, con destino a una cancela con paso canadiense y cerramiento móvil, cuya beneficiaria es Ángeles Zamora Cendrero. [NID 2021/1191]</t>
  </si>
  <si>
    <r>
      <rPr>
        <b val="1"/>
        <u val="single"/>
        <sz val="10"/>
        <color indexed="8"/>
        <rFont val="Helvetica Neue"/>
      </rPr>
      <t>2021/1232</t>
    </r>
  </si>
  <si>
    <t>Aguas. Resolución de 22/12/2020, de la Dirección General de Transición Energética, por la que se otorga la concesión de aprovechamiento de aguas minero-industriales Salinas de Imón, número 2608, de la provincia de Guadalajara. [NID 2021/1232]</t>
  </si>
  <si>
    <t>Real Decreto Legislativo 1/2001, Ley 8/1990, Ley 8/1990, Ley 8/1990, Ley 8/1990, Ley 8/1990, Ley 11/2003, Ley 39/2015, Ley 8/1990</t>
  </si>
  <si>
    <t>LEY 1/2018 ESP, ORD APA/1401/2018 ESP, RD 849/1986 ESP, RDG 1/2001 ESP, RDL 10/2017 ESP, RDL 4/2007 ESP, RES 22/6/2017 ESP (2)</t>
  </si>
  <si>
    <r>
      <rPr>
        <b val="1"/>
        <u val="single"/>
        <sz val="10"/>
        <color indexed="8"/>
        <rFont val="Helvetica Neue"/>
      </rPr>
      <t>2021/1331</t>
    </r>
  </si>
  <si>
    <t>Ayudas y Subvenciones. Resolución de 05/02/2021, de la Dirección General de Agenda 2030 y Consumo, por la que se publica el crédito disponible para atender las obligaciones de contenido económico derivadas del programa de concesión directa de ayudas destinada a paliar la pobreza energética en consumidores vulnerables, en lo que respecta a energía destinada a calefacción, agua caliente sanitaria o cocina, denominado Bono Social Térmico. [NID 2021/1331]</t>
  </si>
  <si>
    <t>Ley 15/2018, Real Decreto-ley 15/2018, Ley 24/2013, Real Decreto-ley 15/2018, Ley 15/2018, Ley 15/2018, Ley 39/2015, Ley 39/2015</t>
  </si>
  <si>
    <t>LEY 24/2013 ESP, ORD IET/338/2014 ESP, RDL 15/2018 ESP, STC 134/2020 ESP</t>
  </si>
  <si>
    <r>
      <rPr>
        <b val="1"/>
        <u val="single"/>
        <sz val="10"/>
        <color indexed="8"/>
        <rFont val="Helvetica Neue"/>
      </rPr>
      <t>2021/1192</t>
    </r>
  </si>
  <si>
    <t>Medio Ambiente. Resolución de 04/02/2021, de la Delegación Provincial de Desarrollo Sostenible de Toledo, por la que se formula informe de impacto ambiental del proyecto: Planta solar fotovoltaica Villacañas 3 MW e infraestructura de evacuación (expediente PRO-TO-20-2548), situado en el término municipal de Villacañas (Toledo), cuya promotora es Circle Energy Escudo, SL. [NID 2021/1192]</t>
  </si>
  <si>
    <t>Ley 21/2013, Ley 4/2007, Ley 21/2013, Ley 4/2007, Ley 21/2013, Ley 9/2012, Ley 21/2013, Ley 21/2013, Ley 21/2013, Ley 9/1999, Ley 9/1999, Real Decreto Legislativo 1/2001, Ley 22/2011, Real Decreto 833/1998, Real Decreto 952/1997, Real Decreto 105/2008, Real Decreto 110/2015, Ley 2/1998, Ley 9/90, Ley 34/2007, Real Decreto 212/2002, Real Decreto 524/2006, Ley 37/2003, Real Decreto 1890/2008, Ley 4/2013, Ley 4/2013, Ley 31/1995, Real Decreto 289/2003, Ley 21/2013, Ley 21/2013, Ley 2/2020, Ley 21/2013, Ley 4/2007, Ley 21/2013, Ley 21/2013</t>
  </si>
  <si>
    <t>LEY 1/2018 ESP, LEY 21/2013 ESP, LEY 22/2011 ESP, LEY 31/1995 ESP, LEY 34/2007 ESP, LEY 37/2003 ESP, LEY 5/2013 ESP, LEY 9/2018 ESP, ORD AAA/699/2016 ESP, ORD APA/1401/2018 ESP, ORD APM/189/2018 ESP, ORD APM/205/2018 ESP, ORD APM/206/2018 ESP, ORD APM/397/2018 ESP, ORD PCI/1319/2018 ESP, ORD TEC/852/2019 ESP, ORD TED/363/2020 ESP, ORD TED/426/2020 ESP, RD 1038/2012 ESP, RD 1042/2017 ESP, RD 105/2008 ESP, RD 110/2015 ESP, RD 1367/2007 ESP, RD 1513/2005 ESP, RD 171/2004 ESP, RD 1890/2008 ESP, RD 212/2002 ESP, RD 27/2021 ESP, RD 524/2006 ESP, RD 849/1986 ESP, RD 952/1997 ESP, RDG 1/2001 ESP, RDL 10/2017 ESP, RDL 4/2007 ESP, RES 22/6/2017 ESP (2), RES 29/5/2017 ESP, RES 5/11/2010 ESP, RES 8/3/2016 ESP, STC 13/2015 ESP , STC 53/2017 ESP</t>
  </si>
  <si>
    <r>
      <rPr>
        <b val="1"/>
        <u val="single"/>
        <sz val="10"/>
        <color indexed="8"/>
        <rFont val="Helvetica Neue"/>
      </rPr>
      <t>2021/1193</t>
    </r>
  </si>
  <si>
    <t>Instalaciones Eléctricas. Resolución de 04/02/2021, de la Delegación Provincial de Desarrollo Sostenible de Toledo, de autorización administrativa previa y autorización administrativa de construcción de instalación eléctrica de alta tensión con número de expediente: E-14806 corresponde I. [NID 2021/1193]</t>
  </si>
  <si>
    <t>Ley 24/2013, Ley 21/1992, Ley 24/2013, Ley 39/2015, Ley 39/2015</t>
  </si>
  <si>
    <t>LEY 21/1992 ESP, LEY 24/2013 ESP, ORD 29/6/1993 ESP, ORD IET/338/2014 ESP, RD 825/1993 ESP, STC 29/6/2011 ESP</t>
  </si>
  <si>
    <r>
      <rPr>
        <b val="1"/>
        <u val="single"/>
        <sz val="10"/>
        <color indexed="8"/>
        <rFont val="Helvetica Neue"/>
      </rPr>
      <t>2021/916</t>
    </r>
  </si>
  <si>
    <t>Procedimiento Ordinario 3/2019. [NID 2021/916]</t>
  </si>
  <si>
    <t>Ley 3/2004</t>
  </si>
  <si>
    <r>
      <rPr>
        <b val="1"/>
        <u val="single"/>
        <sz val="10"/>
        <color indexed="8"/>
        <rFont val="Helvetica Neue"/>
      </rPr>
      <t>2021/1252</t>
    </r>
  </si>
  <si>
    <t>Resolución de 05/02/2021, de la Secretaría General de Hacienda y Administraciones Públicas, por la que se hace pública la declaración de desierta del contrato que tiene por objeto el servicio de apoyo y asistencia psicosocial a víctimas, familiares y grupos operativos en situaciones de urgencia, emergencia, crisis y catástrofes que se produzcan en Castilla-La Mancha. [NID 2021/1252]</t>
  </si>
  <si>
    <r>
      <rPr>
        <b val="1"/>
        <u val="single"/>
        <sz val="10"/>
        <color indexed="8"/>
        <rFont val="Helvetica Neue"/>
      </rPr>
      <t>2021/1251</t>
    </r>
  </si>
  <si>
    <t>Resolución de 01/02/2021, de la Gerencia de Atención Integrada de Almansa (Albacete), por la que se anuncia la formalización del contrato de suministro de ropa de cama. Expediente 2020/015148. [NID 2021/1251]</t>
  </si>
  <si>
    <r>
      <rPr>
        <b val="1"/>
        <u val="single"/>
        <sz val="10"/>
        <color indexed="8"/>
        <rFont val="Helvetica Neue"/>
      </rPr>
      <t>2020/9739</t>
    </r>
  </si>
  <si>
    <t>Anuncio de 17/11/2020, de la Delegación Provincial de Desarrollo Sostenible de Albacete, por el que se ordena la publicación de solicitud de ocupación temporal de terrenos en el monte 99 del CUP de la provincia de Albacete, denominado Muelas de Carcelén, perteneciente al Ayuntamiento de Carcelén, para la regularización de un emplazamiento de radiocomunicaciones ubicado en la parcela 77 del polígono 9 de Carcelén, cuyo peticionario es Telxius Torres España, SLU. [NID 2020/9739]</t>
  </si>
  <si>
    <r>
      <rPr>
        <b val="1"/>
        <u val="single"/>
        <sz val="10"/>
        <color indexed="8"/>
        <rFont val="Helvetica Neue"/>
      </rPr>
      <t>2021/553</t>
    </r>
  </si>
  <si>
    <t>Anuncio de 14/01/2021, de la Delegación Provincial de Desarrollo Sostenible de Ciudad Real, por el que se somete a información pública la solicitud de autorización administrativa previa, así como el proyecto y estudio de impacto ambiental de la planta de energía solar fotovoltaica denominada La Solana 1 e infraestructura de evacuación, promovida por Ingenes Solar, SL (número de expediente 13270209211). [NID 2021/553]</t>
  </si>
  <si>
    <t>Ley 2/2020</t>
  </si>
  <si>
    <r>
      <rPr>
        <b val="1"/>
        <u val="single"/>
        <sz val="10"/>
        <color indexed="8"/>
        <rFont val="Helvetica Neue"/>
      </rPr>
      <t>2021/554</t>
    </r>
  </si>
  <si>
    <t>Anuncio de 14/01/2021, de la Delegación Provincial de Desarrollo Sostenible de Ciudad Real, por el que se somete a información pública la solicitud de autorización administrativa previa, así como el proyecto y estudio de impacto ambiental de la planta de energía solar fotovoltaica denominada La Solana 2 e infraestructura de evacuación, Dacio Solar, SL (número de expediente 13270209212). [NID 2021/554]</t>
  </si>
  <si>
    <r>
      <rPr>
        <b val="1"/>
        <u val="single"/>
        <sz val="10"/>
        <color indexed="8"/>
        <rFont val="Helvetica Neue"/>
      </rPr>
      <t>2021/555</t>
    </r>
  </si>
  <si>
    <t>Anuncio de 15/01/2021, de la Delegación Provincial de Desarrollo Sostenible de Ciudad Real, por el que se somete a información pública la solicitud de autorización administrativa previa y autorización administrativa de construcción, así como del estudio de impacto ambiental, de la instalación de generación eléctrica fotovoltaica FV Brazoinves I e infraestructuras de evacuación asociadas, promovida por Campana Energy SL (expediente 13270209207). [NID 2021/555]</t>
  </si>
  <si>
    <r>
      <rPr>
        <b val="1"/>
        <u val="single"/>
        <sz val="10"/>
        <color indexed="8"/>
        <rFont val="Helvetica Neue"/>
      </rPr>
      <t>2021/556</t>
    </r>
  </si>
  <si>
    <t>Anuncio de 15/01/2021, de la Delegación Provincial de Desarrollo Sostenible de Ciudad Real, por el que se somete a información pública la solicitud de autorización administrativa previa, así como el proyecto y estudio de impacto ambiental de la planta de energía solar fotovoltaica denominada PSFV Bluesol 2, promovida por Blue Energy Sun SL (número de expediente 13270209205). [NID 2021/556]</t>
  </si>
  <si>
    <r>
      <rPr>
        <b val="1"/>
        <u val="single"/>
        <sz val="10"/>
        <color indexed="8"/>
        <rFont val="Helvetica Neue"/>
      </rPr>
      <t>2021/558</t>
    </r>
  </si>
  <si>
    <t>Anuncio de 15/01/2021, de la Delegación Provincial de Desarrollo Sostenible de Ciudad Real, por el que se somete a información pública la solicitud de autorización administrativa previa, así como el proyecto y estudio de impacto ambiental de la planta de energía solar fotovoltaica denominada PSFV Bluesol 1 promovida por Blue Energy Sun SL (número de expediente 13270209204). [NID 2021/558]</t>
  </si>
  <si>
    <r>
      <rPr>
        <b val="1"/>
        <u val="single"/>
        <sz val="10"/>
        <color indexed="8"/>
        <rFont val="Helvetica Neue"/>
      </rPr>
      <t>2021/1085</t>
    </r>
  </si>
  <si>
    <t>Anuncio de 01/02/2021, de la Delegación Provincial de Desarrollo Sostenible de Toledo, sobre información pública para autorización administrativa previa de instalación eléctrica. Referencia: E-45240222168. [NID 2021/1085]</t>
  </si>
  <si>
    <t>Ley 24/2013</t>
  </si>
  <si>
    <t>LEY 24/2013 ESP, ORD IET/338/2014 ESP</t>
  </si>
  <si>
    <r>
      <rPr>
        <b val="1"/>
        <u val="single"/>
        <sz val="10"/>
        <color indexed="8"/>
        <rFont val="Helvetica Neue"/>
      </rPr>
      <t>2021/933</t>
    </r>
  </si>
  <si>
    <t>Anuncio de 31/01/2021, del Ayuntamiento de Bargas (Toledo), sobre información pública de la solicitud de calificación y de licencia urbanística para la ejecución de nave para separación de líneas de matanza y procesado en matadero de aves, emplazada en la CM-4003 - km 12. [NID 2021/933]</t>
  </si>
  <si>
    <r>
      <rPr>
        <b val="1"/>
        <u val="single"/>
        <sz val="10"/>
        <color indexed="8"/>
        <rFont val="Helvetica Neue"/>
      </rPr>
      <t>2021/782</t>
    </r>
  </si>
  <si>
    <t>Anuncio de 22/01/2021, del Ayuntamiento de Bolaños de Calatrava (Ciudad Real), sobre información pública del Proyecto de Reparcelación del Programa de Actuación Urbanizadora del sector 5 Los Calares. [NID 2021/782]</t>
  </si>
  <si>
    <t>Ley 39/2015, Real Decreto 1093/1997, Ley 39/2015</t>
  </si>
  <si>
    <r>
      <rPr>
        <b val="1"/>
        <u val="single"/>
        <sz val="10"/>
        <color indexed="8"/>
        <rFont val="Helvetica Neue"/>
      </rPr>
      <t>2021/1120</t>
    </r>
  </si>
  <si>
    <t>Anuncio de 03/02/2021, del Ayuntamiento de Corral de Calatrava (Ciudad Real), sobre concesión de licencia urbanística de obras para el vallado de la parcela 29 del polígono 14. [NID 2021/1120]</t>
  </si>
  <si>
    <t>Ley 2/2020, Resolución de 14 de diciembre de 2020</t>
  </si>
  <si>
    <r>
      <rPr>
        <b val="1"/>
        <u val="single"/>
        <sz val="10"/>
        <color indexed="8"/>
        <rFont val="Helvetica Neue"/>
      </rPr>
      <t>2021/984</t>
    </r>
  </si>
  <si>
    <t>Anuncio de 29/01/2021, del Ayuntamiento de La Gineta (Albacete), sobre información pública de solicitud de calificación y licencias urbanísticas para instalación de planta solar de 590 KWp conectada a red, en terrenos ubicados en la parcela 10207, del polígono 2. [NID 2021/984]</t>
  </si>
  <si>
    <r>
      <rPr>
        <b val="1"/>
        <u val="single"/>
        <sz val="10"/>
        <color indexed="8"/>
        <rFont val="Helvetica Neue"/>
      </rPr>
      <t>2021/1111</t>
    </r>
  </si>
  <si>
    <t>Anuncio de 03/02/2021, del Ayuntamiento de Pedro Muñoz (Ciudad Real), sobre información pública de la aprobación inicial de la propuesta de convenio urbanístico formulada para regular la Modificación Puntual del Plan de Ordenación Municipal vigente para posibilitar la eliminación de un viario previsto entre la calle Cataluña y la avenida Juan Carlos I. [NID 2021/1111]</t>
  </si>
  <si>
    <r>
      <rPr>
        <b val="1"/>
        <u val="single"/>
        <sz val="10"/>
        <color indexed="8"/>
        <rFont val="Helvetica Neue"/>
      </rPr>
      <t>2021/1122</t>
    </r>
  </si>
  <si>
    <t>Anuncio de 01/02/2021, del Ayuntamiento de Pozohondo (Albacete), sobre exhumación y reinhumación de restos cadavéricos del cementerio municipal. [NID 2021/1122]</t>
  </si>
  <si>
    <r>
      <rPr>
        <b val="1"/>
        <u val="single"/>
        <sz val="10"/>
        <color indexed="8"/>
        <rFont val="Helvetica Neue"/>
      </rPr>
      <t>2021/1154</t>
    </r>
  </si>
  <si>
    <t>Anuncio de 29/01/2021, del Ayuntamiento de La Villa de Don Fadrique (Toledo), sobre información pública de solicitud de calificación urbanística y licencia de obras en suelo rústico para centro de transformación aéreo de 50 kVA en el polígono 14, parcela 129. [NID 2021/1154]</t>
  </si>
  <si>
    <r>
      <rPr>
        <b val="1"/>
        <u val="single"/>
        <sz val="10"/>
        <color indexed="8"/>
        <rFont val="Helvetica Neue"/>
      </rPr>
      <t>2021/1202</t>
    </r>
  </si>
  <si>
    <t>Anuncio de 05/02/2021, de la Empresa Pública Gestión Ambiental de Castilla-La Mancha, SA (Geacam), por el que se hace pública la formalización del contrato correspondiente a las: Obras de adecuación de base de retén en Almorox (Toledo). Expediente número: 103-TT-0-038-20/OB09. [NID 2021/1202]</t>
  </si>
  <si>
    <r>
      <rPr>
        <b val="1"/>
        <u val="single"/>
        <sz val="10"/>
        <color indexed="8"/>
        <rFont val="Helvetica Neue"/>
      </rPr>
      <t>2021/1203</t>
    </r>
  </si>
  <si>
    <t>Anuncio de 05/02/2021, de la Empresa Pública Gestión Ambiental de Castilla-La Mancha, SA (Geacam), por el que se hace pública la formalización del contrato correspondiente a las: Obras de adecuación de edificio para base del retén de Ruidera, término municipal de Ruidera (Ciudad Real). Expediente número: 103-TT-0-038-20/OB06. [NID 2021/1203]</t>
  </si>
  <si>
    <r>
      <rPr>
        <b val="1"/>
        <u val="single"/>
        <sz val="10"/>
        <color indexed="8"/>
        <rFont val="Helvetica Neue"/>
      </rPr>
      <t>2021/1205</t>
    </r>
  </si>
  <si>
    <t>Anuncio de 05/02/2021, de la Empresa Pública Gestión Ambiental de Castilla-La Mancha, SA (Geacam), por el que se hace pública la formalización del contrato correspondiente a las: Obras de adecuación de base de retén en La Guardia (Toledo). Expediente número: 103-TT-0-038-20/OB08. [NID 2021/1205]</t>
  </si>
  <si>
    <r>
      <rPr>
        <b val="1"/>
        <u val="single"/>
        <sz val="10"/>
        <color indexed="8"/>
        <rFont val="Helvetica Neue"/>
      </rPr>
      <t>2021/1329</t>
    </r>
  </si>
  <si>
    <t>Contratación. Decreto 8/2021, de 9 de febrero, por el que se modifica el Decreto 28/2018, de 15 de mayo, por el que se regula la contratación electrónica en el sector público regional. [NID 2021/1329]</t>
  </si>
  <si>
    <t>2021-02-15</t>
  </si>
  <si>
    <t>Ley 39/2015, Ley 25/2013</t>
  </si>
  <si>
    <r>
      <rPr>
        <b val="1"/>
        <u val="single"/>
        <sz val="10"/>
        <color indexed="8"/>
        <rFont val="Helvetica Neue"/>
      </rPr>
      <t>2021/1279</t>
    </r>
  </si>
  <si>
    <t>Presupuestos Generales. Corrección de errores de la Orden 205/2020, de 30 de diciembre, de la Consejería de Hacienda y Administraciones Públicas, sobre normas de ejecución de los Presupuestos Generales de la Junta de Comunidades de Castilla-La Mancha 2021.  [NID 2021/1279]</t>
  </si>
  <si>
    <r>
      <rPr>
        <b val="1"/>
        <u val="single"/>
        <sz val="10"/>
        <color indexed="8"/>
        <rFont val="Helvetica Neue"/>
      </rPr>
      <t>2021/1479</t>
    </r>
  </si>
  <si>
    <t>Ayudas y Subvenciones. Orden 16/2021, de 11 de febrero, de la Consejería de Agricultura, Agua y Desarrollo Rural, por la que se precisan las bases reguladoras para la concesión y gestión de las ayudas a las solicitudes de restructuración y reconversión de viñedo de Castilla-La Mancha para el Programa de Apoyo 2019-2023 y se convocan para su ejecución en 2022 y 2023. [NID 2021/1479]</t>
  </si>
  <si>
    <t>Ley 38/2003, Real Decreto 1363/2018, Real Decreto 1363/2018, Real Decreto 5/2018, Real Decreto 1363/2018, Real Decreto 1363/2018, Real Decreto 558/2020, Real Decreto 617/2020, Real Decreto 1363/2018, Real Decreto 558/2020, Real Decreto 617/2020, Real Decreto 1363/2018, Real Decreto 1363/2018, Reglamento (UE) 2020/220, Real Decreto 1363/2018, Real Decreto 1363/2018, Real Decreto 1338/2018, Real Decreto 1363/2018, Real Decreto 1363/2018, Real Decreto 1338/2018, Ley 19/1995, Ley 19/1995, Ley 19/1995, Ley 35/2011, Real Decreto 1338/2018, Reglamento (UE) 1306/2013, Real Decreto 1338/2018, Ley 39/2015, Ley 39/2015, Ley 39/2015, Ley 13/2013, Reglamento (UE) 2018/848, Ley 39/2015, Ley 39/2015, Real Decreto 1363/2018, Real Decreto 1363/2018, Real Decreto 1363/2018, ley 39/2015, Ley 39/2015, Real Decreto 1338/2018, Reglamento (UE) 1306/2013, Orden de 7 de mayo de 2008, Ley 43/2002, Real Decreto 1363/2018, Ley 38/2003, Real Decreto 1363/2018, Ley 38/2003, Real Decreto 1363/2018, Ley 29/1998, Ley 39/2015, Ley 39/2015, Ley 58/2003, Real Decreto 209/2003, Ley 39/2015, Ley 58/2003, Real Decreto 209/2003, ley 39/2015, Ley 39/2015, Ley 58/2003, Real Decreto 209/2003, Real Decreto 1363/2018, ley 39/2015</t>
  </si>
  <si>
    <t>LEY 43/2002 ESP</t>
  </si>
  <si>
    <r>
      <rPr>
        <b val="1"/>
        <u val="single"/>
        <sz val="10"/>
        <color indexed="8"/>
        <rFont val="Helvetica Neue"/>
      </rPr>
      <t>2021/1426</t>
    </r>
  </si>
  <si>
    <t>Relación de Puestos de Trabajo. Corrección de errores de la Resolución de 13/01/2021, de la Consejería de Hacienda y Administraciones Públicas, por la que se modifica la Relación de Puestos de Trabajo de personal funcionario del Servicio de Salud de Castilla-La Mancha. [2021/339] (DOCM número 9 de 15/01/2021). [NID 2021/1426]</t>
  </si>
  <si>
    <r>
      <rPr>
        <b val="1"/>
        <u val="single"/>
        <sz val="10"/>
        <color indexed="8"/>
        <rFont val="Helvetica Neue"/>
      </rPr>
      <t>2021/1344</t>
    </r>
  </si>
  <si>
    <t>Ayudas y Subvenciones. Resolución de 05/02/2021, del Instituto de Promoción Exterior de Castilla-La Mancha, por la que se aprueba la convocatoria de concesión de subvenciones para la participación en la misión comercial virtual a Estados Unidos 2021, al amparo de la Orden 92/2020, de 24 de junio, de la Consejería de Economía, Empresas y Empleo, por la que se establecen las bases reguladoras de las ayudas para la participación agrupada en acciones de internacionalización convocadas por el Instituto de Promoción Exterior de Castilla-La Mancha. Extracto BDNS (Identif.): 548364. [NID 2021/1344]</t>
  </si>
  <si>
    <t>Ley 38/2003, RESOLUCIÓN DE 5 DE FEBRERO DE 2021, Ley 38/2003, Real Decreto 887/2006, Orden HFP/1979/2016, Ley 12/1991, Ley 50/2002, Ley 38/2003, Ley 38/2003, Ley 11/2003, Ley 4/2018, Ley 5/2017, Ley 39/2015, Ley 39/2015, Ley 39/2015, Ley 39/2015, Ley 39/2015, Ley 39/2015, Ley 39/2015, Ley 11/2003, Ley 38/2003, Ley 4/2018, Ley 39/2015, Ley 58/2003, Real Decreto 209/2003, Ley 38/2003</t>
  </si>
  <si>
    <r>
      <rPr>
        <b val="1"/>
        <u val="single"/>
        <sz val="10"/>
        <color indexed="8"/>
        <rFont val="Helvetica Neue"/>
      </rPr>
      <t>2021/1346</t>
    </r>
  </si>
  <si>
    <t>Ayudas y Subvenciones. Resolución de 05/02/2021, del Instituto de Promoción Exterior de Castilla-La Mancha, por la que se aprueba la convocatoria de concesión de subvenciones para la participación en el Programa de entrada en el marketplace de hogar B2c Wayfair- Alemania y Reino Unido, al amparo de la Orden 92/2020, de 24 de junio, de la Consejería de Economía, Empresas y Empleo, por la que se establecen las bases reguladoras de las ayudas para la participación agrupada en acciones de internacionalización convocadas por el Instituto de Promoción Exterior de Castilla-La Mancha. Extracto BDNS (Identif): 548417. [NID 2021/1346]</t>
  </si>
  <si>
    <r>
      <rPr>
        <b val="1"/>
        <u val="single"/>
        <sz val="10"/>
        <color indexed="8"/>
        <rFont val="Helvetica Neue"/>
      </rPr>
      <t>2021/1349</t>
    </r>
  </si>
  <si>
    <t>Ayudas y Subvenciones. Resolución de 09/02/2021, del Instituto de Promoción Exterior de Castilla-La Mancha, por la que se aprueba la convocatoria de concesión de subvenciones para la participación en las ferias internacionales agroalimentarias primer trimestre 2021, al amparo de la Orden 92/2020, de 24 de junio, de la Consejería de Economía, Empresas y Empleo, por la que se establecen las bases reguladoras de las ayudas para la participación agrupada en acciones de internacionalización convocadas por el Instituto de Promoción Exterior de Castilla-La Mancha. Extracto BDNS (Identif.): 548365. [NID 2021/1349]</t>
  </si>
  <si>
    <t>Ley 38/2003, RESOLUCIÓN DE 9 DE FEBRERO DE 2021, Ley 38/2003, Real Decreto 887/2006, Orden HFP/1979/2016, Ley 12/1991, Ley 50/2002, Ley 38/2003, Ley 38/2003, Ley 11/2003, Ley 4/2018, Ley 5/2017, Ley 39/2015, Ley 39/2015, Ley 39/2015, Ley 39/2015, Ley 39/2015, Ley 39/2015, Ley 39/2015, Ley 11/2003, Ley 38/2003, Ley 4/2018, Ley 39/2015, Ley 58/2003, Real Decreto 209/2003, Ley 38/2003</t>
  </si>
  <si>
    <r>
      <rPr>
        <b val="1"/>
        <u val="single"/>
        <sz val="10"/>
        <color indexed="8"/>
        <rFont val="Helvetica Neue"/>
      </rPr>
      <t>2021/1351</t>
    </r>
  </si>
  <si>
    <t>Ayudas y Subvenciones. Resolución de 09/02/2021, del Instituto de Promoción Exterior de Castilla-La Mancha, por la que se aprueba la convocatoria de concesión de subvenciones para la participación en las ferias internacionales sector industrial primer trimestre 2021, al amparo de la Orden 92/2020, de 24 de junio, de la Consejería de Economía, Empresas y Empleo, por la que se establecen las bases reguladoras de las ayudas para la participación agrupada en acciones de internacionalización convocadas por el Instituto de Promoción Exterior de Castilla-La Mancha. Extracto BDNS (Identif.): 548366. [NID 2021/1351]</t>
  </si>
  <si>
    <r>
      <rPr>
        <b val="1"/>
        <u val="single"/>
        <sz val="10"/>
        <color indexed="8"/>
        <rFont val="Helvetica Neue"/>
      </rPr>
      <t>2021/1352</t>
    </r>
  </si>
  <si>
    <t>Ayudas y Subvenciones. Resolución de 09/02/2021, del Instituto de Promoción Exterior de Castilla-La Mancha, por la que se aprueba la convocatoria de concesión de subvenciones para la participación en las ferias internacionales bienes de consumo primer trimestre 2021, al amparo de la Orden 92/2020, de 24 de junio, de la Consejería de Economía, Empresas y Empleo, por la que se establecen las bases reguladoras de las ayudas para la participación agrupada en acciones de internacionalización convocadas por el Instituto de Promoción Exterior de Castilla-La Mancha. Extracto BDNS (Identif.): 548361. [NID 2021/1352]</t>
  </si>
  <si>
    <r>
      <rPr>
        <b val="1"/>
        <u val="single"/>
        <sz val="10"/>
        <color indexed="8"/>
        <rFont val="Helvetica Neue"/>
      </rPr>
      <t>2021/1360</t>
    </r>
  </si>
  <si>
    <t>Ayudas y Subvenciones. Resolución de 09/02/2021, del Instituto de Promoción Exterior de Castilla-La Mancha, por la que se aprueba la convocatoria de concesión de subvenciones para la participación en la ferias internacionales sector moda primer trimestre 2021, al amparo de la Orden 92/2020, de 24 de junio, de la Consejería de Economía, Empresas y Empleo, por la que se establecen las bases reguladoras de las ayudas para la participación agrupada en acciones de internacionalización convocadas por el Instituto de Promoción Exterior de Castilla-La Mancha. Extracto BDNS (Identif.): 548372. [NID 2021/1360]</t>
  </si>
  <si>
    <r>
      <rPr>
        <b val="1"/>
        <u val="single"/>
        <sz val="10"/>
        <color indexed="8"/>
        <rFont val="Helvetica Neue"/>
      </rPr>
      <t>2021/1371</t>
    </r>
  </si>
  <si>
    <t>Ayudas y Subvenciones. Resolución de 10/02/2021, de la Secretaría General, por la que se ordena la publicación  de la Resolución de 04/02/2021, de  la Fundación del Hospital Nacional de Parapléjicos, por la que se aprueba la relación definitiva de ayudas concedidas en el marco de la convocatoria de ayudas para la incorporación de personal investigador en el campo de la salud 2020. [NID 2021/1371]</t>
  </si>
  <si>
    <t>Ley 39/2015, Resolución de 4 de febrero de 2021</t>
  </si>
  <si>
    <r>
      <rPr>
        <b val="1"/>
        <u val="single"/>
        <sz val="10"/>
        <color indexed="8"/>
        <rFont val="Helvetica Neue"/>
      </rPr>
      <t>2021/1480</t>
    </r>
  </si>
  <si>
    <t>Ayudas y Subvenciones. Resolución de 11/02/2021, de la Dirección General de Desarrollo Rural, por la que se convocan, por el procedimiento de tramitación anticipada, para el año 2021, las ayudas a la creación de empresas agrarias por jóvenes y ayudas a las inversiones en explotaciones agrícolas y ganaderas en el marco del Programa de Desarrollo Rural de Castilla-La Mancha 2014-2020. [NID 2021/1480]</t>
  </si>
  <si>
    <t>Ley 38/2003, RESOLUCIÓN DE 11 DE FEBRERO DE 2021, Reglamento (UE) 2020/2220, Reglamento (UE) 1303/2013, Reglamento (UE) 1303/2013, Real Decreto 887/2006, Ley 38/2003, Ley 39/2015, Ley 39/2015, Ley 39/2015, Ley 39/2015, Orden de 7 de mayo de 2008, Ley 38/2003, Ley 39/2015, Ley 39/2015, Ley 39/2015, Ley 38/2003, Ley 31/1995, Ley 4/2004, Ley 39/2015, Ley 58/2003, Real Decreto 209/2003, Real Decreto 368/2005, Ley 39/2015, Real Decreto 368/2005, Real Decreto 1075/2014, Real Decreto 368/2005, Ley 39/2015, Ley 58/2003, Real Decreto 209/2003, Orden de 7 de mayo de 2008, Ley 2/2020, Real Decreto 1311/2012, Ley 8/2003</t>
  </si>
  <si>
    <t>LEY 31/1995 ESP, LEY 4/2004 ESP, ORD AAA/2809/2012 ESP, RD 1311/2012 ESP, RD 171/2004 ESP, RD 555/2019 ESP, RD 71/2016 ESP, RES 29/5/2017 ESP, RES 5/11/2010 ESP</t>
  </si>
  <si>
    <r>
      <rPr>
        <b val="1"/>
        <u val="single"/>
        <sz val="10"/>
        <color indexed="8"/>
        <rFont val="Helvetica Neue"/>
      </rPr>
      <t>2021/1278</t>
    </r>
  </si>
  <si>
    <t>Centros Educativos. Resolución de 01/02/2021, de la Dirección General de Formación Profesional, por la que se publica el resultado del sorteo que dirimirá el orden de admisión para el segundo cuatrimestre del curso 2020/2021 en centros docentes de titularidad pública de Castilla-La Mancha que imparten educación para personas adultas. [NID 2021/1278]</t>
  </si>
  <si>
    <t>Resolución de 28 de mayo de 2020, Orden de 28 de enero de 2011</t>
  </si>
  <si>
    <r>
      <rPr>
        <b val="1"/>
        <u val="single"/>
        <sz val="10"/>
        <color indexed="8"/>
        <rFont val="Helvetica Neue"/>
      </rPr>
      <t>2021/1265</t>
    </r>
  </si>
  <si>
    <t>Notificaciones. Notificación de 05/02/2021, de la Delegación Provincial de Educación, Cultura y Deportes de Toledo, por la que se acuerda dar publicidad a la notificación relativa al acuerdo de inicio de procedimiento de reintegro de cantidad indebidamente percibida, al no haberse podido practicar la notificación en el domicilio del interesado. [NID 2021/1265]</t>
  </si>
  <si>
    <r>
      <rPr>
        <b val="1"/>
        <u val="single"/>
        <sz val="10"/>
        <color indexed="8"/>
        <rFont val="Helvetica Neue"/>
      </rPr>
      <t>2021/1196</t>
    </r>
  </si>
  <si>
    <t>Servicios Sociales. Orden 17/2021, de 5 de febrero, de la Consejería de Bienestar Social, por la que se modifica la Orden 1/2018, de 8 de enero, por la que se establecen los procedimientos de habilitación excepcional y de habilitación provisional para el personal de atención directa de los centros y servicios del Sistema para la Autonomía y Atención a la Dependencia y se fijan determinados plazos y excepciones de cualificación de dicho personal. [NID 2021/1196]</t>
  </si>
  <si>
    <t>Ley 39/2006, Ley 11/2003, Ley 39/2015</t>
  </si>
  <si>
    <r>
      <rPr>
        <b val="1"/>
        <u val="single"/>
        <sz val="10"/>
        <color indexed="8"/>
        <rFont val="Helvetica Neue"/>
      </rPr>
      <t>2021/1266</t>
    </r>
  </si>
  <si>
    <t>Notificaciones. Notificación de 28/01/2021, de la Delegación Provincial de Bienestar Social de Albacete, en la que se acuerda la publicación de las resoluciones de expedientes de ayuda a familias numerosas con hijos menores de edad tramitadas conforme al Decreto 80/2012, de 26 de abril, modificado por Decreto 108/2014, de 23 de octubre, relacionadas en anexo I. [NID 2021/1266]</t>
  </si>
  <si>
    <r>
      <rPr>
        <b val="1"/>
        <u val="single"/>
        <sz val="10"/>
        <color indexed="8"/>
        <rFont val="Helvetica Neue"/>
      </rPr>
      <t>2021/1262</t>
    </r>
  </si>
  <si>
    <t>Notificaciones. Notificación de 02/02/2021, de la Delegación Provincial de Bienestar Social de Albacete, relativo al Acuerdo de la Comisión Provincial de Tutela y Guarda de Menores aprobado en fecha 06/10/2020, correspondiente al expediente de protección número 051/2018. [NID 2021/1262]</t>
  </si>
  <si>
    <t>Ley 39/2015, Ley 39/2015, ley 1/2000, Ley 26/2015</t>
  </si>
  <si>
    <t>LEY 26/2015 ESP</t>
  </si>
  <si>
    <r>
      <rPr>
        <b val="1"/>
        <u val="single"/>
        <sz val="10"/>
        <color indexed="8"/>
        <rFont val="Helvetica Neue"/>
      </rPr>
      <t>2021/1261</t>
    </r>
  </si>
  <si>
    <t>Notificaciones. Notificación de 03/02/2021, de la Delegación Provincial de Bienestar Social de Albacete, en la que se acuerda la publicación de las resoluciones de expedientes de ayuda a familias numerosas con hijos menores de edad tramitadas conforme al Decreto 80/2012, de 26 de abril, modificado por Decreto 108/2014, de 23 de octubre, relacionadas en anexo I. [NID 2021/1261]</t>
  </si>
  <si>
    <r>
      <rPr>
        <b val="1"/>
        <u val="single"/>
        <sz val="10"/>
        <color indexed="8"/>
        <rFont val="Helvetica Neue"/>
      </rPr>
      <t>2021/1263</t>
    </r>
  </si>
  <si>
    <t>Notificaciones. Notificación de 05/02/2021, de la Delegación Provincial de Bienestar Social de Albacete, relativa al Acuerdo de la Comisión Provincial de Tutela y Guarda de Menores aprobado en fecha 02/02/2021, correspondiente al expediente de protección número 120/2018. [NID 2021/1263]</t>
  </si>
  <si>
    <r>
      <rPr>
        <b val="1"/>
        <u val="single"/>
        <sz val="10"/>
        <color indexed="8"/>
        <rFont val="Helvetica Neue"/>
      </rPr>
      <t>2021/1283</t>
    </r>
  </si>
  <si>
    <t>Notificaciones. Notificación de 03/02/2021, de la Delegación Provincial de Bienestar Social de Guadalajara, del acuerdo de inicio de fecha 08/01/2021 en materia de reconocimiento de la situación de dependencia recaído en el expediente 19/1066294/2019-70. [NID 2021/1283]</t>
  </si>
  <si>
    <t>ley 39/2015, Ley 39/2015</t>
  </si>
  <si>
    <r>
      <rPr>
        <b val="1"/>
        <u val="single"/>
        <sz val="10"/>
        <color indexed="8"/>
        <rFont val="Helvetica Neue"/>
      </rPr>
      <t>2021/1286</t>
    </r>
  </si>
  <si>
    <t>Notificaciones. Notificación de 03/02/2021, de la Delegación Provincial de Bienestar Social de Guadalajara, de la Resolución de fecha 05/01/2021 en materia de reconocimiento de la situación de dependencia recaída en el expediente 19/1066294/2019-70. [NID 2021/1286]</t>
  </si>
  <si>
    <t>ley 39/2015</t>
  </si>
  <si>
    <r>
      <rPr>
        <b val="1"/>
        <u val="single"/>
        <sz val="10"/>
        <color indexed="8"/>
        <rFont val="Helvetica Neue"/>
      </rPr>
      <t>2021/1285</t>
    </r>
  </si>
  <si>
    <t>Notificaciones. Notificación de 04/02/2021, de la Delegación Provincial de Bienestar Social de Guadalajara, de la propuesta de resolución de fecha 18/01/2021en materia de PIA de la situación de dependencia recaída en el expediente SAAD08-19/1066294/2019-70. [NID 2021/1285]</t>
  </si>
  <si>
    <r>
      <rPr>
        <b val="1"/>
        <u val="single"/>
        <sz val="10"/>
        <color indexed="8"/>
        <rFont val="Helvetica Neue"/>
      </rPr>
      <t>2021/1281</t>
    </r>
  </si>
  <si>
    <t>Notificaciones. Notificación de 05/02/2021, de la Delegación Provincial de Bienestar Social de Guadalajara, de la Resolución de fecha 19/11/2020 en materia de pensión no contributiva (número expediente 200-2018-19-166). [NID 2021/1281]</t>
  </si>
  <si>
    <t>Ley 39/15</t>
  </si>
  <si>
    <r>
      <rPr>
        <b val="1"/>
        <u val="single"/>
        <sz val="10"/>
        <color indexed="8"/>
        <rFont val="Helvetica Neue"/>
      </rPr>
      <t>2021/1282</t>
    </r>
  </si>
  <si>
    <t>Notificaciones. Notificación de 05/02/2021, de la Delegación Provincial de Bienestar Social de Guadalajara, de la Resolución de fecha 16/11/2020 en materia de pensión no contributiva (número expediente 200-2020-19-12). [NID 2021/1282]</t>
  </si>
  <si>
    <r>
      <rPr>
        <b val="1"/>
        <u val="single"/>
        <sz val="10"/>
        <color indexed="8"/>
        <rFont val="Helvetica Neue"/>
      </rPr>
      <t>2021/1284</t>
    </r>
  </si>
  <si>
    <t>Notificaciones. Notificación de 05/02/2021, de la Delegación Provincial de Bienestar Social de Guadalajara, de la Resolución de fecha 05/11/2020 en materia de pensión no contributiva (número expediente 200-2019-19-232). [NID 2021/1284]</t>
  </si>
  <si>
    <r>
      <rPr>
        <b val="1"/>
        <u val="single"/>
        <sz val="10"/>
        <color indexed="8"/>
        <rFont val="Helvetica Neue"/>
      </rPr>
      <t>2021/1287</t>
    </r>
  </si>
  <si>
    <t>Notificaciones. Notificación de 05/02/2021, de la Delegación Provincial de Bienestar Social de Guadalajara, de la Resolución de fecha 07/10/2020 en materia de pensión no contributiva (número expediente 200-2016-19-235). [NID 2021/1287]</t>
  </si>
  <si>
    <r>
      <rPr>
        <b val="1"/>
        <u val="single"/>
        <sz val="10"/>
        <color indexed="8"/>
        <rFont val="Helvetica Neue"/>
      </rPr>
      <t>2021/1288</t>
    </r>
  </si>
  <si>
    <t>Notificaciones. Notificación de 05/02/2021, de la Delegación Provincial de Bienestar Social de Guadalajara, de la Resolución de fecha 16/11/2020 en materia de pensión no contributiva (número expediente 200-2017-19-245). [NID 2021/1288]</t>
  </si>
  <si>
    <r>
      <rPr>
        <b val="1"/>
        <u val="single"/>
        <sz val="10"/>
        <color indexed="8"/>
        <rFont val="Helvetica Neue"/>
      </rPr>
      <t>2021/1289</t>
    </r>
  </si>
  <si>
    <t>Medio Ambiente. Resolución de 04/02/2021, de la Delegación Provincial de Desarrollo Sostenible de Albacete, por la que se formula el informe de impacto ambiental del proyecto: Residencia de mayores y clínica (expediente PRO-AB-20-1265), situado en el término municipal de Albacete (Albacete), cuya promotora es Ajam Servicios Integrales SL. [NID 2021/1289]</t>
  </si>
  <si>
    <t>Ley 2/2020, Ley 4/2007, Ley 2/2020, Ley 9/2012, Ley 2/2020, Ley 2/2020, Ley 2/2020, ley 3/2008, ley 22/2011, Orden de 21 de enero de 2003, Ley 2/2020, Ley 2/2020, Ley 2/2020, Ley 2/2020, Ley 2/2020, Ley 2/2020, Ley 2/2020</t>
  </si>
  <si>
    <r>
      <rPr>
        <b val="1"/>
        <u val="single"/>
        <sz val="10"/>
        <color indexed="8"/>
        <rFont val="Helvetica Neue"/>
      </rPr>
      <t>2021/1291</t>
    </r>
  </si>
  <si>
    <t>Instalaciones Eléctricas. Resolución de 05/02/2021, de la Delegación Provincial de Desarrollo Sostenible de Albacete, de autorización administrativa previa y autorización administrativa de construcción de instalación de energía eléctrica, emplazada en el término municipal de Albacete. Referencia: 02241600017. [NID 2021/1291]</t>
  </si>
  <si>
    <r>
      <rPr>
        <b val="1"/>
        <u val="single"/>
        <sz val="10"/>
        <color indexed="8"/>
        <rFont val="Helvetica Neue"/>
      </rPr>
      <t>2021/1292</t>
    </r>
  </si>
  <si>
    <t>Medio Ambiente. Resolución de 08/02/2021, de la Delegación Provincial de Desarrollo Sostenible de Albacete, por la que se formula el informe de impacto ambiental del proyecto: Vallado de parcelas agrícolas en finca Pinarosa en polígonos 18, 35 y 36, (expediente PRO-AB-20-1256), situado en el término municipal de Elche de la Sierra (Albacete), cuya promotora es Amefruits SL. [NID 2021/1292]</t>
  </si>
  <si>
    <t>Ley 2/2020, Ley 42/2007, Ley 9/1999, Ley 2/2020, Ley 9/2012, Ley 2/2020, Ley 2/2020, Ley 21/2013, Ley 3/2008, Ley 3/2015, Real Decreto 1432/2008, Ley 2/2020, Ley 2/2020, Ley 3/2008, Real Decreto 1432/2008, Real Decreto Legislativo 1/2001, Real Decreto 506/2013, Real Decreto Legislativo 1/2016, Ley 22/2011, Orden de 21 de enero de 2003, Real Decreto 1416/2001, Real Decreto 1311/2012, Ley 43/2002, Ley 22/2011, Orden APM/1007/2017, Real Decreto 100/2011, Ley 34/2007, Ley 37/2003, Real Decreto 1367/2007, Real Decreto 212/2002, Real Decreto 42/2, Ley 31/1995, Ley 2/2020, Ley 2/2020, Ley 2/2020, Ley 2/2020, Ley 2/2020, Ley 2/2020, Ley 2/2020</t>
  </si>
  <si>
    <t>LEY 1/2018 ESP, LEY 21/2013 ESP, LEY 22/2011 ESP, LEY 31/1995 ESP, LEY 33/2015 ESP, LEY 34/2007 ESP, LEY 37/2003 ESP, LEY 42/2007 ESP, LEY 43/2002 ESP, LEY 5/2013 ESP, LEY 9/2018 ESP, ORD AAA/2564/2015 ESP, ORD AAA/2809/2012 ESP, ORD AAA/699/2016 ESP, ORD APA/1401/2018 ESP, ORD APA/161/2020 ESP, ORD APM/1007/2017 ESP, ORD APM/189/2018 ESP, ORD APM/205/2018 ESP, ORD APM/206/2018 ESP, ORD APM/397/2018 ESP, ORD PCI/1319/2018 ESP, ORD TEC/852/2019 ESP, ORD TED/363/2020 ESP, ORD TED/426/2020 ESP, RD 100/2011 ESP, RD 1038/2012 ESP, RD 1042/2017 ESP, RD 1274/2011 ESP, RD 1311/2012 ESP, RD 1367/2007 ESP, RD 1416/2001 ESP, RD 1432/2008 ESP, RD 1513/2005 ESP, RD 171/2004 ESP, RD 212/2002 ESP, RD 264/2017 ESP, RD 506/2013 ESP, RD 524/2006 ESP, RD 535/2017 ESP, RD 555/2019 ESP, RD 71/2016 ESP, RD 849/1986 ESP, RDG 1/2001 ESP, RDG 1/2016 ESP, RDL 10/2017 ESP, RDL 4/2007 ESP, RES 22/6/2017 ESP (2), RES 29/5/2017 ESP, RES 5/11/2010 ESP, RES 8/3/2016 ESP, STC 13/2015 ESP , STC 20/7/2010 ESP, STC 53/2017 ESP, STC 88/2018 ESP</t>
  </si>
  <si>
    <r>
      <rPr>
        <b val="1"/>
        <u val="single"/>
        <sz val="10"/>
        <color indexed="8"/>
        <rFont val="Helvetica Neue"/>
      </rPr>
      <t>2021/1280</t>
    </r>
  </si>
  <si>
    <t>Medio Ambiente. Resolución de 03/02/2021, de la Delegación Provincial de Desarrollo Sostenible de Cuenca, por la que se formula el informe de impacto ambiental del proyecto: Sondeo de agua subterránea para recuperación de caudales con destino a abastecimiento de población, situado en el término municipal de El Herrumblar (Cuenca), cuyo promotor es el Ayuntamiento de El Herrumblar. Expediente: PRO-CU-20-1013. [NID 2021/1280]</t>
  </si>
  <si>
    <t>Ley 2/2020, Ley 2/2020, Ley 2/2020, Ley 9/2012, Ley 2/2020, Ley 2/2020, Ley 2/2020, Ley 9/1999, Ley 9/99, Resolución de 17 de diciembre de 2019, Ley 3/2008, Ley 4/2007, Real Decreto 849/1986, Real Decreto Legislativo 1/2001, Ley 11/2012, Ley 12/2002, Real Decreto 140/2003, Ley 22/2011, Real Decreto 679/2006, Ley 22/2011, Ley 22/2011, Orden APM/1007/2017, Ley 37/2003, Ley 16/1985, Ley 4/2013, Ley 2/2020, Real Decreto 140/2003, Resolución de 13 de octubre de 2020, Ley 2/2020, Ley 2/2020, Ley 2/2020, Ley 2/2020, Ley 2/2020, Ley 2/2020</t>
  </si>
  <si>
    <t>LEY 1/2018 ESP, LEY 11/2012 ESP, LEY 22/2011 ESP, LEY 37/2003 ESP, LEY 5/2013 ESP, ORD AAA/699/2016 ESP, ORD APA/1401/2018 ESP, ORD APM/1007/2017 ESP, ORD APM/189/2018 ESP, ORD APM/205/2018 ESP, ORD APM/206/2018 ESP, ORD APM/397/2018 ESP, ORD ARM/795/2011 ESP, ORD MAM/1873/2004 ESP, ORD PCI/1319/2018 ESP, ORD TEC/852/2019 ESP, ORD TED/363/2020 ESP, ORD TED/426/2020 ESP, RD 1038/2012 ESP, RD 1120/2012 ESP, RD 1290/2012 ESP, RD 1315/1992 ESP, RD 1367/2007 ESP, RD 140/2003 ESP, RD 1513/2005 ESP, RD 314/2016 ESP, RD 419/1993 ESP, RD 606/2003 ESP, RD 638/2016 ESP, RD 670/2013 ESP, RD 679/2006 ESP, RD 849/1986 ESP, RD 9/2008 ESP, RD 902/2018 ESP, RD 995/2000 ESP, RDG 1/2001 ESP, RDL 10/2017 ESP, RDL 4/2007 ESP, RES 22/6/2017 ESP (2), RES 8/5/2007 ESP, STC 3/10/2018 ESP</t>
  </si>
  <si>
    <r>
      <rPr>
        <b val="1"/>
        <u val="single"/>
        <sz val="10"/>
        <color indexed="8"/>
        <rFont val="Helvetica Neue"/>
      </rPr>
      <t>2021/1269</t>
    </r>
  </si>
  <si>
    <t>Medio Ambiente. Resolución de 04/02/2021, de la Delegación Provincial de Desarrollo Sostenible de Toledo, por la que se formula informe de impacto ambiental del proyecto: Instalación de línea eléctrica aérea de alta tensión 15 kV y 1 CTI (expediente PRO-TO-20-2515), situado en el término municipal de La Guardia (Toledo), cuya promotora es Los Altos de La Guardia 1990, SL. [NID 2021/1269]</t>
  </si>
  <si>
    <t>Ley 21/2013, Ley 4/2007, Ley 21/2013, Ley 2/2020, Ley 4/2007, Real Decreto 1432/2008, Real Decreto 1432/2008, Real Decreto 1432/2008, Ley 21/2013, Ley 9/2012, Ley 21/2013, Ley 9/1999, Real Decreto 1432/2008, Ley 4/2013, Ley 4/2013, Ley 4/2013, Ley 21/2013, Ley 21/2013, Ley 3/2008, Real Decreto 1432/2008, Real Decreto 1432/2008, Real Decreto 1432/2008, Real Decreto Legislativo 1/2001, Ley 22/2011, Ley 34/2007, Ley 37/2003, Ley 21/2013, Ley 3/2008, Ley 21/2013, Ley 2/2020, Ley 4/2007, Ley 21/2013, Ley 21/2013</t>
  </si>
  <si>
    <t>LEY 1/2018 ESP, LEY 21/2013 ESP, LEY 22/2011 ESP, LEY 34/2007 ESP, LEY 37/2003 ESP, LEY 5/2013 ESP, LEY 9/2018 ESP, ORD AAA/699/2016 ESP, ORD APA/1401/2018 ESP, ORD APM/189/2018 ESP, ORD APM/205/2018 ESP, ORD APM/206/2018 ESP, ORD APM/397/2018 ESP, ORD PCI/1319/2018 ESP, ORD TEC/852/2019 ESP, ORD TED/363/2020 ESP, ORD TED/426/2020 ESP, RD 1038/2012 ESP, RD 1042/2017 ESP, RD 1367/2007 ESP, RD 1432/2008 ESP, RD 1513/2005 ESP, RD 264/2017 ESP, RD 849/1986 ESP, RDG 1/2001 ESP, RDL 10/2017 ESP, RDL 4/2007 ESP, RES 22/6/2017 ESP (2), RES 8/3/2016 ESP, STC 13/2015 ESP , STC 53/2017 ESP, STC 88/2018 ESP</t>
  </si>
  <si>
    <r>
      <rPr>
        <b val="1"/>
        <u val="single"/>
        <sz val="10"/>
        <color indexed="8"/>
        <rFont val="Helvetica Neue"/>
      </rPr>
      <t>2021/1275</t>
    </r>
  </si>
  <si>
    <t>Medio Ambiente. Resolución de 04/02/2021, de la Delegación Provincial de Desarrollo Sostenible de Toledo, por la que se formula informe de impacto ambiental del proyecto: Proyecto de explotación de ganado avícola de cebo, ubicado en la parcela 3 polígono 4 del término municipal de Cazalegas (Toledo) (expediente PRO-TO-20-2626), cuya promotora es María del Pilar Sánchez Navarro. [NID 2021/1275]</t>
  </si>
  <si>
    <t>Ley 21/2013, Ley 4/2007, Ley 21/2013, Ley 4/2007, ley 21/2013, Ley 21/2013, Ley 9/1999, Ley 9/1999, Ley 22/2011, Real Decreto 105/2008, Ley 4/2013, Ley 22/2011, Real Decreto 1429/2003, Ley 9/1999, Real Decreto 1432/2008, Real Decreto 1084/2005, Real Decreto 692/2010, Real Decreto 328/2003, Real Decreto 348/2000, Ley 32/2007, Ley 8/2003, Real Decreto 692/2010, Real Decreto 328/2003, Real Decreto 1084/2005, Ley 34/2007, Ley 34/2007, Ley 21/2013, Ley 21/2013, Ley 2/2020, Ley 2/2020, Ley 2/2020, Ley 2/2020, Ley 21/2013, Ley 21/2013</t>
  </si>
  <si>
    <t>LEY 21/2013 ESP, LEY 22/2011 ESP, LEY 34/2007 ESP, LEY 5/2013 ESP, LEY 9/2018 ESP, ORD AAA/699/2016 ESP, ORD APM/189/2018 ESP, ORD APM/205/2018 ESP, ORD APM/206/2018 ESP, ORD APM/397/2018 ESP, ORD TEC/852/2019 ESP, ORD TED/363/2020 ESP, ORD TED/426/2020 ESP, RD 1042/2017 ESP, RD 105/2008 ESP, RD 1429/2003 ESP, RD 1432/2008 ESP, RD 264/2017 ESP, RES 8/3/2016 ESP, STC 13/2015 ESP , STC 53/2017 ESP, STC 88/2018 ESP</t>
  </si>
  <si>
    <r>
      <rPr>
        <b val="1"/>
        <u val="single"/>
        <sz val="10"/>
        <color indexed="8"/>
        <rFont val="Helvetica Neue"/>
      </rPr>
      <t>2021/1267</t>
    </r>
  </si>
  <si>
    <t>Medio Ambiente. Resolución de 05/02/2021, de la Delegación Provincial de Desarrollo Sostenible de Toledo, por la que se formula informe de impacto ambiental del proyecto: Modificación instalación ganadera de cría de 1800 cebones, ubicado en el término municipal de Consuegra (Toledo) (expediente PRO-TO-19-2417), cuya promotora es Intergraco, SL. [NID 2021/1267]</t>
  </si>
  <si>
    <t>Ley 21/2013, Ley 4/2007, Ley 21/2013, Ley 4/2007, Real Decreto 980/2017, ley 21/2013, Ley 21/2013, Ley 9/1999, Ley 21/2013, Ley 4/2007, Ley 9/1999, Real Decreto 1432/2008, Ley 3/2008, Real Decreto 306/2020, Real Decreto 1135/2002, Real Decreto 348/2000, Ley 32/2007, Ley 8/2003, Ley 22/2011, Ley 20/1986, Orden de 21 de enero de 2003, Real Decreto 105/2008, Real Decreto 1528/2012, Real Decreto Legislativo 1/2001, Real Decreto 1/2016, Orden ARM/1312/2009, Real Decreto 100/2011, Ley 34/2007, Real Decreto 818/2018, Real Decreto 306/2020, Ley 37/2003, Ley 4/2013, Ley 21/2013, Ley 21/2013, Ley 2/2020, Ley 2/2020, Ley 2/2020, Ley 2/2020, Ley 21/2013, Ley 21/2013</t>
  </si>
  <si>
    <t>LEY 1/2018 ESP, LEY 20/1986 ESP, LEY 21/2013 ESP, LEY 22/2011 ESP, LEY 34/2007 ESP, LEY 37/2003 ESP, LEY 5/2013 ESP, LEY 9/2018 ESP, ORD AAA/699/2016 ESP, ORD APA/1401/2018 ESP, ORD APM/189/2018 ESP, ORD APM/205/2018 ESP, ORD APM/206/2018 ESP, ORD APM/397/2018 ESP, ORD ARM/1312/2009 ESP, ORD PCI/1319/2018 ESP, ORD TEC/852/2019 ESP, ORD TED/363/2020 ESP, ORD TED/426/2020 ESP, RD 1/2016 ESP, RD 100/2011 ESP, RD 1038/2012 ESP, RD 1042/2017 ESP, RD 105/2008 ESP, RD 1367/2007 ESP, RD 1432/2008 ESP, RD 1513/2005 ESP, RD 1528/2012 ESP, RD 198/2017 ESP, RD 264/2017 ESP, RD 818/2018 ESP, RD 849/1986 ESP, RD 952/1997 ESP, RDG 1/2001 ESP, RDL 10/2017 ESP, RDL 4/2007 ESP, RES 22/6/2017 ESP (2), RES 8/3/2016 ESP, STC 11/3/2019 ESP, STC 11/4/2019 ESP (3), STC 13/2015 ESP , STC 14/3/2019 ESP, STC 21/3/2019 ESP, STC 53/2017 ESP, STC 8/7/2019 ESP, STC 88/2018 ESP</t>
  </si>
  <si>
    <r>
      <rPr>
        <b val="1"/>
        <u val="single"/>
        <sz val="10"/>
        <color indexed="8"/>
        <rFont val="Helvetica Neue"/>
      </rPr>
      <t>2021/1274</t>
    </r>
  </si>
  <si>
    <t>Instalaciones Eléctricas. Resolución de 08/02/2021, de la Delegación Provincial de Desarrollo Sostenible de Toledo, de autorización administrativa previa y autorización administrativa de construcción de instalación eléctrica de alta tensión con número de expediente: E-19887 corresponde I. [NID 2021/1274]</t>
  </si>
  <si>
    <r>
      <rPr>
        <b val="1"/>
        <u val="single"/>
        <sz val="10"/>
        <color indexed="8"/>
        <rFont val="Helvetica Neue"/>
      </rPr>
      <t>2021/1367</t>
    </r>
  </si>
  <si>
    <t>Universidades. Extracto de 08/02/2021, de la Universidad de Castilla-La Mancha, de la convocatoria de ayudas de matrícula para estudiantes del grupo 2 del título propio de Especialista en Fisioterapia Respiratoria. Curso académico 2020/21. Universidad de Castilla-La Mancha. Extracto BDNS (Identif.): 548443. [NID 2021/1367]</t>
  </si>
  <si>
    <t>Ley 38/2003, Ley 39/2015</t>
  </si>
  <si>
    <r>
      <rPr>
        <b val="1"/>
        <u val="single"/>
        <sz val="10"/>
        <color indexed="8"/>
        <rFont val="Helvetica Neue"/>
      </rPr>
      <t>2021/1368</t>
    </r>
  </si>
  <si>
    <t>Universidades. Extracto de 08/02/2021, de la Universidad de Castilla-La Mancha, de la convocatoria de ayudas de matrícula para estudiantes del grupo 2 del título propio de Especialista en Fisioterapia Respiratoria. Curso académico 2020/21. Universidad de Castilla-La Mancha. Extracto BDNS (Identif.): 548433. [NID 2021/1368]</t>
  </si>
  <si>
    <r>
      <rPr>
        <b val="1"/>
        <u val="single"/>
        <sz val="10"/>
        <color indexed="8"/>
        <rFont val="Helvetica Neue"/>
      </rPr>
      <t>2021/1420</t>
    </r>
  </si>
  <si>
    <t>Universidades. Extracto de 09/02/2021, de la Universidad de Castilla-La Mancha, de la convocatoria de beca de colaboración para el apoyo a las actividades técnicas de generación de contenido para la Facultad de Ciencias Sociales de Talavera de la Reina. 2021. BDNS (Identif.): 548398. [NID 2021/1420]</t>
  </si>
  <si>
    <r>
      <rPr>
        <b val="1"/>
        <u val="single"/>
        <sz val="10"/>
        <color indexed="8"/>
        <rFont val="Helvetica Neue"/>
      </rPr>
      <t>2021/1138</t>
    </r>
  </si>
  <si>
    <t>Procedimiento: JVH Juicio Verbal (Desahucio Precario) 1073 /2019. [NID 2021/1138]</t>
  </si>
  <si>
    <r>
      <rPr>
        <b val="1"/>
        <u val="single"/>
        <sz val="10"/>
        <color indexed="8"/>
        <rFont val="Helvetica Neue"/>
      </rPr>
      <t>2021/1304</t>
    </r>
  </si>
  <si>
    <t>Procedimiento: Despidos 715/2019. [NID 2021/1304]</t>
  </si>
  <si>
    <r>
      <rPr>
        <b val="1"/>
        <u val="single"/>
        <sz val="10"/>
        <color indexed="8"/>
        <rFont val="Helvetica Neue"/>
      </rPr>
      <t>2021/888</t>
    </r>
  </si>
  <si>
    <t>Anuncio de 27/01/2021, de la Delegación Provincial de Desarrollo Sostenible de Albacete, sobre información pública del proyecto de instalación de energía eléctrica denominado: LSMT cambio 3p desde CS Caixa Cataluña (700008658) a CS Gran Hotel (700008004), emplazada en el término municipal de Albacete, a efectos de su autorización administrativa previa y autorización administrativa de construcción. Referencia: 02211003552. [NID 2021/888]</t>
  </si>
  <si>
    <r>
      <rPr>
        <b val="1"/>
        <u val="single"/>
        <sz val="10"/>
        <color indexed="8"/>
        <rFont val="Helvetica Neue"/>
      </rPr>
      <t>2021/1070</t>
    </r>
  </si>
  <si>
    <t>Anuncio de 20/01/2021, de la Delegación Provincial de Desarrollo Sostenible de Ciudad Real, por el que se somete a información pública la petición de autorización administrativa previa y autorización administrativa de construcción de la instalación eléctrica que se cita (número de expediente 13214000052-13244000057). [NID 2021/1070]</t>
  </si>
  <si>
    <r>
      <rPr>
        <b val="1"/>
        <u val="single"/>
        <sz val="10"/>
        <color indexed="8"/>
        <rFont val="Helvetica Neue"/>
      </rPr>
      <t>2021/1173</t>
    </r>
  </si>
  <si>
    <t>Anuncio de 01/02/2021, de la Delegación Provincial de Desarrollo Sostenible de Ciudad Real, por el que se somete a información pública la solicitud de autorización administrativa previa y autorización administrativa de construcción, así como el estudio de impacto ambiental de la instalación de generación eléctrica fotovoltaica Manztierra I e infraestructuras de evacuación asociadas, en el término municipal de Manzanares (Ciudad Real), promovida por Dionisio Sun, SL. (Expediente 13270209184). [NID 2021/1173]</t>
  </si>
  <si>
    <r>
      <rPr>
        <b val="1"/>
        <u val="single"/>
        <sz val="10"/>
        <color indexed="8"/>
        <rFont val="Helvetica Neue"/>
      </rPr>
      <t>2021/1181</t>
    </r>
  </si>
  <si>
    <t>Anuncio de 02/02/2021, de la Delegación Provincial de Desarrollo Sostenible de Toledo, sobre información pública para autorización administrativa previa de instalación eléctrica. Referencia: E-45211122188. [NID 2021/1181]</t>
  </si>
  <si>
    <r>
      <rPr>
        <b val="1"/>
        <u val="single"/>
        <sz val="10"/>
        <color indexed="8"/>
        <rFont val="Helvetica Neue"/>
      </rPr>
      <t>2021/1271</t>
    </r>
  </si>
  <si>
    <t>Anuncio de 05/02/2021, de la Delegación Provincial de Desarrollo Sostenible de Toledo, por el que se inicia el período de información pública del estudio de impacto ambiental del proyecto denominado: Transformación en regadío de 102,36 ha de cultivos y olivar (expediente PRO-TO-20-2587), situado en el término municipal de Camarenilla (Toledo), cuya promotora es Almudena Carrasco Redondo. [NID 2021/1271]</t>
  </si>
  <si>
    <t>Ley 4/2007, Ley 21/2013</t>
  </si>
  <si>
    <t>LEY 21/2013 ESP, LEY 9/2018 ESP, RES 8/3/2016 ESP, STC 13/2015 ESP , STC 53/2017 ESP</t>
  </si>
  <si>
    <r>
      <rPr>
        <b val="1"/>
        <u val="single"/>
        <sz val="10"/>
        <color indexed="8"/>
        <rFont val="Helvetica Neue"/>
      </rPr>
      <t>2021/1373</t>
    </r>
  </si>
  <si>
    <t>Anuncio de 10/02/2021, del Ayuntamiento de Cabanillas del Campo (Guadalajara), sobre información pública del proyecto de reparcelación forzosa del Plan de Actuación Urbanística del sector ST-31 del Plan de Ordenación Municipal. [NID 2021/1373]</t>
  </si>
  <si>
    <r>
      <rPr>
        <b val="1"/>
        <u val="single"/>
        <sz val="10"/>
        <color indexed="8"/>
        <rFont val="Helvetica Neue"/>
      </rPr>
      <t>2021/1255</t>
    </r>
  </si>
  <si>
    <t>Anuncio de 03/02/2021, del Ayuntamiento de Gabaldón (Cuenca), de apertura de periodo de información pública sobre proyecto básico de autorización ambiental integrada y estudio de impacto ambiental de ampliación de explotación ganadera para cebo de porcino hasta 7200 plazas en el término municipal de Gabaldón (Cuenca), que se va a llevar a cabo en el polígono 511-parcelas 35 y 5008 del paraje Navajo de las Piedras. Referencia catastral 16096A511000350000RO, de este término municipal. [NID 2021/1255]</t>
  </si>
  <si>
    <t>Ley 4/2007, Ley 21/2013, Real Decreto Legislativo 1/2016, Ley 21/2013</t>
  </si>
  <si>
    <t>LEY 21/2013 ESP, LEY 9/2018 ESP, RDG 1/2016 ESP, RES 8/3/2016 ESP, STC 13/2015 ESP , STC 53/2017 ESP</t>
  </si>
  <si>
    <r>
      <rPr>
        <b val="1"/>
        <u val="single"/>
        <sz val="10"/>
        <color indexed="8"/>
        <rFont val="Helvetica Neue"/>
      </rPr>
      <t>2021/1156</t>
    </r>
  </si>
  <si>
    <t>Anuncio de 04/02/2021, del Ayuntamiento de Los Navalmorales (Toledo), sobre aprobación de la Oferta de Empleo Público correspondiente a la plaza que a continuación se reseña para el año 2021. [NID 2021/1156]</t>
  </si>
  <si>
    <t>Ley 7/1985, Real Decreto Legislativo 5/2015</t>
  </si>
  <si>
    <r>
      <rPr>
        <b val="1"/>
        <u val="single"/>
        <sz val="10"/>
        <color indexed="8"/>
        <rFont val="Helvetica Neue"/>
      </rPr>
      <t>2021/528</t>
    </r>
  </si>
  <si>
    <t>Anuncio de 04/01/2021, del Ayuntamiento de Marchamalo (Guadalajara), sobre expediente sancionador por infracción urbanística en los suelos localizados en calle Ciudad del Transporte, viales 9 y 2, de las parcelas que se indican. [NID 2021/528]</t>
  </si>
  <si>
    <r>
      <rPr>
        <b val="1"/>
        <u val="single"/>
        <sz val="10"/>
        <color indexed="8"/>
        <rFont val="Helvetica Neue"/>
      </rPr>
      <t>2021/833</t>
    </r>
  </si>
  <si>
    <t>Anuncio de 16/01/2021, del Ayuntamiento de Marchamalo (Guadalajara), sobre aprobación de la Modificación Puntual número 4 del Plan de Actuación Urbanizadora número 261/2015. [NID 2021/833]</t>
  </si>
  <si>
    <t>Ley 30/1992, Ley 29/1998</t>
  </si>
  <si>
    <t>RD 1771/1994 ESP</t>
  </si>
  <si>
    <r>
      <rPr>
        <b val="1"/>
        <u val="single"/>
        <sz val="10"/>
        <color indexed="8"/>
        <rFont val="Helvetica Neue"/>
      </rPr>
      <t>2021/1067</t>
    </r>
  </si>
  <si>
    <t>Anuncio de 02/02/2021, del Ayuntamiento de Menasalbas (Toledo), sobre información pública de licencia de actividad y calificación urbanística para la ampliación de la explotación semiextensiva de ovino de 300 a 1500 plazas, sita en polígono 5, parcela  9 de este término municipal. [NID 2021/1067]</t>
  </si>
  <si>
    <t>Ley 2/1998</t>
  </si>
  <si>
    <r>
      <rPr>
        <b val="1"/>
        <u val="single"/>
        <sz val="10"/>
        <color indexed="8"/>
        <rFont val="Helvetica Neue"/>
      </rPr>
      <t>2021/867</t>
    </r>
  </si>
  <si>
    <t>Anuncio de 27/01/2021, del Ayuntamiento de Tarancón (Cuenca), sobre información pública del expediente de Modificación Puntual número 25 de las Normas Subsidiarias. [NID 2021/867]</t>
  </si>
  <si>
    <r>
      <rPr>
        <b val="1"/>
        <u val="single"/>
        <sz val="10"/>
        <color indexed="8"/>
        <rFont val="Helvetica Neue"/>
      </rPr>
      <t>2021/1306</t>
    </r>
  </si>
  <si>
    <t>Sanciones. Notificación de 01/07/2020, de la Delegación Provincial de Economía, Empresas y Empleo de Ciudad Real, por la que se da publicidad a la Resolución por la que se nombra instructor de fecha 03/02/2020 del expediente sancionador T-0027/2020 por infracciones del orden social. [NID 2021/1306]</t>
  </si>
  <si>
    <t>2021-02-16</t>
  </si>
  <si>
    <t>Ley 39/2015, Ley 40/2015</t>
  </si>
  <si>
    <r>
      <rPr>
        <b val="1"/>
        <u val="single"/>
        <sz val="10"/>
        <color indexed="8"/>
        <rFont val="Helvetica Neue"/>
      </rPr>
      <t>2021/1301</t>
    </r>
  </si>
  <si>
    <t>Sanciones. Notificación de 01/02/2021, de la Delegación Provincial de Economía, Empresas y Empleo de Ciudad Real, por la que se da publicidad a la Resolución de fecha 11/12/2020 recaída en el expediente sancionador por infracciones del orden social, correspondiente al expediente T-0133/2020. [NID 2021/1301]</t>
  </si>
  <si>
    <r>
      <rPr>
        <b val="1"/>
        <u val="single"/>
        <sz val="10"/>
        <color indexed="8"/>
        <rFont val="Helvetica Neue"/>
      </rPr>
      <t>2021/1302</t>
    </r>
  </si>
  <si>
    <t>Sanciones. Notificación de 01/02/2021, de la Delegación Provincial de Economía, Empresas y Empleo de Ciudad Real, por la que se da publicidad a la Resolución de fecha 07/12/2020 recaída en el expediente sancionador por infracciones del orden social, correspondiente al expediente T-0144/2020. [NID 2021/1302]</t>
  </si>
  <si>
    <t>Real Decreto 928/98, Real Decreto 939/200, Ley 39/2015</t>
  </si>
  <si>
    <r>
      <rPr>
        <b val="1"/>
        <u val="single"/>
        <sz val="10"/>
        <color indexed="8"/>
        <rFont val="Helvetica Neue"/>
      </rPr>
      <t>2021/1303</t>
    </r>
  </si>
  <si>
    <t>Sanciones. Notificación de 01/02/2021, de la Delegación Provincial de Economía, Empresas y Empleo de Ciudad Real, por la que se da publicidad a la Resolución por la que se nombra instructor de fecha 17/12/2020 del expediente sancionador H-0206/2020 por infracciones del orden social. [NID 2021/1303]</t>
  </si>
  <si>
    <r>
      <rPr>
        <b val="1"/>
        <u val="single"/>
        <sz val="10"/>
        <color indexed="8"/>
        <rFont val="Helvetica Neue"/>
      </rPr>
      <t>2021/1305</t>
    </r>
  </si>
  <si>
    <t>Sanciones. Notificación de 01/02/2021, de la Delegación Provincial de Economía, Empresas y Empleo de Ciudad Real, por la que se da publicidad a la Resolución por la que se nombra instructor de fecha 18/11/2020 del expediente sancionador T-0193/2020 por infracciones del orden social. [NID 2021/1305]</t>
  </si>
  <si>
    <r>
      <rPr>
        <b val="1"/>
        <u val="single"/>
        <sz val="10"/>
        <color indexed="8"/>
        <rFont val="Helvetica Neue"/>
      </rPr>
      <t>2021/1308</t>
    </r>
  </si>
  <si>
    <t>Sanciones. Notificación de 01/02/2021, de la Delegación Provincial de Economía, Empresas y Empleo de Ciudad Real, por la que se da publicidad a la Resolución por la que se nombra instructor de fecha 16/11/2020 del expediente sancionador H-0196/2020 por infracciones del orden social. [NID 2021/1308]</t>
  </si>
  <si>
    <r>
      <rPr>
        <b val="1"/>
        <u val="single"/>
        <sz val="10"/>
        <color indexed="8"/>
        <rFont val="Helvetica Neue"/>
      </rPr>
      <t>2021/1293</t>
    </r>
  </si>
  <si>
    <t>Contratación. Resolución de 08/02/2021, de la Consejería de Hacienda y Administraciones Públicas, por la que se actualizan los modelos de pliegos de cláusulas administrativas particulares correspondientes a la contratación de servicios y suministros mediante procedimiento abierto simplificado. [NID 2021/1293]</t>
  </si>
  <si>
    <t>Ley 15/2007, Ley 25/2013, Real Decreto 55/2017, Ley 26/2015, Real Decreto 1619/2012, Ley 11/2020, Real Decreto 773/2015, Ley 11/2003, Real Decreto 817/2009, Real Decreto 1098/2001, Ley 39/2015, Ley 53/1984, Ley 4/2016, LEY 26/2015, Real Decreto 3/2010, Ley 3/2017, Ley 29/1998, Ley 2/2015, Resolución de 13 de octubre de 2016, Ley 3/2015, Ley 31/1995, Real Decreto 171/2004, Ley 9/2017, Reglamento (UE) 2016/679, Orden de 11 de julio de 2012, Real Decreto Legislativo 2/2015, Real Decreto 39/1997, Ley 30/2007, Ley 9/2012</t>
  </si>
  <si>
    <t>LEY 11/2020 ESP, LEY 26/2015 ESP, LEY 3/2017 ESP, LEY 31/1995 ESP, LEY 9/2017 ESP, ORD 27/6/1997 ESP, ORD ESS/2259/2015 ESP, ORD TIN/2504/2010 ESP, RD 1075/2017 ESP, RD 1098/2001 ESP, RD 171/2004 ESP, RD 298/2009 ESP, RD 300/2011 ESP, RD 337/2010 ESP, RD 39/1997 ESP, RD 598/2015 ESP, RD 604/2006 ESP, RD 773/2015 ESP, RD 780/1998 ESP, RD 817/2009 ESP, RD 899/2015 ESP, RDG 2/2015 ESP, RES 29/5/2017 ESP, RES 5/11/2010 ESP</t>
  </si>
  <si>
    <r>
      <rPr>
        <b val="1"/>
        <u val="single"/>
        <sz val="10"/>
        <color indexed="8"/>
        <rFont val="Helvetica Neue"/>
      </rPr>
      <t>2021/1318</t>
    </r>
  </si>
  <si>
    <t>Sanciones. Notificación de 09/02/2021, de la Delegación Provincial de Hacienda y Administraciones Públicas de Guadalajara, por la que se acuerda publicar la resolución del procedimiento sancionador por infracción en materia de festejos taurinos populares número 400/20. [NID 2021/1318]</t>
  </si>
  <si>
    <r>
      <rPr>
        <b val="1"/>
        <u val="single"/>
        <sz val="10"/>
        <color indexed="8"/>
        <rFont val="Helvetica Neue"/>
      </rPr>
      <t>2021/1309</t>
    </r>
  </si>
  <si>
    <t>Sanciones. Notificación de 01/02/2021, de la Delegación Provincial de Sanidad de Albacete, por la que se da publicidad a la propuesta de resolución del expediente sancionador número 649/20-S de fecha 22/01/2021. [NID 2021/1309]</t>
  </si>
  <si>
    <r>
      <rPr>
        <b val="1"/>
        <u val="single"/>
        <sz val="10"/>
        <color indexed="8"/>
        <rFont val="Helvetica Neue"/>
      </rPr>
      <t>2021/1312</t>
    </r>
  </si>
  <si>
    <t>Sanciones. Notificación de 01/02/2021, de la Delegación Provincial de Sanidad de Albacete, por la que se da publicidad a iniciación del expediente sancionador número 826/2020-S de fecha 30/10/2020. [NID 2021/1312]</t>
  </si>
  <si>
    <r>
      <rPr>
        <b val="1"/>
        <u val="single"/>
        <sz val="10"/>
        <color indexed="8"/>
        <rFont val="Helvetica Neue"/>
      </rPr>
      <t>2021/1313</t>
    </r>
  </si>
  <si>
    <t>Sanciones. Notificación de 01/02/2021, de la Delegación Provincial de Sanidad de Albacete, por la que se da publicidad a iniciación del expediente sancionador número 798/2020-S de fecha 26/10/2020. [NID 2021/1313]</t>
  </si>
  <si>
    <r>
      <rPr>
        <b val="1"/>
        <u val="single"/>
        <sz val="10"/>
        <color indexed="8"/>
        <rFont val="Helvetica Neue"/>
      </rPr>
      <t>2021/1314</t>
    </r>
  </si>
  <si>
    <t>Sanciones. Notificación de 01/02/2021, de la Delegación Provincial de Sanidad de Albacete, por la que se da publicidad a iniciación del expediente sancionador número 797/2020-S de fecha 26/10/2020. [NID 2021/1314]</t>
  </si>
  <si>
    <r>
      <rPr>
        <b val="1"/>
        <u val="single"/>
        <sz val="10"/>
        <color indexed="8"/>
        <rFont val="Helvetica Neue"/>
      </rPr>
      <t>2021/1315</t>
    </r>
  </si>
  <si>
    <t>Sanciones. Notificación de 01/02/2021, de la Delegación Provincial de Sanidad de Albacete, por la que se da publicidad a iniciación del expediente sancionador número 716/2020-S de fecha 14/10/2020. [NID 2021/1315]</t>
  </si>
  <si>
    <r>
      <rPr>
        <b val="1"/>
        <u val="single"/>
        <sz val="10"/>
        <color indexed="8"/>
        <rFont val="Helvetica Neue"/>
      </rPr>
      <t>2021/1310</t>
    </r>
  </si>
  <si>
    <t>Sanciones. Notificación de 02/02/2021, de la Delegación Provincial de Sanidad de Albacete, por la que se da publicidad a iniciación del expediente sancionador número 368/20-M de fecha 30/12/2020. [NID 2021/1310]</t>
  </si>
  <si>
    <r>
      <rPr>
        <b val="1"/>
        <u val="single"/>
        <sz val="10"/>
        <color indexed="8"/>
        <rFont val="Helvetica Neue"/>
      </rPr>
      <t>2021/1311</t>
    </r>
  </si>
  <si>
    <t>Sanciones. Notificación de 02/02/2021, de la Delegación Provincial de Sanidad de Albacete, por la que se da publicidad a iniciación del expediente sancionador número 358/20-M de fecha 30/12/2020. [NID 2021/1311]</t>
  </si>
  <si>
    <r>
      <rPr>
        <b val="1"/>
        <u val="single"/>
        <sz val="10"/>
        <color indexed="8"/>
        <rFont val="Helvetica Neue"/>
      </rPr>
      <t>2021/1294</t>
    </r>
  </si>
  <si>
    <t>Sanciones. Notificación de 08/02/2021, de la Delegación Provincial de Sanidad de Cuenca, por la que se da publicidad a la propuesta de resolución del expediente sancionador número 16/049/2020-T, de fecha 28/01/2021, incoado por infracción en materia de salud pública. [NID 2021/1294]</t>
  </si>
  <si>
    <r>
      <rPr>
        <b val="1"/>
        <u val="single"/>
        <sz val="10"/>
        <color indexed="8"/>
        <rFont val="Helvetica Neue"/>
      </rPr>
      <t>2021/1295</t>
    </r>
  </si>
  <si>
    <t>Sanciones. Notificación de 08/02/2021, de la Delegación Provincial de Sanidad de Cuenca, por la que se da publicidad a la Resolución de fecha 19/01/2021, del procedimiento sancionador número 16/023/2020-S, incoado por infracción en materia de salud pública. [NID 2021/1295]</t>
  </si>
  <si>
    <r>
      <rPr>
        <b val="1"/>
        <u val="single"/>
        <sz val="10"/>
        <color indexed="8"/>
        <rFont val="Helvetica Neue"/>
      </rPr>
      <t>2021/1307</t>
    </r>
  </si>
  <si>
    <t>Sanciones. Notificación de 05/02/2021, de la Delegación Provincial de Agricultura, Agua y Desarrollo Rural de Toledo, por la que se acuerda dar publicidad a la resolución recaída en el expediente sancionador por infracción en materia de animales domésticos, al no haberse podido practicar la notificación personal en el último domicilio conocido (expediente 45AD200092). [NID 2021/1307]</t>
  </si>
  <si>
    <r>
      <rPr>
        <b val="1"/>
        <u val="single"/>
        <sz val="10"/>
        <color indexed="8"/>
        <rFont val="Helvetica Neue"/>
      </rPr>
      <t>2021/1297</t>
    </r>
  </si>
  <si>
    <t>Expropiación Forzosa. Resolución de 05/02/2021, de la Secretaría General, por la que se somete a información pública en materia de expropiación forzosa el proyecto modificado número 1 de nueva glorieta en la carretera CM-3109 (en el punto kilométrico 49+000, de Arroyo del Peral a Valdepeñas. Ciudad Real). Expediente: CR-CR-19-300M. [NID 2021/1297]</t>
  </si>
  <si>
    <t>Ley 9/1990</t>
  </si>
  <si>
    <r>
      <rPr>
        <b val="1"/>
        <u val="single"/>
        <sz val="10"/>
        <color indexed="8"/>
        <rFont val="Helvetica Neue"/>
      </rPr>
      <t>2021/1330</t>
    </r>
  </si>
  <si>
    <t>Notificaciones. Notificación de 09/02/2021, de la Delegación Provincial de Bienestar Social de Albacete, de la resolución de revisión de reconocimiento de la situación de dependencia y del derecho a los servicios y/o prestaciones del sistema recaída en el expediente SAAD 08-02/1374927/2020-49. [NID 2021/1330]</t>
  </si>
  <si>
    <r>
      <rPr>
        <b val="1"/>
        <u val="single"/>
        <sz val="10"/>
        <color indexed="8"/>
        <rFont val="Helvetica Neue"/>
      </rPr>
      <t>2021/1316</t>
    </r>
  </si>
  <si>
    <t>Notificaciones. Notificación de 08/02/2021, de la Delegación Provincial de Bienestar Social de Cuenca, por la que se acuerda la publicación de las resoluciones de expedientes de ayuda económica a familias numerosas y familias acogedoras de Castilla-La Mancha tramitadas al amparo del Decreto 80/2012, de 26 de abril, modificado por el Decreto 108/2014, de 23 de octubre, según se relaciona en el anexo I. [NID 2021/1316]</t>
  </si>
  <si>
    <r>
      <rPr>
        <b val="1"/>
        <u val="single"/>
        <sz val="10"/>
        <color indexed="8"/>
        <rFont val="Helvetica Neue"/>
      </rPr>
      <t>2021/1323</t>
    </r>
  </si>
  <si>
    <t>Medio Ambiente. Resolución de 04/02/2021, de la Delegación Provincial de Desarrollo Sostenible de Ciudad Real, por la que se formula la declaración de impacto ambiental del proyecto denominado: Planta solar fotovoltaica FV Solaria-Hinojosas I 49,99 MWp e infraestructuras de evacuación (término municipal de Puertollano, Brazatortas y Almodóvar del Campo, Ciudad Real), expediente PRO-CR-21-1479, cuya promotora es Planta FV 118, SL. [NID 2021/1323]</t>
  </si>
  <si>
    <t>Ley 9/2018, Real Decreto 110/2015, Real Decreto 393/2007, Real Decreto 833/1998, Ley 9/2003, Real Decreto 212/2002, Ley 37/2003, Ley 42/2007, Ley 3/2016, Real Decreto 407/1992, Resolución de 14 de enero de 2020, Ley 9/1999, Orden APM/1007/2017, Real Decreto 105/2008, Real Decreto 952/1997, Ley 2/2020, Ley 4/2013, Ley 16/1985, Real Decreto 289/2003, Ley 22/2011, Real Decreto 1890/2008, Ley 21/2013, Ley 3/2008, Real Decreto 524/2006, Ley 9/2012</t>
  </si>
  <si>
    <t>LEY 21/2013 ESP, LEY 22/2011 ESP, LEY 33/2015 ESP, LEY 37/2003 ESP, LEY 42/2007 ESP, LEY 5/2013 ESP, LEY 9/2003 ESP, LEY 9/2018 ESP, ORD AAA/699/2016 ESP, ORD APM/1007/2017 ESP, ORD APM/189/2018 ESP, ORD APM/205/2018 ESP, ORD APM/206/2018 ESP, ORD APM/397/2018 ESP, ORD PCI/1319/2018 ESP, ORD TEC/852/2019 ESP, ORD TED/363/2020 ESP, ORD TED/426/2020 ESP, RD 1038/2012 ESP, RD 105/2008 ESP, RD 110/2015 ESP, RD 1274/2011 ESP, RD 1367/2007 ESP, RD 1468/2008 ESP, RD 1513/2005 ESP, RD 178/2004 ESP, RD 1890/2008 ESP, RD 191/2013 ESP, RD 212/2002 ESP, RD 27/2021 ESP, RD 364/2017 ESP, RD 393/2007 ESP, RD 407/1992 ESP, RD 452/2019 ESP, RD 524/2006 ESP, RD 952/1997 ESP, RES 14/1/2020 ESP, RES 8/3/2016 ESP, STC 113/2019 ESP, STC 13/2015 ESP , STC 53/2017 ESP</t>
  </si>
  <si>
    <r>
      <rPr>
        <b val="1"/>
        <u val="single"/>
        <sz val="10"/>
        <color indexed="8"/>
        <rFont val="Helvetica Neue"/>
      </rPr>
      <t>2021/1321</t>
    </r>
  </si>
  <si>
    <t>Medio Ambiente. Resolución de 08/02/2021, de la Delegación Provincial de Desarrollo Sostenible de Ciudad Real, por la que se formula informe de impacto ambiental del proyecto: Transformación en regadío de 27,13 hectáreas en varias parcelas agrícolas, (expediente PRO-CR-18-0962), situado en los términos municipales de Daimiel, Manzanares y Valdepeñas (Ciudad Real), cuyo promotor es don Manuel Muñoz Díaz-Pintado. [NID 2021/1321]</t>
  </si>
  <si>
    <t>Ley 4/2007, Real Decreto 506/2013, Real Decreto 833/1998, Ley 9/2003, Ley 37/2003, Ley 9/2006, Real Decreto 1311/2012, Real Decreto 261/1996, Ley 9/1999, Real Decreto-Ley 9/2006, Orden ARM/1312/2009, Real Decreto 1416/2001, Ley 25/1980, Real Decreto 1/2016, Real Decreto 952/1997, Real Decreto Legislativo 1/2001, Ley 4/2013, Ley 2/2020, Real Decreto 849/1986, Ley 22/2011, Ley 21/2013, Ley 3/2008, Ley 9/2012, Ley 43/2002, Ley 34/2007</t>
  </si>
  <si>
    <t>LEY 1/2018 ESP, LEY 21/2013 ESP, LEY 22/2011 ESP, LEY 34/2007 ESP, LEY 37/2003 ESP, LEY 43/2002 ESP, LEY 5/2013 ESP, LEY 9/2003 ESP, LEY 9/2006 ESP, LEY 9/2018 ESP, ORD AAA/2564/2015 ESP, ORD AAA/2809/2012 ESP, ORD AAA/699/2016 ESP, ORD APA/1401/2018 ESP, ORD APA/161/2020 ESP, ORD APM/189/2018 ESP, ORD APM/205/2018 ESP, ORD APM/206/2018 ESP, ORD APM/397/2018 ESP, ORD ARM/1312/2009 ESP, ORD MAM/1873/2004 ESP, ORD PCI/1319/2018 ESP, ORD TEC/852/2019 ESP, ORD TED/363/2020 ESP, ORD TED/426/2020 ESP, RD 1/2016 ESP, RD 1038/2012 ESP, RD 1042/2017 ESP, RD 1290/2012 ESP, RD 1311/2012 ESP, RD 1315/1992 ESP, RD 1367/2007 ESP, RD 1416/2001 ESP, RD 1513/2005 ESP, RD 178/2004 ESP, RD 191/2013 ESP, RD 364/2017 ESP, RD 419/1993 ESP, RD 452/2019 ESP, RD 506/2013 ESP, RD 535/2017 ESP, RD 555/2019 ESP, RD 606/2003 ESP, RD 638/2016 ESP, RD 670/2013 ESP, RD 71/2016 ESP, RD 849/1986 ESP, RD 9/2008 ESP, RD 952/1997 ESP, RD 995/2000 ESP, RDG 1/2001 ESP, RDL 10/2017 ESP, RDL 4/2007 ESP, RES 22/6/2017 ESP (2), RES 8/3/2016 ESP, STC 11/3/2019 ESP, STC 11/4/2019 ESP (3), STC 13/2015 ESP , STC 14/3/2019 ESP, STC 21/3/2019 ESP, STC 3/10/2018 ESP, STC 53/2017 ESP, STC 8/7/2019 ESP</t>
  </si>
  <si>
    <r>
      <rPr>
        <b val="1"/>
        <u val="single"/>
        <sz val="10"/>
        <color indexed="8"/>
        <rFont val="Helvetica Neue"/>
      </rPr>
      <t>2021/1319</t>
    </r>
  </si>
  <si>
    <t>Sanciones. Notificación de 04/02/2021, de la Delegación Provincial de Desarrollo Sostenible de Ciudad Real, por la que se acuerda dar publicidad a la resolución recaída en el expediente sancionador por infracción en materia de pesca, al no haberse podido practicar la notificación personal en el último domicilio conocido (expediente 13PC190082). [NID 2021/1319]</t>
  </si>
  <si>
    <r>
      <rPr>
        <b val="1"/>
        <u val="single"/>
        <sz val="10"/>
        <color indexed="8"/>
        <rFont val="Helvetica Neue"/>
      </rPr>
      <t>2021/1325</t>
    </r>
  </si>
  <si>
    <t>Sanciones. Notificación de 04/02/2021, de la Delegación Provincial de Desarrollo Sostenible de Ciudad Real, por la que se acuerda dar publicidad a la resolución recaída en el expediente sancionador por infracción en materia de caza, al no haberse podido practicar la notificación personal en el último domicilio conocido (expediente 13CZ190082). [NID 2021/1325]</t>
  </si>
  <si>
    <r>
      <rPr>
        <b val="1"/>
        <u val="single"/>
        <sz val="10"/>
        <color indexed="8"/>
        <rFont val="Helvetica Neue"/>
      </rPr>
      <t>2021/1320</t>
    </r>
  </si>
  <si>
    <t>Sanciones. Notificación de 08/02/2021, de la Delegación Provincial de Desarrollo Sostenible de Ciudad Real, por la que se acuerda dar publicidad a la resolución recaída en el expediente sancionador por infracción en materia de pesca, al no haberse podido practicar la notificación personal en el último domicilio conocido (expediente 13PC190145). [NID 2021/1320]</t>
  </si>
  <si>
    <r>
      <rPr>
        <b val="1"/>
        <u val="single"/>
        <sz val="10"/>
        <color indexed="8"/>
        <rFont val="Helvetica Neue"/>
      </rPr>
      <t>2021/1324</t>
    </r>
  </si>
  <si>
    <t>Sanciones. Notificación de 08/02/2021, de la Delegación Provincial de Desarrollo Sostenible de Ciudad Real, por la que se acuerda dar publicidad al acuerdo de inicio recaído en el expediente sancionador por infracción en materia de pesca, al no haberse podido practicar la notificación personal en el último domicilio conocido (expediente 13PC200066). [NID 2021/1324]</t>
  </si>
  <si>
    <r>
      <rPr>
        <b val="1"/>
        <u val="single"/>
        <sz val="10"/>
        <color indexed="8"/>
        <rFont val="Helvetica Neue"/>
      </rPr>
      <t>2021/1322</t>
    </r>
  </si>
  <si>
    <t>Sanciones. Notificación de 09/02/2021, de la Delegación Provincial de Desarrollo Sostenible de Ciudad Real, por la que se acuerda dar publicidad al acuerdo de inicio recaído en el expediente sancionador por infracción en materia de pesca, al no haberse podido practicar la notificación personal en el último domicilio conocido (expediente 13PC200069). [NID 2021/1322]</t>
  </si>
  <si>
    <r>
      <rPr>
        <b val="1"/>
        <u val="single"/>
        <sz val="10"/>
        <color indexed="8"/>
        <rFont val="Helvetica Neue"/>
      </rPr>
      <t>2021/1326</t>
    </r>
  </si>
  <si>
    <t>Medio Ambiente. Resolución de 04/02/2021, de la Delegación Provincial de Desarrollo Sostenible de Cuenca, por la que se formula declaración de impacto ambiental del proyecto: Reforma y ampliación de edificio y anejos para casa rural y complejo de celebración de eventos Casa del Marqués, situada en el término municipal de Horcajo de Santiago (Cuenca), cuyo promotor es José Antonio Insausti Valdivia. Expediente: PRO-CU-20-0989. [NID 2021/1326]</t>
  </si>
  <si>
    <t>Ley 4/2007, Orden de 21 de enero de 2003, Real Decreto 212/2002, Ley 37/2003, Ley 9/1999, Orden APM/1007/2017, Ley 39/2015, Orden ARM/1312/2009, Real Decreto 105/2008, Real Decreto 1432/2008, Real Decreto Legislativo 1/2001, Ley 2/2020, Ley 4/2013, Ley 31/1995, Real Decreto 140/2003, Real Decreto 432/2008, Real Decreto 1367/2007, Ley 22/2011, Ley 3/2008</t>
  </si>
  <si>
    <t>LEY 1/2018 ESP, LEY 22/2011 ESP, LEY 31/1995 ESP, LEY 37/2003 ESP, LEY 5/2013 ESP, ORD AAA/699/2016 ESP, ORD APA/1401/2018 ESP, ORD APM/1007/2017 ESP, ORD APM/189/2018 ESP, ORD APM/205/2018 ESP, ORD APM/206/2018 ESP, ORD APM/397/2018 ESP, ORD ARM/1312/2009 ESP, ORD PCI/1319/2018 ESP, ORD TEC/852/2019 ESP, ORD TED/363/2020 ESP, ORD TED/426/2020 ESP, RD 1038/2012 ESP, RD 105/2008 ESP, RD 1120/2012 ESP, RD 1367/2007 ESP, RD 140/2003 ESP, RD 1432/2008 ESP, RD 1513/2005 ESP, RD 171/2004 ESP, RD 212/2002 ESP, RD 264/2017 ESP, RD 314/2016 ESP, RD 524/2006 ESP, RD 849/1986 ESP, RD 902/2018 ESP, RDG 1/2001 ESP, RDL 10/2017 ESP, RDL 4/2007 ESP, RES 22/6/2017 ESP (2), RES 29/5/2017 ESP, RES 5/11/2010 ESP, STC 20/7/2010 ESP, STC 88/2018 ESP</t>
  </si>
  <si>
    <r>
      <rPr>
        <b val="1"/>
        <u val="single"/>
        <sz val="10"/>
        <color indexed="8"/>
        <rFont val="Helvetica Neue"/>
      </rPr>
      <t>2021/1327</t>
    </r>
  </si>
  <si>
    <t>Medio Ambiente. Resolución de 05/02/2021, de la Delegación Provincial de Desarrollo Sostenible de Cuenca, por la que se amplía la vigencia de la Resolución de 09/08/2017, de la Viceconsejería de Medio Ambiente, por la que se formula declaración de impacto ambiental del proyecto: Explotación de arenas feldespáticas, como recurso de la sección C) denominada Mi Charito, número 1.472, situada en el término municipal de Salvacañete (Cuenca), cuya promotora es Euroarce Ceramics, SA. Expediente PRO-CU-15-0493. [NID 2021/1327]</t>
  </si>
  <si>
    <t>Ley 2/2020, Ley 4/2007, Ley 21/2013, Ley 39/2015</t>
  </si>
  <si>
    <r>
      <rPr>
        <b val="1"/>
        <u val="single"/>
        <sz val="10"/>
        <color indexed="8"/>
        <rFont val="Helvetica Neue"/>
      </rPr>
      <t>2021/1300</t>
    </r>
  </si>
  <si>
    <t>Medio Ambiente. Resolución de 08/02/2021, de la Delegación Provincial de Desarrollo Sostenible de Toledo, por la que se formula el informe de impacto ambiental del proyecto: Captación de aguas subterráneas con perforación de 140 metros destinada a riego de olivar (expediente PRO-TO-20-2678), situado en el término municipal de La Guardia (Toledo), cuya promotora es Esther Pérez Dávila. [NID 2021/1300]</t>
  </si>
  <si>
    <t>ley 9/1999, Ley 22/2011, Ley 4/2007, ley 2/2020, Real Decreto 506/2013, ley 3/2008, ley 21/2013, Ley 21/2013, Ley 4/2013, Real Decreto 1416/2001, Ley 2/2020, Ley 9/2012, Ley 37/2003, Ley 43/2002, Ley 34/2007</t>
  </si>
  <si>
    <t>LEY 21/2013 ESP, LEY 22/2011 ESP, LEY 34/2007 ESP, LEY 37/2003 ESP, LEY 43/2002 ESP, LEY 5/2013 ESP, LEY 9/2018 ESP, ORD AAA/2564/2015 ESP, ORD AAA/699/2016 ESP, ORD APA/161/2020 ESP, ORD APM/189/2018 ESP, ORD APM/205/2018 ESP, ORD APM/206/2018 ESP, ORD APM/397/2018 ESP, ORD PCI/1319/2018 ESP, ORD TEC/852/2019 ESP, ORD TED/363/2020 ESP, ORD TED/426/2020 ESP, RD 1038/2012 ESP, RD 1042/2017 ESP, RD 1367/2007 ESP, RD 1416/2001 ESP, RD 1513/2005 ESP, RD 506/2013 ESP, RD 535/2017 ESP, RES 8/3/2016 ESP, STC 13/2015 ESP , STC 53/2017 ESP</t>
  </si>
  <si>
    <r>
      <rPr>
        <b val="1"/>
        <u val="single"/>
        <sz val="10"/>
        <color indexed="8"/>
        <rFont val="Helvetica Neue"/>
      </rPr>
      <t>2021/1299</t>
    </r>
  </si>
  <si>
    <t>Instalaciones Eléctricas. Resolución de 08/02/2021, de la Delegación Provincial de Desarrollo Sostenible de Toledo, de autorización administrativa previa y autorización administrativa de construcción de instalación eléctrica de alta tensión. Referencia: E-45211122122. [NID 2021/1299]</t>
  </si>
  <si>
    <t>Ley 21/1992, Ley 24/2013, Ley 39/2015</t>
  </si>
  <si>
    <r>
      <rPr>
        <b val="1"/>
        <u val="single"/>
        <sz val="10"/>
        <color indexed="8"/>
        <rFont val="Helvetica Neue"/>
      </rPr>
      <t>2021/1432</t>
    </r>
  </si>
  <si>
    <t>Universidades. Extracto de la Resolución de 04/02/2021, de la Universidad de Castilla-La Mancha, por la que se hace pública la normativa reguladora de la competición eSports (FIFA 21) de la Universidad de Castilla-La Mancha para el curso 2020/2021. BDNS (Identif.): 548530. [NID 2021/1432]</t>
  </si>
  <si>
    <t>Ley 38/2003</t>
  </si>
  <si>
    <r>
      <rPr>
        <b val="1"/>
        <u val="single"/>
        <sz val="10"/>
        <color indexed="8"/>
        <rFont val="Helvetica Neue"/>
      </rPr>
      <t>2021/1438</t>
    </r>
  </si>
  <si>
    <t>Universidades. Extracto de la Resolución de 04/02/2021, de la Universidad de Castilla-La Mancha, por la que se hace pública la normativa reguladora de la competición eSports (League of Legends) de la Universidad de Castilla-La Mancha para el curso 2020/2021. BDNS (Identif.): 548538. [NID 2021/1438]</t>
  </si>
  <si>
    <r>
      <rPr>
        <b val="1"/>
        <u val="single"/>
        <sz val="10"/>
        <color indexed="8"/>
        <rFont val="Helvetica Neue"/>
      </rPr>
      <t>2021/1441</t>
    </r>
  </si>
  <si>
    <t>Universidades. Extracto de 10/02/2021, de la Universidad de Castilla-La Mancha, de la convocatoria de becas de formación. Doctorado Investigación en Humanidades, Artes y Educación. Facultad de Educación de Cuenca. Universidad de Castilla-La Mancha. BDNS (Identif.): 548413. [NID 2021/1441]</t>
  </si>
  <si>
    <t>Ley 39/2015, Ley 38/2003</t>
  </si>
  <si>
    <r>
      <rPr>
        <b val="1"/>
        <u val="single"/>
        <sz val="10"/>
        <color indexed="8"/>
        <rFont val="Helvetica Neue"/>
      </rPr>
      <t>2021/1189</t>
    </r>
  </si>
  <si>
    <t>Procedimiento Ordinario 627/2018. [NID 2021/1189]</t>
  </si>
  <si>
    <r>
      <rPr>
        <b val="1"/>
        <u val="single"/>
        <sz val="10"/>
        <color indexed="8"/>
        <rFont val="Helvetica Neue"/>
      </rPr>
      <t>2021/1328</t>
    </r>
  </si>
  <si>
    <t>Resolución de 09/02/2021, de la Secretaría General, por la que se da publicidad a la formalización del contrato de mantenimiento, suministro, instalación de obra de marquesinas e hitos-totem en paradas de autobuses de líneas regulares interurbanas en Castilla-La Mancha (1702TO20SER00022). [NID 2021/1328]</t>
  </si>
  <si>
    <r>
      <rPr>
        <b val="1"/>
        <u val="single"/>
        <sz val="10"/>
        <color indexed="8"/>
        <rFont val="Helvetica Neue"/>
      </rPr>
      <t>2021/1332</t>
    </r>
  </si>
  <si>
    <t>Anuncio de 08/02/2021, de la Dirección General de Medio Natural y Biodiversidad, por el que se da publicidad a la autorización de ampliación del cerramiento cinegético principal del coto de caza CR-10.707 San Antón del Espino, sito en el término municipal de Piedrabuena (Ciudad Real).  [NID 2021/1332]</t>
  </si>
  <si>
    <t>Ley 21/2013</t>
  </si>
  <si>
    <r>
      <rPr>
        <b val="1"/>
        <u val="single"/>
        <sz val="10"/>
        <color indexed="8"/>
        <rFont val="Helvetica Neue"/>
      </rPr>
      <t>2021/1113</t>
    </r>
  </si>
  <si>
    <t>Anuncio de 25/01/2021, de la Delegación Provincial de Desarrollo Sostenible de Albacete, sometiendo a información pública el estudio de impacto ambiental, el plan de restauración y proyecto de explotación de la concesión directa de explotación Pacífico número 1952, por segunda vez. [NID 2021/1113]</t>
  </si>
  <si>
    <t>Real Decreto 975/2009, Ley 21/2013, Ley 4/2007, Ley 9/2018</t>
  </si>
  <si>
    <t>LEY 21/2013 ESP, LEY 9/2018 ESP, RD 777/2012 ESP, RD 975/2009 ESP, RES 8/3/2016 ESP, STC 113/2019 ESP, STC 13/2015 ESP , STC 53/2017 ESP</t>
  </si>
  <si>
    <r>
      <rPr>
        <b val="1"/>
        <u val="single"/>
        <sz val="10"/>
        <color indexed="8"/>
        <rFont val="Helvetica Neue"/>
      </rPr>
      <t>2021/1172</t>
    </r>
  </si>
  <si>
    <t>Anuncio de 20/01/2021, de la Delegación Provincial de Desarrollo Sostenible de Ciudad Real, por el que se somete a información pública la petición de autorización administrativa previa y autorización administrativa de construcción de la instalación eléctrica que se cita (número de expediente 13211104788-13241106263). [NID 2021/1172]</t>
  </si>
  <si>
    <r>
      <rPr>
        <b val="1"/>
        <u val="single"/>
        <sz val="10"/>
        <color indexed="8"/>
        <rFont val="Helvetica Neue"/>
      </rPr>
      <t>2021/974</t>
    </r>
  </si>
  <si>
    <t>Anuncio de 26/01/2021, de la Delegación Provincial de Desarrollo Sostenible de Ciudad Real, sobre la ocupación temporal de terrenos de la vía pecuaria Cordel de Manzanares a Alcázar de San Juan, en el término municipal de Manzanares (Ciudad Real), con destino a paralelismo de línea eléctrica subterránea. Expediente 38/2020. [NID 2021/974]</t>
  </si>
  <si>
    <t>Ley 9/2003</t>
  </si>
  <si>
    <r>
      <rPr>
        <b val="1"/>
        <u val="single"/>
        <sz val="10"/>
        <color indexed="8"/>
        <rFont val="Helvetica Neue"/>
      </rPr>
      <t>2021/807</t>
    </r>
  </si>
  <si>
    <t>Anuncio de 26/01/2021, de la Delegación Provincial de Desarrollo Sostenible de Cuenca, sobre información pública de la solicitud de autorización administrativa previa, aprobación de proyecto de ejecución y reconocimiento en concreto de utilidad pública de la instalación eléctrica de alta tensión. Referencia: 162110-01187. [NID 2021/807]</t>
  </si>
  <si>
    <r>
      <rPr>
        <b val="1"/>
        <u val="single"/>
        <sz val="10"/>
        <color indexed="8"/>
        <rFont val="Helvetica Neue"/>
      </rPr>
      <t>2021/1045</t>
    </r>
  </si>
  <si>
    <t>Anuncio de 29/01/2021, de la Delegación Provincial de Desarrollo Sostenible de Toledo, sobre ocupación de terrenos en vía pecuaria Cordel de Talavera o de Hormigos (VP/64/20), en el término municipal de Escalona y Quismondo (Toledo), con destino a línea aérea 32 m de AT (15DV). [NID 2021/1045]</t>
  </si>
  <si>
    <r>
      <rPr>
        <b val="1"/>
        <u val="single"/>
        <sz val="10"/>
        <color indexed="8"/>
        <rFont val="Helvetica Neue"/>
      </rPr>
      <t>2021/1184</t>
    </r>
  </si>
  <si>
    <t>Anuncio de 01/02/2021, de la Delegación Provincial de Desarrollo Sostenible de Toledo, sobre información pública de relación de bienes y derechos afectados a efectos del reconocimiento, en concreto, de la utilidad pública de las instalaciones de evacuación de la planta fotovoltaica proyectada con número de expediente PE-552. [NID 2021/1184]</t>
  </si>
  <si>
    <t>Real Decreto 1955/2000, Ley 24/2013</t>
  </si>
  <si>
    <t>LEY 24/2013 ESP, ORD IET/338/2014 ESP, RD 1955/2000 ESP</t>
  </si>
  <si>
    <r>
      <rPr>
        <b val="1"/>
        <u val="single"/>
        <sz val="10"/>
        <color indexed="8"/>
        <rFont val="Helvetica Neue"/>
      </rPr>
      <t>2021/1182</t>
    </r>
  </si>
  <si>
    <t>Anuncio de 03/02/2021, de la Delegación Provincial de Desarrollo Sostenible de Toledo, sobre ocupación de terrenos en vía pecuaria Vereda de Talavera a Cobeja (VP/65/20), en el término municipal de Cobeja (Toledo), con destino a conversión de la LMT ILC-719 en cable 0 de apoyo a las LMT PAN-704, PAN-706 y PAN-715 Cobeja. [NID 2021/1182]</t>
  </si>
  <si>
    <r>
      <rPr>
        <b val="1"/>
        <u val="single"/>
        <sz val="10"/>
        <color indexed="8"/>
        <rFont val="Helvetica Neue"/>
      </rPr>
      <t>2021/1183</t>
    </r>
  </si>
  <si>
    <t>Anuncio de 03/02/2021, de la Delegación Provincial de Desarrollo Sostenible de Toledo, sobre ocupación de terrenos en vía pecuaria Vereda de Lominchar (VP/77/20), en el término municipal de Lominchar (Toledo), con destino a reordenación de circuitos y sustitución de conductores PPV y desmontaje de tramos aéreos Lominchar-Palomeque. [NID 2021/1183]</t>
  </si>
  <si>
    <r>
      <rPr>
        <b val="1"/>
        <u val="single"/>
        <sz val="10"/>
        <color indexed="8"/>
        <rFont val="Helvetica Neue"/>
      </rPr>
      <t>2021/1185</t>
    </r>
  </si>
  <si>
    <t>Anuncio de 03/02/2021, de la Delegación Provincial de Desarrollo Sostenible de Toledo, sobre ocupación de terrenos en vía pecuaria Cordel de Pero Moro (VP/78/20), en el término municipal de Méntrida (Toledo), con destino a cambio de conductor a LA-110 y circuito a VJA-709 entre apoyos número 40D y número 45D-22 en Méntrida (Toledo) TOL457B. [NID 2021/1185]</t>
  </si>
  <si>
    <r>
      <rPr>
        <b val="1"/>
        <u val="single"/>
        <sz val="10"/>
        <color indexed="8"/>
        <rFont val="Helvetica Neue"/>
      </rPr>
      <t>2021/1277</t>
    </r>
  </si>
  <si>
    <t>Anuncio de 08/02/2021, del Ayuntamiento de Parrillas (Toledo), sobre información pública de la solicitud de licencia urbanística para ejecución de acometida de agua para vivienda en la parcela 48, polígono 11. [NID 2021/1277]</t>
  </si>
  <si>
    <t>Ley 2/98</t>
  </si>
  <si>
    <r>
      <rPr>
        <b val="1"/>
        <u val="single"/>
        <sz val="10"/>
        <color indexed="8"/>
        <rFont val="Helvetica Neue"/>
      </rPr>
      <t>2021/1256</t>
    </r>
  </si>
  <si>
    <t>Anuncio de 08/02/2021, del Ayuntamiento de Torre de Juan Abad (Ciudad Real), sobre información pública del expediente de calificación y licencia urbanística para la construcción de nave destinada a explotación de caprino en el polígono 32, parcela 90. [NID 2021/1256]</t>
  </si>
  <si>
    <r>
      <rPr>
        <b val="1"/>
        <u val="single"/>
        <sz val="10"/>
        <color indexed="8"/>
        <rFont val="Helvetica Neue"/>
      </rPr>
      <t>2021/1431</t>
    </r>
  </si>
  <si>
    <t>Oposiciones. Resolución de 12/02/2021, de la Consejería de Educación, Cultura y Deportes, por la que se convoca procedimiento selectivo para el ingreso en el Cuerpo de Profesores Técnicos de Formación Profesional por el turno de personas con discapacidad y procedimiento de selección de aspirantes a puestos de trabajo docente en régimen de interinidad. [NID 2021/1431]</t>
  </si>
  <si>
    <t>2021-02-17</t>
  </si>
  <si>
    <t>ley 2/200671, Ley 26/2015, Real Decreto 1837/2008, Real Decreto 777/1998, Real Decreto 1364/2010, Real Decreto 967/2014, Ley 39/2015, Real Decreto 456/1986, Orden EDU/2645/2011, ley 1/1990, Orden ECD/191/2012, real decreto 1614/200903, Real Decreto 1002/2010, real decreto 1393/200703, Reglamento (UE) 492/2011, Ley 4/2011, Real Decreto 84/2018, Orden ECD/1058/2013, Real Decreto 240/2007, Real Decreto 276/2007, Real Decreto 334/2004, Ley 29/1998, Orden PRE/1822/2006, Real Decreto 33/1986, Orden de 8 de julio de 1988, Real Decreto 1710/2011, Ley 8/1985, Real Decreto 1834/2008, Orden de 16 de mayo de 1990, Real Decreto 826/1988, real decreto 56/200572, Real Decreto 1137/2002, Ley 40/2015, Ley 9/2012</t>
  </si>
  <si>
    <t>LEY 26/2015 ESP, RD 1837/2008 ESP</t>
  </si>
  <si>
    <r>
      <rPr>
        <b val="1"/>
        <u val="single"/>
        <sz val="10"/>
        <color indexed="8"/>
        <rFont val="Helvetica Neue"/>
      </rPr>
      <t>2021/1428</t>
    </r>
  </si>
  <si>
    <t>Oposiciones. Resolución de 12/02/2021, de la Consejería de Educación, Cultura y Deportes, por la que se convoca procedimiento selectivo para el ingreso en el Cuerpo de Profesores Técnicos de Formación Profesional por el turno libre, procedimiento para la adquisición de nuevas especialidades por los funcionarios del mencionado cuerpo y procedimiento de selección de aspirantes a puestos de trabajo docente en régimen de interinidad. [NID 2021/1428]</t>
  </si>
  <si>
    <t>ley 2/200671, Ley 26/2015, Real Decreto 1837/2008, Real Decreto 777/1998, Real Decreto 1364/2010, Real Decreto 967/2014, Ley 39/2015, Real Decreto 456/1986, Orden EDU/2645/2011, ley 1/1990, Orden ECD/191/2012, real decreto 1614/200903, Real Decreto 1002/2010, real decreto 1393/200703, Reglamento (UE) 492/2011, Ley 4/2011, Real Decreto 84/2018, Orden ECD/1058/2013, Real Decreto 240/2007, Real Decreto 276/2007, Real Decreto 334/2004, Ley 29/1998, Real Decreto 33/1986, Orden de 8 de julio de 1988, Real Decreto 1710/2011, Ley 8/1985, Real Decreto 1834/2008, Orden de 16 de mayo de 1990, Real Decreto 826/1988, real decreto 56/200572, Real Decreto 1137/2002, Ley 40/2015, Ley 9/2012</t>
  </si>
  <si>
    <r>
      <rPr>
        <b val="1"/>
        <u val="single"/>
        <sz val="10"/>
        <color indexed="8"/>
        <rFont val="Helvetica Neue"/>
      </rPr>
      <t>2021/1429</t>
    </r>
  </si>
  <si>
    <t>Oposiciones. Resolución de 12/02/2021, de la Consejería de Educación, Cultura y Deportes, por la que se convoca procedimiento selectivo para el ingreso en el Cuerpo de Profesores de Enseñanza Secundaria y en el Cuerpo de Profesores de Música y Artes Escénicas por el turno de personas con discapacidad y procedimiento de selección de aspirantes a puestos de trabajo docente en régimen de interinidad. [NID 2021/1429]</t>
  </si>
  <si>
    <t>ley 2/200671, Ley 26/2015, Real Decreto 1837/2008, Real Decreto 1364/2010, Real Decreto 967/2014, Ley 39/2015, Real Decreto 456/1986, ley 1/1990, Orden ECD/191/2012, real decreto 1614/200903, Real Decreto 1002/2010, real decreto 1393/200703, Reglamento (UE) 492/2011, Ley 4/2011, Real Decreto 84/2018, Ley 29/1998, Real Decreto 240/2007, Real Decreto 276/2007, Orden PRE/1822/2006, Real Decreto 33/1986, Orden de 8 de julio de 1988, Orden ECD/1753/2015, Real Decreto 1710/2011, Real Decreto 1467/1977, Ley 8/1985, Real Decreto 1834/2008, Orden de 16 de mayo de 1990, Real Decreto 826/1988, real decreto 56/200572, Real Decreto 1137/2002, Ley 40/2015, Ley 9/2012</t>
  </si>
  <si>
    <r>
      <rPr>
        <b val="1"/>
        <u val="single"/>
        <sz val="10"/>
        <color indexed="8"/>
        <rFont val="Helvetica Neue"/>
      </rPr>
      <t>2021/1430</t>
    </r>
  </si>
  <si>
    <t>Oposiciones. Resolución de 12/02/2021, de la Consejería de Educación, Cultura y Deportes, por la que se convoca procedimiento selectivo para el ingreso en el Cuerpo de Profesores de Enseñanza Secundaria por el turno libre, procedimiento para el acceso al Cuerpo de Profesores de Enseñanza Secundaria (acceso a cuerpo docente incluido en grupo de clasificación superior), procedimiento selectivo de ingreso en el Cuerpo de Profesores de Música y Artes Escénicas por el turno libre, procedimiento para la adquisición de nuevas especialidades por los funcionarios y funcionarias de los mencionados cuerpos y procedimiento de selección de aspirantes a puestos de trabajo docente en régimen de interinidad. [NID 2021/1430]</t>
  </si>
  <si>
    <t>ley 2/200671, Ley 26/2015, Real Decreto 1837/2008, Real Decreto 1364/2010, Real Decreto 967/2014, Ley 39/2015, Real Decreto 456/1986, ley 1/1990, Orden ECD/191/2012, real decreto 1614/200903, Real Decreto 1002/2010, real decreto 1393/200703, Reglamento (UE) 492/2011, Ley 4/2011, Real Decreto 84/2018, Ley 29/1998, Real Decreto 240/2007, Real Decreto 276/2007, Real Decreto 33/1986, Orden de 8 de julio de 1988, Orden ECD/1753/2015, Real Decreto 1710/2011, Real Decreto 1467/1977, Ley 8/1985, Real Decreto 1834/2008, Orden de 16 de mayo de 1990, Real Decreto 826/1988, real decreto 56/200572, Real Decreto 1137/2002, Ley 40/2015, Ley 9/2012</t>
  </si>
  <si>
    <r>
      <rPr>
        <b val="1"/>
        <u val="single"/>
        <sz val="10"/>
        <color indexed="8"/>
        <rFont val="Helvetica Neue"/>
      </rPr>
      <t>2021/1511</t>
    </r>
  </si>
  <si>
    <t>Ayudas y Subvenciones. Resolución de 10/02/2021, del Instituto de la Mujer de Castilla-La Mancha, por la que se da publicidad a los créditos que han de financiar las ayudas a menores de edad en situación de orfandad como consecuencia de la violencia de género y a familiares en situación de dependencia de la mujer víctima mortal como consecuencia de la violencia de género que se concedan en el ejercicio 2021. Extracto BDNS (Identif.): 548941. [NID 2021/1511]</t>
  </si>
  <si>
    <t>Ley 39/2006, Resolución de 10 de febrero de 2021, Ley 39/2015, Ley 38/2003, RESOLUCIÓN DE 10 DE FEBRERO DE 2021</t>
  </si>
  <si>
    <r>
      <rPr>
        <b val="1"/>
        <u val="single"/>
        <sz val="10"/>
        <color indexed="8"/>
        <rFont val="Helvetica Neue"/>
      </rPr>
      <t>2021/1456</t>
    </r>
  </si>
  <si>
    <t>Ayudas y Subvenciones. Resolución de 11/02/2021, del Instituto de la Mujer de Castilla-La Mancha, de concesión de subvenciones para la gestión del funcionamiento de los centros de la mujer en Castilla-La Mancha para 2021-2022. [NID 2021/1456]</t>
  </si>
  <si>
    <r>
      <rPr>
        <b val="1"/>
        <u val="single"/>
        <sz val="10"/>
        <color indexed="8"/>
        <rFont val="Helvetica Neue"/>
      </rPr>
      <t>2021/1521</t>
    </r>
  </si>
  <si>
    <t>Premios. Resolución de 12/02/2021, del Instituto de la Mujer de Castilla-La Mancha, por la que se convoca el I Premio Periodístico Luisa Alberca Lorente por la Igualdad de Género en Castilla-La Mancha. Extracto BDNS (Identif.): 548940. [NID 2021/1521]</t>
  </si>
  <si>
    <t>Resolución de 10 de febrero de 2021, Ley 39/2015, Ley 38/2003, RESOLUCIÓN DE 10 DE FEBRERO DE 2021, Ley 22/2002, Orden de 17 de diciembre de 2020</t>
  </si>
  <si>
    <r>
      <rPr>
        <b val="1"/>
        <u val="single"/>
        <sz val="10"/>
        <color indexed="8"/>
        <rFont val="Helvetica Neue"/>
      </rPr>
      <t>2021/1388</t>
    </r>
  </si>
  <si>
    <t>Sanciones. Notificación de 09/02/2021, de la Delegación Provincial de Sanidad de Cuenca, por la que se da publicidad al acuerdo de iniciación del expediente sancionador número 16/014/2021-M de fecha 11/01/2021, incoado por infracción en materia de salud pública. [NID 2021/1388]</t>
  </si>
  <si>
    <r>
      <rPr>
        <b val="1"/>
        <u val="single"/>
        <sz val="10"/>
        <color indexed="8"/>
        <rFont val="Helvetica Neue"/>
      </rPr>
      <t>2021/1389</t>
    </r>
  </si>
  <si>
    <t>Sanciones. Notificación de 09/02/2021, de la Delegación Provincial de Sanidad de Cuenca, por la que se da publicidad al acuerdo de iniciación del expediente sancionador número 16/597/2020-CV-CP de fecha 09/12/2020, incoado por infracción en materia de salud pública. [NID 2021/1389]</t>
  </si>
  <si>
    <r>
      <rPr>
        <b val="1"/>
        <u val="single"/>
        <sz val="10"/>
        <color indexed="8"/>
        <rFont val="Helvetica Neue"/>
      </rPr>
      <t>2021/1390</t>
    </r>
  </si>
  <si>
    <t>Sanciones. Notificación de 09/02/2021, de la Delegación Provincial de Sanidad de Cuenca, por la que se da publicidad al acuerdo de iniciación del expediente sancionador número 16/404/2021-CV de fecha 12/11/2020, incoado por infracción en materia de salud pública. [NID 2021/1390]</t>
  </si>
  <si>
    <r>
      <rPr>
        <b val="1"/>
        <u val="single"/>
        <sz val="10"/>
        <color indexed="8"/>
        <rFont val="Helvetica Neue"/>
      </rPr>
      <t>2021/1391</t>
    </r>
  </si>
  <si>
    <t>Sanciones. Notificación de 09/02/2021, de la Delegación Provincial de Sanidad de Cuenca, por la que se da publicidad al acuerdo de iniciación del expediente sancionador número 16/245/2020-CV de fecha 23/10/2020, incoado por infracción en materia de salud pública. [NID 2021/1391]</t>
  </si>
  <si>
    <r>
      <rPr>
        <b val="1"/>
        <u val="single"/>
        <sz val="10"/>
        <color indexed="8"/>
        <rFont val="Helvetica Neue"/>
      </rPr>
      <t>2021/1392</t>
    </r>
  </si>
  <si>
    <t>Sanciones. Notificación de 09/02/2021, de la Delegación Provincial de Sanidad de Cuenca, por la que se da publicidad al acuerdo de iniciación del expediente sancionador número 16/139/2020-CV de fecha 13/10/2020, incoado por infracción en materia de salud pública. [NID 2021/1392]</t>
  </si>
  <si>
    <r>
      <rPr>
        <b val="1"/>
        <u val="single"/>
        <sz val="10"/>
        <color indexed="8"/>
        <rFont val="Helvetica Neue"/>
      </rPr>
      <t>2021/1393</t>
    </r>
  </si>
  <si>
    <t>Sanciones. Notificación de 09/02/2021, de la Delegación Provincial de Sanidad de Cuenca, por la que se da publicidad al acuerdo de iniciación del expediente sancionador número 16/502/2020-CV de fecha 30/11/2020, incoado por infracción en materia de salud pública. [NID 2021/1393]</t>
  </si>
  <si>
    <r>
      <rPr>
        <b val="1"/>
        <u val="single"/>
        <sz val="10"/>
        <color indexed="8"/>
        <rFont val="Helvetica Neue"/>
      </rPr>
      <t>2021/1394</t>
    </r>
  </si>
  <si>
    <t>Sanciones. Notificación de 09/02/2021, de la Delegación Provincial de Sanidad de Cuenca, por la que se da publicidad al acuerdo de iniciación del expediente sancionador número 16/528/2020-CV de fecha 01/12/2020, incoado por infracción en materia de salud pública. [NID 2021/1394]</t>
  </si>
  <si>
    <r>
      <rPr>
        <b val="1"/>
        <u val="single"/>
        <sz val="10"/>
        <color indexed="8"/>
        <rFont val="Helvetica Neue"/>
      </rPr>
      <t>2021/1395</t>
    </r>
  </si>
  <si>
    <t>Sanciones. Notificación de 09/02/2021, de la Delegación Provincial de Sanidad de Cuenca, por la que se da publicidad al acuerdo de iniciación del expediente sancionador número 16/588/2020-CV-TQ de fecha 15/12/2020, incoado por infracción en materia de salud pública. [NID 2021/1395]</t>
  </si>
  <si>
    <r>
      <rPr>
        <b val="1"/>
        <u val="single"/>
        <sz val="10"/>
        <color indexed="8"/>
        <rFont val="Helvetica Neue"/>
      </rPr>
      <t>2021/1396</t>
    </r>
  </si>
  <si>
    <t>Sanciones. Notificación de 09/02/2021, de la Delegación Provincial de Sanidad de Cuenca, por la que se da publicidad al acuerdo de iniciación del expediente sancionador número 16/031/2021-M de fecha 11/01/2021, incoado por infracción en materia de salud pública. [NID 2021/1396]</t>
  </si>
  <si>
    <r>
      <rPr>
        <b val="1"/>
        <u val="single"/>
        <sz val="10"/>
        <color indexed="8"/>
        <rFont val="Helvetica Neue"/>
      </rPr>
      <t>2021/1397</t>
    </r>
  </si>
  <si>
    <t>Sanciones. Notificación de 09/02/2021, de la Delegación Provincial de Sanidad de Cuenca, por la que se da publicidad al acuerdo de iniciación del expediente sancionador número 16/349/2020-CV de fecha 09/11/2020, incoado por infracción en materia de salud pública. [NID 2021/1397]</t>
  </si>
  <si>
    <r>
      <rPr>
        <b val="1"/>
        <u val="single"/>
        <sz val="10"/>
        <color indexed="8"/>
        <rFont val="Helvetica Neue"/>
      </rPr>
      <t>2021/1398</t>
    </r>
  </si>
  <si>
    <t>Sanciones. Notificación de 09/02/2021, de la Delegación Provincial de Sanidad de Cuenca, por la que se da publicidad al acuerdo de iniciación del expediente sancionador número 16/020/2021-M de fecha 11/01/2021, incoado por infracción en materia de salud pública. [NID 2021/1398]</t>
  </si>
  <si>
    <r>
      <rPr>
        <b val="1"/>
        <u val="single"/>
        <sz val="10"/>
        <color indexed="8"/>
        <rFont val="Helvetica Neue"/>
      </rPr>
      <t>2021/1399</t>
    </r>
  </si>
  <si>
    <t>Sanciones. Notificación de 09/02/2021, de la Delegación Provincial de Sanidad de Cuenca, por la que se da publicidad al acuerdo de iniciación del expediente sancionador número 16/276/2020-CV de fecha 03/11/2020, incoado por infracción en materia de salud pública. [NID 2021/1399]</t>
  </si>
  <si>
    <r>
      <rPr>
        <b val="1"/>
        <u val="single"/>
        <sz val="10"/>
        <color indexed="8"/>
        <rFont val="Helvetica Neue"/>
      </rPr>
      <t>2021/1400</t>
    </r>
  </si>
  <si>
    <t>Sanciones. Notificación de 09/02/2021, de la Delegación Provincial de Sanidad de Cuenca, por la que se da publicidad al acuerdo de iniciación del expediente sancionador número 16/331/2020-CV de fecha 24/11/2020, incoado por infracción en materia de salud pública. [NID 2021/1400]</t>
  </si>
  <si>
    <r>
      <rPr>
        <b val="1"/>
        <u val="single"/>
        <sz val="10"/>
        <color indexed="8"/>
        <rFont val="Helvetica Neue"/>
      </rPr>
      <t>2021/1401</t>
    </r>
  </si>
  <si>
    <t>Sanciones. Notificación de 09/02/2021, de la Delegación Provincial de Sanidad de Cuenca, por la que se da publicidad al acuerdo de iniciación del expediente sancionador número 16/330/2020-CV de fecha 24/11/2020, incoado por infracción en materia de salud pública. [NID 2021/1401]</t>
  </si>
  <si>
    <r>
      <rPr>
        <b val="1"/>
        <u val="single"/>
        <sz val="10"/>
        <color indexed="8"/>
        <rFont val="Helvetica Neue"/>
      </rPr>
      <t>2021/1402</t>
    </r>
  </si>
  <si>
    <t>Sanciones. Notificación de 09/02/2021, de la Delegación Provincial de Sanidad de Cuenca, por la que se da publicidad al acuerdo de iniciación del expediente sancionador número 16/546/2020-CV de fecha 01/12/2020, incoado por infracción en materia de salud pública. [NID 2021/1402]</t>
  </si>
  <si>
    <r>
      <rPr>
        <b val="1"/>
        <u val="single"/>
        <sz val="10"/>
        <color indexed="8"/>
        <rFont val="Helvetica Neue"/>
      </rPr>
      <t>2021/1403</t>
    </r>
  </si>
  <si>
    <t>Sanciones. Notificación de 09/02/2021, de la Delegación Provincial de Sanidad de Cuenca, por la que se da publicidad al acuerdo de iniciación del expediente sancionador número 16/666/2020-CV de fecha 10/12/2020, incoado por infracción en materia de salud pública. [NID 2021/1403]</t>
  </si>
  <si>
    <r>
      <rPr>
        <b val="1"/>
        <u val="single"/>
        <sz val="10"/>
        <color indexed="8"/>
        <rFont val="Helvetica Neue"/>
      </rPr>
      <t>2021/1404</t>
    </r>
  </si>
  <si>
    <t>Sanciones. Notificación de 09/02/2021, de la Delegación Provincial de Sanidad de Cuenca, por la que se da publicidad al acuerdo de iniciación del expediente sancionador número 16/570/2020-CV de fecha 09/12/2020, incoado por infracción en materia de salud pública. [NID 2021/1404]</t>
  </si>
  <si>
    <r>
      <rPr>
        <b val="1"/>
        <u val="single"/>
        <sz val="10"/>
        <color indexed="8"/>
        <rFont val="Helvetica Neue"/>
      </rPr>
      <t>2021/1405</t>
    </r>
  </si>
  <si>
    <t>Sanciones. Notificación de 09/02/2021, de la Delegación Provincial de Sanidad de Cuenca, por la que se da publicidad al acuerdo de iniciación del expediente sancionador número 16/028/2021-M de fecha 11/01/2021, incoado por infracción en materia de salud pública. [NID 2021/1405]</t>
  </si>
  <si>
    <r>
      <rPr>
        <b val="1"/>
        <u val="single"/>
        <sz val="10"/>
        <color indexed="8"/>
        <rFont val="Helvetica Neue"/>
      </rPr>
      <t>2021/1406</t>
    </r>
  </si>
  <si>
    <t>Sanciones. Notificación de 09/02/2021, de la Delegación Provincial de Sanidad de Cuenca, por la que se da publicidad al acuerdo de iniciación del expediente sancionador número 16/071/2020-CV de fecha 05/10/2020, incoado por infracción en materia de salud pública. [NID 2021/1406]</t>
  </si>
  <si>
    <r>
      <rPr>
        <b val="1"/>
        <u val="single"/>
        <sz val="10"/>
        <color indexed="8"/>
        <rFont val="Helvetica Neue"/>
      </rPr>
      <t>2021/1407</t>
    </r>
  </si>
  <si>
    <t>Sanciones. Notificación de 09/02/2021, de la Delegación Provincial de Sanidad de Cuenca, por la que se da publicidad al acuerdo de iniciación del expediente sancionador número 16/023/2020-M de fecha 11/01/2021, incoado por infracción en materia de salud pública. [NID 2021/1407]</t>
  </si>
  <si>
    <r>
      <rPr>
        <b val="1"/>
        <u val="single"/>
        <sz val="10"/>
        <color indexed="8"/>
        <rFont val="Helvetica Neue"/>
      </rPr>
      <t>2021/1408</t>
    </r>
  </si>
  <si>
    <t>Sanciones. Notificación de 09/02/2021, de la Delegación Provincial de Sanidad de Cuenca, por la que se da publicidad al acuerdo de iniciación del expediente sancionador número 16/587/2020-CV-TQ de fecha 15/12/2020, incoado por infracción en materia de salud pública. [NID 2021/1408]</t>
  </si>
  <si>
    <r>
      <rPr>
        <b val="1"/>
        <u val="single"/>
        <sz val="10"/>
        <color indexed="8"/>
        <rFont val="Helvetica Neue"/>
      </rPr>
      <t>2021/1409</t>
    </r>
  </si>
  <si>
    <t>Sanciones. Notificación de 09/02/2021, de la Delegación Provincial de Sanidad de Cuenca, por la que se da publicidad al acuerdo de iniciación del expediente sancionador número 16/577/2020-CV de fecha 09/12/2020, incoado por infracción en materia de salud pública. [NID 2021/1409]</t>
  </si>
  <si>
    <r>
      <rPr>
        <b val="1"/>
        <u val="single"/>
        <sz val="10"/>
        <color indexed="8"/>
        <rFont val="Helvetica Neue"/>
      </rPr>
      <t>2021/1410</t>
    </r>
  </si>
  <si>
    <t>Sanciones. Notificación de 09/02/2021, de la Delegación Provincial de Sanidad de Cuenca, por la que se da publicidad al acuerdo de iniciación del expediente sancionador número 16/457/2020-CV de fecha 17/11/2020, incoado por infracción en materia de salud pública. [NID 2021/1410]</t>
  </si>
  <si>
    <r>
      <rPr>
        <b val="1"/>
        <u val="single"/>
        <sz val="10"/>
        <color indexed="8"/>
        <rFont val="Helvetica Neue"/>
      </rPr>
      <t>2021/1411</t>
    </r>
  </si>
  <si>
    <t>Sanciones. Notificación de 09/02/2021, de la Delegación Provincial de Sanidad de Cuenca, por la que se da publicidad al acuerdo de iniciación del expediente sancionador número 16/308/2020-CV de fecha 10/11/2020, incoado por infracción en materia de salud pública. [NID 2021/1411]</t>
  </si>
  <si>
    <r>
      <rPr>
        <b val="1"/>
        <u val="single"/>
        <sz val="10"/>
        <color indexed="8"/>
        <rFont val="Helvetica Neue"/>
      </rPr>
      <t>2021/1384</t>
    </r>
  </si>
  <si>
    <t>Sanciones. Notificación de 10/02/2021, de la Delegación Provincial de Sanidad de Toledo, por la que se da publicidad a la Resolución de fecha 14/12/2020, del procedimiento sancionador por infracción en materia de salud pública, al no haberse podido practicar la notificación personal en el último domicilio conocido (expediente número Covid/45041/2020). [NID 2021/1384]</t>
  </si>
  <si>
    <r>
      <rPr>
        <b val="1"/>
        <u val="single"/>
        <sz val="10"/>
        <color indexed="8"/>
        <rFont val="Helvetica Neue"/>
      </rPr>
      <t>2021/1385</t>
    </r>
  </si>
  <si>
    <t>Notificaciones. Notificación de 10/02/2021, de la Delegación Provincial de Sanidad de Toledo, por la que se da publicidad al trámite de audiencia de fecha 21/01/2021 y referencia 2/RGSEAA-21 realizado en materia de control oficial de establecimientos alimentarios. [NID 2021/1385]</t>
  </si>
  <si>
    <r>
      <rPr>
        <b val="1"/>
        <u val="single"/>
        <sz val="10"/>
        <color indexed="8"/>
        <rFont val="Helvetica Neue"/>
      </rPr>
      <t>2021/1347</t>
    </r>
  </si>
  <si>
    <t>Acreditaciones. Resolución de 09/02/2021, de la Dirección General de Alimentación, por la que se habilitan inspectores en materia de calidad agroalimentaria. [NID 2021/1347]</t>
  </si>
  <si>
    <t>Ley 7/2007</t>
  </si>
  <si>
    <r>
      <rPr>
        <b val="1"/>
        <u val="single"/>
        <sz val="10"/>
        <color indexed="8"/>
        <rFont val="Helvetica Neue"/>
      </rPr>
      <t>2021/1339</t>
    </r>
  </si>
  <si>
    <t>Notificaciones. Notificación de 08/02/2021, de la Delegación Provincial de Agricultura, Agua y Desarrollo Rural de Ciudad Real, por la que se acuerda dar publicidad a los procedimientos de resolución denegatoria de las solicitudes de cesión de derechos de pago básico, campaña 2019, al no haberse podido practicar la notificación personal en el último domicilio conocido. [NID 2021/1339]</t>
  </si>
  <si>
    <r>
      <rPr>
        <b val="1"/>
        <u val="single"/>
        <sz val="10"/>
        <color indexed="8"/>
        <rFont val="Helvetica Neue"/>
      </rPr>
      <t>2021/1340</t>
    </r>
  </si>
  <si>
    <t>Notificaciones. Notificación de 08/02/2021, de la Delegación Provincial de Agricultura, Agua y Desarrollo Rural de Ciudad Real, por la que se acuerda dar publicidad a los procedimientos de resolución denegatoria de las solicitudes de cesión de derechos de pago básico, campaña 2020, al no haberse podido practicar la notificación personal en el último domicilio conocido. [NID 2021/1340]</t>
  </si>
  <si>
    <r>
      <rPr>
        <b val="1"/>
        <u val="single"/>
        <sz val="10"/>
        <color indexed="8"/>
        <rFont val="Helvetica Neue"/>
      </rPr>
      <t>2021/1334</t>
    </r>
  </si>
  <si>
    <t>Sanciones. Notificación de 08/02/2021, de la Delegación Provincial de Agricultura, Agua y Desarrollo Rural de Cuenca, por la que se acuerda dar publicidad al acuerdo de inicio recaído en el expediente sancionador por infracción en materia de bienestar animal, al no haberse podido practicar la notificación personal en el último domicilio conocido (expediente 16BA200031). [NID 2021/1334]</t>
  </si>
  <si>
    <r>
      <rPr>
        <b val="1"/>
        <u val="single"/>
        <sz val="10"/>
        <color indexed="8"/>
        <rFont val="Helvetica Neue"/>
      </rPr>
      <t>2021/1335</t>
    </r>
  </si>
  <si>
    <t>Sanciones. Notificación de 08/02/2021, de la Delegación Provincial de Agricultura, Agua y Desarrollo Rural de Cuenca, por la que se acuerda dar publicidad a la declaración de caducidad recaída en el expediente sancionador por infracción en materia de animales domésticos, al no haberse podido practicar la notificación personal en el último domicilio conocido (expediente 16AD190045). [NID 2021/1335]</t>
  </si>
  <si>
    <r>
      <rPr>
        <b val="1"/>
        <u val="single"/>
        <sz val="10"/>
        <color indexed="8"/>
        <rFont val="Helvetica Neue"/>
      </rPr>
      <t>2021/1386</t>
    </r>
  </si>
  <si>
    <t>Notificaciones. Notificación de 10/02/2021, de la Delegación Provincial de Bienestar Social de Albacete, de la resolución de reconocimiento de la situación de dependencia y del derecho a los servicios y/o prestaciones del sistema para la autonomía y atención a la dependencia recaída en el expediente SAAD 08-02/1411534/2020-87. [NID 2021/1386]</t>
  </si>
  <si>
    <r>
      <rPr>
        <b val="1"/>
        <u val="single"/>
        <sz val="10"/>
        <color indexed="8"/>
        <rFont val="Helvetica Neue"/>
      </rPr>
      <t>2021/1387</t>
    </r>
  </si>
  <si>
    <t>Notificaciones. Notificación de 10/02/2021, de la Delegación Provincial de Bienestar Social de Albacete, de la resolución de reconocimiento de la situación de dependencia y del derecho a los servicios y/o prestaciones del sistema para la autonomía y atención a la dependencia recaída en el expediente SAAD 08-02/1448122/2020-09. [NID 2021/1387]</t>
  </si>
  <si>
    <r>
      <rPr>
        <b val="1"/>
        <u val="single"/>
        <sz val="10"/>
        <color indexed="8"/>
        <rFont val="Helvetica Neue"/>
      </rPr>
      <t>2021/1361</t>
    </r>
  </si>
  <si>
    <t>Consumo. Orden 18/2021, de 27 de enero, de la Consejería de Desarrollo Sostenible, por la que se aprueba el Plan de Inspección de Consumo y Control de Mercado de Castilla-La Mancha para el año 2021. [NID 2021/1361]</t>
  </si>
  <si>
    <t>Reglamento (UE) 2019/1020, Ley 11/2003, ley 3/2019, Real Decreto 1945/1983, Real Decreto 1801/2003, Real Decreto Legislativo 1/2007, Real Decreto 330/2008, Ley 3/2019, ley 10/2001</t>
  </si>
  <si>
    <t>LEY 3/2014 ESP, RD 1801/2003 ESP, RES 17/12/2019 CAN</t>
  </si>
  <si>
    <r>
      <rPr>
        <b val="1"/>
        <u val="single"/>
        <sz val="10"/>
        <color indexed="8"/>
        <rFont val="Helvetica Neue"/>
      </rPr>
      <t>2021/1357</t>
    </r>
  </si>
  <si>
    <t>Medio Ambiente. Resolución de 03/02/2021, de la Dirección General de Economía Circular, por la que se modifica la autorización ambiental integrada para la instalación de anodizado de aluminio titularidad de Lacados y Anodizados de Castilla-La Mancha, SL ubicada en Ocaña (Toledo). [NID 2021/1357]</t>
  </si>
  <si>
    <t>Real Decreto 1367/2007, Ley 4/2007, Orden de 18 de octubre de 1976, Ley 37/2003, Ley 16/2002, ley 16/2002, Orden de 21 de enero de 2003, Ley 39/2015, Real Decreto 508/2007, Ley 21/2013, Real Decreto 100/2011, resolución de 25 de diciembre de 2010, Real Decreto 9/2005, Ley 26/2007, Real Decreto 815/2013, Resolución de 25 de noviembre de 2010, Real Decreto 1/2016, Real Decreto Legislativo 1/2016</t>
  </si>
  <si>
    <t>LEY 16/2002 ESP, LEY 21/2013 ESP, LEY 26/2007 ESP, LEY 37/2003 ESP, LEY 5/2013 ESP, LEY 9/2018 ESP, ORD 18/10/1976 ESP, ORD APM/1040/2017 ESP, ORD ARM/1783/2011 ESP, ORD PCI/1319/2018 ESP, ORD PRA/1080/2017 ESP, ORD TEC/1023/2019 ESP, RD 1/2016 ESP, RD 100/2011 ESP, RD 1038/2012 ESP, RD 1367/2007 ESP, RD 1513/2005 ESP, RD 183/2015 ESP, RD 2090/2008 ESP, RD 508/2007 ESP, RD 509/2007 ESP, RD 815/2013 ESP, RD 9/2005 ESP, RDG 1/2016 ESP, RES 8/3/2016 ESP, STC 11/3/2019 ESP, STC 11/4/2019 ESP (3), STC 13/2015 ESP , STC 14/3/2019 ESP, STC 20/7/2010 ESP, STC 21/3/2019 ESP, STC 53/2017 ESP, STC 8/7/2019 ESP</t>
  </si>
  <si>
    <r>
      <rPr>
        <b val="1"/>
        <u val="single"/>
        <sz val="10"/>
        <color indexed="8"/>
        <rFont val="Helvetica Neue"/>
      </rPr>
      <t>2021/1362</t>
    </r>
  </si>
  <si>
    <t>Instalaciones Eléctricas. Resolución de 05/02/2021, de la Dirección General de Transición Energética, sobre autorización administrativa previa y de construcción de instalación solar fotovoltaica Pico Regazo, de 600,00 kW, infraestructuras auxiliares y de evacuación, en La Gineta (Albacete). Referencia: 2703/1052. [NID 2021/1362]</t>
  </si>
  <si>
    <t>Ley 4/2007, Ley 24/2013, Real Decreto 1955/2000, Ley 39/2015, Ley 21/2013, ley 39/2015</t>
  </si>
  <si>
    <t>LEY 21/2013 ESP, LEY 24/2013 ESP, LEY 9/2018 ESP, ORD IET/338/2014 ESP, RD 1955/2000 ESP, RES 8/3/2016 ESP, STC 13/2015 ESP , STC 53/2017 ESP</t>
  </si>
  <si>
    <r>
      <rPr>
        <b val="1"/>
        <u val="single"/>
        <sz val="10"/>
        <color indexed="8"/>
        <rFont val="Helvetica Neue"/>
      </rPr>
      <t>2021/1341</t>
    </r>
  </si>
  <si>
    <t>Instalaciones Eléctricas. Resolución de 09/02/2021, de la Delegación Provincial de Desarrollo Sostenible de Albacete, de autorización administrativa previa y autorización administrativa de construcción de instalación de energía eléctrica, emplazada en el término municipal de Villarrobledo. Referencia: 02211003527. [NID 2021/1341]</t>
  </si>
  <si>
    <r>
      <rPr>
        <b val="1"/>
        <u val="single"/>
        <sz val="10"/>
        <color indexed="8"/>
        <rFont val="Helvetica Neue"/>
      </rPr>
      <t>2021/1379</t>
    </r>
  </si>
  <si>
    <t>Sanciones. Notificación de 05/02/2021, de la Delegación Provincial de Desarrollo Sostenible de Cuenca, por la que se acuerda dar publicidad a la resolución recaída en el expediente sancionador por infracción en materia de incendios forestales, al no haberse podido practicar la notificación personal en el último domicilio conocido (expediente 16IF200061). [NID 2021/1379]</t>
  </si>
  <si>
    <r>
      <rPr>
        <b val="1"/>
        <u val="single"/>
        <sz val="10"/>
        <color indexed="8"/>
        <rFont val="Helvetica Neue"/>
      </rPr>
      <t>2021/1377</t>
    </r>
  </si>
  <si>
    <t>Sanciones. Notificación de 10/02/2021, de la Delegación Provincial de Desarrollo Sostenible de Cuenca, por la que se acuerda dar publicidad a la resolución recaída en el expediente sancionador por infracción en materia de residuos, al no haberse podido practicar la notificación personal en el último domicilio conocido (expediente 16RD200071). [NID 2021/1377]</t>
  </si>
  <si>
    <r>
      <rPr>
        <b val="1"/>
        <u val="single"/>
        <sz val="10"/>
        <color indexed="8"/>
        <rFont val="Helvetica Neue"/>
      </rPr>
      <t>2021/1378</t>
    </r>
  </si>
  <si>
    <t>Sanciones. Notificación de 10/02/2021, de la Delegación Provincial de Desarrollo Sostenible de Cuenca, por la que se acuerda dar publicidad a la resolución recaída en el expediente sancionador por infracción en materia de residuos, al no haberse podido practicar la notificación personal en el último domicilio conocido (expediente 16RD200074). [NID 2021/1378]</t>
  </si>
  <si>
    <r>
      <rPr>
        <b val="1"/>
        <u val="single"/>
        <sz val="10"/>
        <color indexed="8"/>
        <rFont val="Helvetica Neue"/>
      </rPr>
      <t>2021/1380</t>
    </r>
  </si>
  <si>
    <t>Sanciones. Notificación de 10/02/2021, de la Delegación Provincial de Desarrollo Sostenible de Cuenca, por la que se acuerda dar publicidad a la resolución recaída en el expediente sancionador por infracción en materia de caza, al no haberse podido practicar la notificación personal en el último domicilio conocido (expediente 16CZ200056). [NID 2021/1380]</t>
  </si>
  <si>
    <r>
      <rPr>
        <b val="1"/>
        <u val="single"/>
        <sz val="10"/>
        <color indexed="8"/>
        <rFont val="Helvetica Neue"/>
      </rPr>
      <t>2021/1382</t>
    </r>
  </si>
  <si>
    <t>Sanciones. Notificación de 10/02/2021, de la Delegación Provincial de Desarrollo Sostenible de Cuenca, por la que se acuerda dar publicidad a la resolución recaída en el expediente sancionador por infracción en materia de residuos, al no haberse podido practicar la notificación personal en el último domicilio conocido (expediente 16RD200111). [NID 2021/1382]</t>
  </si>
  <si>
    <r>
      <rPr>
        <b val="1"/>
        <u val="single"/>
        <sz val="10"/>
        <color indexed="8"/>
        <rFont val="Helvetica Neue"/>
      </rPr>
      <t>2021/1358</t>
    </r>
  </si>
  <si>
    <t>ITV. Resolución de 05/02/2021, de la Delegación Provincial de Desarrollo Sostenible de Guadalajara, por la que se somete a información pública la apertura del procedimiento de concurrencia para la obtención de la autorización de proyecto de estación ITV en el ámbito geográfico de la provincia de Guadalajara. [NID 2021/1358]</t>
  </si>
  <si>
    <r>
      <rPr>
        <b val="1"/>
        <u val="single"/>
        <sz val="10"/>
        <color indexed="8"/>
        <rFont val="Helvetica Neue"/>
      </rPr>
      <t>2021/1526</t>
    </r>
  </si>
  <si>
    <t>Universidades. Extracto de 10/02/2021, de la Universidad de Castilla-La Mancha, de la convocatoria de ayudas de matrícula para estudiantes del título propio de Experto en Gestión y Seguridad Integral, aplicada al ámbito deportivo (EXGSI-8) (VIII Ed). Curso académico 2020/21. BDNS (Identif.): 548936. [NID 2021/1526]</t>
  </si>
  <si>
    <r>
      <rPr>
        <b val="1"/>
        <u val="single"/>
        <sz val="10"/>
        <color indexed="8"/>
        <rFont val="Helvetica Neue"/>
      </rPr>
      <t>2021/1529</t>
    </r>
  </si>
  <si>
    <t>Universidades. Extracto de 10/02/2021, de la Universidad de Castilla-La Mancha, de la convocatoria de ayudas de matrícula para estudiantes del título propio de Especialista en Marketing y Community Management de Empresas y Eventos Deportivos (EMCM-4) (IV Ed). Curso académico 2020/21. BDNS (Identif.): 548946. [NID 2021/1529]</t>
  </si>
  <si>
    <r>
      <rPr>
        <b val="1"/>
        <u val="single"/>
        <sz val="10"/>
        <color indexed="8"/>
        <rFont val="Helvetica Neue"/>
      </rPr>
      <t>2021/1337</t>
    </r>
  </si>
  <si>
    <t>Resolución de 09/02/2021, de la Secretaría General de la Presidencia, por la que se da publicidad a la formalización del contrato de la gestión integral de servicios del edificio sede de la Presidencia de la Junta de Comunidades de Castilla-La Mancha, situado en la plaza del Conde número 2, de Toledo. (Expediente 2020/010276). [NID 2021/1337]</t>
  </si>
  <si>
    <r>
      <rPr>
        <b val="1"/>
        <u val="single"/>
        <sz val="10"/>
        <color indexed="8"/>
        <rFont val="Helvetica Neue"/>
      </rPr>
      <t>2021/1556</t>
    </r>
  </si>
  <si>
    <t>Anuncio de 11/02/2021, de la Delegación Provincial de Economía, Empresas y Empleo de Albacete, por la que se inicia el período de información pública previsto en la Ley 5/2020, de 24 de julio, de Medidas Urgentes para la Declaración de Proyectos Prioritarios en Castilla-La Mancha. [NID 2021/1556]</t>
  </si>
  <si>
    <t>Ley 5/2020</t>
  </si>
  <si>
    <r>
      <rPr>
        <b val="1"/>
        <u val="single"/>
        <sz val="10"/>
        <color indexed="8"/>
        <rFont val="Helvetica Neue"/>
      </rPr>
      <t>2021/1369</t>
    </r>
  </si>
  <si>
    <t>Anuncio de 10/02/2021, de la Delegación Provincial de Economía, Empresas y Empleo de Toledo, por el que se inicia el período de información pública previsto en la Ley 5/2020, de 24 de julio, de Medidas Urgentes para la Declaración de Proyectos Prioritarios en Castilla-La Mancha. [NID 2021/1369]</t>
  </si>
  <si>
    <r>
      <rPr>
        <b val="1"/>
        <u val="single"/>
        <sz val="10"/>
        <color indexed="8"/>
        <rFont val="Helvetica Neue"/>
      </rPr>
      <t>2021/1336</t>
    </r>
  </si>
  <si>
    <t>Anuncio de 09/02/2021, de la Dirección General de Tributos y Ordenación del Juego, por el que se acuerda dar publicidad a la solicitud de devolución del aval. [NID 2021/1336]</t>
  </si>
  <si>
    <r>
      <rPr>
        <b val="1"/>
        <u val="single"/>
        <sz val="10"/>
        <color indexed="8"/>
        <rFont val="Helvetica Neue"/>
      </rPr>
      <t>2021/1345</t>
    </r>
  </si>
  <si>
    <t>Anuncio de 10/02/2021, de la Delegación Provincial de Agricultura, Agua y Desarrollo Rural de Guadalajara, por el que se ordena la publicación sobre apertura de plazo de información pública del estudio de impacto ambiental del proyecto denominado: Proyecto de obras inherentes a la concentración parcelaria de la zona de Torrecuadradilla (Guadalajara). [NID 2021/1345]</t>
  </si>
  <si>
    <t>Ley 21/2013, Ley 2/2020</t>
  </si>
  <si>
    <r>
      <rPr>
        <b val="1"/>
        <u val="single"/>
        <sz val="10"/>
        <color indexed="8"/>
        <rFont val="Helvetica Neue"/>
      </rPr>
      <t>2021/1374</t>
    </r>
  </si>
  <si>
    <t>Anuncio de 10/02/2021, de la Comisión Provincial de Ordenación del Territorio y Urbanismo de Albacete, por el que se publica el acuerdo de aprobación definitiva de la Modificación número 1/2018 de las Normas Subsidiarias de La Roda, adoptado en sesión de fecha 22/12/2020. [NID 2021/1374]</t>
  </si>
  <si>
    <t>Ley 29/1998, Ley 39/2015</t>
  </si>
  <si>
    <r>
      <rPr>
        <b val="1"/>
        <u val="single"/>
        <sz val="10"/>
        <color indexed="8"/>
        <rFont val="Helvetica Neue"/>
      </rPr>
      <t>2021/1178</t>
    </r>
  </si>
  <si>
    <t>Anuncio de 03/02/2021, de la Delegación Provincial de Desarrollo Sostenible de Cuenca, para la ocupación en montes demaniales, monte de utilidad pública número 181 denominado Dehesa Boyal de la pertenencia del Ayuntamiento de Cañamares, sito en el término municipal de Cañamares (Cuenca). [NID 2021/1178]</t>
  </si>
  <si>
    <r>
      <rPr>
        <b val="1"/>
        <u val="single"/>
        <sz val="10"/>
        <color indexed="8"/>
        <rFont val="Helvetica Neue"/>
      </rPr>
      <t>2021/1179</t>
    </r>
  </si>
  <si>
    <t>Anuncio de 04/02/2021, de la Delegación Provincial de Desarrollo Sostenible de Cuenca, sobre información pública de la solicitud de autorización administrativa previa y autorización administrativa de construcción de instalación eléctrica de alta tensión. Referencia: 16211000033-16211000309-16241001380. [NID 2021/1179]</t>
  </si>
  <si>
    <r>
      <rPr>
        <b val="1"/>
        <u val="single"/>
        <sz val="10"/>
        <color indexed="8"/>
        <rFont val="Helvetica Neue"/>
      </rPr>
      <t>2021/1359</t>
    </r>
  </si>
  <si>
    <t>Corrección de errores del Anuncio de 01/06/2020, de la Delegación Provincial de Desarrollo Sostenible de Guadalajara, sobre información pública del proyecto de la instalación solar fotovoltaica denominada Cuatro Caminos IV, de 3,75 MWp de potencia, infraestructuras auxiliares y de evacuación, a efectos de las solicitudes de autorización administrativa previa y de construcción, del expediente número 19270200484, publicado el 08/07/2020. [NID 2021/1359]</t>
  </si>
  <si>
    <r>
      <rPr>
        <b val="1"/>
        <u val="single"/>
        <sz val="10"/>
        <color indexed="8"/>
        <rFont val="Helvetica Neue"/>
      </rPr>
      <t>2021/1272</t>
    </r>
  </si>
  <si>
    <t>Anuncio de 05/02/2021, de la Delegación Provincial de Desarrollo Sostenible de Toledo, sobre ocupación de terrenos en vía pecuaria Colada del Molinillo (VP/79/20), en el término municipal de Los Yébenes (Toledo), con destino a PS-Paraje Palacia, 0001 (Los Yébenes). [NID 2021/1272]</t>
  </si>
  <si>
    <r>
      <rPr>
        <b val="1"/>
        <u val="single"/>
        <sz val="10"/>
        <color indexed="8"/>
        <rFont val="Helvetica Neue"/>
      </rPr>
      <t>2021/1273</t>
    </r>
  </si>
  <si>
    <t>Anuncio de 08/02/2021, de la Delegación Provincial de Desarrollo Sostenible de Toledo, sometiendo a información pública la solicitud, el estudio de impacto ambiental y el plan de restauración de la concesión de explotación Estela número 4.216 (0-0-1). [NID 2021/1273]</t>
  </si>
  <si>
    <t>Real Decreto 975/2009, Ley 39/2015, Ley 02/2020</t>
  </si>
  <si>
    <t>RD 777/2012 ESP, RD 975/2009 ESP</t>
  </si>
  <si>
    <r>
      <rPr>
        <b val="1"/>
        <u val="single"/>
        <sz val="10"/>
        <color indexed="8"/>
        <rFont val="Helvetica Neue"/>
      </rPr>
      <t>2021/1134</t>
    </r>
  </si>
  <si>
    <t>Anuncio de 01/02/2021, del Ayuntamiento de Albacete, de la Gerencia Municipal de Urbanismo y Vivienda, sobre publicación del acuerdo por el que se aprueba la suspensión del otorgamiento de licencias de demolición de edificios protegidos por revisión del Catálogo de Bienes y Espacios Protegidos. [NID 2021/1134]</t>
  </si>
  <si>
    <t>Ley 7/85, Ley 2/1998, Ley 57/2003</t>
  </si>
  <si>
    <r>
      <rPr>
        <b val="1"/>
        <u val="single"/>
        <sz val="10"/>
        <color indexed="8"/>
        <rFont val="Helvetica Neue"/>
      </rPr>
      <t>2021/1157</t>
    </r>
  </si>
  <si>
    <t>Anuncio de 01/02/2021, del Ayuntamiento de Albacete, de la Gerencia Municipal de Urbanismo y Vivienda, sobre información pública de la calificación y de la correspondiente licencia urbanística de nueva planta con instalación de actividad integrada en el polígono 80-parcela 61, 02900A080000610000JI, de este término municipal, en suelo no urbanizable de especial protección CP-3. [NID 2021/1157]</t>
  </si>
  <si>
    <r>
      <rPr>
        <b val="1"/>
        <u val="single"/>
        <sz val="10"/>
        <color indexed="8"/>
        <rFont val="Helvetica Neue"/>
      </rPr>
      <t>2021/1158</t>
    </r>
  </si>
  <si>
    <t>Anuncio de 01/02/2021, del Ayuntamiento de Albacete, de la Gerencia Municipal de Urbanismo y Vivienda, sobre información pública de la modificación de la calificación y de la correspondiente licencia urbanística de nueva planta con instalación de actividad integrada para ampliación de nave agrícola en el polígono 94-parcelas 181 y 183, de este término municipal, en terrenos clasificados como suelo no urbanizable de especial protección CP-3. [NID 2021/1158]</t>
  </si>
  <si>
    <r>
      <rPr>
        <b val="1"/>
        <u val="single"/>
        <sz val="10"/>
        <color indexed="8"/>
        <rFont val="Helvetica Neue"/>
      </rPr>
      <t>2021/1233</t>
    </r>
  </si>
  <si>
    <t>Anuncio de 01/02/2021, del Ayuntamiento de Albacete, de la Gerencia Municipal de Urbanismo y Vivienda, sobre información pública de la calificación y de la correspondiente licencia urbanística de nueva planta con instalación de actividad integrada en el polígono 34-parcelas 46, 48 y 37, de este término municipal, en suelo no urbanizable de especial protección CP-3. [NID 2021/1233]</t>
  </si>
  <si>
    <r>
      <rPr>
        <b val="1"/>
        <u val="single"/>
        <sz val="10"/>
        <color indexed="8"/>
        <rFont val="Helvetica Neue"/>
      </rPr>
      <t>2021/1110</t>
    </r>
  </si>
  <si>
    <t>Anuncio de 03/02/2021, del Ayuntamiento de Herencia (Ciudad Real), sobre información pública de la tramitación de calificación y licencia urbanística para la instalación de casa rural, en el polígono 64, parcela 99, calificado como suelo rústico de reserva. [NID 2021/1110]</t>
  </si>
  <si>
    <r>
      <rPr>
        <b val="1"/>
        <u val="single"/>
        <sz val="10"/>
        <color indexed="8"/>
        <rFont val="Helvetica Neue"/>
      </rPr>
      <t>2021/1147</t>
    </r>
  </si>
  <si>
    <t>Anuncio de 03/02/2021, del Ayuntamiento de San Pedro (Albacete), sobre información pública de la solicitud de calificación urbanística previa a la obtención de licencia urbanística para llevar a cabo obras de construcción de una nave para extracción de aceite esencial en la parcela 82 del polígono 10 del catastro de rústica. [NID 2021/1147]</t>
  </si>
  <si>
    <r>
      <rPr>
        <b val="1"/>
        <u val="single"/>
        <sz val="10"/>
        <color indexed="8"/>
        <rFont val="Helvetica Neue"/>
      </rPr>
      <t>2021/1119</t>
    </r>
  </si>
  <si>
    <t>Anuncio de 02/02/2021, del Ayuntamiento de Sigüenza (Guadalajara), de información pública de expediente de calificación y licencia urbanística para la construcción e instalación de planta de reciclaje de residuos de la construcción y demolición en el inmueble sito en suelo rústico de reserva en la parcela 30 del polígono 501. [NID 2021/1119]</t>
  </si>
  <si>
    <r>
      <rPr>
        <b val="1"/>
        <u val="single"/>
        <sz val="10"/>
        <color indexed="8"/>
        <rFont val="Helvetica Neue"/>
      </rPr>
      <t>2021/1145</t>
    </r>
  </si>
  <si>
    <t>Anuncio de 04/02/2021, del Ayuntamiento de Villanueva de la Jara (Cuenca), sobre información pública del expediente de calificación y licencia urbanística y de actividad para ampliación de nave existente para nuevo uso en el polígono 15, parcelas 50 y 51. [NID 2021/1145]</t>
  </si>
  <si>
    <r>
      <rPr>
        <b val="1"/>
        <u val="single"/>
        <sz val="10"/>
        <color indexed="8"/>
        <rFont val="Helvetica Neue"/>
      </rPr>
      <t>2021/1452</t>
    </r>
  </si>
  <si>
    <t>Universidades. Resolución de 04/12/2020, de la Universidad de Castilla-La Mancha, por la que se nombra Catedrática de Universidad a doña Carolina Escobar Lucas. [NID 2021/1452]</t>
  </si>
  <si>
    <t>2021-02-18</t>
  </si>
  <si>
    <r>
      <rPr>
        <b val="1"/>
        <u val="single"/>
        <sz val="10"/>
        <color indexed="8"/>
        <rFont val="Helvetica Neue"/>
      </rPr>
      <t>2021/1437</t>
    </r>
  </si>
  <si>
    <t>Notificaciones. Notificación de 11/02/2021, de la Secretaría General, por la que se da publicidad a la resolución por la que se resuelve el expediente disciplinario con número 001/2020. [NID 2021/1437]</t>
  </si>
  <si>
    <r>
      <rPr>
        <b val="1"/>
        <u val="single"/>
        <sz val="10"/>
        <color indexed="8"/>
        <rFont val="Helvetica Neue"/>
      </rPr>
      <t>2021/1425</t>
    </r>
  </si>
  <si>
    <t>Notificaciones. Notificación de 10/02/2021, de la Secretaría General, por la que se ordena la publicación de la comunicación de la interposición de recurso de alzada en expediente DEP-19-0010/2020-V. [NID 2021/1425]</t>
  </si>
  <si>
    <r>
      <rPr>
        <b val="1"/>
        <u val="single"/>
        <sz val="10"/>
        <color indexed="8"/>
        <rFont val="Helvetica Neue"/>
      </rPr>
      <t>2021/1591</t>
    </r>
  </si>
  <si>
    <t>Ayudas y Subvenciones. Resolución de 11/02/2021, del Instituto de Promoción Exterior de Castilla-La Mancha, por la que se aprueba la convocatoria de concesión de subvenciones para la participación en la misión comercial virtual de vino en Polonia 2021, al amparo de la Orden 92/2020, de 24 de junio, de la Consejería de Economía, Empresas y Empleo, por la que se establecen las bases reguladoras de las ayudas para la participación agrupada en acciones de internacionalización convocadas por el Instituto de Promoción Exterior de Castilla-La Mancha. Extracto BDNS (Identif.): 549070. [NID 2021/1591]</t>
  </si>
  <si>
    <t>Real Decreto 887/2006, Ley 39/2015, Ley 4/2018, Ley 58/2003, RESOLUCIÓN DE 11 DE FEBRERO DE 2021, Ley 12/1991, Ley 5/2017, Real Decreto 209/2003, Ley 38/2003, Ley 11/2003, Orden HFP/1979/2016, Ley 50/2002</t>
  </si>
  <si>
    <r>
      <rPr>
        <b val="1"/>
        <u val="single"/>
        <sz val="10"/>
        <color indexed="8"/>
        <rFont val="Helvetica Neue"/>
      </rPr>
      <t>2021/1592</t>
    </r>
  </si>
  <si>
    <t>Ayudas y Subvenciones. Resolución de 11/02/2021, del Instituto de Promoción Exterior de Castilla-La Mancha, por la que se aprueba la convocatoria de concesión de subvenciones para la participación en la  misión comercial virtual de vino en Reino Unido 2021, al amparo de la Orden 92/2020, de 24 de junio, de la Consejería de Economía, Empresas y Empleo, por la que se establecen las bases reguladoras de las ayudas para la participación agrupada en acciones de internacionalización convocadas por el Instituto de Promoción Exterior de Castilla-La Mancha. Extracto BDNS (Identif.): 549066. [NID 2021/1592]</t>
  </si>
  <si>
    <r>
      <rPr>
        <b val="1"/>
        <u val="single"/>
        <sz val="10"/>
        <color indexed="8"/>
        <rFont val="Helvetica Neue"/>
      </rPr>
      <t>2021/1593</t>
    </r>
  </si>
  <si>
    <t>Ayudas y Subvenciones. Resolución de 11/02/2021, del Instituto de Promoción Exterior de Castilla-La Mancha, por la que se aprueba la convocatoria de concesión de subvenciones para la participación en la misión comercial virtual de producto ecológico en Suiza 2021, al amparo de la Orden 92/2020, de 24 de junio, de la Consejería de Economía, Empresas y Empleo, por la que se establecen las bases reguladoras de las ayudas para la participación agrupada en acciones de internacionalización convocadas por el Instituto de Promoción Exterior de Castilla-La Mancha. Extracto BDNS (Identif.): 549063. [NID 2021/1593]</t>
  </si>
  <si>
    <r>
      <rPr>
        <b val="1"/>
        <u val="single"/>
        <sz val="10"/>
        <color indexed="8"/>
        <rFont val="Helvetica Neue"/>
      </rPr>
      <t>2021/1609</t>
    </r>
  </si>
  <si>
    <t>Atención Sanitaria. Resolución de 15/02/2021, de la Secretaría General, por la que se dispone la publicación del acuerdo entre la Consejería de Sanidad y el Servicio de Salud de Castilla-La Mancha (Sescam), por el que la Consejería de Sanidad encomienda al Sescam la gestión del Registro de Actividad de Atención Sanitaria Especializada de Castilla-La Mancha. [NID 2021/1609]</t>
  </si>
  <si>
    <t>Ley 16/2003, Ley 40/2015, Real Decreto 69/2015, Ley 14/1986, Ley 9/2017, Ley 41/2002, Ley 11/2003, Reglamento (UE) 2016/679</t>
  </si>
  <si>
    <t>LEY 14/1986 ESP, LEY 41/2002 ESP, LEY 9/2017 ESP</t>
  </si>
  <si>
    <r>
      <rPr>
        <b val="1"/>
        <u val="single"/>
        <sz val="10"/>
        <color indexed="8"/>
        <rFont val="Helvetica Neue"/>
      </rPr>
      <t>2021/1460</t>
    </r>
  </si>
  <si>
    <t>Sanciones. Notificación de 05/02/2021, de la Delegación Provincial de Sanidad de Guadalajara, por la que se da publicidad al acuerdo de iniciación de expediente sancionador por infracción en materia de salud pública número S19/229/2020 de fecha 01/09/2020. [NID 2021/1460]</t>
  </si>
  <si>
    <r>
      <rPr>
        <b val="1"/>
        <u val="single"/>
        <sz val="10"/>
        <color indexed="8"/>
        <rFont val="Helvetica Neue"/>
      </rPr>
      <t>2021/1467</t>
    </r>
  </si>
  <si>
    <t>Sanciones. Notificación de 05/02/2021, de la Delegación Provincial de Sanidad de Guadalajara, por la que se da publicidad al acuerdo de iniciación de expediente sancionador por infracción en materia de salud pública número S19/59/2020 de fecha 30/07/2020. [NID 2021/1467]</t>
  </si>
  <si>
    <r>
      <rPr>
        <b val="1"/>
        <u val="single"/>
        <sz val="10"/>
        <color indexed="8"/>
        <rFont val="Helvetica Neue"/>
      </rPr>
      <t>2021/1470</t>
    </r>
  </si>
  <si>
    <t>Sanciones. Notificación de 05/02/2021, de la Delegación Provincial de Sanidad de Guadalajara, por la que se da publicidad al acuerdo de iniciación de expediente sancionador por infracción en materia de salud pública número S19/212/2020 de fecha 19/08/2020. [NID 2021/1470]</t>
  </si>
  <si>
    <r>
      <rPr>
        <b val="1"/>
        <u val="single"/>
        <sz val="10"/>
        <color indexed="8"/>
        <rFont val="Helvetica Neue"/>
      </rPr>
      <t>2021/1471</t>
    </r>
  </si>
  <si>
    <t>Sanciones. Notificación de 05/02/2021, de la Delegación Provincial de Sanidad de Guadalajara, por la que se da publicidad al acuerdo de iniciación de expediente sancionador por infracción en materia de salud pública número S19/168/2020 de fecha 14/08/2020. [NID 2021/1471]</t>
  </si>
  <si>
    <r>
      <rPr>
        <b val="1"/>
        <u val="single"/>
        <sz val="10"/>
        <color indexed="8"/>
        <rFont val="Helvetica Neue"/>
      </rPr>
      <t>2021/1472</t>
    </r>
  </si>
  <si>
    <t>Sanciones. Notificación de 05/02/2021, de la Delegación Provincial de Sanidad de Guadalajara, por la que se da publicidad al acuerdo de iniciación de expediente sancionador por infracción en materia de salud pública número S19/189/2020 de fecha 19/08/2020. [NID 2021/1472]</t>
  </si>
  <si>
    <r>
      <rPr>
        <b val="1"/>
        <u val="single"/>
        <sz val="10"/>
        <color indexed="8"/>
        <rFont val="Helvetica Neue"/>
      </rPr>
      <t>2021/1474</t>
    </r>
  </si>
  <si>
    <t>Sanciones. Notificación de 05/02/2021, de la Delegación Provincial de Sanidad de Guadalajara, por la que se da publicidad al acuerdo de iniciación de expediente sancionador por infracción en materia de salud pública número S19/42/2020 de fecha 06/07/2020. [NID 2021/1474]</t>
  </si>
  <si>
    <r>
      <rPr>
        <b val="1"/>
        <u val="single"/>
        <sz val="10"/>
        <color indexed="8"/>
        <rFont val="Helvetica Neue"/>
      </rPr>
      <t>2021/1475</t>
    </r>
  </si>
  <si>
    <t>Sanciones. Notificación de 05/02/2021, de la Delegación Provincial de Sanidad de Guadalajara, por la que se da publicidad al acuerdo de iniciación de expediente sancionador por infracción en materia de salud pública número S19/186/2020 de fecha 19/08/2020. [NID 2021/1475]</t>
  </si>
  <si>
    <r>
      <rPr>
        <b val="1"/>
        <u val="single"/>
        <sz val="10"/>
        <color indexed="8"/>
        <rFont val="Helvetica Neue"/>
      </rPr>
      <t>2021/1459</t>
    </r>
  </si>
  <si>
    <t>Sanciones. Notificación de 08/02/2021, de la Delegación Provincial de Sanidad de Guadalajara, por la que se da publicidad al acuerdo de iniciación de expediente sancionador por infracción en materia de salud pública número S19/912/2020 de fecha 15/01/2021. [NID 2021/1459]</t>
  </si>
  <si>
    <r>
      <rPr>
        <b val="1"/>
        <u val="single"/>
        <sz val="10"/>
        <color indexed="8"/>
        <rFont val="Helvetica Neue"/>
      </rPr>
      <t>2021/1461</t>
    </r>
  </si>
  <si>
    <t>Sanciones. Notificación de 08/02/2021, de la Delegación Provincial de Sanidad de Guadalajara, por la que se da publicidad al acuerdo de iniciación de expediente sancionador por infracción en materia de salud pública número S19/794/2020 de fecha 07/01/2021. [NID 2021/1461]</t>
  </si>
  <si>
    <r>
      <rPr>
        <b val="1"/>
        <u val="single"/>
        <sz val="10"/>
        <color indexed="8"/>
        <rFont val="Helvetica Neue"/>
      </rPr>
      <t>2021/1462</t>
    </r>
  </si>
  <si>
    <t>Sanciones. Notificación de 08/02/2021, de la Delegación Provincial de Sanidad de Guadalajara, por la que se da publicidad al acuerdo de iniciación de expediente sancionador por infracción en materia de salud pública número S19/1052/2020 de fecha 01/02/2021. [NID 2021/1462]</t>
  </si>
  <si>
    <r>
      <rPr>
        <b val="1"/>
        <u val="single"/>
        <sz val="10"/>
        <color indexed="8"/>
        <rFont val="Helvetica Neue"/>
      </rPr>
      <t>2021/1468</t>
    </r>
  </si>
  <si>
    <t>Sanciones. Notificación de 08/02/2021, de la Delegación Provincial de Sanidad de Guadalajara, por la que se da publicidad al acuerdo de iniciación de expediente sancionador por infracción en materia de salud pública número S19/906/2020 de fecha 19/01/2021. [NID 2021/1468]</t>
  </si>
  <si>
    <r>
      <rPr>
        <b val="1"/>
        <u val="single"/>
        <sz val="10"/>
        <color indexed="8"/>
        <rFont val="Helvetica Neue"/>
      </rPr>
      <t>2021/1469</t>
    </r>
  </si>
  <si>
    <t>Sanciones. Notificación de 08/02/2021, de la Delegación Provincial de Sanidad de Guadalajara, por la que se da publicidad al acuerdo de iniciación de expediente sancionador por infracción en materia de salud pública número S19/800/2020 de fecha 12/01/2021. [NID 2021/1469]</t>
  </si>
  <si>
    <r>
      <rPr>
        <b val="1"/>
        <u val="single"/>
        <sz val="10"/>
        <color indexed="8"/>
        <rFont val="Helvetica Neue"/>
      </rPr>
      <t>2021/1458</t>
    </r>
  </si>
  <si>
    <t>Sanciones. Notificación de 11/02/2021, de la Delegación Provincial de Sanidad de Guadalajara, por la que se da publicidad al acuerdo de iniciación de expediente sancionador por infracción en materia de salud pública número S19/460/2020 de fecha 15/10/2020. [NID 2021/1458]</t>
  </si>
  <si>
    <r>
      <rPr>
        <b val="1"/>
        <u val="single"/>
        <sz val="10"/>
        <color indexed="8"/>
        <rFont val="Helvetica Neue"/>
      </rPr>
      <t>2021/1463</t>
    </r>
  </si>
  <si>
    <t>Sanciones. Notificación de 11/02/2021, de la Delegación Provincial de Sanidad de Guadalajara, por la que se da publicidad al acuerdo de iniciación de expediente sancionador por infracción en materia de salud pública número S19/491/2020 de fecha 15/10/2020. [NID 2021/1463]</t>
  </si>
  <si>
    <r>
      <rPr>
        <b val="1"/>
        <u val="single"/>
        <sz val="10"/>
        <color indexed="8"/>
        <rFont val="Helvetica Neue"/>
      </rPr>
      <t>2021/1464</t>
    </r>
  </si>
  <si>
    <t>Sanciones. Notificación de 11/02/2021, de la Delegación Provincial de Sanidad de Guadalajara, por la que se da publicidad al acuerdo de iniciación de expediente sancionador por infracción en materia de salud pública número S19/457/2020 de fecha 15/10/2020. [NID 2021/1464]</t>
  </si>
  <si>
    <r>
      <rPr>
        <b val="1"/>
        <u val="single"/>
        <sz val="10"/>
        <color indexed="8"/>
        <rFont val="Helvetica Neue"/>
      </rPr>
      <t>2021/1465</t>
    </r>
  </si>
  <si>
    <t>Sanciones. Notificación de 11/02/2021, de la Delegación Provincial de Sanidad de Guadalajara, por la que se da publicidad al acuerdo de iniciación de expediente sancionador por infracción en materia de salud pública número S19/411/2020 de fecha 16/10/2020. [NID 2021/1465]</t>
  </si>
  <si>
    <r>
      <rPr>
        <b val="1"/>
        <u val="single"/>
        <sz val="10"/>
        <color indexed="8"/>
        <rFont val="Helvetica Neue"/>
      </rPr>
      <t>2021/1466</t>
    </r>
  </si>
  <si>
    <t>Sanciones. Notificación de 11/02/2021, de la Delegación Provincial de Sanidad de Guadalajara, por la que se da publicidad al acuerdo de iniciación de expediente sancionador por infracción en materia de salud pública número S19/400/2020 de fecha 16/10/2020. [NID 2021/1466]</t>
  </si>
  <si>
    <r>
      <rPr>
        <b val="1"/>
        <u val="single"/>
        <sz val="10"/>
        <color indexed="8"/>
        <rFont val="Helvetica Neue"/>
      </rPr>
      <t>2021/1473</t>
    </r>
  </si>
  <si>
    <t>Sanciones. Notificación de 11/02/2021, de la Delegación Provincial de Sanidad de Guadalajara, por la que se da publicidad al acuerdo de iniciación de expediente sancionador por infracción en materia de salud pública número S19/462/2020 de fecha 15/10/2020. [NID 2021/1473]</t>
  </si>
  <si>
    <r>
      <rPr>
        <b val="1"/>
        <u val="single"/>
        <sz val="10"/>
        <color indexed="8"/>
        <rFont val="Helvetica Neue"/>
      </rPr>
      <t>2021/1435</t>
    </r>
  </si>
  <si>
    <t>Sanciones. Notificación de 11/02/2021, de la Delegación Provincial de Sanidad de Toledo, por la que se da publicidad a la Resolución de fecha 02/02/2021, del procedimiento sancionador por infracción en materia de salud pública, al no haberse podido practicar la notificación personal en el último domicilio conocido (expediente número Covid/45056/2020). [NID 2021/1435]</t>
  </si>
  <si>
    <r>
      <rPr>
        <b val="1"/>
        <u val="single"/>
        <sz val="10"/>
        <color indexed="8"/>
        <rFont val="Helvetica Neue"/>
      </rPr>
      <t>2021/1365</t>
    </r>
  </si>
  <si>
    <t>Universidades. Acuerdo de 09/02/2021, del Consejo de Gobierno, por el que se autoriza la implantación y puesta en funcionamiento del plan de estudios conducente a la obtención del título de Máster Universitario en Modelización y Análisis de Datos Económicos por la Universidad de Castilla-La Mancha. [NID 2021/1365]</t>
  </si>
  <si>
    <t>Real Decreto 1393/2007</t>
  </si>
  <si>
    <r>
      <rPr>
        <b val="1"/>
        <u val="single"/>
        <sz val="10"/>
        <color indexed="8"/>
        <rFont val="Helvetica Neue"/>
      </rPr>
      <t>2021/1366</t>
    </r>
  </si>
  <si>
    <t>Universidades. Acuerdo de 09/02/2021, del Consejo de Gobierno, por el que se autoriza la implantación y puesta en funcionamiento del plan de estudios conducente a la obtención del título de Máster Universitario en Fisioterapia en Disfunciones del Suelo Pélvico por la Universidad de Castilla-La Mancha. [NID 2021/1366]</t>
  </si>
  <si>
    <r>
      <rPr>
        <b val="1"/>
        <u val="single"/>
        <sz val="10"/>
        <color indexed="8"/>
        <rFont val="Helvetica Neue"/>
      </rPr>
      <t>2021/1433</t>
    </r>
  </si>
  <si>
    <t>Bienes de Interés Cultural. Acuerdo de 09/02/2021, del Consejo de Gobierno, por el que se declara Bien de Interés Cultural el Toque Manual de Campanas, en el municipio de Alustante (Guadalajara), con la categoría de Bien Inmaterial. [NID 2021/1433]</t>
  </si>
  <si>
    <t>Ley 39/2015, Ley 4/2013, Ley 29/1998</t>
  </si>
  <si>
    <r>
      <rPr>
        <b val="1"/>
        <u val="single"/>
        <sz val="10"/>
        <color indexed="8"/>
        <rFont val="Helvetica Neue"/>
      </rPr>
      <t>2021/1450</t>
    </r>
  </si>
  <si>
    <t>Notificaciones. Notificación de 03/02/2021, de la Secretaría General, por la que se procede a la publicación de la indicación de las resoluciones correspondientes a los procedimientos de responsabilidad patrimonial, al no haberse podido practicar la notificación en el domicilio facilitado por los interesados. [NID 2021/1450]</t>
  </si>
  <si>
    <r>
      <rPr>
        <b val="1"/>
        <u val="single"/>
        <sz val="10"/>
        <color indexed="8"/>
        <rFont val="Helvetica Neue"/>
      </rPr>
      <t>2021/1419</t>
    </r>
  </si>
  <si>
    <t>Información Pública. Resolución de 09/02/2021, de la Secretaría General, por la que se dispone la apertura de un período de información pública sobre el proyecto de decreto por el que se regula el depósito de fianzas y el registro de contratos de arrendamiento de fincas urbanas de Castilla-La Mancha. [NID 2021/1419]</t>
  </si>
  <si>
    <t>Ley 39/2015, Ley 4/2016, Orden de 11 de septiembre de 2013</t>
  </si>
  <si>
    <r>
      <rPr>
        <b val="1"/>
        <u val="single"/>
        <sz val="10"/>
        <color indexed="8"/>
        <rFont val="Helvetica Neue"/>
      </rPr>
      <t>2021/1443</t>
    </r>
  </si>
  <si>
    <t>Sanciones. Notificación de 02/11/2020, de la Secretaría General, por la que se da publicidad a la resolución del procedimiento sancionador en materia de montes y gestión forestal sostenible número SA 23/2020. [NID 2021/1443]</t>
  </si>
  <si>
    <r>
      <rPr>
        <b val="1"/>
        <u val="single"/>
        <sz val="10"/>
        <color indexed="8"/>
        <rFont val="Helvetica Neue"/>
      </rPr>
      <t>2021/1445</t>
    </r>
  </si>
  <si>
    <t>Notificaciones. Notificación de 19/01/2021, de la Secretaría General, por la que se da publicidad a la resolución del recurso de alzada interpuesto en materia de pesca número RA 299-2019. [NID 2021/1445]</t>
  </si>
  <si>
    <r>
      <rPr>
        <b val="1"/>
        <u val="single"/>
        <sz val="10"/>
        <color indexed="8"/>
        <rFont val="Helvetica Neue"/>
      </rPr>
      <t>2021/1440</t>
    </r>
  </si>
  <si>
    <t>Información Pública. Resolución de 07/02/2021, de la Dirección General de Medio Natural y Biodiversidad, por la que se dispone la apertura de un período de información pública en el expediente de aprobación de la orden por la que se desarrolla el procedimiento de declaración y se regula el inventario de árboles y ejemplares singulares de Castilla-La Mancha y se crea la Red de Rodales de Bosques Próximos a la Madurez en Castilla-La Mancha. [NID 2021/1440]</t>
  </si>
  <si>
    <t>Ley 39/2015, Ley 11/2003, Ley 3/2008</t>
  </si>
  <si>
    <r>
      <rPr>
        <b val="1"/>
        <u val="single"/>
        <sz val="10"/>
        <color indexed="8"/>
        <rFont val="Helvetica Neue"/>
      </rPr>
      <t>2021/1451</t>
    </r>
  </si>
  <si>
    <t>Medio Ambiente. Resolución de 29/01/2021, de la Dirección General de Economía Circular, por la que se modifica la Resolución de 17/04/2008, de la Dirección General de Evaluación Ambiental, por la que se otorga la autorización ambiental integrada para una explotación porcina ubicada en el término municipal de Las Herencias (Toledo), cuya titular es la empresa Explotaciones Ganaderas las Aldeas, SLU, como consecuencia de una modificación no sustancial. [NID 2021/1451]</t>
  </si>
  <si>
    <t>Ley 39/2015, Real Decreto 815/2013, resolución de 13 de septiembre de 2019, Real Decreto 1135/2002, resolución de 5 de diciembre de 2013, Real Decreto 306/2020, Real Decreto Legislativo 1/2016, Resolución de 17 de abril de 2008, Ley 16/2002, resolución de 11 de noviembre de 2010, Ley 2/2020</t>
  </si>
  <si>
    <t>LEY 16/2002 ESP, LEY 5/2013 ESP, RD 509/2007 ESP, RD 815/2013 ESP, RDG 1/2016 ESP</t>
  </si>
  <si>
    <r>
      <rPr>
        <b val="1"/>
        <u val="single"/>
        <sz val="10"/>
        <color indexed="8"/>
        <rFont val="Helvetica Neue"/>
      </rPr>
      <t>2021/1448</t>
    </r>
  </si>
  <si>
    <t>Instalaciones Eléctricas. Resolución de 09/02/2021, de la Dirección General de Transición Energética, sobre autorización administrativa previa y autorización administrativa de construcción de la instalación solar fotovoltaica para autoconsumo con excedentes denominada parque fotovoltaico Exporinsa-Belén, infraestructuras auxiliares y de evacuación (referencia: 2703/01107). [NID 2021/1448]</t>
  </si>
  <si>
    <t>Ley 39/2015, Ley 24/2013, Real Decreto 1183/2020, ley 39/2015, Ley 2/2020</t>
  </si>
  <si>
    <t>LEY 24/2013 ESP, ORD IET/338/2014 ESP, RD 1183/2020 ESP</t>
  </si>
  <si>
    <r>
      <rPr>
        <b val="1"/>
        <u val="single"/>
        <sz val="10"/>
        <color indexed="8"/>
        <rFont val="Helvetica Neue"/>
      </rPr>
      <t>2021/1442</t>
    </r>
  </si>
  <si>
    <t>Consumo. Resolución de 09/02/2021, de la Dirección General de Agenda 2030 y Consumo, por la que se da publicidad a determinadas acreditaciones de inspectores provinciales de consumo. [NID 2021/1442]</t>
  </si>
  <si>
    <t>Ley 3/2019</t>
  </si>
  <si>
    <t>RES 17/12/2019 CAN</t>
  </si>
  <si>
    <r>
      <rPr>
        <b val="1"/>
        <u val="single"/>
        <sz val="10"/>
        <color indexed="8"/>
        <rFont val="Helvetica Neue"/>
      </rPr>
      <t>2021/1414</t>
    </r>
  </si>
  <si>
    <t>Instalaciones Eléctricas. Resolución de 10/02/2021, de la Delegación Provincial de Desarrollo Sostenible de Albacete, de autorización administrativa previa y autorización administrativa de construcción de instalación de energía eléctrica, emplazada en el término municipal de Albacete. Referencia: 02211003543. [NID 2021/1414]</t>
  </si>
  <si>
    <r>
      <rPr>
        <b val="1"/>
        <u val="single"/>
        <sz val="10"/>
        <color indexed="8"/>
        <rFont val="Helvetica Neue"/>
      </rPr>
      <t>2021/1418</t>
    </r>
  </si>
  <si>
    <t>Medio Ambiente. Resolución de 08/02/2021, de la Delegación Provincial de Desarrollo Sostenible de Ciudad Real, por la que se formula la declaración de impacto ambiental del proyecto denominado: Instalación de cerramiento ganadero en el paraje Fuente del Moral (término municipal de Calzada de Calatrava, Ciudad Real), expediente PRO-CR-18-1105, cuyas promotoras son doña Piedad y doña Luisa Elvira Villalón Fernández. [NID 2021/1418]</t>
  </si>
  <si>
    <t>Ley 3/2008, Ley 22/2011, Orden de 16 de mayo de 2006, Ley 9/2012, Ley 2/2020, Ley 4/2007, Ley 8/2007, Ley 3/2015, Real Decreto 1528/2012, Real Decreto 833/1988, Ley 3/2016, Ley 4/2013, Ley 9/1999, Ley 21/2013, Ley 20/1986</t>
  </si>
  <si>
    <t>LEY 20/1986 ESP, LEY 21/2013 ESP, LEY 22/2011 ESP, LEY 5/2013 ESP, LEY 8/2007 ESP, LEY 9/2018 ESP, ORD AAA/699/2016 ESP, ORD APM/189/2018 ESP, ORD APM/205/2018 ESP, ORD APM/206/2018 ESP, ORD APM/397/2018 ESP, ORD TEC/852/2019 ESP, ORD TED/363/2020 ESP, ORD TED/426/2020 ESP, RD 1528/2012 ESP, RD 198/2017 ESP, RD 833/1988 ESP, RD 952/1997 ESP, RES 8/3/2016 ESP, STC 13/2015 ESP , STC 53/2017 ESP</t>
  </si>
  <si>
    <r>
      <rPr>
        <b val="1"/>
        <u val="single"/>
        <sz val="10"/>
        <color indexed="8"/>
        <rFont val="Helvetica Neue"/>
      </rPr>
      <t>2021/1449</t>
    </r>
  </si>
  <si>
    <t>Instalaciones Eléctricas. Resolución de 09/02/2021, de la Delegación Provincial de Desarrollo Sostenible de Cuenca, sobre autorización administrativa previa, aprobación del proyecto de ejecución y reconocimiento en concreto de utilidad pública de instalación eléctrica de alta tensión. Referencia: 162190-00026. [NID 2021/1449]</t>
  </si>
  <si>
    <r>
      <rPr>
        <b val="1"/>
        <u val="single"/>
        <sz val="10"/>
        <color indexed="8"/>
        <rFont val="Helvetica Neue"/>
      </rPr>
      <t>2021/1412</t>
    </r>
  </si>
  <si>
    <t>Medio Ambiente. Resolución de 10/02/2021, de la Delegación Provincial de Desarrollo Sostenible de Cuenca, por la que se formula el informe de impacto ambiental del proyecto: Aprovechamiento de 69,172 m³ anuales de aguas superficiales del río Escabas con destino a riego de 11,5287 ha, situado en el término municipal de Priego (Cuenca), cuya promotora es Gea Desarrollo Rural, SL. Expediente: PRO-CU-20-1018. [NID 2021/1412]</t>
  </si>
  <si>
    <t>Orden APM/1007/2017, Real Decreto 1311/2012, Ley 9/1999, Ley 42/2007, Ley 1/1992, Ley 9/2012, Ley 9/99, Real Decreto Legislativo 1/2001, Ley 16/1985, Real Decreto 1416/2001, Ley 37/2003, Resolución de 26 de diciembre de 2019, Ley 4/2013, Ley 2/2020, Real Decreto 506/2013, Ley 22/2011, Real Decreto 679/2006, Real Decreto 261/1996, Ley 43/2002</t>
  </si>
  <si>
    <t>LEY 1/2018 ESP, LEY 22/2011 ESP, LEY 33/2015 ESP, LEY 37/2003 ESP, LEY 42/2007 ESP, LEY 43/2002 ESP, LEY 5/2013 ESP, ORD AAA/2564/2015 ESP, ORD AAA/2809/2012 ESP, ORD AAA/699/2016 ESP, ORD APA/1401/2018 ESP, ORD APA/161/2020 ESP, ORD APM/1007/2017 ESP, ORD APM/189/2018 ESP, ORD APM/205/2018 ESP, ORD APM/206/2018 ESP, ORD APM/397/2018 ESP, ORD ARM/795/2011 ESP, ORD PCI/1319/2018 ESP, ORD TEC/852/2019 ESP, ORD TED/363/2020 ESP, ORD TED/426/2020 ESP, RD 1038/2012 ESP, RD 1274/2011 ESP, RD 1311/2012 ESP, RD 1367/2007 ESP, RD 1416/2001 ESP, RD 1513/2005 ESP, RD 506/2013 ESP, RD 535/2017 ESP, RD 555/2019 ESP, RD 679/2006 ESP, RD 71/2016 ESP, RD 849/1986 ESP, RDG 1/2001 ESP, RDL 10/2017 ESP, RDL 4/2007 ESP, RES 22/6/2017 ESP (2), RES 8/5/2007 ESP</t>
  </si>
  <si>
    <r>
      <rPr>
        <b val="1"/>
        <u val="single"/>
        <sz val="10"/>
        <color indexed="8"/>
        <rFont val="Helvetica Neue"/>
      </rPr>
      <t>2021/1421</t>
    </r>
  </si>
  <si>
    <t>Medio Ambiente. Resolución de 10/02/2021, de la Delegación Provincial de Desarrollo Sostenible de Toledo, por la que se formula informe de impacto ambiental del proyecto: Instalación solar fotovoltaica e infraestructura de evacuación (expediente PRO-TO-19-2506), situado en el término municipal de Calzada de Oropesa (Toledo), cuya promotora es Energía, Innovación y Desarrollo Fotovoltaico, SL. [NID 2021/1421]</t>
  </si>
  <si>
    <t>Ley 31/1995, Ley 37/2015, Orden APM/1007/2017, Ley 9/90, Real Decreto 212/2002, Ley 9/1999, Real Decreto 952/1997, Real Decreto 1890/2008, Ley 9/2012, Ley 4/2007, Ley 34/2007, Real Decreto 105/2008, Real Decreto Legislativo 1/2001, Ley 21/2013, Ley 2/1998, Real Decreto 833/1998, Ley 37/2003, Ley 4/2013, Ley 2/2020, Ley 22/2011, Real Decreto 524/2006, Real Decreto 110/2015, Real Decreto 289/2003</t>
  </si>
  <si>
    <t>LEY 1/2018 ESP, LEY 21/2013 ESP, LEY 22/2011 ESP, LEY 31/1995 ESP, LEY 34/2007 ESP, LEY 37/2003 ESP, LEY 37/2015 ESP, LEY 5/2013 ESP, LEY 9/2018 ESP, ORD AAA/699/2016 ESP, ORD APA/1401/2018 ESP, ORD APM/1007/2017 ESP, ORD APM/189/2018 ESP, ORD APM/205/2018 ESP, ORD APM/206/2018 ESP, ORD APM/397/2018 ESP, ORD PCI/1319/2018 ESP, ORD TEC/852/2019 ESP, ORD TED/363/2020 ESP, ORD TED/426/2020 ESP, RD 1038/2012 ESP, RD 1042/2017 ESP, RD 105/2008 ESP, RD 110/2015 ESP, RD 1367/2007 ESP, RD 1513/2005 ESP, RD 171/2004 ESP, RD 1890/2008 ESP, RD 212/2002 ESP, RD 27/2021 ESP, RD 524/2006 ESP, RD 849/1986 ESP, RD 952/1997 ESP, RDG 1/2001 ESP, RDL 10/2017 ESP, RDL 4/2007 ESP, RES 22/6/2017 ESP (2), RES 29/5/2017 ESP, RES 5/11/2010 ESP, RES 8/3/2016 ESP, STC 13/2015 ESP , STC 53/2017 ESP</t>
  </si>
  <si>
    <r>
      <rPr>
        <b val="1"/>
        <u val="single"/>
        <sz val="10"/>
        <color indexed="8"/>
        <rFont val="Helvetica Neue"/>
      </rPr>
      <t>2021/1423</t>
    </r>
  </si>
  <si>
    <t>Instalaciones Eléctricas. Resolución de 10/02/2021, de la Delegación Provincial de Desarrollo Sostenible de Toledo, de autorización administrativa previa y autorización administrativa de construcción de instalación eléctrica de alta tensión. Referencia: E-20409 corresponde II. [NID 2021/1423]</t>
  </si>
  <si>
    <t>Ley 21/1992, Ley 39/2015, Ley 24/2013</t>
  </si>
  <si>
    <r>
      <rPr>
        <b val="1"/>
        <u val="single"/>
        <sz val="10"/>
        <color indexed="8"/>
        <rFont val="Helvetica Neue"/>
      </rPr>
      <t>2021/1520</t>
    </r>
  </si>
  <si>
    <t>Procedimiento: DCT Divorcio Contencioso 312/2019. [NID 2021/1520]</t>
  </si>
  <si>
    <r>
      <rPr>
        <b val="1"/>
        <u val="single"/>
        <sz val="10"/>
        <color indexed="8"/>
        <rFont val="Helvetica Neue"/>
      </rPr>
      <t>2021/1417</t>
    </r>
  </si>
  <si>
    <t>Resolución de 10/02/2021, de la Secretaría General de Hacienda y Administraciones Públicas, por la que se anuncia la formalización del contrato que tiene por objeto el servicio para la realización de las tareas de apoyo en las verificaciones del artículo 125 del Reglamento (UE) 1303/2013, en relación a los proyectos aprobados en virtud del Acuerdo 22 de 22/01/2018 del Consejo de Gobierno, y proyecto para su cofinanciación con fondos Feder, en el marco del programa operativo Feder Castilla-La Mancha 2014-2020. [NID 2021/1417]</t>
  </si>
  <si>
    <t>Reglamento (UE) 1303/2013, reglamento (UE) 1303/2013</t>
  </si>
  <si>
    <r>
      <rPr>
        <b val="1"/>
        <u val="single"/>
        <sz val="10"/>
        <color indexed="8"/>
        <rFont val="Helvetica Neue"/>
      </rPr>
      <t>2021/1434</t>
    </r>
  </si>
  <si>
    <t>Resolución de 09/02/2021, de la Secretaría General, por la que se da publicidad a la formalización del contrato de contratación del suministro de energía eléctrica con certificado de origen renovable para los centros dependientes del Sescam. (6102TO20SUM00024). [NID 2021/1434]</t>
  </si>
  <si>
    <r>
      <rPr>
        <b val="1"/>
        <u val="single"/>
        <sz val="10"/>
        <color indexed="8"/>
        <rFont val="Helvetica Neue"/>
      </rPr>
      <t>2021/1427</t>
    </r>
  </si>
  <si>
    <t>Anuncio de 11/02/2021, de la Delegación Provincial de Economía, Empresas y Empleo de Cuenca, por el que se inicia el período de información pública previsto en la Ley 5/2020, de 24 de julio, de Medidas Urgentes para la Declaración de Proyectos Prioritarios en Castilla-La Mancha. [NID 2021/1427]</t>
  </si>
  <si>
    <r>
      <rPr>
        <b val="1"/>
        <u val="single"/>
        <sz val="10"/>
        <color indexed="8"/>
        <rFont val="Helvetica Neue"/>
      </rPr>
      <t>2020/9417</t>
    </r>
  </si>
  <si>
    <t>Anuncio de 02/11/2020, de la Delegación Provincial de Desarrollo Sostenible de Guadalajara, sobre información pública de la solicitud de autorización administrativa previa y autorización administrativa de construcción de proyecto de la instalación eléctrica de alta tensión de expediente número 19211001266. [NID 2020/9417]</t>
  </si>
  <si>
    <r>
      <rPr>
        <b val="1"/>
        <u val="single"/>
        <sz val="10"/>
        <color indexed="8"/>
        <rFont val="Helvetica Neue"/>
      </rPr>
      <t>2021/818</t>
    </r>
  </si>
  <si>
    <t>Anuncio de 26/01/2021, de la Delegación Provincial de Desarrollo Sostenible de Toledo, sobre ocupación de terrenos en vía pecuaria Cordel de la Mancha (VP/52/20), en el término municipal de Mora (Toledo), con destino a soterramiento tubería riego. [NID 2021/818]</t>
  </si>
  <si>
    <r>
      <rPr>
        <b val="1"/>
        <u val="single"/>
        <sz val="10"/>
        <color indexed="8"/>
        <rFont val="Helvetica Neue"/>
      </rPr>
      <t>2021/1706</t>
    </r>
  </si>
  <si>
    <t>Relación de Puestos de Trabajo. Corrección de errores de la Resolución de 13/01/2021, de la Consejería de Hacienda y Administraciones Públicas, por la que se modifica la Relación de Puestos de Trabajo de personal funcionario del Servicio de Salud de Castilla-La Mancha. [2021/339] (DOCM número 9 de 15/01/2021). [NID 2021/1706]</t>
  </si>
  <si>
    <t>2021-02-19</t>
  </si>
  <si>
    <r>
      <rPr>
        <b val="1"/>
        <u val="single"/>
        <sz val="10"/>
        <color indexed="8"/>
        <rFont val="Helvetica Neue"/>
      </rPr>
      <t>2021/1510</t>
    </r>
  </si>
  <si>
    <t>Educación. Resolución de 11/02/2021, de la Dirección General de Recursos Humanos y Planificación Educativa, por la que se dictan instrucciones complementarias como consecuencia de la modificación de la plantilla orgánica de los centros dependientes de la misma, donde imparten enseñanza los funcionarios del Cuerpo de Profesores de Enseñanza Secundaria, especialidad Orientación Educativa en determinados centros públicos de Educación Infantil y Primaria, además de institutos de Educación Secundaria, institutos de Educación Secundaria Obligatoria y centros de educación de personas adultas, en cuyo ámbito de actuación se incluya un centro de Educación Infantil y Primaria. [NID 2021/1510]</t>
  </si>
  <si>
    <r>
      <rPr>
        <b val="1"/>
        <u val="single"/>
        <sz val="10"/>
        <color indexed="8"/>
        <rFont val="Helvetica Neue"/>
      </rPr>
      <t>2021/1512</t>
    </r>
  </si>
  <si>
    <t>Notificaciones. Notificación de 12/02/2021, de la Delegación Provincial de Bienestar Social de Guadalajara, del acuerdo de inicio de fecha 21/12/2020 de procedimiento de reintegro en materia de nómina negativa. [NID 2021/1512]</t>
  </si>
  <si>
    <r>
      <rPr>
        <b val="1"/>
        <u val="single"/>
        <sz val="10"/>
        <color indexed="8"/>
        <rFont val="Helvetica Neue"/>
      </rPr>
      <t>2021/1515</t>
    </r>
  </si>
  <si>
    <t>Notificaciones. Notificación de 12/02/2021, de la Delegación Provincial de Bienestar Social de Guadalajara, del acuerdo de inicio de fecha 23/11/2020 de procedimiento de reintegro en materia de nómina negativa. [NID 2021/1515]</t>
  </si>
  <si>
    <r>
      <rPr>
        <b val="1"/>
        <u val="single"/>
        <sz val="10"/>
        <color indexed="8"/>
        <rFont val="Helvetica Neue"/>
      </rPr>
      <t>2021/1516</t>
    </r>
  </si>
  <si>
    <t>Notificaciones. Notificación de 12/02/2021, de la Delegación Provincial de Bienestar Social de Guadalajara, del acuerdo de inicio de fecha 23/11/2020 de procedimiento de reintegro en materia de nómina negativa. [NID 2021/1516]</t>
  </si>
  <si>
    <r>
      <rPr>
        <b val="1"/>
        <u val="single"/>
        <sz val="10"/>
        <color indexed="8"/>
        <rFont val="Helvetica Neue"/>
      </rPr>
      <t>2021/1538</t>
    </r>
  </si>
  <si>
    <t>Participación Ciudadana. Resolución de 12/02/2021, de la Secretaría General, por la que se acuerda la publicación en extracto del informe final del proceso participativo sobre proyectos susceptibles de financiación con fondos de recuperación, fondos estructurales y de inversión e instrumentos financieros europeos. [NID 2021/1538]</t>
  </si>
  <si>
    <t>Ley 8/2019</t>
  </si>
  <si>
    <r>
      <rPr>
        <b val="1"/>
        <u val="single"/>
        <sz val="10"/>
        <color indexed="8"/>
        <rFont val="Helvetica Neue"/>
      </rPr>
      <t>2021/1524</t>
    </r>
  </si>
  <si>
    <t>Sanciones. Notificación de 09/02/2021, de la Delegación Provincial de Economía, Empresas y Empleo de Ciudad Real, por la que se da publicidad a la Resolución por la que se nombra instructor de fecha 21/01/2021 del expediente sancionador T-0017/2021 por infracciones del orden social. [NID 2021/1524]</t>
  </si>
  <si>
    <r>
      <rPr>
        <b val="1"/>
        <u val="single"/>
        <sz val="10"/>
        <color indexed="8"/>
        <rFont val="Helvetica Neue"/>
      </rPr>
      <t>2021/1596</t>
    </r>
  </si>
  <si>
    <t>Régimen Local. Orden 19/2021, de 15 de febrero, de la Consejería de Hacienda y Administraciones Públicas, de creación de la Comisión Gestora del Ayuntamiento de Retamoso de la Jara (Toledo). [NID 2021/1596]</t>
  </si>
  <si>
    <t>Ley 3/1991</t>
  </si>
  <si>
    <r>
      <rPr>
        <b val="1"/>
        <u val="single"/>
        <sz val="10"/>
        <color indexed="8"/>
        <rFont val="Helvetica Neue"/>
      </rPr>
      <t>2021/1486</t>
    </r>
  </si>
  <si>
    <t>Régimen Local. Resolución de 10/02/2021, de la Viceconsejería de Administración Local y Coordinación Administrativa, por la que se aprueba la constitución de la agrupación voluntaria para el sostenimiento en común del puesto de Secretaría-Intervención entre los Ayuntamientos de Balsa de Ves (Albacete) y Casas de Ves (Albacete). [NID 2021/1486]</t>
  </si>
  <si>
    <t>Ley 39/2015, Ley 3/1991, Real Decreto 128/2018</t>
  </si>
  <si>
    <r>
      <rPr>
        <b val="1"/>
        <u val="single"/>
        <sz val="10"/>
        <color indexed="8"/>
        <rFont val="Helvetica Neue"/>
      </rPr>
      <t>2021/1487</t>
    </r>
  </si>
  <si>
    <t>Régimen Local. Resolución de 10/02/2021, de la Viceconsejería de Administración Local y Coordinación Administrativa, por la que se aprueba la disolución de la agrupación voluntaria para el sostenimiento en común del puesto de Secretaría-Intervención entre los Ayuntamientos de Hoya-Gonzalo y Balsa de Ves (Albacete), y la constitución de una nueva agrupación voluntaria entre los Ayuntamientos de Hoya-Gonzalo y La Herrera (Albacete). [NID 2021/1487]</t>
  </si>
  <si>
    <r>
      <rPr>
        <b val="1"/>
        <u val="single"/>
        <sz val="10"/>
        <color indexed="8"/>
        <rFont val="Helvetica Neue"/>
      </rPr>
      <t>2021/1522</t>
    </r>
  </si>
  <si>
    <t>Espectáculos. Resolución de 08/02/2021, de la Delegación Provincial de Hacienda y Administraciones Públicas de Ciudad Real, por la que se designan los veterinarios que han de realizar los reconocimientos reglamentarios en los diversos espectáculos y festejos taurinos populares a celebrar en la provincia de Ciudad Real, durante la temporada 2021. [NID 2021/1522]</t>
  </si>
  <si>
    <t>Real Decreto 145/1996</t>
  </si>
  <si>
    <r>
      <rPr>
        <b val="1"/>
        <u val="single"/>
        <sz val="10"/>
        <color indexed="8"/>
        <rFont val="Helvetica Neue"/>
      </rPr>
      <t>2021/1523</t>
    </r>
  </si>
  <si>
    <t>Sanciones. Notificación de 12/02/2021, de la Delegación Provincial de Hacienda y Administraciones Públicas de Ciudad Real, sobre procedimientos sancionadores en materia de espectáculos y festejos taurinos populares. [NID 2021/1523]</t>
  </si>
  <si>
    <r>
      <rPr>
        <b val="1"/>
        <u val="single"/>
        <sz val="10"/>
        <color indexed="8"/>
        <rFont val="Helvetica Neue"/>
      </rPr>
      <t>2021/1488</t>
    </r>
  </si>
  <si>
    <t>Sanciones. Notificación de 05/02/2021, de la Delegación Provincial de Sanidad de Guadalajara, por la que se da publicidad al acuerdo de iniciación de expediente sancionador por infracción en materia de salud pública número S19/56/2020 de fecha 30/07/2020. [NID 2021/1488]</t>
  </si>
  <si>
    <r>
      <rPr>
        <b val="1"/>
        <u val="single"/>
        <sz val="10"/>
        <color indexed="8"/>
        <rFont val="Helvetica Neue"/>
      </rPr>
      <t>2021/1490</t>
    </r>
  </si>
  <si>
    <t>Sanciones. Notificación de 05/02/2021, de la Delegación Provincial de Sanidad de Guadalajara, por la que se da publicidad al acuerdo de iniciación de expediente sancionador por infracción en materia de salud pública número S19/71/2020 de fecha 03/08/2020. [NID 2021/1490]</t>
  </si>
  <si>
    <r>
      <rPr>
        <b val="1"/>
        <u val="single"/>
        <sz val="10"/>
        <color indexed="8"/>
        <rFont val="Helvetica Neue"/>
      </rPr>
      <t>2021/1489</t>
    </r>
  </si>
  <si>
    <t>Sanciones. Notificación de 08/02/2021, de la Delegación Provincial de Sanidad de Guadalajara, por la que se da publicidad al acuerdo de iniciación de expediente sancionador por infracción en materia de salud pública número S19/1002/2020 de fecha 25/01/2021. [NID 2021/1489]</t>
  </si>
  <si>
    <r>
      <rPr>
        <b val="1"/>
        <u val="single"/>
        <sz val="10"/>
        <color indexed="8"/>
        <rFont val="Helvetica Neue"/>
      </rPr>
      <t>2021/1491</t>
    </r>
  </si>
  <si>
    <t>Sanciones. Notificación de 11/02/2021, de la Delegación Provincial de Sanidad de Guadalajara, por la que se da publicidad al acuerdo de iniciación de expediente sancionador por infracción en materia de salud pública número S19/401/2020 de fecha 16/10/2020. [NID 2021/1491]</t>
  </si>
  <si>
    <r>
      <rPr>
        <b val="1"/>
        <u val="single"/>
        <sz val="10"/>
        <color indexed="8"/>
        <rFont val="Helvetica Neue"/>
      </rPr>
      <t>2021/1492</t>
    </r>
  </si>
  <si>
    <t>Sanciones. Notificación de 11/02/2021, de la Delegación Provincial de Sanidad de Guadalajara, por la que se da publicidad al acuerdo de iniciación de expediente sancionador por infracción en materia de salud pública número S19/447/2020 de fecha 15/10/2020. [NID 2021/1492]</t>
  </si>
  <si>
    <r>
      <rPr>
        <b val="1"/>
        <u val="single"/>
        <sz val="10"/>
        <color indexed="8"/>
        <rFont val="Helvetica Neue"/>
      </rPr>
      <t>2021/1493</t>
    </r>
  </si>
  <si>
    <t>Sanciones. Notificación de 11/02/2021, de la Delegación Provincial de Sanidad de Guadalajara, por la que se da publicidad al acuerdo de iniciación de expediente sancionador por infracción en materia de salud pública número S19/486/2020 de fecha 15/10/2020. [NID 2021/1493]</t>
  </si>
  <si>
    <r>
      <rPr>
        <b val="1"/>
        <u val="single"/>
        <sz val="10"/>
        <color indexed="8"/>
        <rFont val="Helvetica Neue"/>
      </rPr>
      <t>2021/1494</t>
    </r>
  </si>
  <si>
    <t>Sanciones. Notificación de 11/02/2021, de la Delegación Provincial de Sanidad de Guadalajara, por la que se da publicidad al acuerdo de iniciación de expediente sancionador por infracción en materia de salud pública número S19/475/2020 de fecha 15/10/2020. [NID 2021/1494]</t>
  </si>
  <si>
    <r>
      <rPr>
        <b val="1"/>
        <u val="single"/>
        <sz val="10"/>
        <color indexed="8"/>
        <rFont val="Helvetica Neue"/>
      </rPr>
      <t>2021/1495</t>
    </r>
  </si>
  <si>
    <t>Sanciones. Notificación de 11/02/2021, de la Delegación Provincial de Sanidad de Guadalajara, por la que se da publicidad al acuerdo de iniciación de expediente sancionador por infracción en materia de salud pública número S19/493/2020 de fecha 15/10/2020. [NID 2021/1495]</t>
  </si>
  <si>
    <r>
      <rPr>
        <b val="1"/>
        <u val="single"/>
        <sz val="10"/>
        <color indexed="8"/>
        <rFont val="Helvetica Neue"/>
      </rPr>
      <t>2021/1496</t>
    </r>
  </si>
  <si>
    <t>Sanciones. Notificación de 11/02/2021, de la Delegación Provincial de Sanidad de Guadalajara, por la que se da publicidad al acuerdo de iniciación de expediente sancionador por infracción en materia de salud pública número S19/478/2020 de fecha 15/10/2020. [NID 2021/1496]</t>
  </si>
  <si>
    <r>
      <rPr>
        <b val="1"/>
        <u val="single"/>
        <sz val="10"/>
        <color indexed="8"/>
        <rFont val="Helvetica Neue"/>
      </rPr>
      <t>2021/1497</t>
    </r>
  </si>
  <si>
    <t>Sanciones. Notificación de 11/02/2021, de la Delegación Provincial de Sanidad de Guadalajara, por la que se da publicidad al acuerdo de iniciación de expediente sancionador por infracción en materia de salud pública número S19/431/2020 de fecha 15/10/2020. [NID 2021/1497]</t>
  </si>
  <si>
    <r>
      <rPr>
        <b val="1"/>
        <u val="single"/>
        <sz val="10"/>
        <color indexed="8"/>
        <rFont val="Helvetica Neue"/>
      </rPr>
      <t>2021/1498</t>
    </r>
  </si>
  <si>
    <t>Sanciones. Notificación de 11/02/2021, de la Delegación Provincial de Sanidad de Guadalajara, por la que se da publicidad al acuerdo de iniciación de expediente sancionador por infracción en materia de salud pública número S19/438/2020 de fecha 15/10/2020. [NID 2021/1498]</t>
  </si>
  <si>
    <r>
      <rPr>
        <b val="1"/>
        <u val="single"/>
        <sz val="10"/>
        <color indexed="8"/>
        <rFont val="Helvetica Neue"/>
      </rPr>
      <t>2021/1499</t>
    </r>
  </si>
  <si>
    <t>Sanciones. Notificación de 11/02/2021, de la Delegación Provincial de Sanidad de Guadalajara, por la que se da publicidad al acuerdo de iniciación de expediente sancionador por infracción en materia de salud pública número S19/465/2020 de fecha 15/10/2020. [NID 2021/1499]</t>
  </si>
  <si>
    <r>
      <rPr>
        <b val="1"/>
        <u val="single"/>
        <sz val="10"/>
        <color indexed="8"/>
        <rFont val="Helvetica Neue"/>
      </rPr>
      <t>2021/1501</t>
    </r>
  </si>
  <si>
    <t>Sanciones. Notificación de 11/02/2021, de la Delegación Provincial de Sanidad de Guadalajara, por la que se da publicidad al acuerdo de iniciación de expediente sancionador por infracción en materia de salud pública número S19/409/2020 de fecha 16/10/2020. [NID 2021/1501]</t>
  </si>
  <si>
    <r>
      <rPr>
        <b val="1"/>
        <u val="single"/>
        <sz val="10"/>
        <color indexed="8"/>
        <rFont val="Helvetica Neue"/>
      </rPr>
      <t>2021/1504</t>
    </r>
  </si>
  <si>
    <t>Sanciones. Notificación de 11/02/2021, de la Delegación Provincial de Sanidad de Guadalajara, por la que se da publicidad al acuerdo de iniciación de expediente sancionador por infracción en materia de salud pública número S19/410/2020 de fecha 16/10/2020. [NID 2021/1504]</t>
  </si>
  <si>
    <r>
      <rPr>
        <b val="1"/>
        <u val="single"/>
        <sz val="10"/>
        <color indexed="8"/>
        <rFont val="Helvetica Neue"/>
      </rPr>
      <t>2021/1505</t>
    </r>
  </si>
  <si>
    <t>Sanciones. Notificación de 11/02/2021, de la Delegación Provincial de Sanidad de Guadalajara, por la que se da publicidad al acuerdo de iniciación de expediente sancionador por infracción en materia de salud pública número S19/406/2020 de fecha 16/10/2020. [NID 2021/1505]</t>
  </si>
  <si>
    <r>
      <rPr>
        <b val="1"/>
        <u val="single"/>
        <sz val="10"/>
        <color indexed="8"/>
        <rFont val="Helvetica Neue"/>
      </rPr>
      <t>2021/1506</t>
    </r>
  </si>
  <si>
    <t>Sanciones. Notificación de 11/02/2021, de la Delegación Provincial de Sanidad de Guadalajara, por la que se da publicidad al acuerdo de iniciación de expediente sancionador por infracción en materia de salud pública número S19/463/2020 de fecha 15/10/2020. [NID 2021/1506]</t>
  </si>
  <si>
    <r>
      <rPr>
        <b val="1"/>
        <u val="single"/>
        <sz val="10"/>
        <color indexed="8"/>
        <rFont val="Helvetica Neue"/>
      </rPr>
      <t>2021/1508</t>
    </r>
  </si>
  <si>
    <t>Sanciones. Notificación de 11/02/2021, de la Delegación Provincial de Sanidad de Guadalajara, por la que se da publicidad al acuerdo de iniciación de expediente sancionador por infracción en materia de salud pública número S19/428/2020 de fecha 15/10/2020. [NID 2021/1508]</t>
  </si>
  <si>
    <r>
      <rPr>
        <b val="1"/>
        <u val="single"/>
        <sz val="10"/>
        <color indexed="8"/>
        <rFont val="Helvetica Neue"/>
      </rPr>
      <t>2021/1485</t>
    </r>
  </si>
  <si>
    <t>Convenios. Resolución de 12/02/2021, del Instituto Regional de Investigación y Desarrollo Agroalimentario y Forestal (Iriaf), por la que se da publicidad al convenio entre la entidad Garagewine y el Iriaf para desarrollar el proyecto de valorización de la variedad de vid crujidera mediante la elaboración de espumosos. [NID 2021/1485]</t>
  </si>
  <si>
    <r>
      <rPr>
        <b val="1"/>
        <u val="single"/>
        <sz val="10"/>
        <color indexed="8"/>
        <rFont val="Helvetica Neue"/>
      </rPr>
      <t>2021/1735</t>
    </r>
  </si>
  <si>
    <t>Ayudas y Subvenciones. Resolución de 17/02/2021, de la Viceconsejería de Educación, por la que se conceden ayudas cofinanciadas por el Fondo Social Europeo, en el marco del Programa Operativo de Empleo, Formación y Educación 2014-2020, para la contratación de personal docente destinado a la implantación de los programas de mejora del éxito educativo y prevención del abandono escolar temprano en centros privados concertados de la comunidad autónoma de Castilla-La Mancha para el curso escolar 2020-2021. [NID 2021/1735]</t>
  </si>
  <si>
    <t>Ley 39/2015, Resolución de 7 de enero de 2021, Resolución de 28 de enero de 2021, Ley 29/1998</t>
  </si>
  <si>
    <r>
      <rPr>
        <b val="1"/>
        <u val="single"/>
        <sz val="10"/>
        <color indexed="8"/>
        <rFont val="Helvetica Neue"/>
      </rPr>
      <t>2021/1554</t>
    </r>
  </si>
  <si>
    <t>Notificaciones. Notificación de 12/02/2021, de la Delegación Provincial de Educación, Cultura y Deportes de Guadalajara, en procedimiento de expediente de reintegro. [NID 2021/1554]</t>
  </si>
  <si>
    <r>
      <rPr>
        <b val="1"/>
        <u val="single"/>
        <sz val="10"/>
        <color indexed="8"/>
        <rFont val="Helvetica Neue"/>
      </rPr>
      <t>2021/1698</t>
    </r>
  </si>
  <si>
    <t>Ayudas y Subvenciones. Resolución de 16/02/2021, de la Viceconsejería de Promoción de la Autonomía y Atención a la Dependencia, por la que se convocan para el año 2021 las subvenciones para el desarrollo de programas destinados al servicio de promoción de la autonomía personal para las personas en situación de dependencia y para la realización de programas de prevención para personas en situación de dependencia o en riesgo de estarlo en Castilla-La Mancha. Extracto BDNS (Identif.): 549404. [NID 2021/1698]</t>
  </si>
  <si>
    <t>Real Decreto 1051/2013, Ley 39/2006, Reglamento (UE) 2016/679, Resolución de 16 de febrero de 2021, Ley 39/2015, Ley 40/2015, Real Decreto 887/2006, Ley 38/2003, RESOLUCIÓN DE 16 DE FEBRERO DE 2021</t>
  </si>
  <si>
    <r>
      <rPr>
        <b val="1"/>
        <u val="single"/>
        <sz val="10"/>
        <color indexed="8"/>
        <rFont val="Helvetica Neue"/>
      </rPr>
      <t>2021/1531</t>
    </r>
  </si>
  <si>
    <t>Notificaciones. Notificación de 04/02/2021, de la Delegación Provincial de Bienestar Social de Albacete, por la que se acuerda la publicación de la Resolución de caducidad de fecha 12/11/2020 relativa al expediente 761-2020-02-000765 y número de registro de salida 1035504. [NID 2021/1531]</t>
  </si>
  <si>
    <r>
      <rPr>
        <b val="1"/>
        <u val="single"/>
        <sz val="10"/>
        <color indexed="8"/>
        <rFont val="Helvetica Neue"/>
      </rPr>
      <t>2021/1533</t>
    </r>
  </si>
  <si>
    <t>Notificaciones. Notificación de 04/02/2021, de la Delegación Provincial de Bienestar Social de Albacete, por la que se acuerda la publicación de la Resolución de caducidad de fecha 12/11/2020 relativa al expediente 761-2019-02-000717 y número de registro de salida 103547. [NID 2021/1533]</t>
  </si>
  <si>
    <r>
      <rPr>
        <b val="1"/>
        <u val="single"/>
        <sz val="10"/>
        <color indexed="8"/>
        <rFont val="Helvetica Neue"/>
      </rPr>
      <t>2021/1540</t>
    </r>
  </si>
  <si>
    <t>Notificaciones. Notificación de 04/02/2021, de la Delegación Provincial de Bienestar Social de Albacete, por la que se acuerda la publicación de la Resolución de caducidad de fecha 12/11/2020 relativa al expediente 761-2020-02-000108 y número de registro de salida 1034920. [NID 2021/1540]</t>
  </si>
  <si>
    <r>
      <rPr>
        <b val="1"/>
        <u val="single"/>
        <sz val="10"/>
        <color indexed="8"/>
        <rFont val="Helvetica Neue"/>
      </rPr>
      <t>2021/1543</t>
    </r>
  </si>
  <si>
    <t>Notificaciones. Notificación de 04/02/2021, de la Delegación Provincial de Bienestar Social de Albacete, por la que se acuerda la publicación de la Resolución de caducidad de fecha 12/11/2020 relativa al expediente 761-2019-02-003275 y número de registro de salida 1035125. [NID 2021/1543]</t>
  </si>
  <si>
    <r>
      <rPr>
        <b val="1"/>
        <u val="single"/>
        <sz val="10"/>
        <color indexed="8"/>
        <rFont val="Helvetica Neue"/>
      </rPr>
      <t>2021/1544</t>
    </r>
  </si>
  <si>
    <t>Notificaciones. Notificación de 04/02/2021, de la Delegación Provincial de Bienestar Social de Albacete, por la que se acuerda la publicación de la Resolución de caducidad de fecha 12/11/2020 relativa al expediente 761-2020-02-000912 y número de registro de salida 1035245. [NID 2021/1544]</t>
  </si>
  <si>
    <r>
      <rPr>
        <b val="1"/>
        <u val="single"/>
        <sz val="10"/>
        <color indexed="8"/>
        <rFont val="Helvetica Neue"/>
      </rPr>
      <t>2021/1545</t>
    </r>
  </si>
  <si>
    <t>Notificaciones. Notificación de 04/02/2021, de la Delegación Provincial de Bienestar Social de Albacete, por la que se acuerda la publicación de la Resolución de caducidad de fecha 12/11/2020 relativa al expediente 761-2019-02-003633 y número de registro de salida 103401. [NID 2021/1545]</t>
  </si>
  <si>
    <r>
      <rPr>
        <b val="1"/>
        <u val="single"/>
        <sz val="10"/>
        <color indexed="8"/>
        <rFont val="Helvetica Neue"/>
      </rPr>
      <t>2021/1546</t>
    </r>
  </si>
  <si>
    <t>Notificaciones. Notificación de 04/02/2021, de la Delegación Provincial de Bienestar Social de Albacete, por la que se acuerda la publicación de la Resolución de caducidad de fecha 12/11/2020 relativa al expediente 761-2020-02-000314 y número de registro de salida 1034192. [NID 2021/1546]</t>
  </si>
  <si>
    <r>
      <rPr>
        <b val="1"/>
        <u val="single"/>
        <sz val="10"/>
        <color indexed="8"/>
        <rFont val="Helvetica Neue"/>
      </rPr>
      <t>2021/1547</t>
    </r>
  </si>
  <si>
    <t>Notificaciones. Notificación de 04/02/2021, de la Delegación Provincial de Bienestar Social de Albacete, por la que se acuerda la publicación de la Resolución de caducidad de fecha 12/11/2020 relativa al expediente 761-2018-02-004739 y número de registro de salida 1035750. [NID 2021/1547]</t>
  </si>
  <si>
    <r>
      <rPr>
        <b val="1"/>
        <u val="single"/>
        <sz val="10"/>
        <color indexed="8"/>
        <rFont val="Helvetica Neue"/>
      </rPr>
      <t>2021/1548</t>
    </r>
  </si>
  <si>
    <t>Notificaciones. Notificación de 04/02/2021, de la Delegación Provincial de Bienestar Social de Albacete, por la que se acuerda la publicación de la Resolución de caducidad de fecha 07/10/2020 relativa al expediente 761-2018-02-005173 y número de registro de salida 894250. [NID 2021/1548]</t>
  </si>
  <si>
    <r>
      <rPr>
        <b val="1"/>
        <u val="single"/>
        <sz val="10"/>
        <color indexed="8"/>
        <rFont val="Helvetica Neue"/>
      </rPr>
      <t>2021/1549</t>
    </r>
  </si>
  <si>
    <t>Notificaciones. Notificación de 04/02/2021, de la Delegación Provincial de Bienestar Social de Albacete, por la que se acuerda la publicación de la Resolución de caducidad de fecha 12/11/2020 relativa al expediente 761-2020-02-000148 y número de registro de salida 1035163. [NID 2021/1549]</t>
  </si>
  <si>
    <r>
      <rPr>
        <b val="1"/>
        <u val="single"/>
        <sz val="10"/>
        <color indexed="8"/>
        <rFont val="Helvetica Neue"/>
      </rPr>
      <t>2021/1514</t>
    </r>
  </si>
  <si>
    <t>Notificaciones. Notificación de 08/02/2021, de la Delegación Provincial de Bienestar Social de Guadalajara, por la que se da publicidad al acto administrativo de requerimiento de documentación preceptiva, en relación con expediente de ayudas económicas a familias numerosas y familias acogedoras de Castilla-La Mancha. [NID 2021/1514]</t>
  </si>
  <si>
    <r>
      <rPr>
        <b val="1"/>
        <u val="single"/>
        <sz val="10"/>
        <color indexed="8"/>
        <rFont val="Helvetica Neue"/>
      </rPr>
      <t>2021/1513</t>
    </r>
  </si>
  <si>
    <t>Notificaciones. Notificación de 09/02/2021, de la Delegación Provincial de Bienestar Social de Guadalajara, de la citación para la valoración y reconocimiento del derecho a los servicios y/o prestaciones del sistema para la autonomía y atención a la dependencia de fecha 18/12/2020 en materia de reconocimiento de la situación de dependencia del expediente 19/829825/2018-87. [NID 2021/1513]</t>
  </si>
  <si>
    <r>
      <rPr>
        <b val="1"/>
        <u val="single"/>
        <sz val="10"/>
        <color indexed="8"/>
        <rFont val="Helvetica Neue"/>
      </rPr>
      <t>2021/1502</t>
    </r>
  </si>
  <si>
    <t>Instalaciones Eléctricas. Resolución de 10/02/2021, de la Delegación Provincial de Desarrollo Sostenible de Albacete, de autorización administrativa previa y autorización administrativa de construcción de instalación de energía eléctrica, emplazada en el término municipal de Chinchilla de Montearagón. Referencia: 02241003484. [NID 2021/1502]</t>
  </si>
  <si>
    <r>
      <rPr>
        <b val="1"/>
        <u val="single"/>
        <sz val="10"/>
        <color indexed="8"/>
        <rFont val="Helvetica Neue"/>
      </rPr>
      <t>2021/1503</t>
    </r>
  </si>
  <si>
    <t>Instalaciones Eléctricas. Resolución de 10/02/2021, de la Delegación Provincial de Desarrollo Sostenible de Albacete, de autorización administrativa previa y autorización administrativa de construcción de instalación de energía eléctrica, emplazada en el término municipal de Valdeganga. Referencia: 02241500017/02211500001/02211500016. [NID 2021/1503]</t>
  </si>
  <si>
    <r>
      <rPr>
        <b val="1"/>
        <u val="single"/>
        <sz val="10"/>
        <color indexed="8"/>
        <rFont val="Helvetica Neue"/>
      </rPr>
      <t>2021/1551</t>
    </r>
  </si>
  <si>
    <t>Instalaciones Eléctricas. Resolución de 12/02/2021, de la Delegación Provincial de Desarrollo Sostenible de Albacete, de reconocimiento en concreto de la utilidad pública de instalación de energía eléctrica, emplazada en el término municipal de Villarrobledo. Referencia: 02211003518. [NID 2021/1551]</t>
  </si>
  <si>
    <t>Ley 39/2015, Ley 24/2013</t>
  </si>
  <si>
    <r>
      <rPr>
        <b val="1"/>
        <u val="single"/>
        <sz val="10"/>
        <color indexed="8"/>
        <rFont val="Helvetica Neue"/>
      </rPr>
      <t>2021/1553</t>
    </r>
  </si>
  <si>
    <t>Instalaciones Eléctricas. Resolución de 12/02/2021, de la Delegación Provincial de Desarrollo Sostenible de Albacete, de autorización administrativa previa y autorización administrativa de construcción de instalación de energía eléctrica, emplazada en el término municipal de Villarrobledo. Referencia: 02211003518. [NID 2021/1553]</t>
  </si>
  <si>
    <r>
      <rPr>
        <b val="1"/>
        <u val="single"/>
        <sz val="10"/>
        <color indexed="8"/>
        <rFont val="Helvetica Neue"/>
      </rPr>
      <t>2021/1525</t>
    </r>
  </si>
  <si>
    <t>Medio Ambiente. Resolución de 12/02/2021, de la Delegación Provincial de Desarrollo Sostenible de Cuenca, por la que se formula el informe de impacto ambiental del proyecto: 162110-01160. LAMT 20 kV S/C Valverdejo-Gabaldón, situado en los términos municipales de Valverdejo y Gabaldón (Cuenca), cuya promotora es I-DE Redes Eléctricas Inteligentes, SAU. Expediente: PRO-CU-20-1031. [NID 2021/1525]</t>
  </si>
  <si>
    <t>Ley 31/1995, Real Decreto 1432/2008, Real Decreto 105/2008, Ley 4/2013, Ley 2/2020, Ley 22/2011, Ley 9/1, Ley 4/2007, Resolución de 26 de diciembre de 2019, Real Decreto 833/1998, Real Decreto 212/2002, Ley 9/2018, Orden APM/1007/2017, Real Decreto 952/1997, Ley 3/2008, Ley 37/2003, Ley 34/2007, Ley 21/2013, Real Decreto 1367/2007, Ley 16/1985, Real Decreto 849/1986</t>
  </si>
  <si>
    <t>LEY 21/2013 ESP, LEY 22/2011 ESP, LEY 31/1995 ESP, LEY 34/2007 ESP, LEY 37/2003 ESP, LEY 5/2013 ESP, LEY 9/2018 ESP, ORD AAA/699/2016 ESP, ORD APM/1007/2017 ESP, ORD APM/189/2018 ESP, ORD APM/205/2018 ESP, ORD APM/206/2018 ESP, ORD APM/397/2018 ESP, ORD MAM/1873/2004 ESP, ORD PCI/1319/2018 ESP, ORD TEC/852/2019 ESP, ORD TED/363/2020 ESP, ORD TED/426/2020 ESP, RD 1038/2012 ESP, RD 1042/2017 ESP, RD 105/2008 ESP, RD 1290/2012 ESP, RD 1315/1992 ESP, RD 1367/2007 ESP, RD 1432/2008 ESP, RD 1513/2005 ESP, RD 171/2004 ESP, RD 212/2002 ESP, RD 264/2017 ESP, RD 419/1993 ESP, RD 524/2006 ESP, RD 606/2003 ESP, RD 638/2016 ESP, RD 670/2013 ESP, RD 9/2008 ESP, RD 952/1997 ESP, RD 995/2000 ESP, RES 29/5/2017 ESP, RES 5/11/2010 ESP, RES 8/3/2016 ESP, STC 113/2019 ESP, STC 13/2015 ESP , STC 20/7/2010 ESP, STC 3/10/2018 ESP, STC 53/2017 ESP, STC 88/2018 ESP</t>
  </si>
  <si>
    <r>
      <rPr>
        <b val="1"/>
        <u val="single"/>
        <sz val="10"/>
        <color indexed="8"/>
        <rFont val="Helvetica Neue"/>
      </rPr>
      <t>2021/1618</t>
    </r>
  </si>
  <si>
    <t>Universidades. Extracto de 15/02/2021, de la Universidad de Castilla-La Mancha, de la convocatoria de una beca de colaboración para la realización de tareas de apoyo informático en la Unidad de Educación Médica de la Facultad de Medicina de Ciudad Real. Año 2001. BDNS (Identif.): 549202. [NID 2021/1618]</t>
  </si>
  <si>
    <r>
      <rPr>
        <b val="1"/>
        <u val="single"/>
        <sz val="10"/>
        <color indexed="8"/>
        <rFont val="Helvetica Neue"/>
      </rPr>
      <t>2021/884</t>
    </r>
  </si>
  <si>
    <t>Procedimiento: Juicio Verbal 375/2019.  [NID 2021/884]</t>
  </si>
  <si>
    <t>sentencia 12/20</t>
  </si>
  <si>
    <r>
      <rPr>
        <b val="1"/>
        <u val="single"/>
        <sz val="10"/>
        <color indexed="8"/>
        <rFont val="Helvetica Neue"/>
      </rPr>
      <t>2021/1444</t>
    </r>
  </si>
  <si>
    <t>Procedimiento: JVE Juicio Verbal (efectividad) 122/2020. [NID 2021/1444]</t>
  </si>
  <si>
    <r>
      <rPr>
        <b val="1"/>
        <u val="single"/>
        <sz val="10"/>
        <color indexed="8"/>
        <rFont val="Helvetica Neue"/>
      </rPr>
      <t>2021/1537</t>
    </r>
  </si>
  <si>
    <t>Anuncio de 04/02/2021, de la Dirección General de Autónomos, Trabajo y Economía Social, por el que se da publicidad al depósito de la modificación de los estatutos de la federación empresarial denominada Federación de Asociaciones de Jóvenes Empresarias y Empresarios de Castilla-La Mancha, en siglas Aje Castilla-La Mancha. [NID 2021/1537]</t>
  </si>
  <si>
    <t>Real Decreto 416/2015, Ley 19/1977, Ley 36/2011</t>
  </si>
  <si>
    <t>LEY 36/2011 ESP</t>
  </si>
  <si>
    <r>
      <rPr>
        <b val="1"/>
        <u val="single"/>
        <sz val="10"/>
        <color indexed="8"/>
        <rFont val="Helvetica Neue"/>
      </rPr>
      <t>2021/1631</t>
    </r>
  </si>
  <si>
    <t>Anuncio de 16/02/2021, de la Dirección General de Transición Energética, sobre información pública del proyecto y estudio de impacto ambiental, de la planta solar fotovoltaica denominada Telesto Solar 9 de 37,95 MWp, y sus infraestructuras de evacuación, emplazadas en los términos municipales de San Andrés del Rey y Budia (Guadalajara), a efectos de su autorización administrativa previa y declaración de impacto ambiental. Referencia: 2703/01103. [NID 2021/1631]</t>
  </si>
  <si>
    <t>Ley 21/2013, Ley 24/2013, Ley 2/2020</t>
  </si>
  <si>
    <t>LEY 21/2013 ESP, LEY 24/2013 ESP, LEY 9/2018 ESP, ORD IET/338/2014 ESP, RES 8/3/2016 ESP, STC 13/2015 ESP , STC 53/2017 ESP</t>
  </si>
  <si>
    <r>
      <rPr>
        <b val="1"/>
        <u val="single"/>
        <sz val="10"/>
        <color indexed="8"/>
        <rFont val="Helvetica Neue"/>
      </rPr>
      <t>2021/1633</t>
    </r>
  </si>
  <si>
    <t>Anuncio de 16/02/2021, de la Dirección General de Transición Energética, sobre información pública del proyecto y estudio de impacto ambiental, de la planta solar fotovoltaica denominada Telesto Solar 3 de 49,97 MWp, y sus infraestructuras de evacuación, emplazadas en el término municipal de San Andrés del Rey (Guadalajara), a efectos de su autorización administrativa previa, autorización administrativa de construcción y declaración de impacto ambiental. Referencia: 2703/01102. [NID 2021/1633]</t>
  </si>
  <si>
    <r>
      <rPr>
        <b val="1"/>
        <u val="single"/>
        <sz val="10"/>
        <color indexed="8"/>
        <rFont val="Helvetica Neue"/>
      </rPr>
      <t>2021/1637</t>
    </r>
  </si>
  <si>
    <t>Anuncio de 16/02/2021, de la Dirección General de Transición Energética, sobre información pública del proyecto y estudio de impacto ambiental, de la planta solar fotovoltaica denominada Telesto Solar 2 de 49,97 MWp, y sus infraestructuras de evacuación, emplazadas en el término municipal de San Andrés del Rey (Guadalajara), a efectos de su autorización administrativa previa, autorización administrativa de construcción y declaración de impacto ambiental. Referencia: 2703/01101. [NID 2021/1637]</t>
  </si>
  <si>
    <r>
      <rPr>
        <b val="1"/>
        <u val="single"/>
        <sz val="10"/>
        <color indexed="8"/>
        <rFont val="Helvetica Neue"/>
      </rPr>
      <t>2021/726</t>
    </r>
  </si>
  <si>
    <t>Anuncio de 22/01/2021, de la Delegación Provincial de Desarrollo Sostenible de Toledo, sobre ocupación de terrenos en vía pecuaria Vereda de Yunclillos, Cordel del Camino antiguo de Toledo a Madrid, Vereda de Pantoja a Cedillo del Condado, Colada de Illescas (VP/49/20), en el término municipal de Yunclillos, Yuncler, Cedillo del Condado, Numancia de La Sagra, Pantoja y Yeles (Toledo), con destino al proyecto de línea aérea 30 kV/220kV Pradillos Sur-Set Promotores. [NID 2021/726]</t>
  </si>
  <si>
    <r>
      <rPr>
        <b val="1"/>
        <u val="single"/>
        <sz val="10"/>
        <color indexed="8"/>
        <rFont val="Helvetica Neue"/>
      </rPr>
      <t>2021/1108</t>
    </r>
  </si>
  <si>
    <t>Anuncio de 03/02/2021, del Ayuntamiento de Chinchilla de Montearagón (Albacete), sobre información pública de la tramitación de calificación urbanística de terreno en suelo rústico de reserva para licencia para extracción de arenas y arcillas en paraje Navajuelos, en las parcelas 15 y 18 del polígono 31 de rústica de este término municipal. [NID 2021/1108]</t>
  </si>
  <si>
    <r>
      <rPr>
        <b val="1"/>
        <u val="single"/>
        <sz val="10"/>
        <color indexed="8"/>
        <rFont val="Helvetica Neue"/>
      </rPr>
      <t>2021/1105</t>
    </r>
  </si>
  <si>
    <t>Anuncio de 27/01/2021, del Ayuntamiento de Cuerva (Toledo), sobre información pública del proyecto de Modificación Puntual de las Normas Subsidiarias Municipales. [NID 2021/1105]</t>
  </si>
  <si>
    <r>
      <rPr>
        <b val="1"/>
        <u val="single"/>
        <sz val="10"/>
        <color indexed="8"/>
        <rFont val="Helvetica Neue"/>
      </rPr>
      <t>2021/1364</t>
    </r>
  </si>
  <si>
    <t>Anuncio de 09/02/2021, del Ayuntamiento de Daimiel (Ciudad Real), sobre información pública de tramitación de calificación urbanística y la correspondiente licencia de obras (expediente 431/20) para nave agrícola y vallado, en la parcela 82 del polígono 103, del catastro de rústica de Daimiel. [NID 2021/1364]</t>
  </si>
  <si>
    <r>
      <rPr>
        <b val="1"/>
        <u val="single"/>
        <sz val="10"/>
        <color indexed="8"/>
        <rFont val="Helvetica Neue"/>
      </rPr>
      <t>2021/1602</t>
    </r>
  </si>
  <si>
    <t>Ayudas y Subvenciones. Orden 20/2021, de 10 de febrero, de la Consejería de Desarrollo Sostenible, por la que se modifica la Orden 162/2019, de 25 de septiembre, por la que se desarrollan las bases reguladoras y se aprueba la convocatoria del programa de ayudas para actuaciones de eficiencia energética en pyme y gran empresa del sector industrial. [NID 2021/1602]</t>
  </si>
  <si>
    <t>2021-02-22</t>
  </si>
  <si>
    <t>Real Decreto 263/2019, Real Decreto 1186/2020, Ley 11/2003</t>
  </si>
  <si>
    <t>RD 1186/2020 ESP, RD 263/2019 ESP</t>
  </si>
  <si>
    <r>
      <rPr>
        <b val="1"/>
        <u val="single"/>
        <sz val="10"/>
        <color indexed="8"/>
        <rFont val="Helvetica Neue"/>
      </rPr>
      <t>2021/1595</t>
    </r>
  </si>
  <si>
    <t>Pesca. Orden 21/2021, de 12 febrero, de la Consejería de Desarrollo Sostenible, por la que se regula la pesca nocturna en la comunidad autónoma de Castilla-La Mancha. [NID 2021/1595]</t>
  </si>
  <si>
    <t>Ley 39/2015, Ley 1/1992, Ley 9/2012, Ley 42/2007, ley 1/1992, Ley 11/2007</t>
  </si>
  <si>
    <t>LEY 33/2015 ESP, LEY 42/2007 ESP, RD 1274/2011 ESP</t>
  </si>
  <si>
    <r>
      <rPr>
        <b val="1"/>
        <u val="single"/>
        <sz val="10"/>
        <color indexed="8"/>
        <rFont val="Helvetica Neue"/>
      </rPr>
      <t>2021/1640</t>
    </r>
  </si>
  <si>
    <t>Centros Educativos. Resolución de 15/02/2021, de la Dirección General de Recursos Humanos y Planificación Educativa, por la que se dictan instrucciones complementarias como consecuencia de la modificación de las plantillas de maestros y maestras en determinados colegios públicos de Educación Infantil y Primaria, Educación Especial, colegios rurales agrupados, centros de educación de personas adultas e institutos de Educación Secundaria. [NID 2021/1640]</t>
  </si>
  <si>
    <t>Real Decreto 1364/2010</t>
  </si>
  <si>
    <r>
      <rPr>
        <b val="1"/>
        <u val="single"/>
        <sz val="10"/>
        <color indexed="8"/>
        <rFont val="Helvetica Neue"/>
      </rPr>
      <t>2021/1606</t>
    </r>
  </si>
  <si>
    <t>Concurso de Traslados. Resolución de 03/02/2021, de la Secretaría General, por la que se modifica la composición de la comisión de valoración del concurso permanente para la provisión de puestos de trabajo de la Escala Superior de Sanitarios Locales, Especialidad Medicina, de la Administración de la Junta de Comunidades de Castilla-La Mancha. [NID 2021/1606]</t>
  </si>
  <si>
    <t>Orden de 26 de septiembre de 2005, Ley 40/2015, Resolución de 14 de febrero de 2006</t>
  </si>
  <si>
    <r>
      <rPr>
        <b val="1"/>
        <u val="single"/>
        <sz val="10"/>
        <color indexed="8"/>
        <rFont val="Helvetica Neue"/>
      </rPr>
      <t>2021/1749</t>
    </r>
  </si>
  <si>
    <t>Concurso de Traslados. Resolución de 15/02/2021, de la Dirección General de Recursos Humanos y Planificación Educativa, por la que se hace pública la relación provisional de puestos de trabajo vacantes a proveer en el concurso de traslados y procesos previos del Cuerpo de Maestros convocados por Resolución de la Consejería de Educación, Cultura y Deportes de 26/10/2020. [NID 2021/1749]</t>
  </si>
  <si>
    <r>
      <rPr>
        <b val="1"/>
        <u val="single"/>
        <sz val="10"/>
        <color indexed="8"/>
        <rFont val="Helvetica Neue"/>
      </rPr>
      <t>2021/1576</t>
    </r>
  </si>
  <si>
    <t>Notificaciones. Notificación de 12/02/2021, de la Secretaría General, por la que se ordena la publicación de la comunicación de la interposición de recurso de alzada en expediente DEP-45-0050/2020. [NID 2021/1576]</t>
  </si>
  <si>
    <r>
      <rPr>
        <b val="1"/>
        <u val="single"/>
        <sz val="10"/>
        <color indexed="8"/>
        <rFont val="Helvetica Neue"/>
      </rPr>
      <t>2021/1589</t>
    </r>
  </si>
  <si>
    <t>Sanciones. Notificación de 10/02/2021, de la Dirección General de Autónomos, Trabajo y Economía Social, por la que se da publicidad a la Resolución de fecha 25/01/2021 del expediente sancionador TI-005/2020 por infracciones del orden social. [NID 2021/1589]</t>
  </si>
  <si>
    <r>
      <rPr>
        <b val="1"/>
        <u val="single"/>
        <sz val="10"/>
        <color indexed="8"/>
        <rFont val="Helvetica Neue"/>
      </rPr>
      <t>2021/1653</t>
    </r>
  </si>
  <si>
    <t>Ayudas y Subvenciones. Resolución de 15/02/2021, del Instituto de Promoción Exterior de Castilla-La Mancha, por la que se aprueba la convocatoria de concesión de subvenciones para la participación en la V2B Wine Meeting en Singapur 2021, al amparo de la Orden 92/2020, de 24 de junio, de la Consejería de Economía, Empresas y Empleo, por la que se establecen las bases reguladoras de las ayudas para la participación agrupada en acciones de internacionalización convocadas por el Instituto de Promoción Exterior de Castilla-La Mancha. Extracto BDNS (Identif.): 549338. [NID 2021/1653]</t>
  </si>
  <si>
    <t>Real Decreto 887/2006, Ley 50/2002, Ley 38/2003, Real Decreto 209/2003, Ley 39/2015, Ley 4/2018, RESOLUCIÓN DE 15 DE FEBRERO DE 2021, Ley 5/2017, Ley 12/1991, Ley 58/2003, Ley 11/2003, Orden HFP/1979/2016</t>
  </si>
  <si>
    <r>
      <rPr>
        <b val="1"/>
        <u val="single"/>
        <sz val="10"/>
        <color indexed="8"/>
        <rFont val="Helvetica Neue"/>
      </rPr>
      <t>2021/1655</t>
    </r>
  </si>
  <si>
    <t>Ayudas y Subvenciones. Resolución de 15/02/2021, del Instituto de Promoción Exterior de Castilla-La Mancha, por la que se aprueba la convocatoria de concesión de subvenciones para la participación en la V2B Wine Meeting en  Tailandia 2021, al amparo de la Orden 92/2020, de 24 de junio, de la Consejería de Economía, Empresas y Empleo, por la que se establecen las bases reguladoras de las ayudas para la participación agrupada en acciones de internacionalización convocadas por el Instituto de Promoción Exterior de Castilla-La Mancha. Extracto BDNS (Identif.): 549334. [NID 2021/1655]</t>
  </si>
  <si>
    <r>
      <rPr>
        <b val="1"/>
        <u val="single"/>
        <sz val="10"/>
        <color indexed="8"/>
        <rFont val="Helvetica Neue"/>
      </rPr>
      <t>2021/1766</t>
    </r>
  </si>
  <si>
    <t>Premios. Resolución de 18/02/2021, de la Consejería de Hacienda y Administraciones Públicas, por la que se otorga el IX Premio a la Excelencia y a la Calidad en la Prestación de Servicios Públicos en Castilla-La Mancha. [NID 2021/1766]</t>
  </si>
  <si>
    <t>Resolución de 15 de enero de 2020</t>
  </si>
  <si>
    <r>
      <rPr>
        <b val="1"/>
        <u val="single"/>
        <sz val="10"/>
        <color indexed="8"/>
        <rFont val="Helvetica Neue"/>
      </rPr>
      <t>2021/1564</t>
    </r>
  </si>
  <si>
    <t>Sanciones. Notificación de 21/01/2021, de la Delegación Provincial de Sanidad de Albacete, por la que se da publicidad a iniciación del expediente sancionador número 275/2020-M de fecha 15/12/2020. [NID 2021/1564]</t>
  </si>
  <si>
    <r>
      <rPr>
        <b val="1"/>
        <u val="single"/>
        <sz val="10"/>
        <color indexed="8"/>
        <rFont val="Helvetica Neue"/>
      </rPr>
      <t>2021/1557</t>
    </r>
  </si>
  <si>
    <t>Sanciones. Notificación de 25/01/2021, de la Delegación Provincial de Sanidad de Albacete, por la que se da publicidad a iniciación del expediente sancionador número 002/21-T de fecha 13/01/2021. [NID 2021/1557]</t>
  </si>
  <si>
    <r>
      <rPr>
        <b val="1"/>
        <u val="single"/>
        <sz val="10"/>
        <color indexed="8"/>
        <rFont val="Helvetica Neue"/>
      </rPr>
      <t>2021/1558</t>
    </r>
  </si>
  <si>
    <t>Sanciones. Notificación de 25/01/2021, de la Delegación Provincial de Sanidad de Albacete, por la que se da publicidad a iniciación del expediente sancionador número 005/20-M de fecha 26/11/2020. [NID 2021/1558]</t>
  </si>
  <si>
    <r>
      <rPr>
        <b val="1"/>
        <u val="single"/>
        <sz val="10"/>
        <color indexed="8"/>
        <rFont val="Helvetica Neue"/>
      </rPr>
      <t>2021/1563</t>
    </r>
  </si>
  <si>
    <t>Sanciones. Notificación de 25/01/2021, de la Delegación Provincial de Sanidad de Albacete, por la que se da publicidad a la propuesta de resolución del expediente sancionador número 095/20-S de fecha 15/12/2020. [NID 2021/1563]</t>
  </si>
  <si>
    <r>
      <rPr>
        <b val="1"/>
        <u val="single"/>
        <sz val="10"/>
        <color indexed="8"/>
        <rFont val="Helvetica Neue"/>
      </rPr>
      <t>2021/1560</t>
    </r>
  </si>
  <si>
    <t>Sanciones. Notificación de 01/02/2021, de la Delegación Provincial de Sanidad de Albacete, por la que se da publicidad a iniciación del expediente sancionador número 785/2020-S de fecha 23/10/2020. [NID 2021/1560]</t>
  </si>
  <si>
    <r>
      <rPr>
        <b val="1"/>
        <u val="single"/>
        <sz val="10"/>
        <color indexed="8"/>
        <rFont val="Helvetica Neue"/>
      </rPr>
      <t>2021/1567</t>
    </r>
  </si>
  <si>
    <t>Sanciones. Notificación de 01/02/2021, de la Delegación Provincial de Sanidad de Albacete, por la que se da publicidad a iniciación del expediente sancionador número 682/2020-S de fecha 13/10/2020. [NID 2021/1567]</t>
  </si>
  <si>
    <r>
      <rPr>
        <b val="1"/>
        <u val="single"/>
        <sz val="10"/>
        <color indexed="8"/>
        <rFont val="Helvetica Neue"/>
      </rPr>
      <t>2021/1568</t>
    </r>
  </si>
  <si>
    <t>Sanciones. Notificación de 01/02/2021, de la Delegación Provincial de Sanidad de Albacete, por la que se da publicidad a iniciación del expediente sancionador número 843/2020-S de fecha 30/10/2020. [NID 2021/1568]</t>
  </si>
  <si>
    <r>
      <rPr>
        <b val="1"/>
        <u val="single"/>
        <sz val="10"/>
        <color indexed="8"/>
        <rFont val="Helvetica Neue"/>
      </rPr>
      <t>2021/1571</t>
    </r>
  </si>
  <si>
    <t>Sanciones. Notificación de 01/02/2021, de la Delegación Provincial de Sanidad de Albacete, por la que se da publicidad a iniciación del expediente sancionador número 844/2020-S de fecha 30/10/2020. [NID 2021/1571]</t>
  </si>
  <si>
    <r>
      <rPr>
        <b val="1"/>
        <u val="single"/>
        <sz val="10"/>
        <color indexed="8"/>
        <rFont val="Helvetica Neue"/>
      </rPr>
      <t>2021/1575</t>
    </r>
  </si>
  <si>
    <t>Sanciones. Notificación de 01/02/2021, de la Delegación Provincial de Sanidad de Albacete, por la que se da publicidad a iniciación del expediente sancionador número 263/20-M de fecha 11/12/2020. [NID 2021/1575]</t>
  </si>
  <si>
    <r>
      <rPr>
        <b val="1"/>
        <u val="single"/>
        <sz val="10"/>
        <color indexed="8"/>
        <rFont val="Helvetica Neue"/>
      </rPr>
      <t>2021/1584</t>
    </r>
  </si>
  <si>
    <t>Sanciones. Notificación de 01/02/2021, de la Delegación Provincial de Sanidad de Albacete, por la que se da publicidad a iniciación del expediente sancionador número 750/2020-S de fecha 21/10/2020. [NID 2021/1584]</t>
  </si>
  <si>
    <r>
      <rPr>
        <b val="1"/>
        <u val="single"/>
        <sz val="10"/>
        <color indexed="8"/>
        <rFont val="Helvetica Neue"/>
      </rPr>
      <t>2021/1586</t>
    </r>
  </si>
  <si>
    <t>Sanciones. Notificación de 01/02/2021, de la Delegación Provincial de Sanidad de Albacete, por la que se da publicidad a iniciación del expediente sancionador número 261/20-M de fecha 11/12/2020. [NID 2021/1586]</t>
  </si>
  <si>
    <r>
      <rPr>
        <b val="1"/>
        <u val="single"/>
        <sz val="10"/>
        <color indexed="8"/>
        <rFont val="Helvetica Neue"/>
      </rPr>
      <t>2021/1587</t>
    </r>
  </si>
  <si>
    <t>Sanciones. Notificación de 01/02/2021, de la Delegación Provincial de Sanidad de Albacete, por la que se da publicidad a iniciación del expediente sancionador número 854/2020-S de fecha 02/11/2020. [NID 2021/1587]</t>
  </si>
  <si>
    <r>
      <rPr>
        <b val="1"/>
        <u val="single"/>
        <sz val="10"/>
        <color indexed="8"/>
        <rFont val="Helvetica Neue"/>
      </rPr>
      <t>2021/1559</t>
    </r>
  </si>
  <si>
    <t>Sanciones. Notificación de 02/02/2021, de la Delegación Provincial de Sanidad de Albacete, por la que se da publicidad a iniciación del expediente sancionador número 360/20-M de fecha 30/12/2020. [NID 2021/1559]</t>
  </si>
  <si>
    <r>
      <rPr>
        <b val="1"/>
        <u val="single"/>
        <sz val="10"/>
        <color indexed="8"/>
        <rFont val="Helvetica Neue"/>
      </rPr>
      <t>2021/1561</t>
    </r>
  </si>
  <si>
    <t>Sanciones. Notificación de 02/02/2021, de la Delegación Provincial de Sanidad de Albacete, por la que se da publicidad a iniciación del expediente sancionador número 390/20-M de fecha 30/12/2020. [NID 2021/1561]</t>
  </si>
  <si>
    <r>
      <rPr>
        <b val="1"/>
        <u val="single"/>
        <sz val="10"/>
        <color indexed="8"/>
        <rFont val="Helvetica Neue"/>
      </rPr>
      <t>2021/1562</t>
    </r>
  </si>
  <si>
    <t>Sanciones. Notificación de 02/02/2021, de la Delegación Provincial de Sanidad de Albacete, por la que se da publicidad a iniciación del expediente sancionador número 392/20-M de fecha 30/12/2020. [NID 2021/1562]</t>
  </si>
  <si>
    <r>
      <rPr>
        <b val="1"/>
        <u val="single"/>
        <sz val="10"/>
        <color indexed="8"/>
        <rFont val="Helvetica Neue"/>
      </rPr>
      <t>2021/1565</t>
    </r>
  </si>
  <si>
    <t>Sanciones. Notificación de 02/02/2021, de la Delegación Provincial de Sanidad de Albacete, por la que se da publicidad a iniciación del expediente sancionador número 362/20-M de fecha 30/12/2020. [NID 2021/1565]</t>
  </si>
  <si>
    <r>
      <rPr>
        <b val="1"/>
        <u val="single"/>
        <sz val="10"/>
        <color indexed="8"/>
        <rFont val="Helvetica Neue"/>
      </rPr>
      <t>2021/1566</t>
    </r>
  </si>
  <si>
    <t>Sanciones. Notificación de 02/02/2021, de la Delegación Provincial de Sanidad de Albacete, por la que se da publicidad a iniciación del expediente sancionador número 384/20-M de fecha 30/12/2020. [NID 2021/1566]</t>
  </si>
  <si>
    <r>
      <rPr>
        <b val="1"/>
        <u val="single"/>
        <sz val="10"/>
        <color indexed="8"/>
        <rFont val="Helvetica Neue"/>
      </rPr>
      <t>2021/1569</t>
    </r>
  </si>
  <si>
    <t>Sanciones. Notificación de 02/02/2021, de la Delegación Provincial de Sanidad de Albacete, por la que se da publicidad a iniciación del expediente sancionador número 361/20-M de fecha 30/12/2020. [NID 2021/1569]</t>
  </si>
  <si>
    <r>
      <rPr>
        <b val="1"/>
        <u val="single"/>
        <sz val="10"/>
        <color indexed="8"/>
        <rFont val="Helvetica Neue"/>
      </rPr>
      <t>2021/1570</t>
    </r>
  </si>
  <si>
    <t>Sanciones. Notificación de 02/02/2021, de la Delegación Provincial de Sanidad de Albacete, por la que se da publicidad a iniciación del expediente sancionador número 382/20-M de fecha 30/12/2020. [NID 2021/1570]</t>
  </si>
  <si>
    <r>
      <rPr>
        <b val="1"/>
        <u val="single"/>
        <sz val="10"/>
        <color indexed="8"/>
        <rFont val="Helvetica Neue"/>
      </rPr>
      <t>2021/1572</t>
    </r>
  </si>
  <si>
    <t>Notificaciones. Notificación de 02/02/2021, de la Delegación Provincial de Sanidad de Albacete, de citación para notificaciones a los interesados que se relacionan a continuación, por no haber sido posible realizarlas por causas no imputables a la delegación provincial. [NID 2021/1572]</t>
  </si>
  <si>
    <t>Ley 58/2003</t>
  </si>
  <si>
    <r>
      <rPr>
        <b val="1"/>
        <u val="single"/>
        <sz val="10"/>
        <color indexed="8"/>
        <rFont val="Helvetica Neue"/>
      </rPr>
      <t>2021/1574</t>
    </r>
  </si>
  <si>
    <t>Sanciones. Notificación de 02/02/2021, de la Delegación Provincial de Sanidad de Albacete, por la que se da publicidad a iniciación del expediente sancionador número 380/20-M de fecha 30/12/2020. [NID 2021/1574]</t>
  </si>
  <si>
    <r>
      <rPr>
        <b val="1"/>
        <u val="single"/>
        <sz val="10"/>
        <color indexed="8"/>
        <rFont val="Helvetica Neue"/>
      </rPr>
      <t>2021/1583</t>
    </r>
  </si>
  <si>
    <t>Sanciones. Notificación de 02/02/2021, de la Delegación Provincial de Sanidad de Albacete, por la que se da publicidad a iniciación del expediente sancionador número 365/20-M de fecha 30/12/2020. [NID 2021/1583]</t>
  </si>
  <si>
    <r>
      <rPr>
        <b val="1"/>
        <u val="single"/>
        <sz val="10"/>
        <color indexed="8"/>
        <rFont val="Helvetica Neue"/>
      </rPr>
      <t>2021/1585</t>
    </r>
  </si>
  <si>
    <t>Sanciones. Notificación de 03/02/2021, de la Delegación Provincial de Sanidad de Albacete, por la que se da publicidad a la Resolución del expediente sancionador número 040/20-S de fecha 11/01/2021. [NID 2021/1585]</t>
  </si>
  <si>
    <r>
      <rPr>
        <b val="1"/>
        <u val="single"/>
        <sz val="10"/>
        <color indexed="8"/>
        <rFont val="Helvetica Neue"/>
      </rPr>
      <t>2021/1582</t>
    </r>
  </si>
  <si>
    <t>Sanciones. Notificación de 04/02/2021, de la Delegación Provincial de Sanidad de Albacete, por la que se da publicidad a la propuesta de resolución del expediente sancionador número 129/20-S de fecha 18/01/2021. [NID 2021/1582]</t>
  </si>
  <si>
    <r>
      <rPr>
        <b val="1"/>
        <u val="single"/>
        <sz val="10"/>
        <color indexed="8"/>
        <rFont val="Helvetica Neue"/>
      </rPr>
      <t>2021/1590</t>
    </r>
  </si>
  <si>
    <t>Sanciones. Notificación de 15/02/2021, de la Delegación Provincial de Sanidad de Toledo, por la que se da publicidad a la Resolución de fecha 01/02/2021, del procedimiento sancionador por infracción en materia de salud pública, al no haberse podido practicar la notificación personal en el último domicilio conocido (expediente número Covid/45070/2020). [NID 2021/1590]</t>
  </si>
  <si>
    <r>
      <rPr>
        <b val="1"/>
        <u val="single"/>
        <sz val="10"/>
        <color indexed="8"/>
        <rFont val="Helvetica Neue"/>
      </rPr>
      <t>2021/1588</t>
    </r>
  </si>
  <si>
    <t>Ganadería. Resolución de 12/02/2021, de la Dirección General de Agricultura y Ganadería, por la que se da publicidad a las resoluciones de reconocimiento de agrupaciones de defensa sanitaria ganaderas (ADSG) e inscripción, las de fusión, las de modificaciones y las de pérdida de la condición de ADSG y cancelación de la inscripción en el Registro Regional de ADSG, notificadas durante el año 2020. [NID 2021/1588]</t>
  </si>
  <si>
    <t>Resolución de 16 de septiembre de 2020, Resolución de 4 de septiembre de 2020, Resolución de 10 de marzo de 2020, Resolución de 8 de septiembre de 2020, Resolución de 16 de junio de 2020, Resolución de 08 de abril de 2020, Resolución de 9 de septiembre de 2020, Resolución de 5 de octubre de 2020, Resolución de 5 de marzo de 2020</t>
  </si>
  <si>
    <t>RES 10/3/2020 ESP, RES 16/9/2020 ESP</t>
  </si>
  <si>
    <r>
      <rPr>
        <b val="1"/>
        <u val="single"/>
        <sz val="10"/>
        <color indexed="8"/>
        <rFont val="Helvetica Neue"/>
      </rPr>
      <t>2021/1577</t>
    </r>
  </si>
  <si>
    <t>Sanciones. Notificación de 10/02/2021, de la Delegación Provincial de Agricultura, Agua y Desarrollo Rural de Cuenca, por la que se acuerda dar publicidad a la propuesta de resolución recaída en el expediente sancionador por infracción en materia de sanidad animal, al no haberse podido practicar la notificación personal en el último domicilio conocido (expediente 16SA200036). [NID 2021/1577]</t>
  </si>
  <si>
    <r>
      <rPr>
        <b val="1"/>
        <u val="single"/>
        <sz val="10"/>
        <color indexed="8"/>
        <rFont val="Helvetica Neue"/>
      </rPr>
      <t>2021/1578</t>
    </r>
  </si>
  <si>
    <t>Sanciones. Notificación de 10/02/2021, de la Delegación Provincial de Agricultura, Agua y Desarrollo Rural de Cuenca, por la que se acuerda dar publicidad a la resolución recaída en el expediente sancionador por infracción en materia de bienestar animal, al no haberse podido practicar la notificación personal en el último domicilio conocido (expediente 16BA200017). [NID 2021/1578]</t>
  </si>
  <si>
    <r>
      <rPr>
        <b val="1"/>
        <u val="single"/>
        <sz val="10"/>
        <color indexed="8"/>
        <rFont val="Helvetica Neue"/>
      </rPr>
      <t>2021/1597</t>
    </r>
  </si>
  <si>
    <t>Convenios. Resolución de 15/02/2021, del Instituto Regional de Investigación y Desarrollo Agroalimentario y Forestal (Iriaf), por la que se da publicidad al convenio entre la Asociación Agrama y el Iriaf para el programa de mejora genética de la oveja manchega. [NID 2021/1597]</t>
  </si>
  <si>
    <r>
      <rPr>
        <b val="1"/>
        <u val="single"/>
        <sz val="10"/>
        <color indexed="8"/>
        <rFont val="Helvetica Neue"/>
      </rPr>
      <t>2021/1604</t>
    </r>
  </si>
  <si>
    <t>Notificaciones. Notificación de 08/02/2021, de la Secretaría General, por la que se procede a la publicación de la Resolución de 27/10/2020, recaída en el recurso de alzada RAD-101/2020. [NID 2021/1604]</t>
  </si>
  <si>
    <r>
      <rPr>
        <b val="1"/>
        <u val="single"/>
        <sz val="10"/>
        <color indexed="8"/>
        <rFont val="Helvetica Neue"/>
      </rPr>
      <t>2021/1605</t>
    </r>
  </si>
  <si>
    <t>Bibliotecas. Resolución de 15/02/2021, de la Viceconsejería de Cultura y Deportes, por la que se aprueba la integración de centros en la Red de Bibliotecas Públicas de Castilla-La Mancha. [NID 2021/1605]</t>
  </si>
  <si>
    <t>Ley 29/1998, Ley 3/2011, Ley 39/2015</t>
  </si>
  <si>
    <r>
      <rPr>
        <b val="1"/>
        <u val="single"/>
        <sz val="10"/>
        <color indexed="8"/>
        <rFont val="Helvetica Neue"/>
      </rPr>
      <t>2021/1598</t>
    </r>
  </si>
  <si>
    <t>Notificaciones. Notificación de 09/02/2021, de la Delegación Provincial de Bienestar Social de Ciudad Real, en procedimiento de protección de menores. [NID 2021/1598]</t>
  </si>
  <si>
    <t>Ley 1/2000, Ley 39/2015</t>
  </si>
  <si>
    <t>RDL 12/2011 ESP, RES 15/9/2011 ESP</t>
  </si>
  <si>
    <r>
      <rPr>
        <b val="1"/>
        <u val="single"/>
        <sz val="10"/>
        <color indexed="8"/>
        <rFont val="Helvetica Neue"/>
      </rPr>
      <t>2021/1599</t>
    </r>
  </si>
  <si>
    <t>Notificaciones. Notificación de 11/02/2021, de la Delegación Provincial de Bienestar Social de Ciudad Real, en procedimiento de protección de menores. [NID 2021/1599]</t>
  </si>
  <si>
    <r>
      <rPr>
        <b val="1"/>
        <u val="single"/>
        <sz val="10"/>
        <color indexed="8"/>
        <rFont val="Helvetica Neue"/>
      </rPr>
      <t>2021/1600</t>
    </r>
  </si>
  <si>
    <t>Notificaciones. Notificación de 12/02/2021, de la Delegación Provincial de Bienestar Social de Ciudad Real, en procedimiento de protección de menores. [NID 2021/1600]</t>
  </si>
  <si>
    <r>
      <rPr>
        <b val="1"/>
        <u val="single"/>
        <sz val="10"/>
        <color indexed="8"/>
        <rFont val="Helvetica Neue"/>
      </rPr>
      <t>2021/1601</t>
    </r>
  </si>
  <si>
    <t>Notificaciones. Notificación de 12/02/2021, de la Delegación Provincial de Bienestar Social de Ciudad Real, en procedimiento de protección de menores. [NID 2021/1601]</t>
  </si>
  <si>
    <r>
      <rPr>
        <b val="1"/>
        <u val="single"/>
        <sz val="10"/>
        <color indexed="8"/>
        <rFont val="Helvetica Neue"/>
      </rPr>
      <t>2021/1581</t>
    </r>
  </si>
  <si>
    <t>Instalaciones Eléctricas. Resolución de 12/02/2021, de la Delegación Provincial de Desarrollo Sostenible de Toledo, por la que se otorga la autorización administrativa previa, autorización administrativa de construcción y el reconocimiento, en concreto, de la utilidad pública de la instalación eléctrica de alta tensión con número de expediente E-14423 corresponde I. [NID 2021/1581]</t>
  </si>
  <si>
    <t>Ley 4/2007, Real Decreto 1955/2000, Ley 21/1992, Ley 39/2015, Ley 21/2013, Ley 24/2013, Ley 2/1998</t>
  </si>
  <si>
    <t>LEY 21/1992 ESP, LEY 21/2013 ESP, LEY 24/2013 ESP, LEY 9/2018 ESP, ORD 29/6/1993 ESP, ORD IET/338/2014 ESP, RD 1955/2000 ESP, RD 825/1993 ESP, RES 8/3/2016 ESP, STC 13/2015 ESP , STC 29/6/2011 ESP, STC 53/2017 ESP</t>
  </si>
  <si>
    <r>
      <rPr>
        <b val="1"/>
        <u val="single"/>
        <sz val="10"/>
        <color indexed="8"/>
        <rFont val="Helvetica Neue"/>
      </rPr>
      <t>2021/1757</t>
    </r>
  </si>
  <si>
    <t>Universidades. Extracto de 10/02/2021, de la Universidad de Castilla-La Mancha, de la convocatoria de XI Edición Concursos Culturales Universitarios #creaCIC 2021 de la Universidad de Castilla-La Mancha. BDNS (Identif.): 549402. [NID 2021/1757]</t>
  </si>
  <si>
    <r>
      <rPr>
        <b val="1"/>
        <u val="single"/>
        <sz val="10"/>
        <color indexed="8"/>
        <rFont val="Helvetica Neue"/>
      </rPr>
      <t>2021/1758</t>
    </r>
  </si>
  <si>
    <t>Universidades. Extracto de 15/02/2021, de la Universidad de Castilla-La Mancha, de la convocatoria de beca de colaboración para catalogación fondo bibliográfico de la Facultad de Humanidades de Albacete. Año 2021. BDNS (Identif.): 549283. [NID 2021/1758]</t>
  </si>
  <si>
    <r>
      <rPr>
        <b val="1"/>
        <u val="single"/>
        <sz val="10"/>
        <color indexed="8"/>
        <rFont val="Helvetica Neue"/>
      </rPr>
      <t>2021/997</t>
    </r>
  </si>
  <si>
    <t>Anuncio de 28/01/2021, de la Delegación Provincial de Desarrollo Sostenible de Albacete, por el que se somete a información pública el expediente de ocupación de terrenos del monte de utilidad pública número 173 Los Castillejos, La Une, La Pelocha y otros, pertenencia de la Junta de Comunidades de Castilla-La Mancha. [NID 2021/997]</t>
  </si>
  <si>
    <r>
      <rPr>
        <b val="1"/>
        <u val="single"/>
        <sz val="10"/>
        <color indexed="8"/>
        <rFont val="Helvetica Neue"/>
      </rPr>
      <t>2021/557</t>
    </r>
  </si>
  <si>
    <t>Anuncio de 22/12/2020, de la Delegación Provincial de Desarrollo Sostenible de Ciudad Real, por el que se somete a información pública la solicitud de autorización administrativa previa de la planta de energía solar fotovoltaica denominada Alcudia II, promovida por Doing Business Outside SL (número de expediente 13270209190). [NID 2021/557]</t>
  </si>
  <si>
    <r>
      <rPr>
        <b val="1"/>
        <u val="single"/>
        <sz val="10"/>
        <color indexed="8"/>
        <rFont val="Helvetica Neue"/>
      </rPr>
      <t>2021/1257</t>
    </r>
  </si>
  <si>
    <t>Anuncio de 04/02/2021, de la Delegación Provincial de Desarrollo Sostenible de Guadalajara, para información pública de los proyectos: Instalación solar fotovoltaica Fuentes, línea eléctrica a 132 kV, simple circuito ST colectora Almadrones-ST colectora Fuentes, subestación transformadora de 132/30 kV ST colectora Almadrones, línea aérea-subterránea 400 kV SET colectora Fuentes-SET Fuentes de la Alcarria, subestación transformadora de 400/132 kV ST colectora Fuentes y el estudio de impacto ambiental de la planta solar fotovoltaica Fuentes 49,99 MWp y sus infraestructuras de evacuación, que son compartidas con las plantas solares fotovoltaicas denominadas Los Manantiales I y Valbuena, a efectos de la autorización administrativa previa y evaluación de impacto ambiental, del expediente número 19270200512. [NID 2021/1257]</t>
  </si>
  <si>
    <t>Ley 24/2013, Ley 2/2020, Ley 39/2015</t>
  </si>
  <si>
    <r>
      <rPr>
        <b val="1"/>
        <u val="single"/>
        <sz val="10"/>
        <color indexed="8"/>
        <rFont val="Helvetica Neue"/>
      </rPr>
      <t>2021/1258</t>
    </r>
  </si>
  <si>
    <t>Anuncio de 04/02/2021, de la Delegación Provincial de Desarrollo Sostenible de Guadalajara, para información pública del proyecto de la instalación solar fotovoltaica Los Manantiales I, y su estudio de impacto ambiental, a efectos de la autorización administrativa previa y evaluación de impacto ambiental, del expediente número 19270200513. [NID 2021/1258]</t>
  </si>
  <si>
    <r>
      <rPr>
        <b val="1"/>
        <u val="single"/>
        <sz val="10"/>
        <color indexed="8"/>
        <rFont val="Helvetica Neue"/>
      </rPr>
      <t>2021/1259</t>
    </r>
  </si>
  <si>
    <t>Anuncio de 04/02/2021, de la Delegación Provincial de Desarrollo Sostenible de Guadalajara, para información pública del proyecto de la instalación solar fotovoltaica Valbuena, y su estudio de impacto ambiental, a efectos de la autorización administrativa previa y evaluación de impacto ambiental, del expediente número 19270200514. [NID 2021/1259]</t>
  </si>
  <si>
    <r>
      <rPr>
        <b val="1"/>
        <u val="single"/>
        <sz val="10"/>
        <color indexed="8"/>
        <rFont val="Helvetica Neue"/>
      </rPr>
      <t>2021/623</t>
    </r>
  </si>
  <si>
    <t>Anuncio de 20/01/2021, de la Delegación Provincial de Desarrollo Sostenible de Toledo, sobre ocupación de terrenos en vía pecuaria Cordel de Talavera a Hormigos (VP/15/20), en el término municipal de Santa Cruz del Retamar-La Torre de Esteban Hambrán (Toledo), con destino a proyecto de interconexión de fibra óptica Santa Cruz del Retamar-La Torre de Esteban Hambrán. [NID 2021/623]</t>
  </si>
  <si>
    <r>
      <rPr>
        <b val="1"/>
        <u val="single"/>
        <sz val="10"/>
        <color indexed="8"/>
        <rFont val="Helvetica Neue"/>
      </rPr>
      <t>2021/1043</t>
    </r>
  </si>
  <si>
    <t>Anuncio de 01/02/2021, de la Delegación Provincial de Desarrollo Sostenible de Toledo, sobre información pública para autorización administrativa previa de instalación solar fotovoltaica. Referencia: PE-595. [NID 2021/1043]</t>
  </si>
  <si>
    <r>
      <rPr>
        <b val="1"/>
        <u val="single"/>
        <sz val="10"/>
        <color indexed="8"/>
        <rFont val="Helvetica Neue"/>
      </rPr>
      <t>2021/1381</t>
    </r>
  </si>
  <si>
    <t>Anuncio de 05/02/2021, del Ayuntamiento de Albacete, de la Gerencia Municipal de Urbanismo y Vivienda, sobre información pública de la calificación y de la correspondiente licencia urbanística integrada, implantación de actividad, obras e instalaciones en el polígono 100, parcela 107, paraje Haza de la Piedra, El Salobral, referencia catastral 02900A100001070000EZ, de este término municipal, en suelo no urbanizable de especial protección CP-3. [NID 2021/1381]</t>
  </si>
  <si>
    <r>
      <rPr>
        <b val="1"/>
        <u val="single"/>
        <sz val="10"/>
        <color indexed="8"/>
        <rFont val="Helvetica Neue"/>
      </rPr>
      <t>2021/1482</t>
    </r>
  </si>
  <si>
    <t>Anuncio de 09/02/2021, del Ayuntamiento de Guadalajara, sobre información pública del proyecto de pasarela peatonal en el sector SNP-07 Ampliación del Ruiseñor. [NID 2021/1482]</t>
  </si>
  <si>
    <r>
      <rPr>
        <b val="1"/>
        <u val="single"/>
        <sz val="10"/>
        <color indexed="8"/>
        <rFont val="Helvetica Neue"/>
      </rPr>
      <t>2021/1149</t>
    </r>
  </si>
  <si>
    <t>Anuncio de 04/02/2021, del Ayuntamiento de Illescas (Toledo), sobre información pública del Proyecto de urbanización del SUNC UA 03 conforme nomenclatura del Plan de Ordenación Municipal. [NID 2021/1149]</t>
  </si>
  <si>
    <r>
      <rPr>
        <b val="1"/>
        <u val="single"/>
        <sz val="10"/>
        <color indexed="8"/>
        <rFont val="Helvetica Neue"/>
      </rPr>
      <t>2021/1200</t>
    </r>
  </si>
  <si>
    <t>Anuncio de 05/02/2021, del Ayuntamiento de Illescas (Toledo), sobre información pública de la aprobación inicial del convenio urbanístico de ocupación previa del suelo para ejecución de depósito SG INF SUB2. [NID 2021/1200]</t>
  </si>
  <si>
    <r>
      <rPr>
        <b val="1"/>
        <u val="single"/>
        <sz val="10"/>
        <color indexed="8"/>
        <rFont val="Helvetica Neue"/>
      </rPr>
      <t>BOE-A-2021-2769</t>
    </r>
  </si>
  <si>
    <t>Decreto-ley 2/2020, de 31 de enero, por el que se establecen los límites para la aplicación del régimen simplificado y el régimen especial de la agricultura, ganadería y pesca del Impuesto General Indirecto Canario.</t>
  </si>
  <si>
    <t>2021-02-23</t>
  </si>
  <si>
    <t>Agricultura, Canarias, Ganadería, Impuesto General Indirecto Canario, Pesca</t>
  </si>
  <si>
    <t>Agricultura, Ganadería y animales, Pesca, Sistema tributario</t>
  </si>
  <si>
    <t>BOE-A-2012-9282, BOE-A-2018-15138</t>
  </si>
  <si>
    <t>MODIFICA , con efectos desde el 1 de enero de 2020, la disposición adicional 12 de la Ley 4/2012, de 25 de junio, DE CONFORMIDAD con los arts. 46 y 47.1 del Estatuto aprobado por Ley Orgánica 1/2018, de 5 de noviembre</t>
  </si>
  <si>
    <t>Ley 4/2012</t>
  </si>
  <si>
    <r>
      <rPr>
        <b val="1"/>
        <u val="single"/>
        <sz val="10"/>
        <color indexed="8"/>
        <rFont val="Helvetica Neue"/>
      </rPr>
      <t>BOE-A-2021-2768</t>
    </r>
  </si>
  <si>
    <t>Ley 4/2020, de 30 de diciembre, de Presupuestos de la Comunidad Autónoma de Aragón para el ejercicio 2021.</t>
  </si>
  <si>
    <t>Aragón, Asistencia social, Cesión de Tributos, Función Pública, Juego, Oposiciones y concursos, Organización de las Comunidades Autónomas, Presupuestos de las Comunidades Autónomas, Relaciones de Puestos de Trabajo, Tasas</t>
  </si>
  <si>
    <t>Asuntos sociales, Cultura y ocio, Función Pública, Organización de la Administración, Sistema financiero, Sistema tributario</t>
  </si>
  <si>
    <t>BOA-d-2005-90006, BOA-d-2001-90002, BOE-A-1996-13286, BOA-d-1991-90001, BOE-A-2012-9063, BOE-A-2012-5730, BOE-A-2007-8444, BOA-d-2000-90001</t>
  </si>
  <si>
    <t>MODIFICA , con efectos a partir del día 1 de abril de 2021, los arts. 140.3, 140.4 y la disposición transitoria 1 y AÑADE el art. 131.12 a las disposiciones dictadas por la Comunidad Autónoma de Aragón en materia de tributos cedidos, texto refundido, aprobado por Decreto Legislativo 1/2005, de 26 de septiembre, MODIFICA el art. 81.2 de la Ley de la Administración de la Comunidad Autónoma de Aragón, texto refundido, aprobado por Decreto Legislativo 2/2001, de 3 julio, MODIFICA el art. 17.4 de la Ley 4/1996, de 22 de mayo, MODIFICA el art. 22 de  la Ley de Ordenación de la Función Pública de la Comunidad Autónoma de Aragón, texto refundido, aprobado por Decreto Legislativo 1/1991, de 19 de febrero, DE CONFORMIDAD con la Ley 5/2012, de 7 de junio, DE CONFORMIDAD con la Ley Orgánica 2/2012, de 27 de abril, DE CONFORMIDAD con el Estatuto aprobado por Ley Orgánica 5/2007, de 20 de abril, DE CONFORMIDAD con la  Ley de Hacienda de la Comunidad Autónoma de Aragón, texto refundido, aprobado por Decreto Legislativo 1/2000, de 29 junio</t>
  </si>
  <si>
    <t>Ley 5/2012, Ley 4/1996</t>
  </si>
  <si>
    <r>
      <rPr>
        <b val="1"/>
        <u val="single"/>
        <sz val="10"/>
        <color indexed="8"/>
        <rFont val="Helvetica Neue"/>
      </rPr>
      <t>BOE-A-2021-2761</t>
    </r>
  </si>
  <si>
    <t>Corrección de errores de la Ley Orgánica 3/2020, de 29 de diciembre, por la que se modifica la Ley Orgánica 2/2006, de 3 de mayo, de Educación.</t>
  </si>
  <si>
    <t>Acceso a la universidad, Alumnos, Bachillerato, Becas, Calendario Escolar, Catálogo Nacional de Cualificaciones Profesionales, Centros de enseñanza, Consejos Escolares, Currículo, Deporte, Educación, Educación Infantil, Educación Primaria, Educación Secundaria Obligatoria, Enseñanza Artística, Enseñanza de Formación Profesional, Estudios extranjeros, Ficheros con datos personales, Lenguas españolas, Libros de texto, Oposiciones y concursos, Profesorado, Títulos académicos y profesionales</t>
  </si>
  <si>
    <t>Educación y enseñanza, Función Pública</t>
  </si>
  <si>
    <t>BOE-A-2020-17264, BOE-A-2006-7899, BOE-A-1985-12978</t>
  </si>
  <si>
    <t>CORRECCIÓN de errores de la Ley Orgánica 3/2020, de 29 de diciembre, CORRIGE errores en la Ley Orgánica 2/2006, de 3 de mayo, CORRIGE errores en la Ley Orgánica 8/1985, de 3 de julio</t>
  </si>
  <si>
    <r>
      <rPr>
        <b val="1"/>
        <u val="single"/>
        <sz val="10"/>
        <color indexed="8"/>
        <rFont val="Helvetica Neue"/>
      </rPr>
      <t>BOE-A-2021-2763</t>
    </r>
  </si>
  <si>
    <t>Cuestión de inconstitucionalidad n.º 6283-2020, en relación con el artículo 10.8 de la Ley reguladora de la Jurisdicción Contencioso-administrativa, introducido por la disposición final segunda de la Ley 3/2020, de 18 de septiembre, de medidas procesales y organizativas para hacer frente al COVID-19 en el ámbito de la Administración de Justicia.</t>
  </si>
  <si>
    <t>Administración de Justicia, Autorizaciones, Cuestiones de inconstitucionalidad, Jurisdicción Contencioso Administrativa, Sanidad, Tribunales Superiores de Justicia</t>
  </si>
  <si>
    <t>Administración de Justicia, Derecho Constitucional, Sanidad</t>
  </si>
  <si>
    <r>
      <rPr>
        <b val="1"/>
        <u val="single"/>
        <sz val="10"/>
        <color indexed="8"/>
        <rFont val="Helvetica Neue"/>
      </rPr>
      <t>BOE-A-2021-2762</t>
    </r>
  </si>
  <si>
    <t>Recurso de inconstitucionalidad n.º 231-2021, contra la Ley 1/2020, de 8 de octubre, por la que se modifica la Ley 9/2001, de 17 de julio, del Suelo de la Comunidad de Madrid, para el impulso y reactivación de la actividad urbanística.</t>
  </si>
  <si>
    <t>Madrid, Recursos de inconstitucionalidad, Suelo, Urbanismo</t>
  </si>
  <si>
    <t>Derecho Constitucional, Vivienda y urbanismo</t>
  </si>
  <si>
    <t>BOE-A-2001-18984, DOGC-f-2020-90048</t>
  </si>
  <si>
    <t>Recurso promovido contra determinados preceptos de la Ley 9/2001, de 17 de julio, en la redacción dada por la la Ley 1/2020, de 8 de octubre, Recurso promovido contra ,</t>
  </si>
  <si>
    <t>Ley 1/2020, Ley 9/2001</t>
  </si>
  <si>
    <r>
      <rPr>
        <b val="1"/>
        <u val="single"/>
        <sz val="10"/>
        <color indexed="8"/>
        <rFont val="Helvetica Neue"/>
      </rPr>
      <t>BOE-A-2021-2766</t>
    </r>
  </si>
  <si>
    <t>Ley 2/2021, de 29 de enero, de Medidas Fiscales y Administrativas para el año 2021.</t>
  </si>
  <si>
    <t>Acceso a la información, Administración electrónica, Agentes forestales y medioambientales, Aguas residuales, Cesión de Tributos, Consejos Escolares, Contratos de trabajo, Créditos Presupuestarios, Desarrollo regional, Educación, Epidemias, Espectáculos, Establecimientos públicos, Funcionarios públicos, Impuesto sobre la Renta de las Personas Físicas, Impuesto sobre Sucesiones y Donaciones, Información tributaria, Juego, La Rioja, Licencias, Máquinas automáticas, Menores, Metales preciosos, Obras, Obras hidráulicas, Ocio, Ordenación del territorio, Organización de las Comunidades Autónomas, Policía, Política económica, Renta Mínima de Inserción, Servicios Sociales de las Comunidades Autónomas, Sistema tributario, Tarifas, Tasas, Viticultura, Viviendas</t>
  </si>
  <si>
    <t>Administración electrónica, Agricultura, Asuntos sociales, Cultura y ocio, Educación y enseñanza, Función Pública, Medio ambiente, Obras y construcciones, Organización de la Administración, Seguridad y Defensa, Sistema tributario, Trabajo y empleo, Vivienda y urbanismo</t>
  </si>
  <si>
    <t>BOE-A-2018-15241, BOE-A-2017-13750, BOE-A-2017-5627, BOE-A-2017-588, BOE-A-2014-9898, BOE-A-2013-11692, BOE-A-2010-9108, BOE-A-2006-9008, BOE-A-2006-5208, BOE-A-2004-13062, BOE-A-2002-21674, BOE-A-2000-21563, BOE-A-2000-20554, BOE-A-1997-22317, BOE-A-1990-18911, BOE-A-2010-658, BOE-A-1982-15030</t>
  </si>
  <si>
    <t>MODIFICA el art. 1 y las disposiciones transitoria única y final 2 de Ley 5/2018, de 19 de octubre, MODIFICA determinados preceptos y AÑADE la sección 3, al capítulo III del título II de la Ley 10/2017, de 27 de octubre, MODIFICA el art. 7.a) y b) de la Ley 4/2017, de 28 de abril, MODIFICA el art. 11 de la Ley 1/2017, de 3 de enero,, MODIFICA los arts. 4, 7 y 27 de la Ley 3/2014, de 11 de septiembre, MODIFICA el art. 60 de la Ley 11/2013, de 21 de octubre, MODIFICA los arts. 50 y 56 de la Ley 5/2010, de 14 de mayo, MODIFICA la disposición transitoria 1 de la Ley 5/2006, de 2 de mayo, MODIFICA el art. 89.1 de la Ley 1/2006, de 28 de febrero,, MODIFICA el art. 12 de la Ley 3/2004, de 25 de junio, MODIFICA lo indicado y SUSPENDE, para el ejercicio de 2021, lo señalado en la disposición transitoria 1.2 a 4 de la Ley 6/2002, de 18 de octubre, MODIFICA el art. 22.d) y AÑADE el 17 bis y la disposición adicional 6 a la Ley 4/2000, de 25 de octubre, MODIFICA los arts. 6.4 y 31 de la Ley 5/2000, de 25 de octubre, MODIFICA los arts. 25, 27 y 28 de la Ley 7/1997, de 3 de octubre, MODIFICA las disposicioneos adicionales 6 a 8 de la Ley 3/1990, de 29 de junio, AÑADE la disposición adicional 4 a la Ley 7/2009, de 22 de diciembre, DE CONFORMIDAD con el Estatuto aprobado por Ley Orgánica 3/1982, de 9 de junio</t>
  </si>
  <si>
    <t>Ley 4/2017, Ley 5/2010, Ley 11/2013, Ley 7/2009, Ley 5/2006, Ley 3/2004, Ley 4/2000, Ley 3/1990, Ley 5/2000, Ley 1/2017, Ley 5/2018, Ley 3/2014, Ley 10/2017, Ley 7/1997, Ley 6/2002, Ley 1/2006</t>
  </si>
  <si>
    <t>LEY 11/2013 ESP, LEY 3/2014 ESP, STC 86/2019 ESP</t>
  </si>
  <si>
    <r>
      <rPr>
        <b val="1"/>
        <u val="single"/>
        <sz val="10"/>
        <color indexed="8"/>
        <rFont val="Helvetica Neue"/>
      </rPr>
      <t>BOE-A-2021-2767</t>
    </r>
  </si>
  <si>
    <t>Ley 3/2020, de 3 de diciembre, por la que se establece el régimen jurídico de alerta sanitaria para el control de la pandemia COVID-19 en Aragón.</t>
  </si>
  <si>
    <t>Aragón, Asistencia sanitaria, Asistencia social, Enfermedades, Epidemias, Estado de alarma, Formularios administrativos, Libre circulación de personas, Material sanitario, Reglamentaciones técnico sanitarias</t>
  </si>
  <si>
    <t>Asuntos sociales, Derecho Administrativo, Sanidad</t>
  </si>
  <si>
    <t>---, BOA-d-2020-90438, BOA-d-2020-90415, BOA-d-2020-90411, BOE-A-2007-8444, BOE-A-1986-10498</t>
  </si>
  <si>
    <t>DEROGA la Orden SAN/885/2020, de 15 de septiembre (BOA núm. 187, de 19 de septiembre de 2020), DEROGA el Decreto-ley 9/2020, de 4 de noviembre, DEROGA el Decreto-ley 8/2020, de 21 de octubre, DEROGA el Decreto-ley 7/2020, de 4 de noviembre, DE CONFORMIDAD con el Estatuto aprobado por Ley Orgánica 5/2007, de 20 de abril, DE CONFORMIDAD con la Ley Orgánica 3/1986, de 14 de abril</t>
  </si>
  <si>
    <t>ley 8/2020, Orden SAN/885/2020, ley 7/2020, ley 9/2020</t>
  </si>
  <si>
    <r>
      <rPr>
        <b val="1"/>
        <u val="single"/>
        <sz val="10"/>
        <color indexed="8"/>
        <rFont val="Helvetica Neue"/>
      </rPr>
      <t>BOE-A-2021-2765</t>
    </r>
  </si>
  <si>
    <t>Ley 1/2021, de 29 de enero, de Presupuestos Generales de la Comunidad Autónoma de La Rioja para el año 2021.</t>
  </si>
  <si>
    <t>Créditos Presupuestarios, Gestión presupuestaria, Haciendas de las Comunidades Autónomas, La Rioja, Ordenación de gastos y pagos, Organización de las Comunidades Autónomas, Presupuestos de las Comunidades Autónomas</t>
  </si>
  <si>
    <t>Organización de la Administración, Sistema financiero, Sistema tributario</t>
  </si>
  <si>
    <t>BOE-A-2020-1938, BOE-A-1982-15030, BOE-A-2013-11692, BOE-A-2012-5730</t>
  </si>
  <si>
    <t>DEROGA la Ley 1/2020, de 30 de enero, DE CONFORMIDAD con el Estatuto aprobado por Ley Orgánica 3/1982, de 9 de junio, CITA Ley 11/2013, de 21 de octubre, CITA Ley Orgánica 2/2012, de 27 de abril</t>
  </si>
  <si>
    <t>Ley 11/2013, Ley 1/2020</t>
  </si>
  <si>
    <t>LEY 11/2013 ESP</t>
  </si>
  <si>
    <r>
      <rPr>
        <b val="1"/>
        <u val="single"/>
        <sz val="10"/>
        <color indexed="8"/>
        <rFont val="Helvetica Neue"/>
      </rPr>
      <t>BOE-A-2021-2764</t>
    </r>
  </si>
  <si>
    <t>Acuerdo internacional administrativo para la adhesión al Acuerdo multilateral sobre el intercambio de microdatos en el contexto de las estadísticas de comercio de bienes dentro de la Unión Europea.</t>
  </si>
  <si>
    <t>Acuerdos internacionales, Agencia Estatal de la Administración Tributaria, Comercio intracomunitario, Estadística, Intercambios intracomunitarios, Oficina Estadística de las Comunidades Europeas, Unión Europea</t>
  </si>
  <si>
    <t>Comercio, Relaciones internacionales, Unión Europea</t>
  </si>
  <si>
    <r>
      <rPr>
        <b val="1"/>
        <u val="single"/>
        <sz val="10"/>
        <color indexed="8"/>
        <rFont val="Helvetica Neue"/>
      </rPr>
      <t>2021/1701</t>
    </r>
  </si>
  <si>
    <t>Ayudas y Subvenciones. Corrección de errores de la Orden 16/2021, de 11 de febrero, de la Consejería de Agricultura, Agua y Desarrollo Rural, por la que se precisan las bases reguladoras para la concesión y gestión de las ayudas a las solicitudes de reestructuración y reconversión de viñedo de Castilla-La Mancha para el Programa de Apoyo 2019-2023 y se convocan para su ejecución en 2022 y 2023. Extracto BDNS (Identif.): 548755. [NID 2021/1701]</t>
  </si>
  <si>
    <t>2021-02-24</t>
  </si>
  <si>
    <r>
      <rPr>
        <b val="1"/>
        <u val="single"/>
        <sz val="10"/>
        <color indexed="8"/>
        <rFont val="Helvetica Neue"/>
      </rPr>
      <t>2021/1748</t>
    </r>
  </si>
  <si>
    <t>Títulos. Decreto 12/2021, de 16 de febrero, por el que se modifica el Decreto 47/2019, de 21 de mayo, por el que se regula la expedición y el registro de los títulos académicos y profesionales no universitarios correspondientes a las enseñanzas establecidas por la Ley Orgánica 2/2006, de 3 de mayo, de Educación, en la comunidad autónoma de Castilla-La Mancha. [NID 2021/1748]</t>
  </si>
  <si>
    <t>Real Decreto 700/2019, Real Decreto 1850/2009, Ley 39/2015</t>
  </si>
  <si>
    <r>
      <rPr>
        <b val="1"/>
        <u val="single"/>
        <sz val="10"/>
        <color indexed="8"/>
        <rFont val="Helvetica Neue"/>
      </rPr>
      <t>2021/1711</t>
    </r>
  </si>
  <si>
    <t>Nombramientos. Decreto 10/2021, de 16 febrero, por el que se dispone el nombramiento de don José Julián Garde López-Brea como miembro nato del Consejo Social de la Universidad de Castilla-La Mancha, en representación del Consejo de Gobierno de la Universidad. [NID 2021/1711]</t>
  </si>
  <si>
    <t>Ley 7/2003</t>
  </si>
  <si>
    <r>
      <rPr>
        <b val="1"/>
        <u val="single"/>
        <sz val="10"/>
        <color indexed="8"/>
        <rFont val="Helvetica Neue"/>
      </rPr>
      <t>2021/1713</t>
    </r>
  </si>
  <si>
    <t>Nombramientos. Decreto 11/2021, de 16 febrero, por el que se dispone el cese y el nombramiento de miembros natos del Consejo Social de la Universidad de Castilla-La Mancha, en representación del Consejo de Gobierno de la Universidad. [NID 2021/1713]</t>
  </si>
  <si>
    <r>
      <rPr>
        <b val="1"/>
        <u val="single"/>
        <sz val="10"/>
        <color indexed="8"/>
        <rFont val="Helvetica Neue"/>
      </rPr>
      <t>2021/1704</t>
    </r>
  </si>
  <si>
    <t>Convenios. Resolución de 12/02/2021, de la Dirección General de Autónomos, Trabajo y Economía Social, por la que se registra y publica el acuerdo de modificación del III Acuerdo de Solución Autónoma de Conflictos Laborales de Castilla-La Mancha. [NID 2021/1704]</t>
  </si>
  <si>
    <t>Real Decreto 713/2010, Real Decreto Legislativo 2/2015</t>
  </si>
  <si>
    <t>RDG 2/2015 ESP</t>
  </si>
  <si>
    <r>
      <rPr>
        <b val="1"/>
        <u val="single"/>
        <sz val="10"/>
        <color indexed="8"/>
        <rFont val="Helvetica Neue"/>
      </rPr>
      <t>2021/1700</t>
    </r>
  </si>
  <si>
    <t>Ayudas y Subvenciones. Resolución de 15/02/2021, de la Dirección General de Autónomos, Trabajo y Economía Social, por la que se publica nueva distribución del crédito presupuestario previsto en la Resolución de 29/12/2020, por la que se aprueba la convocatoria de subvenciones destinadas a la financiación de planes de formación, dirigidos a la mejora del diálogo social y la negociación colectiva, en el ámbito de Castilla-La Mancha. Extracto BDNS (Identif.): 542361. [NID 2021/1700]</t>
  </si>
  <si>
    <r>
      <rPr>
        <b val="1"/>
        <u val="single"/>
        <sz val="10"/>
        <color indexed="8"/>
        <rFont val="Helvetica Neue"/>
      </rPr>
      <t>2021/1741</t>
    </r>
  </si>
  <si>
    <t>Sanciones. Notificación de 16/02/2021, de la Delegación Provincial de Economía, Empresas y Empleo de Ciudad Real, por la que se da publicidad a la Resolución por la que se nombra instructor de fecha 13/01/2021 del expediente sancionador T-0001/2021 por infracciones del orden social. [NID 2021/1741]</t>
  </si>
  <si>
    <t>Ley 40/2015, Ley 39/2015</t>
  </si>
  <si>
    <r>
      <rPr>
        <b val="1"/>
        <u val="single"/>
        <sz val="10"/>
        <color indexed="8"/>
        <rFont val="Helvetica Neue"/>
      </rPr>
      <t>2021/1743</t>
    </r>
  </si>
  <si>
    <t>Sanciones. Notificación de 16/02/2021, de la Delegación Provincial de Economía, Empresas y Empleo de Ciudad Real, por la que se da publicidad a la Resolución por la que se nombra instructor de fecha 21/01/2021 del expediente sancionador T-0018/2021 por infracciones del orden social. [NID 2021/1743]</t>
  </si>
  <si>
    <r>
      <rPr>
        <b val="1"/>
        <u val="single"/>
        <sz val="10"/>
        <color indexed="8"/>
        <rFont val="Helvetica Neue"/>
      </rPr>
      <t>2021/1744</t>
    </r>
  </si>
  <si>
    <t>Sanciones. Notificación de 16/02/2021, de la Delegación Provincial de Economía, Empresas y Empleo de Ciudad Real, por la que se da publicidad a la Resolución por la que se nombra instructor de fecha 21/01/2021 del expediente sancionador T-0019/2021 por infracciones del orden social. [NID 2021/1744]</t>
  </si>
  <si>
    <r>
      <rPr>
        <b val="1"/>
        <u val="single"/>
        <sz val="10"/>
        <color indexed="8"/>
        <rFont val="Helvetica Neue"/>
      </rPr>
      <t>2021/1737</t>
    </r>
  </si>
  <si>
    <t>Régimen Local. Resolución de 17/02/2021, de la Viceconsejería de Administración Local y Coordinación Administrativa, por la que se aprueba la constitución de la agrupación voluntaria para el sostenimiento en común del puesto de Secretaría-Intervención entre los Ayuntamientos de Centenera y Valdeavellano (Guadalajara). [NID 2021/1737]</t>
  </si>
  <si>
    <t>Real Decreto 128/2018, Ley 3/1991, Ley 39/2015</t>
  </si>
  <si>
    <r>
      <rPr>
        <b val="1"/>
        <u val="single"/>
        <sz val="10"/>
        <color indexed="8"/>
        <rFont val="Helvetica Neue"/>
      </rPr>
      <t>2021/1738</t>
    </r>
  </si>
  <si>
    <t>Régimen Local. Resolución de 17/02/2021, de la Viceconsejería de Administración Local y Coordinación Administrativa, por la que se aprueba la disolución de la agrupación voluntaria para el sostenimiento en común del puesto de Secretaría-Intervención entre los Ayuntamientos de Aldeanueva de Guadalajara, Centenera y Valdegrudas (Guadalajara). [NID 2021/1738]</t>
  </si>
  <si>
    <r>
      <rPr>
        <b val="1"/>
        <u val="single"/>
        <sz val="10"/>
        <color indexed="8"/>
        <rFont val="Helvetica Neue"/>
      </rPr>
      <t>2021/1739</t>
    </r>
  </si>
  <si>
    <t>Régimen Local. Resolución de 17/02/2021, de la Viceconsejería de Administración Local y Coordinación Administrativa, por la que se aprueba la disolución de la agrupación voluntaria para el sostenimiento en común del puesto de Secretaría-Intervención entre los Ayuntamientos de Lupiana, Valdeavellano y Valfermoso de Tajuña (Guadalajara). [NID 2021/1739]</t>
  </si>
  <si>
    <r>
      <rPr>
        <b val="1"/>
        <u val="single"/>
        <sz val="10"/>
        <color indexed="8"/>
        <rFont val="Helvetica Neue"/>
      </rPr>
      <t>2021/1740</t>
    </r>
  </si>
  <si>
    <t>Régimen Local. Resolución de 17/02/2021, de la Viceconsejería de Administración Local y Coordinación Administrativa, por la que se aprueba la constitución de la agrupación voluntaria para el sostenimiento en común del puesto de Secretaría-Intervención entre los Ayuntamientos de Lupiana y Valfermoso de Tajuña (Guadalajara). [NID 2021/1740]</t>
  </si>
  <si>
    <r>
      <rPr>
        <b val="1"/>
        <u val="single"/>
        <sz val="10"/>
        <color indexed="8"/>
        <rFont val="Helvetica Neue"/>
      </rPr>
      <t>2021/1742</t>
    </r>
  </si>
  <si>
    <t>Régimen Local. Resolución de 17/02/2021, de la Viceconsejería de Administración Local y Coordinación Administrativa, por la que se aprueba la constitución de la agrupación voluntaria para el sostenimiento en común del puesto de Secretaría-Intervención entre los Ayuntamientos de Aldeanueva de Guadalajara, Valdegrudas y la Mancomunidad Cimasol (Guadalajara). [NID 2021/1742]</t>
  </si>
  <si>
    <r>
      <rPr>
        <b val="1"/>
        <u val="single"/>
        <sz val="10"/>
        <color indexed="8"/>
        <rFont val="Helvetica Neue"/>
      </rPr>
      <t>2021/1733</t>
    </r>
  </si>
  <si>
    <t>Espectáculos. Resolución de 16/02/2021, de la Delegación Provincial de Hacienda y Administraciones Públicas de Albacete, por la que se designa a los veterinarios que han de realizar los reconocimientos reglamentarios en los diversos espectáculos taurinos a celebrar en esta provincia durante la temporada 2021. [NID 2021/1733]</t>
  </si>
  <si>
    <r>
      <rPr>
        <b val="1"/>
        <u val="single"/>
        <sz val="10"/>
        <color indexed="8"/>
        <rFont val="Helvetica Neue"/>
      </rPr>
      <t>2021/1722</t>
    </r>
  </si>
  <si>
    <t>Sanciones. Notificación de 11/02/2021, de la Delegación Provincial de Sanidad de Cuenca, por la que se da publicidad a la Resolución de fecha 16/12/2020, del procedimiento sancionador número 16/076/2020-CV, incoado por infracción en materia de salud pública. [NID 2021/1722]</t>
  </si>
  <si>
    <r>
      <rPr>
        <b val="1"/>
        <u val="single"/>
        <sz val="10"/>
        <color indexed="8"/>
        <rFont val="Helvetica Neue"/>
      </rPr>
      <t>2021/1723</t>
    </r>
  </si>
  <si>
    <t>Sanciones. Notificación de 11/02/2021, de la Delegación Provincial de Sanidad de Cuenca, por la que se da publicidad a la propuesta de resolución del expediente sancionador número 16/094/2020-CV, de fecha 12/01/2021, incoado por infracción en materia de salud pública. [NID 2021/1723]</t>
  </si>
  <si>
    <r>
      <rPr>
        <b val="1"/>
        <u val="single"/>
        <sz val="10"/>
        <color indexed="8"/>
        <rFont val="Helvetica Neue"/>
      </rPr>
      <t>2021/1724</t>
    </r>
  </si>
  <si>
    <t>Sanciones. Notificación de 11/02/2021, de la Delegación Provincial de Sanidad de Cuenca, por la que se da publicidad a la Resolución de fecha 16/12/2020, del procedimiento sancionador número 16/113/2020-CV, incoado por infracción en materia de salud pública. [NID 2021/1724]</t>
  </si>
  <si>
    <r>
      <rPr>
        <b val="1"/>
        <u val="single"/>
        <sz val="10"/>
        <color indexed="8"/>
        <rFont val="Helvetica Neue"/>
      </rPr>
      <t>2021/1726</t>
    </r>
  </si>
  <si>
    <t>Sanciones. Notificación de 11/02/2021, de la Delegación Provincial de Sanidad de Cuenca, por la que se da publicidad a la Resolución de fecha 16/12/2020, del procedimiento sancionador número 16/131/2020-CV, incoado por infracción en materia de salud pública. [NID 2021/1726]</t>
  </si>
  <si>
    <r>
      <rPr>
        <b val="1"/>
        <u val="single"/>
        <sz val="10"/>
        <color indexed="8"/>
        <rFont val="Helvetica Neue"/>
      </rPr>
      <t>2021/1721</t>
    </r>
  </si>
  <si>
    <t>Sanciones. Notificación de 16/02/2021, de la Delegación Provincial de Sanidad de Cuenca, por la que se da publicidad al acuerdo de iniciación del expediente sancionador número 16/688/2020-CV de fecha 21/12/2020, incoado por infracción en materia de salud pública. [NID 2021/1721]</t>
  </si>
  <si>
    <r>
      <rPr>
        <b val="1"/>
        <u val="single"/>
        <sz val="10"/>
        <color indexed="8"/>
        <rFont val="Helvetica Neue"/>
      </rPr>
      <t>2021/1725</t>
    </r>
  </si>
  <si>
    <t>Sanciones. Notificación de 16/02/2021, de la Delegación Provincial de Sanidad de Cuenca, por la que se da publicidad al acuerdo de iniciación del expediente sancionador número 16/545/2020-CV de fecha 01/12/2020, incoado por infracción en materia de salud pública. [NID 2021/1725]</t>
  </si>
  <si>
    <r>
      <rPr>
        <b val="1"/>
        <u val="single"/>
        <sz val="10"/>
        <color indexed="8"/>
        <rFont val="Helvetica Neue"/>
      </rPr>
      <t>2021/1727</t>
    </r>
  </si>
  <si>
    <t>Sanciones. Notificación de 16/02/2021, de la Delegación Provincial de Sanidad de Cuenca, por la que se da publicidad al acuerdo de iniciación del expediente sancionador número 16/578/2020-CV de fecha 09/12/2020, incoado por infracción en materia de salud pública. [NID 2021/1727]</t>
  </si>
  <si>
    <r>
      <rPr>
        <b val="1"/>
        <u val="single"/>
        <sz val="10"/>
        <color indexed="8"/>
        <rFont val="Helvetica Neue"/>
      </rPr>
      <t>2021/1753</t>
    </r>
  </si>
  <si>
    <t>Notificaciones. Notificación de 16/02/2021, de la Delegación Provincial de Sanidad de Toledo, por la que se da publicidad a la Resolución de 27/01/2021, por la que se resuelve favorablemente el cese definitivo de la actividad económica, a los efectos de cancelación en el Registro General Sanitario de Empresas Alimentarias y Alimentos y referencia CRGSA/20/261400/000135, dictada en el marco del control oficial de establecimientos alimentarios. [NID 2021/1753]</t>
  </si>
  <si>
    <r>
      <rPr>
        <b val="1"/>
        <u val="single"/>
        <sz val="10"/>
        <color indexed="8"/>
        <rFont val="Helvetica Neue"/>
      </rPr>
      <t>2021/1752</t>
    </r>
  </si>
  <si>
    <t>Sanciones. Notificación de 17/02/2021, de la Delegación Provincial de Sanidad de Toledo, por la que se da publicidad al acuerdo de inicio de fecha 28/01/2021, del procedimiento sancionador por infracción en materia de salud pública, al no haberse podido practicar la notificación personal en el último domicilio conocido (expediente número Covid/45062/2021). [NID 2021/1752]</t>
  </si>
  <si>
    <r>
      <rPr>
        <b val="1"/>
        <u val="single"/>
        <sz val="10"/>
        <color indexed="8"/>
        <rFont val="Helvetica Neue"/>
      </rPr>
      <t>2021/1747</t>
    </r>
  </si>
  <si>
    <t>Universidades. Acuerdo de 16/02/2021, del Consejo de Gobierno, por el que se autoriza la implantación y puesta en funcionamiento del plan de estudios conducente a la obtención del título de Máster Universitario en Auditoría de Cuentas, por la Universidad de Castilla-La Mancha. [NID 2021/1747]</t>
  </si>
  <si>
    <r>
      <rPr>
        <b val="1"/>
        <u val="single"/>
        <sz val="10"/>
        <color indexed="8"/>
        <rFont val="Helvetica Neue"/>
      </rPr>
      <t>2021/1785</t>
    </r>
  </si>
  <si>
    <t>Centros Educativos. Resolución de 17/02/2021, de la Delegación Provincial de Educación, Cultura y Deportes de Toledo, por la que se aprueba la modificación de la autorización de la Escuela Infantil Barrio Sésamo de Novés (Toledo), para la ampliación de unidades o puestos escolares. [NID 2021/1785]</t>
  </si>
  <si>
    <t>Real Decreto 314/2006, Real Decreto 173/2010, Real Decreto 332/1992, Ley 1/1994, Ley 39/2015, Ley 7/2010, Real Decreto 1004/1991</t>
  </si>
  <si>
    <t>LEY 1/1994 CMA, ORD FOM/1635/2013 ESP, ORD FOM/588/2017 ESP, ORD VIV/984/2009 ESP, RD 1371/2007 ESP, RD 1675/2008 ESP, RD 173/2010 ESP, RD 314/2006 ESP, STC 4/5/2010 ESP</t>
  </si>
  <si>
    <r>
      <rPr>
        <b val="1"/>
        <u val="single"/>
        <sz val="10"/>
        <color indexed="8"/>
        <rFont val="Helvetica Neue"/>
      </rPr>
      <t>2021/1710</t>
    </r>
  </si>
  <si>
    <t>Notificaciones. Notificación de 12/02/2021, de la Secretaría General, por la que se da publicidad a la resolución del recurso de alzada interpuesto en materia de caza número RA 273/2019. [NID 2021/1710]</t>
  </si>
  <si>
    <r>
      <rPr>
        <b val="1"/>
        <u val="single"/>
        <sz val="10"/>
        <color indexed="8"/>
        <rFont val="Helvetica Neue"/>
      </rPr>
      <t>2021/1715</t>
    </r>
  </si>
  <si>
    <t>Vías Pecuarias. Corrección de errores de la Resolución de 26/12/2019, de la Dirección General de Medio Natural y Biodiversidad, por la que se aprueba la ocupación de terrenos en las vías pecuarias denominadas Vereda de Cedillo a Pantoja y Vereda de Magán, en los términos municipales de Pantoja y Numancia de la Sagra (Toledo), para línea eléctrica aérea de media tensión incluidos siete apoyos y línea subterránea, cuya beneficiaria es Unión Fenosa Distribución, SA. [NID 2021/1715]</t>
  </si>
  <si>
    <t>Resolución de 26 de diciembre de 2019, Ley 39/2015</t>
  </si>
  <si>
    <r>
      <rPr>
        <b val="1"/>
        <u val="single"/>
        <sz val="10"/>
        <color indexed="8"/>
        <rFont val="Helvetica Neue"/>
      </rPr>
      <t>2021/1707</t>
    </r>
  </si>
  <si>
    <t>Medio Ambiente. Resolución de 03/02/2021, de la Dirección General de Economía Circular, por la que se formula la declaración de impacto ambiental del proyecto: Planta de tratamiento y valorización de residuos no peligrosos en Torrejón del Rey (Guadalajara) (expediente PRO-SC-16-0471), situado en el término municipal de Torrejón del Rey (Guadalajara), cuya promotora es Extrandelu, SLU. [NID 2021/1707]</t>
  </si>
  <si>
    <t>Ley 9/2003, Ley 9/2012, Ley 4/2013, Ley 9/99, Ley 4/2007, Ley 22/2011, Ley 21/2013, Resolución de 19 de septiembre de 2016, Real Decreto 105/2008, Ley 43/2003</t>
  </si>
  <si>
    <t>LEY 21/2013 ESP, LEY 21/2015 ESP, LEY 22/2011 ESP, LEY 4/2007 CMA, LEY 5/2013 ESP, LEY 9/2003 ESP, LEY 9/2012 CMA, LEY 9/2018 ESP, ORD AAA/699/2016 ESP, ORD APM/189/2018 ESP, ORD APM/205/2018 ESP, ORD APM/206/2018 ESP, ORD APM/397/2018 ESP, ORD TEC/852/2019 ESP, ORD TED/363/2020 ESP, ORD TED/426/2020 ESP, RD 105/2008 ESP, RD 178/2004 ESP, RD 191/2013 ESP, RD 364/2017 ESP, RD 452/2019 ESP, RES 8/3/2016 ESP, STC 118/2017 ESP, STC 13/2015 ESP , STC 53/2017 ESP</t>
  </si>
  <si>
    <r>
      <rPr>
        <b val="1"/>
        <u val="single"/>
        <sz val="10"/>
        <color indexed="8"/>
        <rFont val="Helvetica Neue"/>
      </rPr>
      <t>2021/1728</t>
    </r>
  </si>
  <si>
    <t>Instalaciones Eléctricas. Resolución de 16/02/2021, de la Dirección General de Transición Energética, sobre autorización administrativa previa y autorización administrativa de construcción de la instalación solar fotovoltaica denominada Valdelayegua de 3,087 MWp, infraestructuras auxiliares y de evacuación en Pantoja (Toledo) (referencia: 2703/01054). [NID 2021/1728]</t>
  </si>
  <si>
    <t>Ley 2/2020, Ley 4/2007, Ley 21/2013, Ley 39/2015, Ley 24/2013, Real Decreto 1955/2000</t>
  </si>
  <si>
    <t>LEY 2/2020 CMA, LEY 21/2013 ESP, LEY 24/2013 ESP, LEY 4/2007 CMA, LEY 9/2018 ESP, ORD IET/338/2014 ESP, RD 1955/2000 ESP, RES 8/3/2016 ESP, STC 13/2015 ESP , STC 53/2017 ESP</t>
  </si>
  <si>
    <r>
      <rPr>
        <b val="1"/>
        <u val="single"/>
        <sz val="10"/>
        <color indexed="8"/>
        <rFont val="Helvetica Neue"/>
      </rPr>
      <t>2021/1716</t>
    </r>
  </si>
  <si>
    <t>Medio Ambiente. Resolución de 10/02/2021, de la Delegación Provincial de Desarrollo Sostenible de Cuenca, por la que se formula el informe de impacto ambiental del proyecto: Plantas solares fotovoltaicas AR Huelves Solar 1 y AR Huelves Solar 2 y sus infraestructuras de evacuación, situado en el término municipal de Huelves (Cuenca), cuya promotora es AR Pinar Solar 1, SL. Expediente: PRO-CU-20-0996. [NID 2021/1716]</t>
  </si>
  <si>
    <t>Resolución de 26 de diciembre de 2019, Ley 9/1990, Ley 9/2018, Real Decreto 486/1997, Real Decreto 105/2008, Ley 16/2002, Real Decreto 9/2005, Real Decreto 163/2014, Real Decreto 1432/2008, Real Decreto 815/2013, Orden APM/1007/2017, Ley 3/2008, Real Decreto 1627/1997, Real Decreto 833/1998, Real Decreto 100/2011, Real Decreto 110/2015, Real Decreto 212/2002, Ley 31/1995, Ley 4/2013, Ley 16/1985, Ley 21/2013, Ley 1/2007, Ley 2/2020, Real Decreto 1367/2007, Real Decreto 773/2017, Ley 22/2011, Real Decreto 1890/2008, Real Decreto 952/1997, Real Decreto Legislativo 1/2001, Ley 37/2003</t>
  </si>
  <si>
    <t>LEY 1/2007 CMA, LEY 1/2018 ESP, LEY 16/2002 ESP, LEY 2/2020 CMA, LEY 21/2013 ESP, LEY 22/2011 ESP, LEY 3/2008 CMA, LEY 31/1995 ESP, LEY 37/2003 ESP, LEY 5/2013 ESP, LEY 9/2018 ESP, ORD AAA/699/2016 ESP, ORD APA/1401/2018 ESP, ORD APM/1007/2017 ESP, ORD APM/189/2018 ESP, ORD APM/205/2018 ESP, ORD APM/206/2018 ESP, ORD APM/397/2018 ESP, ORD PCI/1319/2018 ESP, ORD PRA/1080/2017 ESP, ORD TEC/852/2019 ESP, ORD TED/363/2020 ESP, ORD TED/426/2020 ESP, RD 100/2011 ESP, RD 1038/2012 ESP, RD 105/2008 ESP, RD 110/2015 ESP, RD 1367/2007 ESP, RD 1432/2008 ESP, RD 1513/2005 ESP, RD 1627/1997 ESP, RD 163/2014 ESP, RD 171/2004 ESP, RD 1890/2008 ESP, RD 212/2002 ESP, RD 264/2017 ESP, RD 27/2021 ESP, RD 337/2010 ESP, RD 486/1997 ESP, RD 509/2007 ESP, RD 524/2006 ESP, RD 604/2006 ESP, RD 773/2017 ESP, RD 815/2013 ESP, RD 849/1986 ESP, RD 9/2005 ESP, RD 952/1997 ESP, RDG 1/2001 ESP, RDL 10/2017 ESP, RDL 4/2007 ESP, RES 16/3/2015 CMA, RES 22/6/2017 ESP (2), RES 29/5/2017 ESP, RES 5/11/2010 ESP, RES 8/3/2016 ESP, RES 8/4/1999 ESP, STC 113/2019 ESP, STC 13/2015 ESP , STC 20/7/2010 ESP, STC 53/2017 ESP, STC 88/2018 ESP</t>
  </si>
  <si>
    <r>
      <rPr>
        <b val="1"/>
        <u val="single"/>
        <sz val="10"/>
        <color indexed="8"/>
        <rFont val="Helvetica Neue"/>
      </rPr>
      <t>2021/1714</t>
    </r>
  </si>
  <si>
    <t>Medio Ambiente. Resolución de 16/02/2021, de la Delegación Provincial de Desarrollo Sostenible de Cuenca, por la que se amplía la vigencia de la Resolución de 14/12/2017, de la Viceconsejería de Medio Ambiente, por la que se formula declaración de impacto ambiental del proyecto: Concesión derivada denominada Las Viñas número 1.255, como recurso de la sección C) (expediente PRO-CU-17-0688), situada en el término municipal de Cañada del Hoyo (Cuenca), cuya promotora es Teyge, SA. Expediente: CON-CU-20-6981. [NID 2021/1714]</t>
  </si>
  <si>
    <t>Ley 2/2020, Ley 39/2015, Ley 4/2007, Ley 21/2013</t>
  </si>
  <si>
    <t>LEY 2/2020 CMA, LEY 21/2013 ESP, LEY 4/2007 CMA, LEY 9/2018 ESP, RES 8/3/2016 ESP, STC 13/2015 ESP , STC 53/2017 ESP</t>
  </si>
  <si>
    <r>
      <rPr>
        <b val="1"/>
        <u val="single"/>
        <sz val="10"/>
        <color indexed="8"/>
        <rFont val="Helvetica Neue"/>
      </rPr>
      <t>2021/1717</t>
    </r>
  </si>
  <si>
    <t>Medio Ambiente. Resolución de 16/02/2021, de la Delegación Provincial de Desarrollo Sostenible de Cuenca, por la que se formula el informe de impacto ambiental del proyecto: Instalación y puesta en servicio de planta de aglomerado asfáltico en Los Calderones número 102, situado en el término municipal de Valdetórtola (Cuenca), cuya promotora es Antonio Miguel Alonso e Hijos, SL. Expediente: PRO-CU-20-1006. [NID 2021/1717]</t>
  </si>
  <si>
    <t>Ley 9/1990, Ley 9/2012, Ley 2/2020, Ley 4/2013, Ley 31/1995, Ley 22/2011, Real Decreto 289/2003, Orden APM/1007/2017, Ley 37/2003, Real Decreto 952/1997, Real Decreto 105/2008, Real Decreto Legislativo 1/2001, Ley 3/2008, Ley 34/2007, Real Decreto 100/2011, Real Decreto 833/1998, Real Decreto 9/2005, Orden de 21 de enero de 2003</t>
  </si>
  <si>
    <t>LEY 1/2018 ESP, LEY 2/2020 CMA, LEY 22/2011 ESP, LEY 3/2008 CMA, LEY 31/1995 ESP, LEY 34/2007 ESP, LEY 37/2003 ESP, LEY 5/2013 ESP, LEY 9/2012 CMA, ORD 21/1/2003 CMA, ORD AAA/699/2016 ESP, ORD APA/1401/2018 ESP, ORD APM/1007/2017 ESP, ORD APM/189/2018 ESP, ORD APM/205/2018 ESP, ORD APM/206/2018 ESP, ORD APM/397/2018 ESP, ORD PCI/1319/2018 ESP, ORD PRA/1080/2017 ESP, ORD TEC/852/2019 ESP, ORD TED/363/2020 ESP, ORD TED/426/2020 ESP, RD 100/2011 ESP, RD 1038/2012 ESP, RD 1042/2017 ESP, RD 105/2008 ESP, RD 1367/2007 ESP, RD 1513/2005 ESP, RD 171/2004 ESP, RD 849/1986 ESP, RD 9/2005 ESP, RD 952/1997 ESP, RDG 1/2001 ESP, RDL 10/2017 ESP, RDL 4/2007 ESP, RES 22/6/2017 ESP (2), RES 29/5/2017 ESP, RES 5/11/2010 ESP</t>
  </si>
  <si>
    <r>
      <rPr>
        <b val="1"/>
        <u val="single"/>
        <sz val="10"/>
        <color indexed="8"/>
        <rFont val="Helvetica Neue"/>
      </rPr>
      <t>2021/1719</t>
    </r>
  </si>
  <si>
    <t>Instalaciones Eléctricas. Resolución de 16/02/2021, de la Delegación Provincial de Desarrollo Sostenible de Toledo, de autorización administrativa previa y autorización administrativa de construcción de instalación eléctrica de alta tensión con número de expediente: E-45240222212. [NID 2021/1719]</t>
  </si>
  <si>
    <t>Ley 39/2015, Ley 21/1992, Ley 24/2013</t>
  </si>
  <si>
    <r>
      <rPr>
        <b val="1"/>
        <u val="single"/>
        <sz val="10"/>
        <color indexed="8"/>
        <rFont val="Helvetica Neue"/>
      </rPr>
      <t>2021/1754</t>
    </r>
  </si>
  <si>
    <t>Universidades. Resolución de 17/02/2021, de la Universidad de Castilla-La Mancha, por la que se establece la convocatoria de evaluación de la actividad investigadora del personal contratado por la UCLM bajo la modalidad de acceso al Sistema Español de Ciencia, Tecnología e Innovación. [NID 2021/1754]</t>
  </si>
  <si>
    <t>Ley 14/2011, Ley 29/1998, Ley 39/2015</t>
  </si>
  <si>
    <r>
      <rPr>
        <b val="1"/>
        <u val="single"/>
        <sz val="10"/>
        <color indexed="8"/>
        <rFont val="Helvetica Neue"/>
      </rPr>
      <t>2021/1729</t>
    </r>
  </si>
  <si>
    <t>Resolución de 08/02/2021, de la Secretaría General, por la que se acuerda la adjudicación directa de un lote de material metálico inservible, procedente de señalización y defensa de carreteras, adscrito a la Delegación Provincial de Fomento en Ciudad Real. [NID 2021/1729]</t>
  </si>
  <si>
    <t>Resolución de 27 de enero de 2021, Ley 6/1985, Ley 3/2016, Ley 39/2015</t>
  </si>
  <si>
    <t>LEY 3/2016 CMA</t>
  </si>
  <si>
    <r>
      <rPr>
        <b val="1"/>
        <u val="single"/>
        <sz val="10"/>
        <color indexed="8"/>
        <rFont val="Helvetica Neue"/>
      </rPr>
      <t>2021/1730</t>
    </r>
  </si>
  <si>
    <t>Resolución de 08/02/2021, de la Secretaría General, por la que se acuerda la adjudicación directa de un lote de material metálico inservible, procedente de señalización y defensa de carreteras, adscrito a la Delegación Provincial de Fomento en Guadalajara. [NID 2021/1730]</t>
  </si>
  <si>
    <r>
      <rPr>
        <b val="1"/>
        <u val="single"/>
        <sz val="10"/>
        <color indexed="8"/>
        <rFont val="Helvetica Neue"/>
      </rPr>
      <t>2021/1731</t>
    </r>
  </si>
  <si>
    <t>Resolución de 08/02/2021, de la Secretaría General, por la que se acuerda la adjudicación directa de un lote de material metálico inservible, procedente de señalización y defensa de carreteras, adscrito a la Delegación Provincial de Fomento en Guadalajara. [NID 2021/1731]</t>
  </si>
  <si>
    <r>
      <rPr>
        <b val="1"/>
        <u val="single"/>
        <sz val="10"/>
        <color indexed="8"/>
        <rFont val="Helvetica Neue"/>
      </rPr>
      <t>2021/1732</t>
    </r>
  </si>
  <si>
    <t>Resolución de 08/02/2021, de la Secretaría General, por la que se acuerda la adjudicación directa de un lote de material metálico inservible, procedente de señalización y defensa de carreteras, adscrito a la Delegación Provincial de Fomento en Guadalajara. [NID 2021/1732]</t>
  </si>
  <si>
    <r>
      <rPr>
        <b val="1"/>
        <u val="single"/>
        <sz val="10"/>
        <color indexed="8"/>
        <rFont val="Helvetica Neue"/>
      </rPr>
      <t>2020/11065</t>
    </r>
  </si>
  <si>
    <t>Anuncio de 16/12/2020, de la Delegación Provincial de Desarrollo Sostenible de Albacete, por el que se ordena la publicación de solicitud de ocupación temporal de terrenos en el monte número 78 del Catálogo de Utilidad Pública de la provincia de Albacete, denominado Derrubiada del término municipal de Villamalea, perteneciente al Ayuntamiento de Villamalea, para la regularización de una línea eléctrica de muy alta tensión a 132 kV Cofrentes-Contreras/Casas Ibáñez-Mahora-Iniesta, por I-DE Redes Eléctricas Inteligentes SAU. [NID 2020/11065]</t>
  </si>
  <si>
    <r>
      <rPr>
        <b val="1"/>
        <u val="single"/>
        <sz val="10"/>
        <color indexed="8"/>
        <rFont val="Helvetica Neue"/>
      </rPr>
      <t>2021/1447</t>
    </r>
  </si>
  <si>
    <t>Anuncio de 10/02/2021, de la Delegación Provincial de Desarrollo Sostenible de Albacete, sobre información pública del proyecto de instalación de energía eléctrica denominado: Planta fotovoltaica para conexión a la red Arabon de 978,56 kWp, y sus infraestructuras de evacuación, emplazada en el término municipal de Bonete (Albacete), a efectos de su autorización administrativa previa y autorización administrativa de construcción. Referencia: 02250401973. [NID 2021/1447]</t>
  </si>
  <si>
    <r>
      <rPr>
        <b val="1"/>
        <u val="single"/>
        <sz val="10"/>
        <color indexed="8"/>
        <rFont val="Helvetica Neue"/>
      </rPr>
      <t>2020/9514</t>
    </r>
  </si>
  <si>
    <t>Anuncio de 09/11/2020, de la Delegación Provincial de Desarrollo Sostenible de Cuenca, sobre la solicitud de autorización del plan de restauración correspondiente a la solicitud de autorización de la modificación de la zona de explotación en la concesión de explotación, titulada La Dehesa, número 1186, presentada por Casocipa, SL, en el término municipal de Pajaroncillo (Cuenca). [NID 2020/9514]</t>
  </si>
  <si>
    <t>Real Decreto 975/2009</t>
  </si>
  <si>
    <r>
      <rPr>
        <b val="1"/>
        <u val="single"/>
        <sz val="10"/>
        <color indexed="8"/>
        <rFont val="Helvetica Neue"/>
      </rPr>
      <t>2021/1353</t>
    </r>
  </si>
  <si>
    <t>Anuncio de 10/02/2021, de la Delegación Provincial de Desarrollo Sostenible de Cuenca, sobre información pública de la solicitud de autorización administrativa previa, autorización administrativa de construcción y declaración de impacto ambiental de la instalación de la planta solar fotovoltaica denominada: Planta solar fotovoltaica Covatillas 4 de 49,99 MWp y sus infraestructuras de evacuación. Número de expediente: 162702-00792. [NID 2021/1353]</t>
  </si>
  <si>
    <t>Ley 2/2020, Real Decreto 1955/2000, Ley 21/2013, Ley 24/2013</t>
  </si>
  <si>
    <t>LEY 2/2020 CMA, LEY 21/2013 ESP, LEY 24/2013 ESP, LEY 9/2018 ESP, ORD IET/338/2014 ESP, RD 1955/2000 ESP, RES 8/3/2016 ESP, STC 13/2015 ESP , STC 53/2017 ESP</t>
  </si>
  <si>
    <r>
      <rPr>
        <b val="1"/>
        <u val="single"/>
        <sz val="10"/>
        <color indexed="8"/>
        <rFont val="Helvetica Neue"/>
      </rPr>
      <t>2021/1354</t>
    </r>
  </si>
  <si>
    <t>Anuncio de 10/02/2021, de la Delegación Provincial de Desarrollo Sostenible de Cuenca, sobre información pública de la solicitud de autorización administrativa previa, autorización administrativa de construcción y la declaración de impacto ambiental de la instalación de la planta solar fotovoltaica denominada: Planta solar fotovoltaica Covatillas 3 de 49,99 MWp y sus infraestructuras de evacuación. Número de expediente: 162702-00790. [NID 2021/1354]</t>
  </si>
  <si>
    <r>
      <rPr>
        <b val="1"/>
        <u val="single"/>
        <sz val="10"/>
        <color indexed="8"/>
        <rFont val="Helvetica Neue"/>
      </rPr>
      <t>2021/1355</t>
    </r>
  </si>
  <si>
    <t>Anuncio de 10/02/2021, de la Delegación Provincial de Desarrollo Sostenible de Cuenca, sobre información pública de la solicitud de autorización administrativa previa, autorización administrativa de construcción y declaración de impacto ambiental de la instalación de la planta solar fotovoltaica denominada: Planta solar fotovoltaica Covatillas 2 de 49,99 MWp y sus infraestructuras de evacuación. Número de expediente: 162702-00791. [NID 2021/1355]</t>
  </si>
  <si>
    <r>
      <rPr>
        <b val="1"/>
        <u val="single"/>
        <sz val="10"/>
        <color indexed="8"/>
        <rFont val="Helvetica Neue"/>
      </rPr>
      <t>2021/1356</t>
    </r>
  </si>
  <si>
    <t>Anuncio de 10/02/2021, de la Delegación Provincial de Desarrollo Sostenible de Cuenca, sobre información pública de la solicitud de autorización administrativa previa, autorización administrativa de construcción y la declaración de impacto ambiental de la instalación de la línea de evacuación aérea de alta tensión de 132 kV de las plantas fotovoltaicas Covatillas. Número de expediente: 162101-00082. [NID 2021/1356]</t>
  </si>
  <si>
    <r>
      <rPr>
        <b val="1"/>
        <u val="single"/>
        <sz val="10"/>
        <color indexed="8"/>
        <rFont val="Helvetica Neue"/>
      </rPr>
      <t>2021/1528</t>
    </r>
  </si>
  <si>
    <t>Anuncio de 12/02/2021, de la Delegación Provincial de Desarrollo Sostenible de Cuenca, sobre información pública de la solicitud de autorización administrativa previa y declaración de impacto ambiental de la instalación de central solar fotovoltaica denominada Betierra 3 de 50 MWp en módulos fotovoltaicos y sus infraestructuras de evacuación. Referencia: 162702-00787. [NID 2021/1528]</t>
  </si>
  <si>
    <r>
      <rPr>
        <b val="1"/>
        <u val="single"/>
        <sz val="10"/>
        <color indexed="8"/>
        <rFont val="Helvetica Neue"/>
      </rPr>
      <t>2021/1532</t>
    </r>
  </si>
  <si>
    <t>Anuncio de 12/02/2021, de la Delegación Provincial de Desarrollo Sostenible de Cuenca, sobre información pública de la solicitud de autorización administrativa previa, aprobación del proyecto de ejecución y declaración de impacto ambiental de la instalación de central solar fotovoltaica denominada Betierra 2 de 50 MWp en módulos fotovoltaicos y sus infraestructuras de evacuación. Referencia: 162702-00786. [NID 2021/1532]</t>
  </si>
  <si>
    <r>
      <rPr>
        <b val="1"/>
        <u val="single"/>
        <sz val="10"/>
        <color indexed="8"/>
        <rFont val="Helvetica Neue"/>
      </rPr>
      <t>2021/1535</t>
    </r>
  </si>
  <si>
    <t>Anuncio de 12/02/2021, de la Delegación Provincial de Desarrollo Sostenible de Cuenca, sobre información pública de la solicitud de autorización administrativa previa, aprobación de proyecto de ejecución y declaración de impacto ambiental de la instalación de una planta de energía solar fotovoltaica denominada Betierra 1 de 50 MWp en módulos fotovoltaicos y su infraestructura de evacuación. Referencia: 162702-00788. [NID 2021/1535]</t>
  </si>
  <si>
    <r>
      <rPr>
        <b val="1"/>
        <u val="single"/>
        <sz val="10"/>
        <color indexed="8"/>
        <rFont val="Helvetica Neue"/>
      </rPr>
      <t>2021/1580</t>
    </r>
  </si>
  <si>
    <t>Anuncio de 03/02/2021, del Ayuntamiento de El Provencio (Cuenca), sobre información pública de la tramitación del expediente de calificación y licencia urbanística para instalación de cantera de grava y arena en el polígono 31, parcelas 133 y 134. [NID 2021/1580]</t>
  </si>
  <si>
    <r>
      <rPr>
        <b val="1"/>
        <u val="single"/>
        <sz val="10"/>
        <color indexed="8"/>
        <rFont val="Helvetica Neue"/>
      </rPr>
      <t>2021/1832</t>
    </r>
  </si>
  <si>
    <t>Anuncio de 16/02/2021, del Ayuntamiento de Graja de Iniesta (Cuenca), sobre información pública de la Modificación Puntual número 2 del Plan de Ordenación Municipal de conformidad con el artículo 135 del Reglamento de Planeamiento del TRLOTAU en su redacción dada al mismo por el Decreto 86/2018 de 20 de noviembre. [NID 2021/1832]</t>
  </si>
  <si>
    <r>
      <rPr>
        <b val="1"/>
        <u val="single"/>
        <sz val="10"/>
        <color indexed="8"/>
        <rFont val="Helvetica Neue"/>
      </rPr>
      <t>2021/1507</t>
    </r>
  </si>
  <si>
    <t>Anuncio de 11/02/2021, del Ayuntamiento de Guadalajara, sobre aprobación definitiva de la modificación del Proyecto de reparcelación del sector SNP  Ampliación del Ruiseñor, del Plan General de Ordenación Urbana. [NID 2021/1507]</t>
  </si>
  <si>
    <t>Ley 18/1982</t>
  </si>
  <si>
    <r>
      <rPr>
        <b val="1"/>
        <u val="single"/>
        <sz val="10"/>
        <color indexed="8"/>
        <rFont val="Helvetica Neue"/>
      </rPr>
      <t>2021/1333</t>
    </r>
  </si>
  <si>
    <t>Anuncio de 10/02/2021, del Ayuntamiento de Las Pedroñeras (Cuenca), sobre información pública en relación a la calificación urbanística y licencia referida al proyecto para línea aereosubterránea de AT a 20 kV y CT intemperie de 160 kVA con destino a nave de manipulación, secado, clasificación y almacenamiento de ajos y cebollas en el polígono 63, parcela 45. [NID 2021/1333]</t>
  </si>
  <si>
    <r>
      <rPr>
        <b val="1"/>
        <u val="single"/>
        <sz val="10"/>
        <color indexed="8"/>
        <rFont val="Helvetica Neue"/>
      </rPr>
      <t>2021/1647</t>
    </r>
  </si>
  <si>
    <t>Anuncio de 16/02/2021, del Ayuntamiento de Villarrubio (Cuenca), sobre información pública de la tramitación del expediente de calificación y licencia urbanística para proyecto de ampliación de almacén de pieles en el polígono 502, parcela 110, paraje Cerro del Águila. [NID 2021/1647]</t>
  </si>
  <si>
    <r>
      <rPr>
        <b val="1"/>
        <u val="single"/>
        <sz val="10"/>
        <color indexed="8"/>
        <rFont val="Helvetica Neue"/>
      </rPr>
      <t>2021/1697</t>
    </r>
  </si>
  <si>
    <t>Anuncio de 17/02/2021, de la Empresa Pública Gestión Ambiental de Castilla-La Mancha, SA (Geacam), por el que se convoca la licitación pública mediante procedimiento abierto del contrato de: Obras de eliminación de residuos forestales mediante medios mecánicos y desbroce mecanizado, por lotes, procedentes de los tratamientos selvícolas que se llevan a cabo en las distintas provincias de Castilla-La Mancha. Anualidad 2021. Expediente número: 103-TT-0-008-21/OB1. [NID 2021/1697]</t>
  </si>
  <si>
    <r>
      <rPr>
        <b val="1"/>
        <u val="single"/>
        <sz val="10"/>
        <color indexed="8"/>
        <rFont val="Helvetica Neue"/>
      </rPr>
      <t>2021/1615</t>
    </r>
  </si>
  <si>
    <t>Urbanismo. Ley 1/2021, de 12 de febrero, de Simplificación Urbanística y Medidas Administrativas. [NID 2021/1615]</t>
  </si>
  <si>
    <t>2021-02-25</t>
  </si>
  <si>
    <t>Ley 5/2020, Ley 7/2019, Ley 45/2007, Ley 1/2021</t>
  </si>
  <si>
    <t>LEY 7/2019 CMA</t>
  </si>
  <si>
    <r>
      <rPr>
        <b val="1"/>
        <u val="single"/>
        <sz val="10"/>
        <color indexed="8"/>
        <rFont val="Helvetica Neue"/>
      </rPr>
      <t>2021/1967</t>
    </r>
  </si>
  <si>
    <t>Designaciones. Acuerdo de 23/02/2021, del Consejo de Gobierno, por el que se designan representantes de la Junta de Comunidades de Castilla-La Mancha en el Consejo Regional de Provincias. [NID 2021/1967]</t>
  </si>
  <si>
    <t>Ley 2/1991, Ley 39/2015, Ley 3/1984, Ley 29/1998</t>
  </si>
  <si>
    <r>
      <rPr>
        <b val="1"/>
        <u val="single"/>
        <sz val="10"/>
        <color indexed="8"/>
        <rFont val="Helvetica Neue"/>
      </rPr>
      <t>2021/1831</t>
    </r>
  </si>
  <si>
    <t>Ayudas y Subvenciones. Resolución de 17/02/2021, del Instituto de la Mujer de Castilla-La Mancha, de concesión de subvenciones para la gestión del funcionamiento de recursos de acogida en Castilla-La Mancha para 2021-2022. [NID 2021/1831]</t>
  </si>
  <si>
    <r>
      <rPr>
        <b val="1"/>
        <u val="single"/>
        <sz val="10"/>
        <color indexed="8"/>
        <rFont val="Helvetica Neue"/>
      </rPr>
      <t>2021/1786</t>
    </r>
  </si>
  <si>
    <t>Sanciones. Notificación de 16/02/2021, de la Delegación Provincial de Sanidad de Albacete, por la que se da publicidad a la propuesta de resolución del expediente sancionador número 950/20-T de fecha 25/01/2021. [NID 2021/1786]</t>
  </si>
  <si>
    <r>
      <rPr>
        <b val="1"/>
        <u val="single"/>
        <sz val="10"/>
        <color indexed="8"/>
        <rFont val="Helvetica Neue"/>
      </rPr>
      <t>2021/1789</t>
    </r>
  </si>
  <si>
    <t>Sanciones. Notificación de 16/02/2021, de la Delegación Provincial de Sanidad de Albacete, por la que se da publicidad a la propuesta de resolución del expediente sancionador número 487/20-T de fecha 25/01/2021. [NID 2021/1789]</t>
  </si>
  <si>
    <r>
      <rPr>
        <b val="1"/>
        <u val="single"/>
        <sz val="10"/>
        <color indexed="8"/>
        <rFont val="Helvetica Neue"/>
      </rPr>
      <t>2021/1791</t>
    </r>
  </si>
  <si>
    <t>Sanciones. Notificación de 16/02/2021, de la Delegación Provincial de Sanidad de Albacete, por la que se da publicidad a la propuesta de resolución del expediente sancionador número 620/20-S de fecha 14/01/2021. [NID 2021/1791]</t>
  </si>
  <si>
    <r>
      <rPr>
        <b val="1"/>
        <u val="single"/>
        <sz val="10"/>
        <color indexed="8"/>
        <rFont val="Helvetica Neue"/>
      </rPr>
      <t>2021/1792</t>
    </r>
  </si>
  <si>
    <t>Sanciones. Notificación de 16/02/2021, de la Delegación Provincial de Sanidad de Albacete, por la que se da publicidad a la Resolución del expediente sancionador número 228/20-S de fecha 30/11/2020. [NID 2021/1792]</t>
  </si>
  <si>
    <r>
      <rPr>
        <b val="1"/>
        <u val="single"/>
        <sz val="10"/>
        <color indexed="8"/>
        <rFont val="Helvetica Neue"/>
      </rPr>
      <t>2021/1793</t>
    </r>
  </si>
  <si>
    <t>Sanciones. Notificación de 16/02/2021, de la Delegación Provincial de Sanidad de Albacete, por la que se da publicidad a la propuesta de resolución del expediente sancionador número 1013/20-S de fecha 22/01/2021. [NID 2021/1793]</t>
  </si>
  <si>
    <r>
      <rPr>
        <b val="1"/>
        <u val="single"/>
        <sz val="10"/>
        <color indexed="8"/>
        <rFont val="Helvetica Neue"/>
      </rPr>
      <t>2021/1783</t>
    </r>
  </si>
  <si>
    <t>Sanciones. Notificación de 18/02/2021, de la Delegación Provincial de Sanidad de Albacete, por la que se da publicidad a iniciación del expediente sancionador número 970/20-S de fecha 17/11/2020. [NID 2021/1783]</t>
  </si>
  <si>
    <r>
      <rPr>
        <b val="1"/>
        <u val="single"/>
        <sz val="10"/>
        <color indexed="8"/>
        <rFont val="Helvetica Neue"/>
      </rPr>
      <t>2021/1784</t>
    </r>
  </si>
  <si>
    <t>Sanciones. Notificación de 18/02/2021, de la Delegación Provincial de Sanidad de Albacete, por la que se da publicidad a iniciación del expediente sancionador número 960/20-S de fecha 16/11/2020. [NID 2021/1784]</t>
  </si>
  <si>
    <r>
      <rPr>
        <b val="1"/>
        <u val="single"/>
        <sz val="10"/>
        <color indexed="8"/>
        <rFont val="Helvetica Neue"/>
      </rPr>
      <t>2021/1787</t>
    </r>
  </si>
  <si>
    <t>Sanciones. Notificación de 18/02/2021, de la Delegación Provincial de Sanidad de Albacete, por la que se da publicidad a iniciación del expediente sancionador número 959/20-S de fecha 16/11/2020. [NID 2021/1787]</t>
  </si>
  <si>
    <r>
      <rPr>
        <b val="1"/>
        <u val="single"/>
        <sz val="10"/>
        <color indexed="8"/>
        <rFont val="Helvetica Neue"/>
      </rPr>
      <t>2021/1790</t>
    </r>
  </si>
  <si>
    <t>Sanciones. Notificación de 18/02/2021, de la Delegación Provincial de Sanidad de Albacete, por la que se da publicidad a iniciación del expediente sancionador número 1105/20-S de fecha 15/12/2020. [NID 2021/1790]</t>
  </si>
  <si>
    <r>
      <rPr>
        <b val="1"/>
        <u val="single"/>
        <sz val="10"/>
        <color indexed="8"/>
        <rFont val="Helvetica Neue"/>
      </rPr>
      <t>2021/1794</t>
    </r>
  </si>
  <si>
    <t>Sanciones. Notificación de 18/02/2021, de la Delegación Provincial de Sanidad de Albacete, por la que se da publicidad a iniciación del expediente sancionador número 1106/20-S de fecha 15/12/2020. [NID 2021/1794]</t>
  </si>
  <si>
    <r>
      <rPr>
        <b val="1"/>
        <u val="single"/>
        <sz val="10"/>
        <color indexed="8"/>
        <rFont val="Helvetica Neue"/>
      </rPr>
      <t>2021/1762</t>
    </r>
  </si>
  <si>
    <t>Sanciones. Notificación de 18/02/2021, de la Delegación Provincial de Sanidad de Toledo, por la que se da publicidad al acuerdo de inicio de fecha 22/12/2020 recaído en el expediente sancionador por infracción en materia de sanidad, al no haberse podido practicar la notificación personal en el último domicilio conocido (expediente número 450123/2020-S). [NID 2021/1762]</t>
  </si>
  <si>
    <r>
      <rPr>
        <b val="1"/>
        <u val="single"/>
        <sz val="10"/>
        <color indexed="8"/>
        <rFont val="Helvetica Neue"/>
      </rPr>
      <t>2021/1764</t>
    </r>
  </si>
  <si>
    <t>Expropiación Forzosa. Resolución de 12/02/2021, de la Secretaría General, por la que se somete a información pública en materia de expropiación forzosa el proyecto de construcción de la estación depuradora de aguas residuales (EDAR) de Tobarra (Albacete). Expediente: AD/AB/20/002. [NID 2021/1764]</t>
  </si>
  <si>
    <t>Ley 12/2002</t>
  </si>
  <si>
    <t>LEY 12/2002 CMA</t>
  </si>
  <si>
    <r>
      <rPr>
        <b val="1"/>
        <u val="single"/>
        <sz val="10"/>
        <color indexed="8"/>
        <rFont val="Helvetica Neue"/>
      </rPr>
      <t>2021/1770</t>
    </r>
  </si>
  <si>
    <t>Notificaciones. Notificación de 16/02/2021, de la Delegación Provincial de Bienestar Social de Ciudad Real, en procedimiento de protección de menores. [NID 2021/1770]</t>
  </si>
  <si>
    <r>
      <rPr>
        <b val="1"/>
        <u val="single"/>
        <sz val="10"/>
        <color indexed="8"/>
        <rFont val="Helvetica Neue"/>
      </rPr>
      <t>2021/1771</t>
    </r>
  </si>
  <si>
    <t>Notificaciones. Notificación de 16/02/2021, de la Delegación Provincial de Bienestar Social de Ciudad Real, por la que se acuerda dar publicidad a la resolución recaída en el expediente de recaudación en período voluntario, en plaza de residente en centro de la Junta de Comunidades de Castilla-La Mancha, al no haberse podido practicar la notificación personal en el último domicilio conocido. [NID 2021/1771]</t>
  </si>
  <si>
    <r>
      <rPr>
        <b val="1"/>
        <u val="single"/>
        <sz val="10"/>
        <color indexed="8"/>
        <rFont val="Helvetica Neue"/>
      </rPr>
      <t>2021/1806</t>
    </r>
  </si>
  <si>
    <t>Aguas. Resolución de 02/02/2021, de la Dirección General de Transición Energética, por la que se otorga la concesión de aprovechamiento de las aguas minerales-naturales Fonte Frida, número 4.204 (0-0-1), en el término municipal de Las Herencias (Toledo). [NID 2021/1806]</t>
  </si>
  <si>
    <t>Real Decreto Legislativo 1/2001, Ley 39/2015, Ley 11/2003, Ley 8/1990, Real Decreto 1798/2010</t>
  </si>
  <si>
    <t>DEC 4/1995 CMA, LEY 1/2018 ESP, LEY 8/1990 CMA, ORD APA/1401/2018 ESP, RD 1798/2010 ESP, RD 314/2016 ESP, RD 849/1986 ESP, RD 902/2018 ESP, RDG 1/2001 ESP, RDL 10/2017 ESP, RDL 4/2007 ESP, RES 22/6/2017 ESP (2)</t>
  </si>
  <si>
    <r>
      <rPr>
        <b val="1"/>
        <u val="single"/>
        <sz val="10"/>
        <color indexed="8"/>
        <rFont val="Helvetica Neue"/>
      </rPr>
      <t>2021/1805</t>
    </r>
  </si>
  <si>
    <t>Medio Ambiente. Resolución de 15/02/2021, de la Delegación Provincial de Desarrollo Sostenible de Ciudad Real, por la que se formula el informe de impacto ambiental de sometimiento a evaluación de impacto ambiental ordinaria del proyecto: Transformación en regadío de 85,80 hectáreas y abrevadero en Almadén (expediente PRO-CR-20-1405), situado en el término municipal de Almadén (Ciudad Real), cuya promotora es Agroforestal y Ganadera La Ribera Alta, SL. [NID 2021/1805]</t>
  </si>
  <si>
    <t>Ley 9/1999, Ley 21/2013, Ley 2/2020, Ley 9/2012, Ley 4/2007</t>
  </si>
  <si>
    <t>LEY 2/2020 CMA, LEY 21/2013 ESP, LEY 4/2007 CMA, LEY 8/2007 CMA, LEY 9/2012 CMA, LEY 9/2018 ESP, RES 8/3/2016 ESP, STC 13/2015 ESP , STC 53/2017 ESP</t>
  </si>
  <si>
    <r>
      <rPr>
        <b val="1"/>
        <u val="single"/>
        <sz val="10"/>
        <color indexed="8"/>
        <rFont val="Helvetica Neue"/>
      </rPr>
      <t>2021/1781</t>
    </r>
  </si>
  <si>
    <t>Resolución de 18/02/2021, de la Secretaría General, por la que se da publicidad a la formalización del contrato de la obra de ampliación y reforma del consultorio local de Viso del Marqués (Ciudad Real). Expediente: 2020/000470. [NID 2021/1781]</t>
  </si>
  <si>
    <r>
      <rPr>
        <b val="1"/>
        <u val="single"/>
        <sz val="10"/>
        <color indexed="8"/>
        <rFont val="Helvetica Neue"/>
      </rPr>
      <t>2021/1796</t>
    </r>
  </si>
  <si>
    <t>Resolución de 18/02/2021, del Hospital Nacional de Parapléjicos de Toledo, por la que se da publicidad a la formalización del contrato de servicio de alimentación de pacientes (61035200TO20SER00008). [NID 2021/1796]</t>
  </si>
  <si>
    <r>
      <rPr>
        <b val="1"/>
        <u val="single"/>
        <sz val="10"/>
        <color indexed="8"/>
        <rFont val="Helvetica Neue"/>
      </rPr>
      <t>2021/1763</t>
    </r>
  </si>
  <si>
    <t>Resolución de 16/02/2021, del Instituto Regional de Investigación y Desarrollo Agroalimentario y Forestal (Iriaf), por la que se da publicidad a la formalización de los contratos de suministro de material de laboratorio y medicamentos para EVE y Cersyra (5101CR20SUM00511). [NID 2021/1763]</t>
  </si>
  <si>
    <r>
      <rPr>
        <b val="1"/>
        <u val="single"/>
        <sz val="10"/>
        <color indexed="8"/>
        <rFont val="Helvetica Neue"/>
      </rPr>
      <t>2021/1807</t>
    </r>
  </si>
  <si>
    <t>Anuncio de 16/02/2021, de la Dirección General de Medio Natural y Biodiversidad, por el que se convoca a vocales de los colectivos incluidos en el artículo 5 del Decreto 98/2005, de 6 de septiembre, por el que se crea el Consejo Regional de Pesca Fluvial de Castilla-La Mancha y se convoca a pescadores no pertenecientes a asociaciones deportivas para la renovación de vocales de los consejos provinciales de pesca en las provincias de Albacete, Ciudad Real, Cuenca y Toledo. [NID 2021/1807]</t>
  </si>
  <si>
    <t>Ley 1/1992, Ley 40/2015, Ley 39/2015</t>
  </si>
  <si>
    <r>
      <rPr>
        <b val="1"/>
        <u val="single"/>
        <sz val="10"/>
        <color indexed="8"/>
        <rFont val="Helvetica Neue"/>
      </rPr>
      <t>2021/1041</t>
    </r>
  </si>
  <si>
    <t>Anuncio de 01/02/2021, de la Delegación Provincial de Desarrollo Sostenible de Toledo, sobre ocupación de terrenos en vía pecuaria Colada de Entrambasrayas (VP/72/20), en el término municipal de Gamonal (Talavera de la Reina), con destino a cruzamiento para instalación de la red de fibra óptica. [NID 2021/1041]</t>
  </si>
  <si>
    <r>
      <rPr>
        <b val="1"/>
        <u val="single"/>
        <sz val="10"/>
        <color indexed="8"/>
        <rFont val="Helvetica Neue"/>
      </rPr>
      <t>2021/1270</t>
    </r>
  </si>
  <si>
    <t>Anuncio de 08/02/2021, de la Delegación Provincial de Desarrollo Sostenible de Toledo, sobre la existencia y demarcación de demasía en la concesión de explotación San Bartolomé, número 4.030-D. [NID 2021/1270]</t>
  </si>
  <si>
    <r>
      <rPr>
        <b val="1"/>
        <u val="single"/>
        <sz val="10"/>
        <color indexed="8"/>
        <rFont val="Helvetica Neue"/>
      </rPr>
      <t>2021/1643</t>
    </r>
  </si>
  <si>
    <t>Anuncio de 15/02/2021, de la Mancomunidad de Servicios Manserman de Villamalea (Albacete), sobre exposición al público de la aprobación inicial del presupuesto de la entidad para el ejercicio 2021 y la plantilla de personal. [NID 2021/1643]</t>
  </si>
  <si>
    <t>Real Decreto Legislativo 2/2004</t>
  </si>
  <si>
    <r>
      <rPr>
        <b val="1"/>
        <u val="single"/>
        <sz val="10"/>
        <color indexed="8"/>
        <rFont val="Helvetica Neue"/>
      </rPr>
      <t>2021/1703</t>
    </r>
  </si>
  <si>
    <t>Anuncio de 16/02/2021, del Ayuntamiento de El Viso de San Juan (Toledo), sobre las bases para la convocatoria de un puesto de policía local mediante el sistema de movilidad. [NID 2021/1703]</t>
  </si>
  <si>
    <r>
      <rPr>
        <b val="1"/>
        <u val="single"/>
        <sz val="10"/>
        <color indexed="8"/>
        <rFont val="Helvetica Neue"/>
      </rPr>
      <t>2021/1736</t>
    </r>
  </si>
  <si>
    <t>Anuncio de 17/02/2021, del Ayuntamiento de Enguídanos (Cuenca), sobre información pública de la solicitud de calificación urbanística previa a la obtención de la licencia urbanística para llevar a cabo las obras de construcción de una nave almacén de material de construcción en las parcelas 1025 y 1029 del polígono 31 del catastro de rústica. [NID 2021/1736]</t>
  </si>
  <si>
    <r>
      <rPr>
        <b val="1"/>
        <u val="single"/>
        <sz val="10"/>
        <color indexed="8"/>
        <rFont val="Helvetica Neue"/>
      </rPr>
      <t>2021/1542</t>
    </r>
  </si>
  <si>
    <t>Corrección de errores del Anuncio de 26/10/2020, del Ayuntamiento de Luciana (Ciudad Real), sobre información pública de la parte corregida y completada del documento técnico de la Modificación Puntual número 1/2019 de las Normas Subsidiarias publicado en el DOCM 228 de fecha 11/11/2020. [NID 2021/1542]</t>
  </si>
  <si>
    <r>
      <rPr>
        <b val="1"/>
        <u val="single"/>
        <sz val="10"/>
        <color indexed="8"/>
        <rFont val="Helvetica Neue"/>
      </rPr>
      <t>2021/1607</t>
    </r>
  </si>
  <si>
    <t>Anuncio de 15/02/2021, del Ayuntamiento de Manzanares (Ciudad Real), sobre información pública del proyecto de instalación de la planta solar fotovoltaica Manztierra 1. [NID 2021/1607]</t>
  </si>
  <si>
    <r>
      <rPr>
        <b val="1"/>
        <u val="single"/>
        <sz val="10"/>
        <color indexed="8"/>
        <rFont val="Helvetica Neue"/>
      </rPr>
      <t>2021/1550</t>
    </r>
  </si>
  <si>
    <t>Anuncio de 12/02/2021, del Ayuntamiento de Torrenueva (Ciudad Real), sobre información pública del expediente de calificación y licencia urbanística de nave para taller en suelo rústico. [NID 2021/1550]</t>
  </si>
  <si>
    <r>
      <rPr>
        <b val="1"/>
        <u val="single"/>
        <sz val="10"/>
        <color indexed="8"/>
        <rFont val="Helvetica Neue"/>
      </rPr>
      <t>2021/1363</t>
    </r>
  </si>
  <si>
    <t>Anuncio de 09/02/2021, del Ayuntamiento de Yuncos (Toledo), sobre las bases para la convocatoria de dos plazas de policía, del Cuerpo de Policía Local, mediante sistema de concurso de movilidad. [NID 2021/1363]</t>
  </si>
  <si>
    <r>
      <rPr>
        <b val="1"/>
        <u val="single"/>
        <sz val="10"/>
        <color indexed="8"/>
        <rFont val="Helvetica Neue"/>
      </rPr>
      <t>2021/1991</t>
    </r>
  </si>
  <si>
    <t>Ayudas y Subvenciones. Decreto 14/2021, de 23 de febrero, por el que se modifica el Decreto 83/2020, de 21 de diciembre, por el que se regulan las ayudas para el inicio y mantenimiento de la actividad de las personas trabajadoras autónomas y del familiar colaborador, afectadas por el COVID-19. [NID 2021/1991]</t>
  </si>
  <si>
    <t>2021-02-26</t>
  </si>
  <si>
    <t>Reglamento (UE) 1303/2013</t>
  </si>
  <si>
    <r>
      <rPr>
        <b val="1"/>
        <u val="single"/>
        <sz val="10"/>
        <color indexed="8"/>
        <rFont val="Helvetica Neue"/>
      </rPr>
      <t>2021/2007</t>
    </r>
  </si>
  <si>
    <t>Personal Estatutario. Resolución de 23/02/2021, de la Dirección-Gerencia, por la que se convoca proceso de integración en el régimen estatutario dirigido al personal incluido en el ámbito de aplicación del procedimiento de traspaso a la Administración Regional de los servicios y funciones del Hospital Psiquiátrico de la Diputación Provincial de Ciudad Real. [NID 2021/2007]</t>
  </si>
  <si>
    <t>Ley 39/2015, Orden de 26 de diciembre de 1986, Ley 55/2003</t>
  </si>
  <si>
    <r>
      <rPr>
        <b val="1"/>
        <u val="single"/>
        <sz val="10"/>
        <color indexed="8"/>
        <rFont val="Helvetica Neue"/>
      </rPr>
      <t>2021/1827</t>
    </r>
  </si>
  <si>
    <t>Notificaciones. Notificación de 16/02/2021, de la Delegación Provincial de Educación, Cultura y Deportes de Guadalajara, en relación a reconocimiento de accidente de trabajo. [NID 2021/1827]</t>
  </si>
  <si>
    <r>
      <rPr>
        <b val="1"/>
        <u val="single"/>
        <sz val="10"/>
        <color indexed="8"/>
        <rFont val="Helvetica Neue"/>
      </rPr>
      <t>2021/1829</t>
    </r>
  </si>
  <si>
    <t>Notificaciones. Notificación de 16/02/2021, de la Delegación Provincial de Educación, Cultura y Deportes de Guadalajara, en relación a la deducción de haberes en nómina. [NID 2021/1829]</t>
  </si>
  <si>
    <r>
      <rPr>
        <b val="1"/>
        <u val="single"/>
        <sz val="10"/>
        <color indexed="8"/>
        <rFont val="Helvetica Neue"/>
      </rPr>
      <t>2021/1848</t>
    </r>
  </si>
  <si>
    <t>Oposiciones. Resolución de 16/02/2021, de la Dirección General de Recursos Humanos, por la que, en ejecución de sentencia, se nombra personal estatutario fijo y se adjudica plaza en el proceso selectivo convocado por Resolución del Sescam, de 28/03/2008, para el ingreso, por el sistema general de acceso libre y promoción interna, en la categoría de Grupo Auxiliar de la Función Administrativa, de las instituciones sanitarias del Servicio de Salud de Castilla-La Mancha. [NID 2021/1848]</t>
  </si>
  <si>
    <t>Ley 55/2003</t>
  </si>
  <si>
    <r>
      <rPr>
        <b val="1"/>
        <u val="single"/>
        <sz val="10"/>
        <color indexed="8"/>
        <rFont val="Helvetica Neue"/>
      </rPr>
      <t>2021/1824</t>
    </r>
  </si>
  <si>
    <t>Provisión de Puestos de Trabajo. Resolución de 18/02/2021, de la Consejería de Educación, Cultura y Deportes, por la que se anuncia la provisión por el procedimiento de libre designación (LD EDCD F1/2021), de puestos de trabajo vacantes en la Administración de la Junta de Comunidades de Castilla-La Mancha. [NID 2021/1824]</t>
  </si>
  <si>
    <t>Ley 4/2011, Ley 29/1998, Ley 39/2015</t>
  </si>
  <si>
    <r>
      <rPr>
        <b val="1"/>
        <u val="single"/>
        <sz val="10"/>
        <color indexed="8"/>
        <rFont val="Helvetica Neue"/>
      </rPr>
      <t>2021/1990</t>
    </r>
  </si>
  <si>
    <t>Empleo. Orden 22/2021, de 22 de febrero, de la Consejería de Economía, Empresas y Empleo y de la Consejería de Educación, Cultura y Deportes, por la que se realiza convocatoria del procedimiento para la evaluación y acreditación de las competencias profesionales adquiridas a través de la experiencia laboral o de vías no formales de formación, en la comunidad autónoma de Castilla-La Mancha. [NID 2021/1990]</t>
  </si>
  <si>
    <t>Real Decreto 34/2008, Orden TAS/2307/2007, Ley 29/1998, Real Decreto 7/2015, Real Decreto 1224/2009, Ley 5/2002, Real Decreto 1124/2009, Ley 11/2003, Ley 39/2015, Ley 30/2015, Real Decreto 395/2007, Real Decreto Legislativo 3/2015, Ley 9/2012</t>
  </si>
  <si>
    <t>LEY 30/2015 ESP, LEY 9/2012 CMA, RD 1675/2010 ESP, RD 189/2013 ESP, RD 34/2008 ESP, STC 61/2015 ESP</t>
  </si>
  <si>
    <r>
      <rPr>
        <b val="1"/>
        <u val="single"/>
        <sz val="10"/>
        <color indexed="8"/>
        <rFont val="Helvetica Neue"/>
      </rPr>
      <t>2021/1828</t>
    </r>
  </si>
  <si>
    <t>Participación Ciudadana. Resolución de 18/02/2021, de la Viceconsejería de Empleo, Diálogo Social y Bienestar Laboral, por la que se acuerda la publicación en extracto del informe final sobre la nueva programación del Fondo Social Europeo Plus (FSE+) 2021-2027. [NID 2021/1828]</t>
  </si>
  <si>
    <r>
      <rPr>
        <b val="1"/>
        <u val="single"/>
        <sz val="10"/>
        <color indexed="8"/>
        <rFont val="Helvetica Neue"/>
      </rPr>
      <t>2021/1919</t>
    </r>
  </si>
  <si>
    <t>Ayudas y Subvenciones. Resolución de 19/02/2021, del Instituto de Promoción Exterior de Castilla-La Mancha, por la que se aprueba la convocatoria de concesión de subvenciones para la participación en la presentación de productos en Rumania 2021, al amparo de la Orden 92/2020, de 24 de junio, de la Consejería de Economía, Empresas y Empleo, por la que se establecen las bases reguladoras de las ayudas para la participación agrupada en acciones de internacionalización convocadas por el Instituto de Promoción Exterior de Castilla-La Mancha. Extracto BDNS (Identif.): 550259. [NID 2021/1919]</t>
  </si>
  <si>
    <t>Ley 12/1991, Ley 5/2017, Real Decreto 887/2006, Ley 58/2003, Ley 4/2018, Ley 50/2002, Ley 11/2003, Ley 39/2015, Ley 38/2003, Orden HFP/1979/2016, Real Decreto 209/2003, RESOLUCIÓN DE 19 DE FEBRERO DE 2021</t>
  </si>
  <si>
    <r>
      <rPr>
        <b val="1"/>
        <u val="single"/>
        <sz val="10"/>
        <color indexed="8"/>
        <rFont val="Helvetica Neue"/>
      </rPr>
      <t>2021/1920</t>
    </r>
  </si>
  <si>
    <t>Ayudas y Subvenciones. Resolución de 19/02/2021, del Instituto de Promoción Exterior de Castilla-La Mancha, por la que se aprueba la convocatoria de concesión de subvenciones para la participación en la V2B Wine Meeting China 2021: Chengdu, al amparo de la Orden 92/2020, de 24 de junio, de la Consejería de Economía, Empresas y Empleo, por la que se establecen las bases reguladoras de las ayudas para la participación agrupada en acciones de internacionalización convocadas por el Instituto de Promoción Exterior de Castilla-La Mancha. Extracto BDNS (Identif.): 550254. [NID 2021/1920]</t>
  </si>
  <si>
    <r>
      <rPr>
        <b val="1"/>
        <u val="single"/>
        <sz val="10"/>
        <color indexed="8"/>
        <rFont val="Helvetica Neue"/>
      </rPr>
      <t>2021/1880</t>
    </r>
  </si>
  <si>
    <t>Premios. Resolución de 19/02/2021, de la Consejería de Hacienda y Administraciones Públicas, por la que se convoca la X edición de los Premios a la Excelencia y a la Calidad en la Prestación de Servicios Públicos en Castilla-La Mancha. [NID 2021/1880]</t>
  </si>
  <si>
    <t>Ley 39/2015, Ley 29/1998, Ley 40/2015, ley 39/2015</t>
  </si>
  <si>
    <r>
      <rPr>
        <b val="1"/>
        <u val="single"/>
        <sz val="10"/>
        <color indexed="8"/>
        <rFont val="Helvetica Neue"/>
      </rPr>
      <t>2021/1815</t>
    </r>
  </si>
  <si>
    <t>Sanciones. Notificación de 19/02/2021, de la Delegación Provincial de Hacienda y Administraciones Públicas de Toledo, por la que se acuerda la publicación de la resolución del procedimiento sancionador y apertura del período voluntario de pago, número 12/2020, incoado por infracción en materia de espectáculos taurinos. [NID 2021/1815]</t>
  </si>
  <si>
    <t>Ley 39/2015, Ley 58/2003</t>
  </si>
  <si>
    <r>
      <rPr>
        <b val="1"/>
        <u val="single"/>
        <sz val="10"/>
        <color indexed="8"/>
        <rFont val="Helvetica Neue"/>
      </rPr>
      <t>2021/1983</t>
    </r>
  </si>
  <si>
    <t>Sanidad. Resolución de 12/02/2021, de la Dirección General de Planificación, Ordenación e Inspección Sanitaria, por la que se publica el listado del personal de enfermería del Servicio de Salud de Castilla-La Mancha acreditado para la indicación, uso y autorización de dispensación de medicamentos y productos sanitarios de uso humano. [NID 2021/1983]</t>
  </si>
  <si>
    <t>Ley 39/2015, Real Decreto 954/2015, Real Decreto 1302/2018, Ley 44/2003</t>
  </si>
  <si>
    <t>LEY 44/2003 ESP, RD 1302/2018 ESP, RD 954/2015 ESP</t>
  </si>
  <si>
    <r>
      <rPr>
        <b val="1"/>
        <u val="single"/>
        <sz val="10"/>
        <color indexed="8"/>
        <rFont val="Helvetica Neue"/>
      </rPr>
      <t>2021/1788</t>
    </r>
  </si>
  <si>
    <t>Notificaciones. Notificación de 17/02/2021, de la Delegación Provincial de Sanidad de Albacete, de citación para notificaciones a los interesados que se relacionan a continuación, por no haber sido posible realizarlas por causas no imputables a la delegación provincial. [NID 2021/1788]</t>
  </si>
  <si>
    <r>
      <rPr>
        <b val="1"/>
        <u val="single"/>
        <sz val="10"/>
        <color indexed="8"/>
        <rFont val="Helvetica Neue"/>
      </rPr>
      <t>2021/1760</t>
    </r>
  </si>
  <si>
    <t>Notificaciones. Notificación de 18/02/2021, de la Delegación Provincial de Sanidad de Guadalajara, sobre citaciones a contribuyentes para notificar por comparecencia. [NID 2021/1760]</t>
  </si>
  <si>
    <r>
      <rPr>
        <b val="1"/>
        <u val="single"/>
        <sz val="10"/>
        <color indexed="8"/>
        <rFont val="Helvetica Neue"/>
      </rPr>
      <t>2021/1838</t>
    </r>
  </si>
  <si>
    <t>Notificaciones. Notificación de 12/02/2021, de la Gerencia de Coordinación e Inspección, por la que se da publicidad a la Resolución de fecha 02/12/2020, correspondiente a reclamación previa en materia de incapacidad temporal. [NID 2021/1838]</t>
  </si>
  <si>
    <r>
      <rPr>
        <b val="1"/>
        <u val="single"/>
        <sz val="10"/>
        <color indexed="8"/>
        <rFont val="Helvetica Neue"/>
      </rPr>
      <t>2021/1839</t>
    </r>
  </si>
  <si>
    <t>Notificaciones. Notificación de 12/02/2021, de la Gerencia de Coordinación e Inspección, por la que se da publicidad a la Resolución de fecha 21/01/2021, correspondiente a reclamación previa en materia de incapacidad temporal. [NID 2021/1839]</t>
  </si>
  <si>
    <r>
      <rPr>
        <b val="1"/>
        <u val="single"/>
        <sz val="10"/>
        <color indexed="8"/>
        <rFont val="Helvetica Neue"/>
      </rPr>
      <t>2021/1840</t>
    </r>
  </si>
  <si>
    <t>Notificaciones. Notificación de 12/02/2021, de la Gerencia de Coordinación e Inspección, por la que se da publicidad a la Resolución de fecha 07/01/2021, correspondiente a reclamación previa en materia de incapacidad temporal. [NID 2021/1840]</t>
  </si>
  <si>
    <r>
      <rPr>
        <b val="1"/>
        <u val="single"/>
        <sz val="10"/>
        <color indexed="8"/>
        <rFont val="Helvetica Neue"/>
      </rPr>
      <t>2021/1841</t>
    </r>
  </si>
  <si>
    <t>Notificaciones. Notificación de 12/02/2021, de la Gerencia de Coordinación e Inspección, por la que se da publicidad a la Resolución de fecha 18/12/2020, correspondiente a reclamación previa en materia de incapacidad temporal. [NID 2021/1841]</t>
  </si>
  <si>
    <r>
      <rPr>
        <b val="1"/>
        <u val="single"/>
        <sz val="10"/>
        <color indexed="8"/>
        <rFont val="Helvetica Neue"/>
      </rPr>
      <t>2021/1842</t>
    </r>
  </si>
  <si>
    <t>Notificaciones. Notificación de 12/02/2021, de la Gerencia de Coordinación e Inspección, por la que se da publicidad a la Resolución de fecha 18/12/2020, correspondiente a reclamación previa en materia de incapacidad temporal. [NID 2021/1842]</t>
  </si>
  <si>
    <r>
      <rPr>
        <b val="1"/>
        <u val="single"/>
        <sz val="10"/>
        <color indexed="8"/>
        <rFont val="Helvetica Neue"/>
      </rPr>
      <t>2021/1843</t>
    </r>
  </si>
  <si>
    <t>Universidades. Resolución de 18/02/2021, de la Dirección General de Universidades, Investigación e Innovación, por la que se da publicidad al acuerdo adoptado por el Consejo de Gobierno de la Universidad de Castilla-La Mancha, en relación al cambio de denominación de la Escuela Técnica Superior de Ingenieros de Caminos, Canales y Puertos de Ciudad Real, que pasa a denominarse Escuela Técnica Superior de Ingeniería de Caminos, Canales y Puertos de Ciudad Real. [NID 2021/1843]</t>
  </si>
  <si>
    <r>
      <rPr>
        <b val="1"/>
        <u val="single"/>
        <sz val="10"/>
        <color indexed="8"/>
        <rFont val="Helvetica Neue"/>
      </rPr>
      <t>2021/1849</t>
    </r>
  </si>
  <si>
    <t>Notificaciones. Notificación de 19/02/2021, de la Delegación Provincial de Educación, Cultura y Deportes de Guadalajara, mediante la cual se notifica Resolución de procedimiento PAL 2/2020 de fecha 30/12/2020. [NID 2021/1849]</t>
  </si>
  <si>
    <r>
      <rPr>
        <b val="1"/>
        <u val="single"/>
        <sz val="10"/>
        <color indexed="8"/>
        <rFont val="Helvetica Neue"/>
      </rPr>
      <t>2021/1850</t>
    </r>
  </si>
  <si>
    <t>Notificaciones. Notificación de 19/02/2021, de la Delegación Provincial de Bienestar Social de Albacete, de la resolución de revisión de reconocimiento de la situación de dependencia y del derecho a los servicios y/o prestaciones del sistema recaída en el expediente SAAD 08-02/2945624/2010-37. [NID 2021/1850]</t>
  </si>
  <si>
    <r>
      <rPr>
        <b val="1"/>
        <u val="single"/>
        <sz val="10"/>
        <color indexed="8"/>
        <rFont val="Helvetica Neue"/>
      </rPr>
      <t>2021/1951</t>
    </r>
  </si>
  <si>
    <t>Información Pública. Resolución de 19/02/2021, de la Dirección General de Transición Energética, por la que se dispone la apertura de un periodo de información pública sobre el proyecto de decreto por el que se modifica el Decreto 8/2019, de 5 de marzo, por el que se regula el servicio de inspección técnica de ITV en Castilla-La Mancha y se da publicidad al acuerdo de inicio del proceso participativo. [NID 2021/1951]</t>
  </si>
  <si>
    <t>Ley 39/2015, ley 11/2003, Ley 8/2019, Orden de 11 de septiembre de 2013</t>
  </si>
  <si>
    <r>
      <rPr>
        <b val="1"/>
        <u val="single"/>
        <sz val="10"/>
        <color indexed="8"/>
        <rFont val="Helvetica Neue"/>
      </rPr>
      <t>2021/1847</t>
    </r>
  </si>
  <si>
    <t>Notificaciones. Notificación de 08/02/2021, de la Delegación Provincial de Desarrollo Sostenible de Ciudad Real, por la que se acuerda dar publicidad al expediente de segregación-anulación del coto de caza CR-11.542 denominado La Encomienda, al haber resultado infructuosa la práctica de notificación personal. [NID 2021/1847]</t>
  </si>
  <si>
    <r>
      <rPr>
        <b val="1"/>
        <u val="single"/>
        <sz val="10"/>
        <color indexed="8"/>
        <rFont val="Helvetica Neue"/>
      </rPr>
      <t>2021/1844</t>
    </r>
  </si>
  <si>
    <t>Sanciones. Notificación de 19/02/2021, de la Delegación Provincial de Desarrollo Sostenible de Ciudad Real, por la que se acuerda dar publicidad a la resolución por pago anticipado recaída en el expediente sancionador por infracción en materia de conservación de la naturaleza, al no haberse podido practicar la notificación personal en el último domicilio conocido (expediente 13CN190195). [NID 2021/1844]</t>
  </si>
  <si>
    <r>
      <rPr>
        <b val="1"/>
        <u val="single"/>
        <sz val="10"/>
        <color indexed="8"/>
        <rFont val="Helvetica Neue"/>
      </rPr>
      <t>2021/1845</t>
    </r>
  </si>
  <si>
    <t>Sanciones. Notificación de 19/02/2021, de la Delegación Provincial de Desarrollo Sostenible de Ciudad Real, por la que se acuerda dar publicidad al acuerdo de inicio recaído en el expediente sancionador por infracción en materia de pesca, al no haberse podido practicar la notificación personal en el último domicilio conocido (expediente 13PC200048). [NID 2021/1845]</t>
  </si>
  <si>
    <r>
      <rPr>
        <b val="1"/>
        <u val="single"/>
        <sz val="10"/>
        <color indexed="8"/>
        <rFont val="Helvetica Neue"/>
      </rPr>
      <t>2021/1846</t>
    </r>
  </si>
  <si>
    <t>Sanciones. Notificación de 19/02/2021, de la Delegación Provincial de Desarrollo Sostenible de Ciudad Real, por la que se acuerda dar publicidad a la resolución por pago anticipado recaída en el expediente sancionador por infracción en materia de conservación de la naturaleza, al no haberse podido practicar la notificación personal en el último domicilio conocido (expediente 13CN190193). [NID 2021/1846]</t>
  </si>
  <si>
    <r>
      <rPr>
        <b val="1"/>
        <u val="single"/>
        <sz val="10"/>
        <color indexed="8"/>
        <rFont val="Helvetica Neue"/>
      </rPr>
      <t>2021/1814</t>
    </r>
  </si>
  <si>
    <t>Medio Ambiente. Resolución de 17/02/2021, de la Delegación Provincial de Desarrollo Sostenible de Toledo, por la que se formula el informe de impacto ambiental del proyecto: Concesión de aguas subterráneas con destino a riego de 27,91 ha de olivar mediante goteo. (Expediente PRO-TO-20-2656), situado en el término municipal de Cebolla (Toledo), cuyo promotor es Liberio Ampuero González. [NID 2021/1814]</t>
  </si>
  <si>
    <t>Ley 21/2013, Ley 4/2007, Real Decreto 506/2013, Ley 9/2003, Real Decreto Legislativo 1/2001, Ley 3/2008, Ley 11/2011, Ley 9/2012, Ley 4/2011, Ley 4/2013, Ley 34/2007, Ley 43/2002, ley 21/2013, ley 9/1999, Real Decreto 1311/2012, Ley 2/2020, Ley 9/1999, ley 3/2008, Ley 22/2011, Ley 37/2003, Real Decreto 1416/2001, Ley 8/2007</t>
  </si>
  <si>
    <t>LEY 1/2018 ESP, LEY 2/2020 CMA, LEY 21/2013 ESP, LEY 22/2011 ESP, LEY 3/2008 CMA, LEY 34/2007 ESP, LEY 37/2003 ESP, LEY 4/2007 CMA, LEY 43/2002 ESP, LEY 5/2013 ESP, LEY 8/2007 CMA, LEY 8/2007 ESP, LEY 9/2003 ESP, LEY 9/2012 CMA, LEY 9/2018 ESP, ORD AAA/2564/2015 ESP, ORD AAA/2809/2012 ESP, ORD AAA/699/2016 ESP, ORD APA/1401/2018 ESP, ORD APA/161/2020 ESP, ORD APM/189/2018 ESP, ORD APM/205/2018 ESP, ORD APM/206/2018 ESP, ORD APM/397/2018 ESP, ORD PCI/1319/2018 ESP, ORD TEC/852/2019 ESP, ORD TED/363/2020 ESP, ORD TED/426/2020 ESP, RD 1038/2012 ESP, RD 1042/2017 ESP, RD 1311/2012 ESP, RD 1367/2007 ESP, RD 1416/2001 ESP, RD 1513/2005 ESP, RD 178/2004 ESP, RD 191/2013 ESP, RD 364/2017 ESP, RD 452/2019 ESP, RD 506/2013 ESP, RD 535/2017 ESP, RD 555/2019 ESP, RD 71/2016 ESP, RD 849/1986 ESP, RDG 1/2001 ESP, RDL 10/2017 ESP, RDL 4/2007 ESP, RES 22/6/2017 ESP (2), RES 8/3/2016 ESP, STC 13/2015 ESP , STC 53/2017 ESP</t>
  </si>
  <si>
    <r>
      <rPr>
        <b val="1"/>
        <u val="single"/>
        <sz val="10"/>
        <color indexed="8"/>
        <rFont val="Helvetica Neue"/>
      </rPr>
      <t>2021/1970</t>
    </r>
  </si>
  <si>
    <t>Universidades. Extracto de 22/02/2021, de la Universidad de Castilla-La Mancha, por la que se publica la convocatoria para la selección de personal de administración y servicios, como gestor de proyectos internacionales de apoyo a grupos de investigación consolidados y emergentes para el desarrollo de la investigación científica conforme a la Estrategia de Especialización RIS3 de Castilla-La Mancha en el ámbito del Plan Propio de Investigación, cofinanciadas por Feder, tras haber quedado desierta 1 plaza en convocatoria 493157. BDNS (Identif.): 549749. [NID 2021/1970]</t>
  </si>
  <si>
    <t>Ley 7/2007, Ley 38/2003, Real Decreto Legislativo 5/2015</t>
  </si>
  <si>
    <r>
      <rPr>
        <b val="1"/>
        <u val="single"/>
        <sz val="10"/>
        <color indexed="8"/>
        <rFont val="Helvetica Neue"/>
      </rPr>
      <t>2021/1290</t>
    </r>
  </si>
  <si>
    <t>Anuncio de 08/02/2021, de la Delegación Provincial de Desarrollo Sostenible de Albacete, por el que se ordena la publicación de solicitud de renovación de ocupación de terrenos de la vía pecuaria Cañada Real de los Serranos, en el término municipal de La Roda, solicitada por Agropecuaria Marteña SA para mantener cruce subterráneo-transversal existente de tubería PVC 250 mm para regadío a parcelas agrícolas. [NID 2021/1290]</t>
  </si>
  <si>
    <t>Ley 39/2015, Ley 9/2003</t>
  </si>
  <si>
    <r>
      <rPr>
        <b val="1"/>
        <u val="single"/>
        <sz val="10"/>
        <color indexed="8"/>
        <rFont val="Helvetica Neue"/>
      </rPr>
      <t>2021/1800</t>
    </r>
  </si>
  <si>
    <t>Anuncio de 18/02/2021, de la Delegación Provincial de Desarrollo Sostenible de Guadalajara, para información pública del proyecto de planta fotovoltaica Telesto Solar de 49,969 MWp, y su estudio de impacto ambiental, a efectos de la autorización administrativa previa y evaluación de impacto ambiental, asociada inicialmente al expediente de producción número 19270200523. [NID 2021/1800]</t>
  </si>
  <si>
    <t>Ley 39/2015, Ley 24/2013, Ley 2/2020</t>
  </si>
  <si>
    <t>LEY 2/2020 CMA, LEY 24/2013 ESP, ORD IET/338/2014 ESP</t>
  </si>
  <si>
    <r>
      <rPr>
        <b val="1"/>
        <u val="single"/>
        <sz val="10"/>
        <color indexed="8"/>
        <rFont val="Helvetica Neue"/>
      </rPr>
      <t>2021/1802</t>
    </r>
  </si>
  <si>
    <t>Anuncio de 18/02/2021, de la Delegación Provincial de Desarrollo Sostenible de Guadalajara, para información pública de los proyectos preliminares de la instalación de producción e infraestructura común de evacuación y su estudio de impacto ambiental, a efectos de la autorización administrativa previa y evaluación de impacto ambiental, asociada inicialmente al expediente de producción número 19270200526 (Telesto Solar 10). [NID 2021/1802]</t>
  </si>
  <si>
    <r>
      <rPr>
        <b val="1"/>
        <u val="single"/>
        <sz val="10"/>
        <color indexed="8"/>
        <rFont val="Helvetica Neue"/>
      </rPr>
      <t>2021/1833</t>
    </r>
  </si>
  <si>
    <t>Anuncio de 18/02/2021, de la Delegación Provincial de Desarrollo Sostenible de Guadalajara, para información pública del proyecto de planta fotovoltaica Telesto Solar 4 de 49,969 MWp, y su estudio de impacto ambiental, a efectos de la autorización administrativa previa y evaluación de impacto ambiental, asociada inicialmente al expediente de producción número 19270200524. [NID 2021/1833]</t>
  </si>
  <si>
    <r>
      <rPr>
        <b val="1"/>
        <u val="single"/>
        <sz val="10"/>
        <color indexed="8"/>
        <rFont val="Helvetica Neue"/>
      </rPr>
      <t>2021/1837</t>
    </r>
  </si>
  <si>
    <t>Anuncio de 19/02/2021, de la Delegación Provincial de Desarrollo Sostenible de Guadalajara, para información pública del proyecto de planta fotovoltaica Thermisto Solar de 49,969 MWp, y su estudio de impacto ambiental, a efectos de la autorización administrativa previa y evaluación de impacto ambiental, asociada inicialmente al expediente de producción número 19270200520. [NID 2021/1837]</t>
  </si>
  <si>
    <r>
      <rPr>
        <b val="1"/>
        <u val="single"/>
        <sz val="10"/>
        <color indexed="8"/>
        <rFont val="Helvetica Neue"/>
      </rPr>
      <t>2021/1811</t>
    </r>
  </si>
  <si>
    <t>Corrección de errores del Anuncio de 13/10/2020, de la Delegación Provincial de Desarrollo Sostenible de Toledo, sobre información pública para autorización administrativa previa y relación de bienes y derechos afectados a efectos del reconocimiento, en concreto, de la utilidad pública de la instalación eléctrica de referencia: E-45211022141. [NID 2021/1811]</t>
  </si>
  <si>
    <r>
      <rPr>
        <b val="1"/>
        <u val="single"/>
        <sz val="10"/>
        <color indexed="8"/>
        <rFont val="Helvetica Neue"/>
      </rPr>
      <t>2021/1040</t>
    </r>
  </si>
  <si>
    <t>Anuncio de 29/01/2021, de la Delegación Provincial de Desarrollo Sostenible de Toledo, sobre ocupación de terrenos en vía pecuaria Paso de Ganados sobre el Camino de Aranjuez a Toledo (VP/62/20), en el término municipal de Toledo (Toledo), con destino a construcción de línea eléctrica aérea de alta tensión de 132 kV que evacuará la energía generada por los parques fotovoltaicos. [NID 2021/1040]</t>
  </si>
  <si>
    <r>
      <rPr>
        <b val="1"/>
        <u val="single"/>
        <sz val="10"/>
        <color indexed="8"/>
        <rFont val="Helvetica Neue"/>
      </rPr>
      <t>2021/1603</t>
    </r>
  </si>
  <si>
    <t>Anuncio de 15/02/2021, de la Diputación Provincial de Ciudad Real, sobre aceptación de la delegación de la gestión tributaria, inspección y recaudación del impuesto sobre el incremento de valor de los terrenos de naturaleza urbana instado por el Ayuntamiento de Villanueva de los Infantes. [NID 2021/1603]</t>
  </si>
  <si>
    <r>
      <rPr>
        <b val="1"/>
        <u val="single"/>
        <sz val="10"/>
        <color indexed="8"/>
        <rFont val="Helvetica Neue"/>
      </rPr>
      <t>2021/1734</t>
    </r>
  </si>
  <si>
    <t>Anuncio de 17/02/2021, del Ayuntamiento de Alcázar de San Juan (Ciudad Real), sobre información pública de la solicitud de calificación urbanística y de obras consistentes en telepuerto, en el polígono 116, parcelas 32 y 34. [NID 2021/1734]</t>
  </si>
  <si>
    <r>
      <rPr>
        <b val="1"/>
        <u val="single"/>
        <sz val="10"/>
        <color indexed="8"/>
        <rFont val="Helvetica Neue"/>
      </rPr>
      <t>2021/1969</t>
    </r>
  </si>
  <si>
    <t>Anuncio de 23/02/2021, del Ayuntamiento de La Puebla de Almoradiel (Toledo), sobre información pública de proyecto y estudio de impacto ambiental de bodega para elaboración de vinos tintos y blancos en polígono 46, parcelas 61 y 62 del catastro de rústica. [NID 2021/1969]</t>
  </si>
  <si>
    <t>Ley 2/2020, Ley 21/2013</t>
  </si>
  <si>
    <t>LEY 2/2020 CMA, LEY 21/2013 ESP, LEY 9/2018 ESP, RES 8/3/2016 ESP, STC 13/2015 ESP , STC 53/2017 ESP</t>
  </si>
  <si>
    <r>
      <rPr>
        <b val="1"/>
        <u val="single"/>
        <sz val="10"/>
        <color indexed="8"/>
        <rFont val="Helvetica Neue"/>
      </rPr>
      <t>2021/1759</t>
    </r>
  </si>
  <si>
    <t>Anuncio de 18/02/2021, del Ayuntamiento de Navamorcuende (Toledo), sobre información pública de calificación urbanística para la legalización de obras de reforma de vivienda y construcciones vinculadas a uso ganadero situada en la parcela 6, polígono 10 del término municipal de Navamorcuende. [NID 2021/1759]</t>
  </si>
  <si>
    <r>
      <rPr>
        <b val="1"/>
        <u val="single"/>
        <sz val="10"/>
        <color indexed="8"/>
        <rFont val="Helvetica Neue"/>
      </rPr>
      <t>2021/1755</t>
    </r>
  </si>
  <si>
    <t>Anuncio de 17/02/2021, del Ayuntamiento de Villanueva de los Infantes (Ciudad Real), sobre aprobación de la Oferta de Empleo Público para el año 2021. [NID 2021/1755]</t>
  </si>
  <si>
    <t>Ley 7/1985, Ley 11/2020, Ley 4/2011, ley 39/2015</t>
  </si>
  <si>
    <t>LEY 11/2020 ESP</t>
  </si>
  <si>
    <r>
      <rPr>
        <b val="1"/>
        <u val="single"/>
        <sz val="10"/>
        <color indexed="8"/>
        <rFont val="Helvetica Neue"/>
      </rPr>
      <t>2021/1253</t>
    </r>
  </si>
  <si>
    <t>Anuncio de 03/02/2021, del Ayuntamiento de Villarrobledo (Albacete), sobre información pública de la solicitud de ampliación de calificación y licencia urbanística de la fábrica de quesos sita en parcela 22 del polígono 279 del catastro de rústica. [NID 2021/1253]</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</si>
</sst>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b val="1"/>
      <sz val="10"/>
      <color indexed="8"/>
      <name val="Helvetica Neue"/>
    </font>
    <font>
      <b val="1"/>
      <sz val="10"/>
      <color indexed="12"/>
      <name val="Helvetica Neue"/>
    </font>
    <font>
      <b val="1"/>
      <u val="single"/>
      <sz val="10"/>
      <color indexed="8"/>
      <name val="Helvetica Neue"/>
    </font>
    <font>
      <sz val="10"/>
      <color indexed="12"/>
      <name val="Helvetica Neue"/>
    </font>
  </fonts>
  <fills count="4">
    <fill>
      <patternFill patternType="none"/>
    </fill>
    <fill>
      <patternFill patternType="gray125"/>
    </fill>
    <fill>
      <patternFill patternType="solid">
        <fgColor indexed="9"/>
        <bgColor auto="1"/>
      </patternFill>
    </fill>
    <fill>
      <patternFill patternType="solid">
        <fgColor indexed="13"/>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17">
    <xf numFmtId="0" fontId="0" applyNumberFormat="0" applyFont="1" applyFill="0" applyBorder="0" applyAlignment="1" applyProtection="0">
      <alignment vertical="top" wrapText="1"/>
    </xf>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2" fillId="2" borderId="1" applyNumberFormat="1" applyFont="1" applyFill="1" applyBorder="1" applyAlignment="1" applyProtection="0">
      <alignment vertical="top"/>
    </xf>
    <xf numFmtId="49" fontId="3" fillId="2" borderId="1" applyNumberFormat="1" applyFont="1" applyFill="1" applyBorder="1" applyAlignment="1" applyProtection="0">
      <alignment vertical="top"/>
    </xf>
    <xf numFmtId="0" fontId="2" fillId="2" borderId="1" applyNumberFormat="0" applyFont="1" applyFill="1" applyBorder="1" applyAlignment="1" applyProtection="0">
      <alignment vertical="top"/>
    </xf>
    <xf numFmtId="49" fontId="2" fillId="3" borderId="2" applyNumberFormat="1" applyFont="1" applyFill="1" applyBorder="1" applyAlignment="1" applyProtection="0">
      <alignment vertical="top"/>
    </xf>
    <xf numFmtId="49" fontId="0" borderId="3" applyNumberFormat="1" applyFont="1" applyFill="0" applyBorder="1" applyAlignment="1" applyProtection="0">
      <alignment vertical="top"/>
    </xf>
    <xf numFmtId="49" fontId="0" borderId="4" applyNumberFormat="1" applyFont="1" applyFill="0" applyBorder="1" applyAlignment="1" applyProtection="0">
      <alignment vertical="top"/>
    </xf>
    <xf numFmtId="0" fontId="5" borderId="4" applyNumberFormat="0" applyFont="1" applyFill="0" applyBorder="1" applyAlignment="1" applyProtection="0">
      <alignment vertical="top"/>
    </xf>
    <xf numFmtId="0" fontId="0" borderId="4" applyNumberFormat="0" applyFont="1" applyFill="0" applyBorder="1" applyAlignment="1" applyProtection="0">
      <alignment vertical="top"/>
    </xf>
    <xf numFmtId="49" fontId="2" fillId="3" borderId="5" applyNumberFormat="1" applyFont="1" applyFill="1" applyBorder="1" applyAlignment="1" applyProtection="0">
      <alignment vertical="top"/>
    </xf>
    <xf numFmtId="49" fontId="0" borderId="6" applyNumberFormat="1" applyFont="1" applyFill="0" applyBorder="1" applyAlignment="1" applyProtection="0">
      <alignment vertical="top"/>
    </xf>
    <xf numFmtId="49" fontId="0" borderId="7" applyNumberFormat="1" applyFont="1" applyFill="0" applyBorder="1" applyAlignment="1" applyProtection="0">
      <alignment vertical="top"/>
    </xf>
    <xf numFmtId="0" fontId="5" borderId="7" applyNumberFormat="0" applyFont="1" applyFill="0" applyBorder="1" applyAlignment="1" applyProtection="0">
      <alignment vertical="top"/>
    </xf>
    <xf numFmtId="0" fontId="0" borderId="7" applyNumberFormat="0" applyFont="1" applyFill="0" applyBorder="1" applyAlignment="1" applyProtection="0">
      <alignment vertical="top"/>
    </xf>
    <xf numFmtId="49" fontId="5" borderId="7" applyNumberFormat="1" applyFont="1" applyFill="0"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ff2600"/>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docm.jccm.es/portaldocm/descargarArchivo.do?ruta=2021/02/12/pdf/2021_1372.pdf&amp;tipo=rutaDocm" TargetMode="External"/><Relationship Id="rId2" Type="http://schemas.openxmlformats.org/officeDocument/2006/relationships/hyperlink" Target="https://docm.jccm.es/portaldocm/descargarArchivo.do?ruta=2021/02/12/pdf/2021_1231.pdf&amp;tipo=rutaDocm" TargetMode="External"/><Relationship Id="rId3" Type="http://schemas.openxmlformats.org/officeDocument/2006/relationships/hyperlink" Target="https://docm.jccm.es/portaldocm/descargarArchivo.do?ruta=2021/02/12/pdf/2021_1109.pdf&amp;tipo=rutaDocm" TargetMode="External"/><Relationship Id="rId4" Type="http://schemas.openxmlformats.org/officeDocument/2006/relationships/hyperlink" Target="https://docm.jccm.es/portaldocm/descargarArchivo.do?ruta=2021/02/12/pdf/2021_1248.pdf&amp;tipo=rutaDocm" TargetMode="External"/><Relationship Id="rId5" Type="http://schemas.openxmlformats.org/officeDocument/2006/relationships/hyperlink" Target="https://docm.jccm.es/portaldocm/descargarArchivo.do?ruta=2021/02/12/pdf/2021_1250.pdf&amp;tipo=rutaDocm" TargetMode="External"/><Relationship Id="rId6" Type="http://schemas.openxmlformats.org/officeDocument/2006/relationships/hyperlink" Target="https://docm.jccm.es/portaldocm/descargarArchivo.do?ruta=2021/02/12/pdf/2021_1194.pdf&amp;tipo=rutaDocm" TargetMode="External"/><Relationship Id="rId7" Type="http://schemas.openxmlformats.org/officeDocument/2006/relationships/hyperlink" Target="https://docm.jccm.es/portaldocm/descargarArchivo.do?ruta=2021/02/12/pdf/2021_1236.pdf&amp;tipo=rutaDocm" TargetMode="External"/><Relationship Id="rId8" Type="http://schemas.openxmlformats.org/officeDocument/2006/relationships/hyperlink" Target="https://docm.jccm.es/portaldocm/descargarArchivo.do?ruta=2021/02/12/pdf/2021_1237.pdf&amp;tipo=rutaDocm" TargetMode="External"/><Relationship Id="rId9" Type="http://schemas.openxmlformats.org/officeDocument/2006/relationships/hyperlink" Target="https://docm.jccm.es/portaldocm/descargarArchivo.do?ruta=2021/02/12/pdf/2021_1238.pdf&amp;tipo=rutaDocm" TargetMode="External"/><Relationship Id="rId10" Type="http://schemas.openxmlformats.org/officeDocument/2006/relationships/hyperlink" Target="https://docm.jccm.es/portaldocm/descargarArchivo.do?ruta=2021/02/12/pdf/2021_1239.pdf&amp;tipo=rutaDocm" TargetMode="External"/><Relationship Id="rId11" Type="http://schemas.openxmlformats.org/officeDocument/2006/relationships/hyperlink" Target="https://docm.jccm.es/portaldocm/descargarArchivo.do?ruta=2021/02/12/pdf/2021_1240.pdf&amp;tipo=rutaDocm" TargetMode="External"/><Relationship Id="rId12" Type="http://schemas.openxmlformats.org/officeDocument/2006/relationships/hyperlink" Target="https://docm.jccm.es/portaldocm/descargarArchivo.do?ruta=2021/02/12/pdf/2021_1241.pdf&amp;tipo=rutaDocm" TargetMode="External"/><Relationship Id="rId13" Type="http://schemas.openxmlformats.org/officeDocument/2006/relationships/hyperlink" Target="https://docm.jccm.es/portaldocm/descargarArchivo.do?ruta=2021/02/12/pdf/2021_1215.pdf&amp;tipo=rutaDocm" TargetMode="External"/><Relationship Id="rId14" Type="http://schemas.openxmlformats.org/officeDocument/2006/relationships/hyperlink" Target="https://docm.jccm.es/portaldocm/descargarArchivo.do?ruta=2021/02/12/pdf/2021_1221.pdf&amp;tipo=rutaDocm" TargetMode="External"/><Relationship Id="rId15" Type="http://schemas.openxmlformats.org/officeDocument/2006/relationships/hyperlink" Target="https://docm.jccm.es/portaldocm/descargarArchivo.do?ruta=2021/02/12/pdf/2021_1226.pdf&amp;tipo=rutaDocm" TargetMode="External"/><Relationship Id="rId16" Type="http://schemas.openxmlformats.org/officeDocument/2006/relationships/hyperlink" Target="https://docm.jccm.es/portaldocm/descargarArchivo.do?ruta=2021/02/12/pdf/2021_1207.pdf&amp;tipo=rutaDocm" TargetMode="External"/><Relationship Id="rId17" Type="http://schemas.openxmlformats.org/officeDocument/2006/relationships/hyperlink" Target="https://docm.jccm.es/portaldocm/descargarArchivo.do?ruta=2021/02/12/pdf/2021_1208.pdf&amp;tipo=rutaDocm" TargetMode="External"/><Relationship Id="rId18" Type="http://schemas.openxmlformats.org/officeDocument/2006/relationships/hyperlink" Target="https://docm.jccm.es/portaldocm/descargarArchivo.do?ruta=2021/02/12/pdf/2021_1209.pdf&amp;tipo=rutaDocm" TargetMode="External"/><Relationship Id="rId19" Type="http://schemas.openxmlformats.org/officeDocument/2006/relationships/hyperlink" Target="https://docm.jccm.es/portaldocm/descargarArchivo.do?ruta=2021/02/12/pdf/2021_1210.pdf&amp;tipo=rutaDocm" TargetMode="External"/><Relationship Id="rId20" Type="http://schemas.openxmlformats.org/officeDocument/2006/relationships/hyperlink" Target="https://docm.jccm.es/portaldocm/descargarArchivo.do?ruta=2021/02/12/pdf/2021_1211.pdf&amp;tipo=rutaDocm" TargetMode="External"/><Relationship Id="rId21" Type="http://schemas.openxmlformats.org/officeDocument/2006/relationships/hyperlink" Target="https://docm.jccm.es/portaldocm/descargarArchivo.do?ruta=2021/02/12/pdf/2021_1212.pdf&amp;tipo=rutaDocm" TargetMode="External"/><Relationship Id="rId22" Type="http://schemas.openxmlformats.org/officeDocument/2006/relationships/hyperlink" Target="https://docm.jccm.es/portaldocm/descargarArchivo.do?ruta=2021/02/12/pdf/2021_1213.pdf&amp;tipo=rutaDocm" TargetMode="External"/><Relationship Id="rId23" Type="http://schemas.openxmlformats.org/officeDocument/2006/relationships/hyperlink" Target="https://docm.jccm.es/portaldocm/descargarArchivo.do?ruta=2021/02/12/pdf/2021_1214.pdf&amp;tipo=rutaDocm" TargetMode="External"/><Relationship Id="rId24" Type="http://schemas.openxmlformats.org/officeDocument/2006/relationships/hyperlink" Target="https://docm.jccm.es/portaldocm/descargarArchivo.do?ruta=2021/02/12/pdf/2021_1219.pdf&amp;tipo=rutaDocm" TargetMode="External"/><Relationship Id="rId25" Type="http://schemas.openxmlformats.org/officeDocument/2006/relationships/hyperlink" Target="https://docm.jccm.es/portaldocm/descargarArchivo.do?ruta=2021/02/12/pdf/2021_1225.pdf&amp;tipo=rutaDocm" TargetMode="External"/><Relationship Id="rId26" Type="http://schemas.openxmlformats.org/officeDocument/2006/relationships/hyperlink" Target="https://docm.jccm.es/portaldocm/descargarArchivo.do?ruta=2021/02/12/pdf/2021_1228.pdf&amp;tipo=rutaDocm" TargetMode="External"/><Relationship Id="rId27" Type="http://schemas.openxmlformats.org/officeDocument/2006/relationships/hyperlink" Target="https://docm.jccm.es/portaldocm/descargarArchivo.do?ruta=2021/02/12/pdf/2021_1229.pdf&amp;tipo=rutaDocm" TargetMode="External"/><Relationship Id="rId28" Type="http://schemas.openxmlformats.org/officeDocument/2006/relationships/hyperlink" Target="https://docm.jccm.es/portaldocm/descargarArchivo.do?ruta=2021/02/12/pdf/2021_1217.pdf&amp;tipo=rutaDocm" TargetMode="External"/><Relationship Id="rId29" Type="http://schemas.openxmlformats.org/officeDocument/2006/relationships/hyperlink" Target="https://docm.jccm.es/portaldocm/descargarArchivo.do?ruta=2021/02/12/pdf/2021_1220.pdf&amp;tipo=rutaDocm" TargetMode="External"/><Relationship Id="rId30" Type="http://schemas.openxmlformats.org/officeDocument/2006/relationships/hyperlink" Target="https://docm.jccm.es/portaldocm/descargarArchivo.do?ruta=2021/02/12/pdf/2021_1242.pdf&amp;tipo=rutaDocm" TargetMode="External"/><Relationship Id="rId31" Type="http://schemas.openxmlformats.org/officeDocument/2006/relationships/hyperlink" Target="https://docm.jccm.es/portaldocm/descargarArchivo.do?ruta=2021/02/12/pdf/2021_1243.pdf&amp;tipo=rutaDocm" TargetMode="External"/><Relationship Id="rId32" Type="http://schemas.openxmlformats.org/officeDocument/2006/relationships/hyperlink" Target="https://docm.jccm.es/portaldocm/descargarArchivo.do?ruta=2021/02/12/pdf/2021_1198.pdf&amp;tipo=rutaDocm" TargetMode="External"/><Relationship Id="rId33" Type="http://schemas.openxmlformats.org/officeDocument/2006/relationships/hyperlink" Target="https://docm.jccm.es/portaldocm/descargarArchivo.do?ruta=2021/02/12/pdf/2021_1199.pdf&amp;tipo=rutaDocm" TargetMode="External"/><Relationship Id="rId34" Type="http://schemas.openxmlformats.org/officeDocument/2006/relationships/hyperlink" Target="https://docm.jccm.es/portaldocm/descargarArchivo.do?ruta=2021/02/12/pdf/2021_1201.pdf&amp;tipo=rutaDocm" TargetMode="External"/><Relationship Id="rId35" Type="http://schemas.openxmlformats.org/officeDocument/2006/relationships/hyperlink" Target="https://docm.jccm.es/portaldocm/descargarArchivo.do?ruta=2021/02/12/pdf/2021_1235.pdf&amp;tipo=rutaDocm" TargetMode="External"/><Relationship Id="rId36" Type="http://schemas.openxmlformats.org/officeDocument/2006/relationships/hyperlink" Target="https://docm.jccm.es/portaldocm/descargarArchivo.do?ruta=2021/02/12/pdf/2021_1245.pdf&amp;tipo=rutaDocm" TargetMode="External"/><Relationship Id="rId37" Type="http://schemas.openxmlformats.org/officeDocument/2006/relationships/hyperlink" Target="https://docm.jccm.es/portaldocm/descargarArchivo.do?ruta=2021/02/12/pdf/2021_1246.pdf&amp;tipo=rutaDocm" TargetMode="External"/><Relationship Id="rId38" Type="http://schemas.openxmlformats.org/officeDocument/2006/relationships/hyperlink" Target="https://docm.jccm.es/portaldocm/descargarArchivo.do?ruta=2021/02/12/pdf/2021_1247.pdf&amp;tipo=rutaDocm" TargetMode="External"/><Relationship Id="rId39" Type="http://schemas.openxmlformats.org/officeDocument/2006/relationships/hyperlink" Target="https://docm.jccm.es/portaldocm/descargarArchivo.do?ruta=2021/02/12/pdf/2021_1197.pdf&amp;tipo=rutaDocm" TargetMode="External"/><Relationship Id="rId40" Type="http://schemas.openxmlformats.org/officeDocument/2006/relationships/hyperlink" Target="https://docm.jccm.es/portaldocm/descargarArchivo.do?ruta=2021/02/12/pdf/2021_1216.pdf&amp;tipo=rutaDocm" TargetMode="External"/><Relationship Id="rId41" Type="http://schemas.openxmlformats.org/officeDocument/2006/relationships/hyperlink" Target="https://docm.jccm.es/portaldocm/descargarArchivo.do?ruta=2021/02/12/pdf/2021_1244.pdf&amp;tipo=rutaDocm" TargetMode="External"/><Relationship Id="rId42" Type="http://schemas.openxmlformats.org/officeDocument/2006/relationships/hyperlink" Target="https://docm.jccm.es/portaldocm/descargarArchivo.do?ruta=2021/02/12/pdf/2021_1188.pdf&amp;tipo=rutaDocm" TargetMode="External"/><Relationship Id="rId43" Type="http://schemas.openxmlformats.org/officeDocument/2006/relationships/hyperlink" Target="https://docm.jccm.es/portaldocm/descargarArchivo.do?ruta=2021/02/12/pdf/2021_1190.pdf&amp;tipo=rutaDocm" TargetMode="External"/><Relationship Id="rId44" Type="http://schemas.openxmlformats.org/officeDocument/2006/relationships/hyperlink" Target="https://docm.jccm.es/portaldocm/descargarArchivo.do?ruta=2021/02/12/pdf/2021_1191.pdf&amp;tipo=rutaDocm" TargetMode="External"/><Relationship Id="rId45" Type="http://schemas.openxmlformats.org/officeDocument/2006/relationships/hyperlink" Target="https://docm.jccm.es/portaldocm/descargarArchivo.do?ruta=2021/02/12/pdf/2021_1232.pdf&amp;tipo=rutaDocm" TargetMode="External"/><Relationship Id="rId46" Type="http://schemas.openxmlformats.org/officeDocument/2006/relationships/hyperlink" Target="https://docm.jccm.es/portaldocm/descargarArchivo.do?ruta=2021/02/12/pdf/2021_1331.pdf&amp;tipo=rutaDocm" TargetMode="External"/><Relationship Id="rId47" Type="http://schemas.openxmlformats.org/officeDocument/2006/relationships/hyperlink" Target="https://docm.jccm.es/portaldocm/descargarArchivo.do?ruta=2021/02/12/pdf/2021_1192.pdf&amp;tipo=rutaDocm" TargetMode="External"/><Relationship Id="rId48" Type="http://schemas.openxmlformats.org/officeDocument/2006/relationships/hyperlink" Target="https://docm.jccm.es/portaldocm/descargarArchivo.do?ruta=2021/02/12/pdf/2021_1193.pdf&amp;tipo=rutaDocm" TargetMode="External"/><Relationship Id="rId49" Type="http://schemas.openxmlformats.org/officeDocument/2006/relationships/hyperlink" Target="https://docm.jccm.es/portaldocm/descargarArchivo.do?ruta=2021/02/12/pdf/2021_916.pdf&amp;tipo=rutaDocm" TargetMode="External"/><Relationship Id="rId50" Type="http://schemas.openxmlformats.org/officeDocument/2006/relationships/hyperlink" Target="https://docm.jccm.es/portaldocm/descargarArchivo.do?ruta=2021/02/12/pdf/2021_1252.pdf&amp;tipo=rutaDocm" TargetMode="External"/><Relationship Id="rId51" Type="http://schemas.openxmlformats.org/officeDocument/2006/relationships/hyperlink" Target="https://docm.jccm.es/portaldocm/descargarArchivo.do?ruta=2021/02/12/pdf/2021_1251.pdf&amp;tipo=rutaDocm" TargetMode="External"/><Relationship Id="rId52" Type="http://schemas.openxmlformats.org/officeDocument/2006/relationships/hyperlink" Target="https://docm.jccm.es/portaldocm/descargarArchivo.do?ruta=2021/02/12/pdf/2020_9739.pdf&amp;tipo=rutaDocm" TargetMode="External"/><Relationship Id="rId53" Type="http://schemas.openxmlformats.org/officeDocument/2006/relationships/hyperlink" Target="https://docm.jccm.es/portaldocm/descargarArchivo.do?ruta=2021/02/12/pdf/2021_553.pdf&amp;tipo=rutaDocm" TargetMode="External"/><Relationship Id="rId54" Type="http://schemas.openxmlformats.org/officeDocument/2006/relationships/hyperlink" Target="https://docm.jccm.es/portaldocm/descargarArchivo.do?ruta=2021/02/12/pdf/2021_554.pdf&amp;tipo=rutaDocm" TargetMode="External"/><Relationship Id="rId55" Type="http://schemas.openxmlformats.org/officeDocument/2006/relationships/hyperlink" Target="https://docm.jccm.es/portaldocm/descargarArchivo.do?ruta=2021/02/12/pdf/2021_555.pdf&amp;tipo=rutaDocm" TargetMode="External"/><Relationship Id="rId56" Type="http://schemas.openxmlformats.org/officeDocument/2006/relationships/hyperlink" Target="https://docm.jccm.es/portaldocm/descargarArchivo.do?ruta=2021/02/12/pdf/2021_556.pdf&amp;tipo=rutaDocm" TargetMode="External"/><Relationship Id="rId57" Type="http://schemas.openxmlformats.org/officeDocument/2006/relationships/hyperlink" Target="https://docm.jccm.es/portaldocm/descargarArchivo.do?ruta=2021/02/12/pdf/2021_558.pdf&amp;tipo=rutaDocm" TargetMode="External"/><Relationship Id="rId58" Type="http://schemas.openxmlformats.org/officeDocument/2006/relationships/hyperlink" Target="https://docm.jccm.es/portaldocm/descargarArchivo.do?ruta=2021/02/12/pdf/2021_1085.pdf&amp;tipo=rutaDocm" TargetMode="External"/><Relationship Id="rId59" Type="http://schemas.openxmlformats.org/officeDocument/2006/relationships/hyperlink" Target="https://docm.jccm.es/portaldocm/descargarArchivo.do?ruta=2021/02/12/pdf/2021_933.pdf&amp;tipo=rutaDocm" TargetMode="External"/><Relationship Id="rId60" Type="http://schemas.openxmlformats.org/officeDocument/2006/relationships/hyperlink" Target="https://docm.jccm.es/portaldocm/descargarArchivo.do?ruta=2021/02/12/pdf/2021_782.pdf&amp;tipo=rutaDocm" TargetMode="External"/><Relationship Id="rId61" Type="http://schemas.openxmlformats.org/officeDocument/2006/relationships/hyperlink" Target="https://docm.jccm.es/portaldocm/descargarArchivo.do?ruta=2021/02/12/pdf/2021_1120.pdf&amp;tipo=rutaDocm" TargetMode="External"/><Relationship Id="rId62" Type="http://schemas.openxmlformats.org/officeDocument/2006/relationships/hyperlink" Target="https://docm.jccm.es/portaldocm/descargarArchivo.do?ruta=2021/02/12/pdf/2021_984.pdf&amp;tipo=rutaDocm" TargetMode="External"/><Relationship Id="rId63" Type="http://schemas.openxmlformats.org/officeDocument/2006/relationships/hyperlink" Target="https://docm.jccm.es/portaldocm/descargarArchivo.do?ruta=2021/02/12/pdf/2021_1111.pdf&amp;tipo=rutaDocm" TargetMode="External"/><Relationship Id="rId64" Type="http://schemas.openxmlformats.org/officeDocument/2006/relationships/hyperlink" Target="https://docm.jccm.es/portaldocm/descargarArchivo.do?ruta=2021/02/12/pdf/2021_1122.pdf&amp;tipo=rutaDocm" TargetMode="External"/><Relationship Id="rId65" Type="http://schemas.openxmlformats.org/officeDocument/2006/relationships/hyperlink" Target="https://docm.jccm.es/portaldocm/descargarArchivo.do?ruta=2021/02/12/pdf/2021_1154.pdf&amp;tipo=rutaDocm" TargetMode="External"/><Relationship Id="rId66" Type="http://schemas.openxmlformats.org/officeDocument/2006/relationships/hyperlink" Target="https://docm.jccm.es/portaldocm/descargarArchivo.do?ruta=2021/02/12/pdf/2021_1202.pdf&amp;tipo=rutaDocm" TargetMode="External"/><Relationship Id="rId67" Type="http://schemas.openxmlformats.org/officeDocument/2006/relationships/hyperlink" Target="https://docm.jccm.es/portaldocm/descargarArchivo.do?ruta=2021/02/12/pdf/2021_1203.pdf&amp;tipo=rutaDocm" TargetMode="External"/><Relationship Id="rId68" Type="http://schemas.openxmlformats.org/officeDocument/2006/relationships/hyperlink" Target="https://docm.jccm.es/portaldocm/descargarArchivo.do?ruta=2021/02/12/pdf/2021_1205.pdf&amp;tipo=rutaDocm" TargetMode="External"/><Relationship Id="rId69" Type="http://schemas.openxmlformats.org/officeDocument/2006/relationships/hyperlink" Target="https://docm.jccm.es/portaldocm/descargarArchivo.do?ruta=2021/02/15/pdf/2021_1329.pdf&amp;tipo=rutaDocm" TargetMode="External"/><Relationship Id="rId70" Type="http://schemas.openxmlformats.org/officeDocument/2006/relationships/hyperlink" Target="https://docm.jccm.es/portaldocm/descargarArchivo.do?ruta=2021/02/15/pdf/2021_1279.pdf&amp;tipo=rutaDocm" TargetMode="External"/><Relationship Id="rId71" Type="http://schemas.openxmlformats.org/officeDocument/2006/relationships/hyperlink" Target="https://docm.jccm.es/portaldocm/descargarArchivo.do?ruta=2021/02/15/pdf/2021_1479.pdf&amp;tipo=rutaDocm" TargetMode="External"/><Relationship Id="rId72" Type="http://schemas.openxmlformats.org/officeDocument/2006/relationships/hyperlink" Target="https://docm.jccm.es/portaldocm/descargarArchivo.do?ruta=2021/02/15/pdf/2021_1426.pdf&amp;tipo=rutaDocm" TargetMode="External"/><Relationship Id="rId73" Type="http://schemas.openxmlformats.org/officeDocument/2006/relationships/hyperlink" Target="https://docm.jccm.es/portaldocm/descargarArchivo.do?ruta=2021/02/15/pdf/2021_1344.pdf&amp;tipo=rutaDocm" TargetMode="External"/><Relationship Id="rId74" Type="http://schemas.openxmlformats.org/officeDocument/2006/relationships/hyperlink" Target="https://docm.jccm.es/portaldocm/descargarArchivo.do?ruta=2021/02/15/pdf/2021_1346.pdf&amp;tipo=rutaDocm" TargetMode="External"/><Relationship Id="rId75" Type="http://schemas.openxmlformats.org/officeDocument/2006/relationships/hyperlink" Target="https://docm.jccm.es/portaldocm/descargarArchivo.do?ruta=2021/02/15/pdf/2021_1349.pdf&amp;tipo=rutaDocm" TargetMode="External"/><Relationship Id="rId76" Type="http://schemas.openxmlformats.org/officeDocument/2006/relationships/hyperlink" Target="https://docm.jccm.es/portaldocm/descargarArchivo.do?ruta=2021/02/15/pdf/2021_1351.pdf&amp;tipo=rutaDocm" TargetMode="External"/><Relationship Id="rId77" Type="http://schemas.openxmlformats.org/officeDocument/2006/relationships/hyperlink" Target="https://docm.jccm.es/portaldocm/descargarArchivo.do?ruta=2021/02/15/pdf/2021_1352.pdf&amp;tipo=rutaDocm" TargetMode="External"/><Relationship Id="rId78" Type="http://schemas.openxmlformats.org/officeDocument/2006/relationships/hyperlink" Target="https://docm.jccm.es/portaldocm/descargarArchivo.do?ruta=2021/02/15/pdf/2021_1360.pdf&amp;tipo=rutaDocm" TargetMode="External"/><Relationship Id="rId79" Type="http://schemas.openxmlformats.org/officeDocument/2006/relationships/hyperlink" Target="https://docm.jccm.es/portaldocm/descargarArchivo.do?ruta=2021/02/15/pdf/2021_1371.pdf&amp;tipo=rutaDocm" TargetMode="External"/><Relationship Id="rId80" Type="http://schemas.openxmlformats.org/officeDocument/2006/relationships/hyperlink" Target="https://docm.jccm.es/portaldocm/descargarArchivo.do?ruta=2021/02/15/pdf/2021_1480.pdf&amp;tipo=rutaDocm" TargetMode="External"/><Relationship Id="rId81" Type="http://schemas.openxmlformats.org/officeDocument/2006/relationships/hyperlink" Target="https://docm.jccm.es/portaldocm/descargarArchivo.do?ruta=2021/02/15/pdf/2021_1278.pdf&amp;tipo=rutaDocm" TargetMode="External"/><Relationship Id="rId82" Type="http://schemas.openxmlformats.org/officeDocument/2006/relationships/hyperlink" Target="https://docm.jccm.es/portaldocm/descargarArchivo.do?ruta=2021/02/15/pdf/2021_1265.pdf&amp;tipo=rutaDocm" TargetMode="External"/><Relationship Id="rId83" Type="http://schemas.openxmlformats.org/officeDocument/2006/relationships/hyperlink" Target="https://docm.jccm.es/portaldocm/descargarArchivo.do?ruta=2021/02/15/pdf/2021_1196.pdf&amp;tipo=rutaDocm" TargetMode="External"/><Relationship Id="rId84" Type="http://schemas.openxmlformats.org/officeDocument/2006/relationships/hyperlink" Target="https://docm.jccm.es/portaldocm/descargarArchivo.do?ruta=2021/02/15/pdf/2021_1266.pdf&amp;tipo=rutaDocm" TargetMode="External"/><Relationship Id="rId85" Type="http://schemas.openxmlformats.org/officeDocument/2006/relationships/hyperlink" Target="https://docm.jccm.es/portaldocm/descargarArchivo.do?ruta=2021/02/15/pdf/2021_1262.pdf&amp;tipo=rutaDocm" TargetMode="External"/><Relationship Id="rId86" Type="http://schemas.openxmlformats.org/officeDocument/2006/relationships/hyperlink" Target="https://docm.jccm.es/portaldocm/descargarArchivo.do?ruta=2021/02/15/pdf/2021_1261.pdf&amp;tipo=rutaDocm" TargetMode="External"/><Relationship Id="rId87" Type="http://schemas.openxmlformats.org/officeDocument/2006/relationships/hyperlink" Target="https://docm.jccm.es/portaldocm/descargarArchivo.do?ruta=2021/02/15/pdf/2021_1263.pdf&amp;tipo=rutaDocm" TargetMode="External"/><Relationship Id="rId88" Type="http://schemas.openxmlformats.org/officeDocument/2006/relationships/hyperlink" Target="https://docm.jccm.es/portaldocm/descargarArchivo.do?ruta=2021/02/15/pdf/2021_1283.pdf&amp;tipo=rutaDocm" TargetMode="External"/><Relationship Id="rId89" Type="http://schemas.openxmlformats.org/officeDocument/2006/relationships/hyperlink" Target="https://docm.jccm.es/portaldocm/descargarArchivo.do?ruta=2021/02/15/pdf/2021_1286.pdf&amp;tipo=rutaDocm" TargetMode="External"/><Relationship Id="rId90" Type="http://schemas.openxmlformats.org/officeDocument/2006/relationships/hyperlink" Target="https://docm.jccm.es/portaldocm/descargarArchivo.do?ruta=2021/02/15/pdf/2021_1285.pdf&amp;tipo=rutaDocm" TargetMode="External"/><Relationship Id="rId91" Type="http://schemas.openxmlformats.org/officeDocument/2006/relationships/hyperlink" Target="https://docm.jccm.es/portaldocm/descargarArchivo.do?ruta=2021/02/15/pdf/2021_1281.pdf&amp;tipo=rutaDocm" TargetMode="External"/><Relationship Id="rId92" Type="http://schemas.openxmlformats.org/officeDocument/2006/relationships/hyperlink" Target="https://docm.jccm.es/portaldocm/descargarArchivo.do?ruta=2021/02/15/pdf/2021_1282.pdf&amp;tipo=rutaDocm" TargetMode="External"/><Relationship Id="rId93" Type="http://schemas.openxmlformats.org/officeDocument/2006/relationships/hyperlink" Target="https://docm.jccm.es/portaldocm/descargarArchivo.do?ruta=2021/02/15/pdf/2021_1284.pdf&amp;tipo=rutaDocm" TargetMode="External"/><Relationship Id="rId94" Type="http://schemas.openxmlformats.org/officeDocument/2006/relationships/hyperlink" Target="https://docm.jccm.es/portaldocm/descargarArchivo.do?ruta=2021/02/15/pdf/2021_1287.pdf&amp;tipo=rutaDocm" TargetMode="External"/><Relationship Id="rId95" Type="http://schemas.openxmlformats.org/officeDocument/2006/relationships/hyperlink" Target="https://docm.jccm.es/portaldocm/descargarArchivo.do?ruta=2021/02/15/pdf/2021_1288.pdf&amp;tipo=rutaDocm" TargetMode="External"/><Relationship Id="rId96" Type="http://schemas.openxmlformats.org/officeDocument/2006/relationships/hyperlink" Target="https://docm.jccm.es/portaldocm/descargarArchivo.do?ruta=2021/02/15/pdf/2021_1289.pdf&amp;tipo=rutaDocm" TargetMode="External"/><Relationship Id="rId97" Type="http://schemas.openxmlformats.org/officeDocument/2006/relationships/hyperlink" Target="https://docm.jccm.es/portaldocm/descargarArchivo.do?ruta=2021/02/15/pdf/2021_1291.pdf&amp;tipo=rutaDocm" TargetMode="External"/><Relationship Id="rId98" Type="http://schemas.openxmlformats.org/officeDocument/2006/relationships/hyperlink" Target="https://docm.jccm.es/portaldocm/descargarArchivo.do?ruta=2021/02/15/pdf/2021_1292.pdf&amp;tipo=rutaDocm" TargetMode="External"/><Relationship Id="rId99" Type="http://schemas.openxmlformats.org/officeDocument/2006/relationships/hyperlink" Target="https://docm.jccm.es/portaldocm/descargarArchivo.do?ruta=2021/02/15/pdf/2021_1280.pdf&amp;tipo=rutaDocm" TargetMode="External"/><Relationship Id="rId100" Type="http://schemas.openxmlformats.org/officeDocument/2006/relationships/hyperlink" Target="https://docm.jccm.es/portaldocm/descargarArchivo.do?ruta=2021/02/15/pdf/2021_1269.pdf&amp;tipo=rutaDocm" TargetMode="External"/><Relationship Id="rId101" Type="http://schemas.openxmlformats.org/officeDocument/2006/relationships/hyperlink" Target="https://docm.jccm.es/portaldocm/descargarArchivo.do?ruta=2021/02/15/pdf/2021_1275.pdf&amp;tipo=rutaDocm" TargetMode="External"/><Relationship Id="rId102" Type="http://schemas.openxmlformats.org/officeDocument/2006/relationships/hyperlink" Target="https://docm.jccm.es/portaldocm/descargarArchivo.do?ruta=2021/02/15/pdf/2021_1267.pdf&amp;tipo=rutaDocm" TargetMode="External"/><Relationship Id="rId103" Type="http://schemas.openxmlformats.org/officeDocument/2006/relationships/hyperlink" Target="https://docm.jccm.es/portaldocm/descargarArchivo.do?ruta=2021/02/15/pdf/2021_1274.pdf&amp;tipo=rutaDocm" TargetMode="External"/><Relationship Id="rId104" Type="http://schemas.openxmlformats.org/officeDocument/2006/relationships/hyperlink" Target="https://docm.jccm.es/portaldocm/descargarArchivo.do?ruta=2021/02/15/pdf/2021_1367.pdf&amp;tipo=rutaDocm" TargetMode="External"/><Relationship Id="rId105" Type="http://schemas.openxmlformats.org/officeDocument/2006/relationships/hyperlink" Target="https://docm.jccm.es/portaldocm/descargarArchivo.do?ruta=2021/02/15/pdf/2021_1368.pdf&amp;tipo=rutaDocm" TargetMode="External"/><Relationship Id="rId106" Type="http://schemas.openxmlformats.org/officeDocument/2006/relationships/hyperlink" Target="https://docm.jccm.es/portaldocm/descargarArchivo.do?ruta=2021/02/15/pdf/2021_1420.pdf&amp;tipo=rutaDocm" TargetMode="External"/><Relationship Id="rId107" Type="http://schemas.openxmlformats.org/officeDocument/2006/relationships/hyperlink" Target="https://docm.jccm.es/portaldocm/descargarArchivo.do?ruta=2021/02/15/pdf/2021_1138.pdf&amp;tipo=rutaDocm" TargetMode="External"/><Relationship Id="rId108" Type="http://schemas.openxmlformats.org/officeDocument/2006/relationships/hyperlink" Target="https://docm.jccm.es/portaldocm/descargarArchivo.do?ruta=2021/02/15/pdf/2021_1304.pdf&amp;tipo=rutaDocm" TargetMode="External"/><Relationship Id="rId109" Type="http://schemas.openxmlformats.org/officeDocument/2006/relationships/hyperlink" Target="https://docm.jccm.es/portaldocm/descargarArchivo.do?ruta=2021/02/15/pdf/2021_888.pdf&amp;tipo=rutaDocm" TargetMode="External"/><Relationship Id="rId110" Type="http://schemas.openxmlformats.org/officeDocument/2006/relationships/hyperlink" Target="https://docm.jccm.es/portaldocm/descargarArchivo.do?ruta=2021/02/15/pdf/2021_1070.pdf&amp;tipo=rutaDocm" TargetMode="External"/><Relationship Id="rId111" Type="http://schemas.openxmlformats.org/officeDocument/2006/relationships/hyperlink" Target="https://docm.jccm.es/portaldocm/descargarArchivo.do?ruta=2021/02/15/pdf/2021_1173.pdf&amp;tipo=rutaDocm" TargetMode="External"/><Relationship Id="rId112" Type="http://schemas.openxmlformats.org/officeDocument/2006/relationships/hyperlink" Target="https://docm.jccm.es/portaldocm/descargarArchivo.do?ruta=2021/02/15/pdf/2021_1181.pdf&amp;tipo=rutaDocm" TargetMode="External"/><Relationship Id="rId113" Type="http://schemas.openxmlformats.org/officeDocument/2006/relationships/hyperlink" Target="https://docm.jccm.es/portaldocm/descargarArchivo.do?ruta=2021/02/15/pdf/2021_1271.pdf&amp;tipo=rutaDocm" TargetMode="External"/><Relationship Id="rId114" Type="http://schemas.openxmlformats.org/officeDocument/2006/relationships/hyperlink" Target="https://docm.jccm.es/portaldocm/descargarArchivo.do?ruta=2021/02/15/pdf/2021_1373.pdf&amp;tipo=rutaDocm" TargetMode="External"/><Relationship Id="rId115" Type="http://schemas.openxmlformats.org/officeDocument/2006/relationships/hyperlink" Target="https://docm.jccm.es/portaldocm/descargarArchivo.do?ruta=2021/02/15/pdf/2021_1255.pdf&amp;tipo=rutaDocm" TargetMode="External"/><Relationship Id="rId116" Type="http://schemas.openxmlformats.org/officeDocument/2006/relationships/hyperlink" Target="https://docm.jccm.es/portaldocm/descargarArchivo.do?ruta=2021/02/15/pdf/2021_1156.pdf&amp;tipo=rutaDocm" TargetMode="External"/><Relationship Id="rId117" Type="http://schemas.openxmlformats.org/officeDocument/2006/relationships/hyperlink" Target="https://docm.jccm.es/portaldocm/descargarArchivo.do?ruta=2021/02/15/pdf/2021_528.pdf&amp;tipo=rutaDocm" TargetMode="External"/><Relationship Id="rId118" Type="http://schemas.openxmlformats.org/officeDocument/2006/relationships/hyperlink" Target="https://docm.jccm.es/portaldocm/descargarArchivo.do?ruta=2021/02/15/pdf/2021_833.pdf&amp;tipo=rutaDocm" TargetMode="External"/><Relationship Id="rId119" Type="http://schemas.openxmlformats.org/officeDocument/2006/relationships/hyperlink" Target="https://docm.jccm.es/portaldocm/descargarArchivo.do?ruta=2021/02/15/pdf/2021_1067.pdf&amp;tipo=rutaDocm" TargetMode="External"/><Relationship Id="rId120" Type="http://schemas.openxmlformats.org/officeDocument/2006/relationships/hyperlink" Target="https://docm.jccm.es/portaldocm/descargarArchivo.do?ruta=2021/02/15/pdf/2021_867.pdf&amp;tipo=rutaDocm" TargetMode="External"/><Relationship Id="rId121" Type="http://schemas.openxmlformats.org/officeDocument/2006/relationships/hyperlink" Target="https://docm.jccm.es/portaldocm/descargarArchivo.do?ruta=2021/02/16/pdf/2021_1306.pdf&amp;tipo=rutaDocm" TargetMode="External"/><Relationship Id="rId122" Type="http://schemas.openxmlformats.org/officeDocument/2006/relationships/hyperlink" Target="https://docm.jccm.es/portaldocm/descargarArchivo.do?ruta=2021/02/16/pdf/2021_1301.pdf&amp;tipo=rutaDocm" TargetMode="External"/><Relationship Id="rId123" Type="http://schemas.openxmlformats.org/officeDocument/2006/relationships/hyperlink" Target="https://docm.jccm.es/portaldocm/descargarArchivo.do?ruta=2021/02/16/pdf/2021_1302.pdf&amp;tipo=rutaDocm" TargetMode="External"/><Relationship Id="rId124" Type="http://schemas.openxmlformats.org/officeDocument/2006/relationships/hyperlink" Target="https://docm.jccm.es/portaldocm/descargarArchivo.do?ruta=2021/02/16/pdf/2021_1303.pdf&amp;tipo=rutaDocm" TargetMode="External"/><Relationship Id="rId125" Type="http://schemas.openxmlformats.org/officeDocument/2006/relationships/hyperlink" Target="https://docm.jccm.es/portaldocm/descargarArchivo.do?ruta=2021/02/16/pdf/2021_1305.pdf&amp;tipo=rutaDocm" TargetMode="External"/><Relationship Id="rId126" Type="http://schemas.openxmlformats.org/officeDocument/2006/relationships/hyperlink" Target="https://docm.jccm.es/portaldocm/descargarArchivo.do?ruta=2021/02/16/pdf/2021_1308.pdf&amp;tipo=rutaDocm" TargetMode="External"/><Relationship Id="rId127" Type="http://schemas.openxmlformats.org/officeDocument/2006/relationships/hyperlink" Target="https://docm.jccm.es/portaldocm/descargarArchivo.do?ruta=2021/02/16/pdf/2021_1293.pdf&amp;tipo=rutaDocm" TargetMode="External"/><Relationship Id="rId128" Type="http://schemas.openxmlformats.org/officeDocument/2006/relationships/hyperlink" Target="https://docm.jccm.es/portaldocm/descargarArchivo.do?ruta=2021/02/16/pdf/2021_1318.pdf&amp;tipo=rutaDocm" TargetMode="External"/><Relationship Id="rId129" Type="http://schemas.openxmlformats.org/officeDocument/2006/relationships/hyperlink" Target="https://docm.jccm.es/portaldocm/descargarArchivo.do?ruta=2021/02/16/pdf/2021_1309.pdf&amp;tipo=rutaDocm" TargetMode="External"/><Relationship Id="rId130" Type="http://schemas.openxmlformats.org/officeDocument/2006/relationships/hyperlink" Target="https://docm.jccm.es/portaldocm/descargarArchivo.do?ruta=2021/02/16/pdf/2021_1312.pdf&amp;tipo=rutaDocm" TargetMode="External"/><Relationship Id="rId131" Type="http://schemas.openxmlformats.org/officeDocument/2006/relationships/hyperlink" Target="https://docm.jccm.es/portaldocm/descargarArchivo.do?ruta=2021/02/16/pdf/2021_1313.pdf&amp;tipo=rutaDocm" TargetMode="External"/><Relationship Id="rId132" Type="http://schemas.openxmlformats.org/officeDocument/2006/relationships/hyperlink" Target="https://docm.jccm.es/portaldocm/descargarArchivo.do?ruta=2021/02/16/pdf/2021_1314.pdf&amp;tipo=rutaDocm" TargetMode="External"/><Relationship Id="rId133" Type="http://schemas.openxmlformats.org/officeDocument/2006/relationships/hyperlink" Target="https://docm.jccm.es/portaldocm/descargarArchivo.do?ruta=2021/02/16/pdf/2021_1315.pdf&amp;tipo=rutaDocm" TargetMode="External"/><Relationship Id="rId134" Type="http://schemas.openxmlformats.org/officeDocument/2006/relationships/hyperlink" Target="https://docm.jccm.es/portaldocm/descargarArchivo.do?ruta=2021/02/16/pdf/2021_1310.pdf&amp;tipo=rutaDocm" TargetMode="External"/><Relationship Id="rId135" Type="http://schemas.openxmlformats.org/officeDocument/2006/relationships/hyperlink" Target="https://docm.jccm.es/portaldocm/descargarArchivo.do?ruta=2021/02/16/pdf/2021_1311.pdf&amp;tipo=rutaDocm" TargetMode="External"/><Relationship Id="rId136" Type="http://schemas.openxmlformats.org/officeDocument/2006/relationships/hyperlink" Target="https://docm.jccm.es/portaldocm/descargarArchivo.do?ruta=2021/02/16/pdf/2021_1294.pdf&amp;tipo=rutaDocm" TargetMode="External"/><Relationship Id="rId137" Type="http://schemas.openxmlformats.org/officeDocument/2006/relationships/hyperlink" Target="https://docm.jccm.es/portaldocm/descargarArchivo.do?ruta=2021/02/16/pdf/2021_1295.pdf&amp;tipo=rutaDocm" TargetMode="External"/><Relationship Id="rId138" Type="http://schemas.openxmlformats.org/officeDocument/2006/relationships/hyperlink" Target="https://docm.jccm.es/portaldocm/descargarArchivo.do?ruta=2021/02/16/pdf/2021_1307.pdf&amp;tipo=rutaDocm" TargetMode="External"/><Relationship Id="rId139" Type="http://schemas.openxmlformats.org/officeDocument/2006/relationships/hyperlink" Target="https://docm.jccm.es/portaldocm/descargarArchivo.do?ruta=2021/02/16/pdf/2021_1297.pdf&amp;tipo=rutaDocm" TargetMode="External"/><Relationship Id="rId140" Type="http://schemas.openxmlformats.org/officeDocument/2006/relationships/hyperlink" Target="https://docm.jccm.es/portaldocm/descargarArchivo.do?ruta=2021/02/16/pdf/2021_1330.pdf&amp;tipo=rutaDocm" TargetMode="External"/><Relationship Id="rId141" Type="http://schemas.openxmlformats.org/officeDocument/2006/relationships/hyperlink" Target="https://docm.jccm.es/portaldocm/descargarArchivo.do?ruta=2021/02/16/pdf/2021_1316.pdf&amp;tipo=rutaDocm" TargetMode="External"/><Relationship Id="rId142" Type="http://schemas.openxmlformats.org/officeDocument/2006/relationships/hyperlink" Target="https://docm.jccm.es/portaldocm/descargarArchivo.do?ruta=2021/02/16/pdf/2021_1323.pdf&amp;tipo=rutaDocm" TargetMode="External"/><Relationship Id="rId143" Type="http://schemas.openxmlformats.org/officeDocument/2006/relationships/hyperlink" Target="https://docm.jccm.es/portaldocm/descargarArchivo.do?ruta=2021/02/16/pdf/2021_1321.pdf&amp;tipo=rutaDocm" TargetMode="External"/><Relationship Id="rId144" Type="http://schemas.openxmlformats.org/officeDocument/2006/relationships/hyperlink" Target="https://docm.jccm.es/portaldocm/descargarArchivo.do?ruta=2021/02/16/pdf/2021_1319.pdf&amp;tipo=rutaDocm" TargetMode="External"/><Relationship Id="rId145" Type="http://schemas.openxmlformats.org/officeDocument/2006/relationships/hyperlink" Target="https://docm.jccm.es/portaldocm/descargarArchivo.do?ruta=2021/02/16/pdf/2021_1325.pdf&amp;tipo=rutaDocm" TargetMode="External"/><Relationship Id="rId146" Type="http://schemas.openxmlformats.org/officeDocument/2006/relationships/hyperlink" Target="https://docm.jccm.es/portaldocm/descargarArchivo.do?ruta=2021/02/16/pdf/2021_1320.pdf&amp;tipo=rutaDocm" TargetMode="External"/><Relationship Id="rId147" Type="http://schemas.openxmlformats.org/officeDocument/2006/relationships/hyperlink" Target="https://docm.jccm.es/portaldocm/descargarArchivo.do?ruta=2021/02/16/pdf/2021_1324.pdf&amp;tipo=rutaDocm" TargetMode="External"/><Relationship Id="rId148" Type="http://schemas.openxmlformats.org/officeDocument/2006/relationships/hyperlink" Target="https://docm.jccm.es/portaldocm/descargarArchivo.do?ruta=2021/02/16/pdf/2021_1322.pdf&amp;tipo=rutaDocm" TargetMode="External"/><Relationship Id="rId149" Type="http://schemas.openxmlformats.org/officeDocument/2006/relationships/hyperlink" Target="https://docm.jccm.es/portaldocm/descargarArchivo.do?ruta=2021/02/16/pdf/2021_1326.pdf&amp;tipo=rutaDocm" TargetMode="External"/><Relationship Id="rId150" Type="http://schemas.openxmlformats.org/officeDocument/2006/relationships/hyperlink" Target="https://docm.jccm.es/portaldocm/descargarArchivo.do?ruta=2021/02/16/pdf/2021_1327.pdf&amp;tipo=rutaDocm" TargetMode="External"/><Relationship Id="rId151" Type="http://schemas.openxmlformats.org/officeDocument/2006/relationships/hyperlink" Target="https://docm.jccm.es/portaldocm/descargarArchivo.do?ruta=2021/02/16/pdf/2021_1300.pdf&amp;tipo=rutaDocm" TargetMode="External"/><Relationship Id="rId152" Type="http://schemas.openxmlformats.org/officeDocument/2006/relationships/hyperlink" Target="https://docm.jccm.es/portaldocm/descargarArchivo.do?ruta=2021/02/16/pdf/2021_1299.pdf&amp;tipo=rutaDocm" TargetMode="External"/><Relationship Id="rId153" Type="http://schemas.openxmlformats.org/officeDocument/2006/relationships/hyperlink" Target="https://docm.jccm.es/portaldocm/descargarArchivo.do?ruta=2021/02/16/pdf/2021_1432.pdf&amp;tipo=rutaDocm" TargetMode="External"/><Relationship Id="rId154" Type="http://schemas.openxmlformats.org/officeDocument/2006/relationships/hyperlink" Target="https://docm.jccm.es/portaldocm/descargarArchivo.do?ruta=2021/02/16/pdf/2021_1438.pdf&amp;tipo=rutaDocm" TargetMode="External"/><Relationship Id="rId155" Type="http://schemas.openxmlformats.org/officeDocument/2006/relationships/hyperlink" Target="https://docm.jccm.es/portaldocm/descargarArchivo.do?ruta=2021/02/16/pdf/2021_1441.pdf&amp;tipo=rutaDocm" TargetMode="External"/><Relationship Id="rId156" Type="http://schemas.openxmlformats.org/officeDocument/2006/relationships/hyperlink" Target="https://docm.jccm.es/portaldocm/descargarArchivo.do?ruta=2021/02/16/pdf/2021_1189.pdf&amp;tipo=rutaDocm" TargetMode="External"/><Relationship Id="rId157" Type="http://schemas.openxmlformats.org/officeDocument/2006/relationships/hyperlink" Target="https://docm.jccm.es/portaldocm/descargarArchivo.do?ruta=2021/02/16/pdf/2021_1328.pdf&amp;tipo=rutaDocm" TargetMode="External"/><Relationship Id="rId158" Type="http://schemas.openxmlformats.org/officeDocument/2006/relationships/hyperlink" Target="https://docm.jccm.es/portaldocm/descargarArchivo.do?ruta=2021/02/16/pdf/2021_1332.pdf&amp;tipo=rutaDocm" TargetMode="External"/><Relationship Id="rId159" Type="http://schemas.openxmlformats.org/officeDocument/2006/relationships/hyperlink" Target="https://docm.jccm.es/portaldocm/descargarArchivo.do?ruta=2021/02/16/pdf/2021_1113.pdf&amp;tipo=rutaDocm" TargetMode="External"/><Relationship Id="rId160" Type="http://schemas.openxmlformats.org/officeDocument/2006/relationships/hyperlink" Target="https://docm.jccm.es/portaldocm/descargarArchivo.do?ruta=2021/02/16/pdf/2021_1172.pdf&amp;tipo=rutaDocm" TargetMode="External"/><Relationship Id="rId161" Type="http://schemas.openxmlformats.org/officeDocument/2006/relationships/hyperlink" Target="https://docm.jccm.es/portaldocm/descargarArchivo.do?ruta=2021/02/16/pdf/2021_974.pdf&amp;tipo=rutaDocm" TargetMode="External"/><Relationship Id="rId162" Type="http://schemas.openxmlformats.org/officeDocument/2006/relationships/hyperlink" Target="https://docm.jccm.es/portaldocm/descargarArchivo.do?ruta=2021/02/16/pdf/2021_807.pdf&amp;tipo=rutaDocm" TargetMode="External"/><Relationship Id="rId163" Type="http://schemas.openxmlformats.org/officeDocument/2006/relationships/hyperlink" Target="https://docm.jccm.es/portaldocm/descargarArchivo.do?ruta=2021/02/16/pdf/2021_1045.pdf&amp;tipo=rutaDocm" TargetMode="External"/><Relationship Id="rId164" Type="http://schemas.openxmlformats.org/officeDocument/2006/relationships/hyperlink" Target="https://docm.jccm.es/portaldocm/descargarArchivo.do?ruta=2021/02/16/pdf/2021_1184.pdf&amp;tipo=rutaDocm" TargetMode="External"/><Relationship Id="rId165" Type="http://schemas.openxmlformats.org/officeDocument/2006/relationships/hyperlink" Target="https://docm.jccm.es/portaldocm/descargarArchivo.do?ruta=2021/02/16/pdf/2021_1182.pdf&amp;tipo=rutaDocm" TargetMode="External"/><Relationship Id="rId166" Type="http://schemas.openxmlformats.org/officeDocument/2006/relationships/hyperlink" Target="https://docm.jccm.es/portaldocm/descargarArchivo.do?ruta=2021/02/16/pdf/2021_1183.pdf&amp;tipo=rutaDocm" TargetMode="External"/><Relationship Id="rId167" Type="http://schemas.openxmlformats.org/officeDocument/2006/relationships/hyperlink" Target="https://docm.jccm.es/portaldocm/descargarArchivo.do?ruta=2021/02/16/pdf/2021_1185.pdf&amp;tipo=rutaDocm" TargetMode="External"/><Relationship Id="rId168" Type="http://schemas.openxmlformats.org/officeDocument/2006/relationships/hyperlink" Target="https://docm.jccm.es/portaldocm/descargarArchivo.do?ruta=2021/02/16/pdf/2021_1277.pdf&amp;tipo=rutaDocm" TargetMode="External"/><Relationship Id="rId169" Type="http://schemas.openxmlformats.org/officeDocument/2006/relationships/hyperlink" Target="https://docm.jccm.es/portaldocm/descargarArchivo.do?ruta=2021/02/16/pdf/2021_1256.pdf&amp;tipo=rutaDocm" TargetMode="External"/><Relationship Id="rId170" Type="http://schemas.openxmlformats.org/officeDocument/2006/relationships/hyperlink" Target="https://docm.jccm.es/portaldocm/descargarArchivo.do?ruta=2021/02/17/pdf/2021_1431.pdf&amp;tipo=rutaDocm" TargetMode="External"/><Relationship Id="rId171" Type="http://schemas.openxmlformats.org/officeDocument/2006/relationships/hyperlink" Target="https://docm.jccm.es/portaldocm/descargarArchivo.do?ruta=2021/02/17/pdf/2021_1428.pdf&amp;tipo=rutaDocm" TargetMode="External"/><Relationship Id="rId172" Type="http://schemas.openxmlformats.org/officeDocument/2006/relationships/hyperlink" Target="https://docm.jccm.es/portaldocm/descargarArchivo.do?ruta=2021/02/17/pdf/2021_1429.pdf&amp;tipo=rutaDocm" TargetMode="External"/><Relationship Id="rId173" Type="http://schemas.openxmlformats.org/officeDocument/2006/relationships/hyperlink" Target="https://docm.jccm.es/portaldocm/descargarArchivo.do?ruta=2021/02/17/pdf/2021_1430.pdf&amp;tipo=rutaDocm" TargetMode="External"/><Relationship Id="rId174" Type="http://schemas.openxmlformats.org/officeDocument/2006/relationships/hyperlink" Target="https://docm.jccm.es/portaldocm/descargarArchivo.do?ruta=2021/02/17/pdf/2021_1511.pdf&amp;tipo=rutaDocm" TargetMode="External"/><Relationship Id="rId175" Type="http://schemas.openxmlformats.org/officeDocument/2006/relationships/hyperlink" Target="https://docm.jccm.es/portaldocm/descargarArchivo.do?ruta=2021/02/17/pdf/2021_1456.pdf&amp;tipo=rutaDocm" TargetMode="External"/><Relationship Id="rId176" Type="http://schemas.openxmlformats.org/officeDocument/2006/relationships/hyperlink" Target="https://docm.jccm.es/portaldocm/descargarArchivo.do?ruta=2021/02/17/pdf/2021_1521.pdf&amp;tipo=rutaDocm" TargetMode="External"/><Relationship Id="rId177" Type="http://schemas.openxmlformats.org/officeDocument/2006/relationships/hyperlink" Target="https://docm.jccm.es/portaldocm/descargarArchivo.do?ruta=2021/02/17/pdf/2021_1388.pdf&amp;tipo=rutaDocm" TargetMode="External"/><Relationship Id="rId178" Type="http://schemas.openxmlformats.org/officeDocument/2006/relationships/hyperlink" Target="https://docm.jccm.es/portaldocm/descargarArchivo.do?ruta=2021/02/17/pdf/2021_1389.pdf&amp;tipo=rutaDocm" TargetMode="External"/><Relationship Id="rId179" Type="http://schemas.openxmlformats.org/officeDocument/2006/relationships/hyperlink" Target="https://docm.jccm.es/portaldocm/descargarArchivo.do?ruta=2021/02/17/pdf/2021_1390.pdf&amp;tipo=rutaDocm" TargetMode="External"/><Relationship Id="rId180" Type="http://schemas.openxmlformats.org/officeDocument/2006/relationships/hyperlink" Target="https://docm.jccm.es/portaldocm/descargarArchivo.do?ruta=2021/02/17/pdf/2021_1391.pdf&amp;tipo=rutaDocm" TargetMode="External"/><Relationship Id="rId181" Type="http://schemas.openxmlformats.org/officeDocument/2006/relationships/hyperlink" Target="https://docm.jccm.es/portaldocm/descargarArchivo.do?ruta=2021/02/17/pdf/2021_1392.pdf&amp;tipo=rutaDocm" TargetMode="External"/><Relationship Id="rId182" Type="http://schemas.openxmlformats.org/officeDocument/2006/relationships/hyperlink" Target="https://docm.jccm.es/portaldocm/descargarArchivo.do?ruta=2021/02/17/pdf/2021_1393.pdf&amp;tipo=rutaDocm" TargetMode="External"/><Relationship Id="rId183" Type="http://schemas.openxmlformats.org/officeDocument/2006/relationships/hyperlink" Target="https://docm.jccm.es/portaldocm/descargarArchivo.do?ruta=2021/02/17/pdf/2021_1394.pdf&amp;tipo=rutaDocm" TargetMode="External"/><Relationship Id="rId184" Type="http://schemas.openxmlformats.org/officeDocument/2006/relationships/hyperlink" Target="https://docm.jccm.es/portaldocm/descargarArchivo.do?ruta=2021/02/17/pdf/2021_1395.pdf&amp;tipo=rutaDocm" TargetMode="External"/><Relationship Id="rId185" Type="http://schemas.openxmlformats.org/officeDocument/2006/relationships/hyperlink" Target="https://docm.jccm.es/portaldocm/descargarArchivo.do?ruta=2021/02/17/pdf/2021_1396.pdf&amp;tipo=rutaDocm" TargetMode="External"/><Relationship Id="rId186" Type="http://schemas.openxmlformats.org/officeDocument/2006/relationships/hyperlink" Target="https://docm.jccm.es/portaldocm/descargarArchivo.do?ruta=2021/02/17/pdf/2021_1397.pdf&amp;tipo=rutaDocm" TargetMode="External"/><Relationship Id="rId187" Type="http://schemas.openxmlformats.org/officeDocument/2006/relationships/hyperlink" Target="https://docm.jccm.es/portaldocm/descargarArchivo.do?ruta=2021/02/17/pdf/2021_1398.pdf&amp;tipo=rutaDocm" TargetMode="External"/><Relationship Id="rId188" Type="http://schemas.openxmlformats.org/officeDocument/2006/relationships/hyperlink" Target="https://docm.jccm.es/portaldocm/descargarArchivo.do?ruta=2021/02/17/pdf/2021_1399.pdf&amp;tipo=rutaDocm" TargetMode="External"/><Relationship Id="rId189" Type="http://schemas.openxmlformats.org/officeDocument/2006/relationships/hyperlink" Target="https://docm.jccm.es/portaldocm/descargarArchivo.do?ruta=2021/02/17/pdf/2021_1400.pdf&amp;tipo=rutaDocm" TargetMode="External"/><Relationship Id="rId190" Type="http://schemas.openxmlformats.org/officeDocument/2006/relationships/hyperlink" Target="https://docm.jccm.es/portaldocm/descargarArchivo.do?ruta=2021/02/17/pdf/2021_1401.pdf&amp;tipo=rutaDocm" TargetMode="External"/><Relationship Id="rId191" Type="http://schemas.openxmlformats.org/officeDocument/2006/relationships/hyperlink" Target="https://docm.jccm.es/portaldocm/descargarArchivo.do?ruta=2021/02/17/pdf/2021_1402.pdf&amp;tipo=rutaDocm" TargetMode="External"/><Relationship Id="rId192" Type="http://schemas.openxmlformats.org/officeDocument/2006/relationships/hyperlink" Target="https://docm.jccm.es/portaldocm/descargarArchivo.do?ruta=2021/02/17/pdf/2021_1403.pdf&amp;tipo=rutaDocm" TargetMode="External"/><Relationship Id="rId193" Type="http://schemas.openxmlformats.org/officeDocument/2006/relationships/hyperlink" Target="https://docm.jccm.es/portaldocm/descargarArchivo.do?ruta=2021/02/17/pdf/2021_1404.pdf&amp;tipo=rutaDocm" TargetMode="External"/><Relationship Id="rId194" Type="http://schemas.openxmlformats.org/officeDocument/2006/relationships/hyperlink" Target="https://docm.jccm.es/portaldocm/descargarArchivo.do?ruta=2021/02/17/pdf/2021_1405.pdf&amp;tipo=rutaDocm" TargetMode="External"/><Relationship Id="rId195" Type="http://schemas.openxmlformats.org/officeDocument/2006/relationships/hyperlink" Target="https://docm.jccm.es/portaldocm/descargarArchivo.do?ruta=2021/02/17/pdf/2021_1406.pdf&amp;tipo=rutaDocm" TargetMode="External"/><Relationship Id="rId196" Type="http://schemas.openxmlformats.org/officeDocument/2006/relationships/hyperlink" Target="https://docm.jccm.es/portaldocm/descargarArchivo.do?ruta=2021/02/17/pdf/2021_1407.pdf&amp;tipo=rutaDocm" TargetMode="External"/><Relationship Id="rId197" Type="http://schemas.openxmlformats.org/officeDocument/2006/relationships/hyperlink" Target="https://docm.jccm.es/portaldocm/descargarArchivo.do?ruta=2021/02/17/pdf/2021_1408.pdf&amp;tipo=rutaDocm" TargetMode="External"/><Relationship Id="rId198" Type="http://schemas.openxmlformats.org/officeDocument/2006/relationships/hyperlink" Target="https://docm.jccm.es/portaldocm/descargarArchivo.do?ruta=2021/02/17/pdf/2021_1409.pdf&amp;tipo=rutaDocm" TargetMode="External"/><Relationship Id="rId199" Type="http://schemas.openxmlformats.org/officeDocument/2006/relationships/hyperlink" Target="https://docm.jccm.es/portaldocm/descargarArchivo.do?ruta=2021/02/17/pdf/2021_1410.pdf&amp;tipo=rutaDocm" TargetMode="External"/><Relationship Id="rId200" Type="http://schemas.openxmlformats.org/officeDocument/2006/relationships/hyperlink" Target="https://docm.jccm.es/portaldocm/descargarArchivo.do?ruta=2021/02/17/pdf/2021_1411.pdf&amp;tipo=rutaDocm" TargetMode="External"/><Relationship Id="rId201" Type="http://schemas.openxmlformats.org/officeDocument/2006/relationships/hyperlink" Target="https://docm.jccm.es/portaldocm/descargarArchivo.do?ruta=2021/02/17/pdf/2021_1384.pdf&amp;tipo=rutaDocm" TargetMode="External"/><Relationship Id="rId202" Type="http://schemas.openxmlformats.org/officeDocument/2006/relationships/hyperlink" Target="https://docm.jccm.es/portaldocm/descargarArchivo.do?ruta=2021/02/17/pdf/2021_1385.pdf&amp;tipo=rutaDocm" TargetMode="External"/><Relationship Id="rId203" Type="http://schemas.openxmlformats.org/officeDocument/2006/relationships/hyperlink" Target="https://docm.jccm.es/portaldocm/descargarArchivo.do?ruta=2021/02/17/pdf/2021_1347.pdf&amp;tipo=rutaDocm" TargetMode="External"/><Relationship Id="rId204" Type="http://schemas.openxmlformats.org/officeDocument/2006/relationships/hyperlink" Target="https://docm.jccm.es/portaldocm/descargarArchivo.do?ruta=2021/02/17/pdf/2021_1339.pdf&amp;tipo=rutaDocm" TargetMode="External"/><Relationship Id="rId205" Type="http://schemas.openxmlformats.org/officeDocument/2006/relationships/hyperlink" Target="https://docm.jccm.es/portaldocm/descargarArchivo.do?ruta=2021/02/17/pdf/2021_1340.pdf&amp;tipo=rutaDocm" TargetMode="External"/><Relationship Id="rId206" Type="http://schemas.openxmlformats.org/officeDocument/2006/relationships/hyperlink" Target="https://docm.jccm.es/portaldocm/descargarArchivo.do?ruta=2021/02/17/pdf/2021_1334.pdf&amp;tipo=rutaDocm" TargetMode="External"/><Relationship Id="rId207" Type="http://schemas.openxmlformats.org/officeDocument/2006/relationships/hyperlink" Target="https://docm.jccm.es/portaldocm/descargarArchivo.do?ruta=2021/02/17/pdf/2021_1335.pdf&amp;tipo=rutaDocm" TargetMode="External"/><Relationship Id="rId208" Type="http://schemas.openxmlformats.org/officeDocument/2006/relationships/hyperlink" Target="https://docm.jccm.es/portaldocm/descargarArchivo.do?ruta=2021/02/17/pdf/2021_1386.pdf&amp;tipo=rutaDocm" TargetMode="External"/><Relationship Id="rId209" Type="http://schemas.openxmlformats.org/officeDocument/2006/relationships/hyperlink" Target="https://docm.jccm.es/portaldocm/descargarArchivo.do?ruta=2021/02/17/pdf/2021_1387.pdf&amp;tipo=rutaDocm" TargetMode="External"/><Relationship Id="rId210" Type="http://schemas.openxmlformats.org/officeDocument/2006/relationships/hyperlink" Target="https://docm.jccm.es/portaldocm/descargarArchivo.do?ruta=2021/02/17/pdf/2021_1361.pdf&amp;tipo=rutaDocm" TargetMode="External"/><Relationship Id="rId211" Type="http://schemas.openxmlformats.org/officeDocument/2006/relationships/hyperlink" Target="https://docm.jccm.es/portaldocm/descargarArchivo.do?ruta=2021/02/17/pdf/2021_1357.pdf&amp;tipo=rutaDocm" TargetMode="External"/><Relationship Id="rId212" Type="http://schemas.openxmlformats.org/officeDocument/2006/relationships/hyperlink" Target="https://docm.jccm.es/portaldocm/descargarArchivo.do?ruta=2021/02/17/pdf/2021_1362.pdf&amp;tipo=rutaDocm" TargetMode="External"/><Relationship Id="rId213" Type="http://schemas.openxmlformats.org/officeDocument/2006/relationships/hyperlink" Target="https://docm.jccm.es/portaldocm/descargarArchivo.do?ruta=2021/02/17/pdf/2021_1341.pdf&amp;tipo=rutaDocm" TargetMode="External"/><Relationship Id="rId214" Type="http://schemas.openxmlformats.org/officeDocument/2006/relationships/hyperlink" Target="https://docm.jccm.es/portaldocm/descargarArchivo.do?ruta=2021/02/17/pdf/2021_1379.pdf&amp;tipo=rutaDocm" TargetMode="External"/><Relationship Id="rId215" Type="http://schemas.openxmlformats.org/officeDocument/2006/relationships/hyperlink" Target="https://docm.jccm.es/portaldocm/descargarArchivo.do?ruta=2021/02/17/pdf/2021_1377.pdf&amp;tipo=rutaDocm" TargetMode="External"/><Relationship Id="rId216" Type="http://schemas.openxmlformats.org/officeDocument/2006/relationships/hyperlink" Target="https://docm.jccm.es/portaldocm/descargarArchivo.do?ruta=2021/02/17/pdf/2021_1378.pdf&amp;tipo=rutaDocm" TargetMode="External"/><Relationship Id="rId217" Type="http://schemas.openxmlformats.org/officeDocument/2006/relationships/hyperlink" Target="https://docm.jccm.es/portaldocm/descargarArchivo.do?ruta=2021/02/17/pdf/2021_1380.pdf&amp;tipo=rutaDocm" TargetMode="External"/><Relationship Id="rId218" Type="http://schemas.openxmlformats.org/officeDocument/2006/relationships/hyperlink" Target="https://docm.jccm.es/portaldocm/descargarArchivo.do?ruta=2021/02/17/pdf/2021_1382.pdf&amp;tipo=rutaDocm" TargetMode="External"/><Relationship Id="rId219" Type="http://schemas.openxmlformats.org/officeDocument/2006/relationships/hyperlink" Target="https://docm.jccm.es/portaldocm/descargarArchivo.do?ruta=2021/02/17/pdf/2021_1358.pdf&amp;tipo=rutaDocm" TargetMode="External"/><Relationship Id="rId220" Type="http://schemas.openxmlformats.org/officeDocument/2006/relationships/hyperlink" Target="https://docm.jccm.es/portaldocm/descargarArchivo.do?ruta=2021/02/17/pdf/2021_1526.pdf&amp;tipo=rutaDocm" TargetMode="External"/><Relationship Id="rId221" Type="http://schemas.openxmlformats.org/officeDocument/2006/relationships/hyperlink" Target="https://docm.jccm.es/portaldocm/descargarArchivo.do?ruta=2021/02/17/pdf/2021_1529.pdf&amp;tipo=rutaDocm" TargetMode="External"/><Relationship Id="rId222" Type="http://schemas.openxmlformats.org/officeDocument/2006/relationships/hyperlink" Target="https://docm.jccm.es/portaldocm/descargarArchivo.do?ruta=2021/02/17/pdf/2021_1337.pdf&amp;tipo=rutaDocm" TargetMode="External"/><Relationship Id="rId223" Type="http://schemas.openxmlformats.org/officeDocument/2006/relationships/hyperlink" Target="https://docm.jccm.es/portaldocm/descargarArchivo.do?ruta=2021/02/17/pdf/2021_1556.pdf&amp;tipo=rutaDocm" TargetMode="External"/><Relationship Id="rId224" Type="http://schemas.openxmlformats.org/officeDocument/2006/relationships/hyperlink" Target="https://docm.jccm.es/portaldocm/descargarArchivo.do?ruta=2021/02/17/pdf/2021_1369.pdf&amp;tipo=rutaDocm" TargetMode="External"/><Relationship Id="rId225" Type="http://schemas.openxmlformats.org/officeDocument/2006/relationships/hyperlink" Target="https://docm.jccm.es/portaldocm/descargarArchivo.do?ruta=2021/02/17/pdf/2021_1336.pdf&amp;tipo=rutaDocm" TargetMode="External"/><Relationship Id="rId226" Type="http://schemas.openxmlformats.org/officeDocument/2006/relationships/hyperlink" Target="https://docm.jccm.es/portaldocm/descargarArchivo.do?ruta=2021/02/17/pdf/2021_1345.pdf&amp;tipo=rutaDocm" TargetMode="External"/><Relationship Id="rId227" Type="http://schemas.openxmlformats.org/officeDocument/2006/relationships/hyperlink" Target="https://docm.jccm.es/portaldocm/descargarArchivo.do?ruta=2021/02/17/pdf/2021_1374.pdf&amp;tipo=rutaDocm" TargetMode="External"/><Relationship Id="rId228" Type="http://schemas.openxmlformats.org/officeDocument/2006/relationships/hyperlink" Target="https://docm.jccm.es/portaldocm/descargarArchivo.do?ruta=2021/02/17/pdf/2021_1178.pdf&amp;tipo=rutaDocm" TargetMode="External"/><Relationship Id="rId229" Type="http://schemas.openxmlformats.org/officeDocument/2006/relationships/hyperlink" Target="https://docm.jccm.es/portaldocm/descargarArchivo.do?ruta=2021/02/17/pdf/2021_1179.pdf&amp;tipo=rutaDocm" TargetMode="External"/><Relationship Id="rId230" Type="http://schemas.openxmlformats.org/officeDocument/2006/relationships/hyperlink" Target="https://docm.jccm.es/portaldocm/descargarArchivo.do?ruta=2021/02/17/pdf/2021_1359.pdf&amp;tipo=rutaDocm" TargetMode="External"/><Relationship Id="rId231" Type="http://schemas.openxmlformats.org/officeDocument/2006/relationships/hyperlink" Target="https://docm.jccm.es/portaldocm/descargarArchivo.do?ruta=2021/02/17/pdf/2021_1272.pdf&amp;tipo=rutaDocm" TargetMode="External"/><Relationship Id="rId232" Type="http://schemas.openxmlformats.org/officeDocument/2006/relationships/hyperlink" Target="https://docm.jccm.es/portaldocm/descargarArchivo.do?ruta=2021/02/17/pdf/2021_1273.pdf&amp;tipo=rutaDocm" TargetMode="External"/><Relationship Id="rId233" Type="http://schemas.openxmlformats.org/officeDocument/2006/relationships/hyperlink" Target="https://docm.jccm.es/portaldocm/descargarArchivo.do?ruta=2021/02/17/pdf/2021_1134.pdf&amp;tipo=rutaDocm" TargetMode="External"/><Relationship Id="rId234" Type="http://schemas.openxmlformats.org/officeDocument/2006/relationships/hyperlink" Target="https://docm.jccm.es/portaldocm/descargarArchivo.do?ruta=2021/02/17/pdf/2021_1157.pdf&amp;tipo=rutaDocm" TargetMode="External"/><Relationship Id="rId235" Type="http://schemas.openxmlformats.org/officeDocument/2006/relationships/hyperlink" Target="https://docm.jccm.es/portaldocm/descargarArchivo.do?ruta=2021/02/17/pdf/2021_1158.pdf&amp;tipo=rutaDocm" TargetMode="External"/><Relationship Id="rId236" Type="http://schemas.openxmlformats.org/officeDocument/2006/relationships/hyperlink" Target="https://docm.jccm.es/portaldocm/descargarArchivo.do?ruta=2021/02/17/pdf/2021_1233.pdf&amp;tipo=rutaDocm" TargetMode="External"/><Relationship Id="rId237" Type="http://schemas.openxmlformats.org/officeDocument/2006/relationships/hyperlink" Target="https://docm.jccm.es/portaldocm/descargarArchivo.do?ruta=2021/02/17/pdf/2021_1110.pdf&amp;tipo=rutaDocm" TargetMode="External"/><Relationship Id="rId238" Type="http://schemas.openxmlformats.org/officeDocument/2006/relationships/hyperlink" Target="https://docm.jccm.es/portaldocm/descargarArchivo.do?ruta=2021/02/17/pdf/2021_1147.pdf&amp;tipo=rutaDocm" TargetMode="External"/><Relationship Id="rId239" Type="http://schemas.openxmlformats.org/officeDocument/2006/relationships/hyperlink" Target="https://docm.jccm.es/portaldocm/descargarArchivo.do?ruta=2021/02/17/pdf/2021_1119.pdf&amp;tipo=rutaDocm" TargetMode="External"/><Relationship Id="rId240" Type="http://schemas.openxmlformats.org/officeDocument/2006/relationships/hyperlink" Target="https://docm.jccm.es/portaldocm/descargarArchivo.do?ruta=2021/02/17/pdf/2021_1145.pdf&amp;tipo=rutaDocm" TargetMode="External"/><Relationship Id="rId241" Type="http://schemas.openxmlformats.org/officeDocument/2006/relationships/hyperlink" Target="https://docm.jccm.es/portaldocm/descargarArchivo.do?ruta=2021/02/18/pdf/2021_1452.pdf&amp;tipo=rutaDocm" TargetMode="External"/><Relationship Id="rId242" Type="http://schemas.openxmlformats.org/officeDocument/2006/relationships/hyperlink" Target="https://docm.jccm.es/portaldocm/descargarArchivo.do?ruta=2021/02/18/pdf/2021_1437.pdf&amp;tipo=rutaDocm" TargetMode="External"/><Relationship Id="rId243" Type="http://schemas.openxmlformats.org/officeDocument/2006/relationships/hyperlink" Target="https://docm.jccm.es/portaldocm/descargarArchivo.do?ruta=2021/02/18/pdf/2021_1425.pdf&amp;tipo=rutaDocm" TargetMode="External"/><Relationship Id="rId244" Type="http://schemas.openxmlformats.org/officeDocument/2006/relationships/hyperlink" Target="https://docm.jccm.es/portaldocm/descargarArchivo.do?ruta=2021/02/18/pdf/2021_1591.pdf&amp;tipo=rutaDocm" TargetMode="External"/><Relationship Id="rId245" Type="http://schemas.openxmlformats.org/officeDocument/2006/relationships/hyperlink" Target="https://docm.jccm.es/portaldocm/descargarArchivo.do?ruta=2021/02/18/pdf/2021_1592.pdf&amp;tipo=rutaDocm" TargetMode="External"/><Relationship Id="rId246" Type="http://schemas.openxmlformats.org/officeDocument/2006/relationships/hyperlink" Target="https://docm.jccm.es/portaldocm/descargarArchivo.do?ruta=2021/02/18/pdf/2021_1593.pdf&amp;tipo=rutaDocm" TargetMode="External"/><Relationship Id="rId247" Type="http://schemas.openxmlformats.org/officeDocument/2006/relationships/hyperlink" Target="https://docm.jccm.es/portaldocm/descargarArchivo.do?ruta=2021/02/18/pdf/2021_1609.pdf&amp;tipo=rutaDocm" TargetMode="External"/><Relationship Id="rId248" Type="http://schemas.openxmlformats.org/officeDocument/2006/relationships/hyperlink" Target="https://docm.jccm.es/portaldocm/descargarArchivo.do?ruta=2021/02/18/pdf/2021_1460.pdf&amp;tipo=rutaDocm" TargetMode="External"/><Relationship Id="rId249" Type="http://schemas.openxmlformats.org/officeDocument/2006/relationships/hyperlink" Target="https://docm.jccm.es/portaldocm/descargarArchivo.do?ruta=2021/02/18/pdf/2021_1467.pdf&amp;tipo=rutaDocm" TargetMode="External"/><Relationship Id="rId250" Type="http://schemas.openxmlformats.org/officeDocument/2006/relationships/hyperlink" Target="https://docm.jccm.es/portaldocm/descargarArchivo.do?ruta=2021/02/18/pdf/2021_1470.pdf&amp;tipo=rutaDocm" TargetMode="External"/><Relationship Id="rId251" Type="http://schemas.openxmlformats.org/officeDocument/2006/relationships/hyperlink" Target="https://docm.jccm.es/portaldocm/descargarArchivo.do?ruta=2021/02/18/pdf/2021_1471.pdf&amp;tipo=rutaDocm" TargetMode="External"/><Relationship Id="rId252" Type="http://schemas.openxmlformats.org/officeDocument/2006/relationships/hyperlink" Target="https://docm.jccm.es/portaldocm/descargarArchivo.do?ruta=2021/02/18/pdf/2021_1472.pdf&amp;tipo=rutaDocm" TargetMode="External"/><Relationship Id="rId253" Type="http://schemas.openxmlformats.org/officeDocument/2006/relationships/hyperlink" Target="https://docm.jccm.es/portaldocm/descargarArchivo.do?ruta=2021/02/18/pdf/2021_1474.pdf&amp;tipo=rutaDocm" TargetMode="External"/><Relationship Id="rId254" Type="http://schemas.openxmlformats.org/officeDocument/2006/relationships/hyperlink" Target="https://docm.jccm.es/portaldocm/descargarArchivo.do?ruta=2021/02/18/pdf/2021_1475.pdf&amp;tipo=rutaDocm" TargetMode="External"/><Relationship Id="rId255" Type="http://schemas.openxmlformats.org/officeDocument/2006/relationships/hyperlink" Target="https://docm.jccm.es/portaldocm/descargarArchivo.do?ruta=2021/02/18/pdf/2021_1459.pdf&amp;tipo=rutaDocm" TargetMode="External"/><Relationship Id="rId256" Type="http://schemas.openxmlformats.org/officeDocument/2006/relationships/hyperlink" Target="https://docm.jccm.es/portaldocm/descargarArchivo.do?ruta=2021/02/18/pdf/2021_1461.pdf&amp;tipo=rutaDocm" TargetMode="External"/><Relationship Id="rId257" Type="http://schemas.openxmlformats.org/officeDocument/2006/relationships/hyperlink" Target="https://docm.jccm.es/portaldocm/descargarArchivo.do?ruta=2021/02/18/pdf/2021_1462.pdf&amp;tipo=rutaDocm" TargetMode="External"/><Relationship Id="rId258" Type="http://schemas.openxmlformats.org/officeDocument/2006/relationships/hyperlink" Target="https://docm.jccm.es/portaldocm/descargarArchivo.do?ruta=2021/02/18/pdf/2021_1468.pdf&amp;tipo=rutaDocm" TargetMode="External"/><Relationship Id="rId259" Type="http://schemas.openxmlformats.org/officeDocument/2006/relationships/hyperlink" Target="https://docm.jccm.es/portaldocm/descargarArchivo.do?ruta=2021/02/18/pdf/2021_1469.pdf&amp;tipo=rutaDocm" TargetMode="External"/><Relationship Id="rId260" Type="http://schemas.openxmlformats.org/officeDocument/2006/relationships/hyperlink" Target="https://docm.jccm.es/portaldocm/descargarArchivo.do?ruta=2021/02/18/pdf/2021_1458.pdf&amp;tipo=rutaDocm" TargetMode="External"/><Relationship Id="rId261" Type="http://schemas.openxmlformats.org/officeDocument/2006/relationships/hyperlink" Target="https://docm.jccm.es/portaldocm/descargarArchivo.do?ruta=2021/02/18/pdf/2021_1463.pdf&amp;tipo=rutaDocm" TargetMode="External"/><Relationship Id="rId262" Type="http://schemas.openxmlformats.org/officeDocument/2006/relationships/hyperlink" Target="https://docm.jccm.es/portaldocm/descargarArchivo.do?ruta=2021/02/18/pdf/2021_1464.pdf&amp;tipo=rutaDocm" TargetMode="External"/><Relationship Id="rId263" Type="http://schemas.openxmlformats.org/officeDocument/2006/relationships/hyperlink" Target="https://docm.jccm.es/portaldocm/descargarArchivo.do?ruta=2021/02/18/pdf/2021_1465.pdf&amp;tipo=rutaDocm" TargetMode="External"/><Relationship Id="rId264" Type="http://schemas.openxmlformats.org/officeDocument/2006/relationships/hyperlink" Target="https://docm.jccm.es/portaldocm/descargarArchivo.do?ruta=2021/02/18/pdf/2021_1466.pdf&amp;tipo=rutaDocm" TargetMode="External"/><Relationship Id="rId265" Type="http://schemas.openxmlformats.org/officeDocument/2006/relationships/hyperlink" Target="https://docm.jccm.es/portaldocm/descargarArchivo.do?ruta=2021/02/18/pdf/2021_1473.pdf&amp;tipo=rutaDocm" TargetMode="External"/><Relationship Id="rId266" Type="http://schemas.openxmlformats.org/officeDocument/2006/relationships/hyperlink" Target="https://docm.jccm.es/portaldocm/descargarArchivo.do?ruta=2021/02/18/pdf/2021_1435.pdf&amp;tipo=rutaDocm" TargetMode="External"/><Relationship Id="rId267" Type="http://schemas.openxmlformats.org/officeDocument/2006/relationships/hyperlink" Target="https://docm.jccm.es/portaldocm/descargarArchivo.do?ruta=2021/02/18/pdf/2021_1365.pdf&amp;tipo=rutaDocm" TargetMode="External"/><Relationship Id="rId268" Type="http://schemas.openxmlformats.org/officeDocument/2006/relationships/hyperlink" Target="https://docm.jccm.es/portaldocm/descargarArchivo.do?ruta=2021/02/18/pdf/2021_1366.pdf&amp;tipo=rutaDocm" TargetMode="External"/><Relationship Id="rId269" Type="http://schemas.openxmlformats.org/officeDocument/2006/relationships/hyperlink" Target="https://docm.jccm.es/portaldocm/descargarArchivo.do?ruta=2021/02/18/pdf/2021_1433.pdf&amp;tipo=rutaDocm" TargetMode="External"/><Relationship Id="rId270" Type="http://schemas.openxmlformats.org/officeDocument/2006/relationships/hyperlink" Target="https://docm.jccm.es/portaldocm/descargarArchivo.do?ruta=2021/02/18/pdf/2021_1450.pdf&amp;tipo=rutaDocm" TargetMode="External"/><Relationship Id="rId271" Type="http://schemas.openxmlformats.org/officeDocument/2006/relationships/hyperlink" Target="https://docm.jccm.es/portaldocm/descargarArchivo.do?ruta=2021/02/18/pdf/2021_1419.pdf&amp;tipo=rutaDocm" TargetMode="External"/><Relationship Id="rId272" Type="http://schemas.openxmlformats.org/officeDocument/2006/relationships/hyperlink" Target="https://docm.jccm.es/portaldocm/descargarArchivo.do?ruta=2021/02/18/pdf/2021_1443.pdf&amp;tipo=rutaDocm" TargetMode="External"/><Relationship Id="rId273" Type="http://schemas.openxmlformats.org/officeDocument/2006/relationships/hyperlink" Target="https://docm.jccm.es/portaldocm/descargarArchivo.do?ruta=2021/02/18/pdf/2021_1445.pdf&amp;tipo=rutaDocm" TargetMode="External"/><Relationship Id="rId274" Type="http://schemas.openxmlformats.org/officeDocument/2006/relationships/hyperlink" Target="https://docm.jccm.es/portaldocm/descargarArchivo.do?ruta=2021/02/18/pdf/2021_1440.pdf&amp;tipo=rutaDocm" TargetMode="External"/><Relationship Id="rId275" Type="http://schemas.openxmlformats.org/officeDocument/2006/relationships/hyperlink" Target="https://docm.jccm.es/portaldocm/descargarArchivo.do?ruta=2021/02/18/pdf/2021_1451.pdf&amp;tipo=rutaDocm" TargetMode="External"/><Relationship Id="rId276" Type="http://schemas.openxmlformats.org/officeDocument/2006/relationships/hyperlink" Target="https://docm.jccm.es/portaldocm/descargarArchivo.do?ruta=2021/02/18/pdf/2021_1448.pdf&amp;tipo=rutaDocm" TargetMode="External"/><Relationship Id="rId277" Type="http://schemas.openxmlformats.org/officeDocument/2006/relationships/hyperlink" Target="https://docm.jccm.es/portaldocm/descargarArchivo.do?ruta=2021/02/18/pdf/2021_1442.pdf&amp;tipo=rutaDocm" TargetMode="External"/><Relationship Id="rId278" Type="http://schemas.openxmlformats.org/officeDocument/2006/relationships/hyperlink" Target="https://docm.jccm.es/portaldocm/descargarArchivo.do?ruta=2021/02/18/pdf/2021_1414.pdf&amp;tipo=rutaDocm" TargetMode="External"/><Relationship Id="rId279" Type="http://schemas.openxmlformats.org/officeDocument/2006/relationships/hyperlink" Target="https://docm.jccm.es/portaldocm/descargarArchivo.do?ruta=2021/02/18/pdf/2021_1418.pdf&amp;tipo=rutaDocm" TargetMode="External"/><Relationship Id="rId280" Type="http://schemas.openxmlformats.org/officeDocument/2006/relationships/hyperlink" Target="https://docm.jccm.es/portaldocm/descargarArchivo.do?ruta=2021/02/18/pdf/2021_1449.pdf&amp;tipo=rutaDocm" TargetMode="External"/><Relationship Id="rId281" Type="http://schemas.openxmlformats.org/officeDocument/2006/relationships/hyperlink" Target="https://docm.jccm.es/portaldocm/descargarArchivo.do?ruta=2021/02/18/pdf/2021_1412.pdf&amp;tipo=rutaDocm" TargetMode="External"/><Relationship Id="rId282" Type="http://schemas.openxmlformats.org/officeDocument/2006/relationships/hyperlink" Target="https://docm.jccm.es/portaldocm/descargarArchivo.do?ruta=2021/02/18/pdf/2021_1421.pdf&amp;tipo=rutaDocm" TargetMode="External"/><Relationship Id="rId283" Type="http://schemas.openxmlformats.org/officeDocument/2006/relationships/hyperlink" Target="https://docm.jccm.es/portaldocm/descargarArchivo.do?ruta=2021/02/18/pdf/2021_1423.pdf&amp;tipo=rutaDocm" TargetMode="External"/><Relationship Id="rId284" Type="http://schemas.openxmlformats.org/officeDocument/2006/relationships/hyperlink" Target="https://docm.jccm.es/portaldocm/descargarArchivo.do?ruta=2021/02/18/pdf/2021_1520.pdf&amp;tipo=rutaDocm" TargetMode="External"/><Relationship Id="rId285" Type="http://schemas.openxmlformats.org/officeDocument/2006/relationships/hyperlink" Target="https://docm.jccm.es/portaldocm/descargarArchivo.do?ruta=2021/02/18/pdf/2021_1417.pdf&amp;tipo=rutaDocm" TargetMode="External"/><Relationship Id="rId286" Type="http://schemas.openxmlformats.org/officeDocument/2006/relationships/hyperlink" Target="https://docm.jccm.es/portaldocm/descargarArchivo.do?ruta=2021/02/18/pdf/2021_1434.pdf&amp;tipo=rutaDocm" TargetMode="External"/><Relationship Id="rId287" Type="http://schemas.openxmlformats.org/officeDocument/2006/relationships/hyperlink" Target="https://docm.jccm.es/portaldocm/descargarArchivo.do?ruta=2021/02/18/pdf/2021_1427.pdf&amp;tipo=rutaDocm" TargetMode="External"/><Relationship Id="rId288" Type="http://schemas.openxmlformats.org/officeDocument/2006/relationships/hyperlink" Target="https://docm.jccm.es/portaldocm/descargarArchivo.do?ruta=2021/02/18/pdf/2020_9417.pdf&amp;tipo=rutaDocm" TargetMode="External"/><Relationship Id="rId289" Type="http://schemas.openxmlformats.org/officeDocument/2006/relationships/hyperlink" Target="https://docm.jccm.es/portaldocm/descargarArchivo.do?ruta=2021/02/18/pdf/2021_818.pdf&amp;tipo=rutaDocm" TargetMode="External"/><Relationship Id="rId290" Type="http://schemas.openxmlformats.org/officeDocument/2006/relationships/hyperlink" Target="https://docm.jccm.es/portaldocm/descargarArchivo.do?ruta=2021/02/19/pdf/2021_1706.pdf&amp;tipo=rutaDocm" TargetMode="External"/><Relationship Id="rId291" Type="http://schemas.openxmlformats.org/officeDocument/2006/relationships/hyperlink" Target="https://docm.jccm.es/portaldocm/descargarArchivo.do?ruta=2021/02/19/pdf/2021_1510.pdf&amp;tipo=rutaDocm" TargetMode="External"/><Relationship Id="rId292" Type="http://schemas.openxmlformats.org/officeDocument/2006/relationships/hyperlink" Target="https://docm.jccm.es/portaldocm/descargarArchivo.do?ruta=2021/02/19/pdf/2021_1512.pdf&amp;tipo=rutaDocm" TargetMode="External"/><Relationship Id="rId293" Type="http://schemas.openxmlformats.org/officeDocument/2006/relationships/hyperlink" Target="https://docm.jccm.es/portaldocm/descargarArchivo.do?ruta=2021/02/19/pdf/2021_1515.pdf&amp;tipo=rutaDocm" TargetMode="External"/><Relationship Id="rId294" Type="http://schemas.openxmlformats.org/officeDocument/2006/relationships/hyperlink" Target="https://docm.jccm.es/portaldocm/descargarArchivo.do?ruta=2021/02/19/pdf/2021_1516.pdf&amp;tipo=rutaDocm" TargetMode="External"/><Relationship Id="rId295" Type="http://schemas.openxmlformats.org/officeDocument/2006/relationships/hyperlink" Target="https://docm.jccm.es/portaldocm/descargarArchivo.do?ruta=2021/02/19/pdf/2021_1538.pdf&amp;tipo=rutaDocm" TargetMode="External"/><Relationship Id="rId296" Type="http://schemas.openxmlformats.org/officeDocument/2006/relationships/hyperlink" Target="https://docm.jccm.es/portaldocm/descargarArchivo.do?ruta=2021/02/19/pdf/2021_1524.pdf&amp;tipo=rutaDocm" TargetMode="External"/><Relationship Id="rId297" Type="http://schemas.openxmlformats.org/officeDocument/2006/relationships/hyperlink" Target="https://docm.jccm.es/portaldocm/descargarArchivo.do?ruta=2021/02/19/pdf/2021_1596.pdf&amp;tipo=rutaDocm" TargetMode="External"/><Relationship Id="rId298" Type="http://schemas.openxmlformats.org/officeDocument/2006/relationships/hyperlink" Target="https://docm.jccm.es/portaldocm/descargarArchivo.do?ruta=2021/02/19/pdf/2021_1486.pdf&amp;tipo=rutaDocm" TargetMode="External"/><Relationship Id="rId299" Type="http://schemas.openxmlformats.org/officeDocument/2006/relationships/hyperlink" Target="https://docm.jccm.es/portaldocm/descargarArchivo.do?ruta=2021/02/19/pdf/2021_1487.pdf&amp;tipo=rutaDocm" TargetMode="External"/><Relationship Id="rId300" Type="http://schemas.openxmlformats.org/officeDocument/2006/relationships/hyperlink" Target="https://docm.jccm.es/portaldocm/descargarArchivo.do?ruta=2021/02/19/pdf/2021_1522.pdf&amp;tipo=rutaDocm" TargetMode="External"/><Relationship Id="rId301" Type="http://schemas.openxmlformats.org/officeDocument/2006/relationships/hyperlink" Target="https://docm.jccm.es/portaldocm/descargarArchivo.do?ruta=2021/02/19/pdf/2021_1523.pdf&amp;tipo=rutaDocm" TargetMode="External"/><Relationship Id="rId302" Type="http://schemas.openxmlformats.org/officeDocument/2006/relationships/hyperlink" Target="https://docm.jccm.es/portaldocm/descargarArchivo.do?ruta=2021/02/19/pdf/2021_1488.pdf&amp;tipo=rutaDocm" TargetMode="External"/><Relationship Id="rId303" Type="http://schemas.openxmlformats.org/officeDocument/2006/relationships/hyperlink" Target="https://docm.jccm.es/portaldocm/descargarArchivo.do?ruta=2021/02/19/pdf/2021_1490.pdf&amp;tipo=rutaDocm" TargetMode="External"/><Relationship Id="rId304" Type="http://schemas.openxmlformats.org/officeDocument/2006/relationships/hyperlink" Target="https://docm.jccm.es/portaldocm/descargarArchivo.do?ruta=2021/02/19/pdf/2021_1489.pdf&amp;tipo=rutaDocm" TargetMode="External"/><Relationship Id="rId305" Type="http://schemas.openxmlformats.org/officeDocument/2006/relationships/hyperlink" Target="https://docm.jccm.es/portaldocm/descargarArchivo.do?ruta=2021/02/19/pdf/2021_1491.pdf&amp;tipo=rutaDocm" TargetMode="External"/><Relationship Id="rId306" Type="http://schemas.openxmlformats.org/officeDocument/2006/relationships/hyperlink" Target="https://docm.jccm.es/portaldocm/descargarArchivo.do?ruta=2021/02/19/pdf/2021_1492.pdf&amp;tipo=rutaDocm" TargetMode="External"/><Relationship Id="rId307" Type="http://schemas.openxmlformats.org/officeDocument/2006/relationships/hyperlink" Target="https://docm.jccm.es/portaldocm/descargarArchivo.do?ruta=2021/02/19/pdf/2021_1493.pdf&amp;tipo=rutaDocm" TargetMode="External"/><Relationship Id="rId308" Type="http://schemas.openxmlformats.org/officeDocument/2006/relationships/hyperlink" Target="https://docm.jccm.es/portaldocm/descargarArchivo.do?ruta=2021/02/19/pdf/2021_1494.pdf&amp;tipo=rutaDocm" TargetMode="External"/><Relationship Id="rId309" Type="http://schemas.openxmlformats.org/officeDocument/2006/relationships/hyperlink" Target="https://docm.jccm.es/portaldocm/descargarArchivo.do?ruta=2021/02/19/pdf/2021_1495.pdf&amp;tipo=rutaDocm" TargetMode="External"/><Relationship Id="rId310" Type="http://schemas.openxmlformats.org/officeDocument/2006/relationships/hyperlink" Target="https://docm.jccm.es/portaldocm/descargarArchivo.do?ruta=2021/02/19/pdf/2021_1496.pdf&amp;tipo=rutaDocm" TargetMode="External"/><Relationship Id="rId311" Type="http://schemas.openxmlformats.org/officeDocument/2006/relationships/hyperlink" Target="https://docm.jccm.es/portaldocm/descargarArchivo.do?ruta=2021/02/19/pdf/2021_1497.pdf&amp;tipo=rutaDocm" TargetMode="External"/><Relationship Id="rId312" Type="http://schemas.openxmlformats.org/officeDocument/2006/relationships/hyperlink" Target="https://docm.jccm.es/portaldocm/descargarArchivo.do?ruta=2021/02/19/pdf/2021_1498.pdf&amp;tipo=rutaDocm" TargetMode="External"/><Relationship Id="rId313" Type="http://schemas.openxmlformats.org/officeDocument/2006/relationships/hyperlink" Target="https://docm.jccm.es/portaldocm/descargarArchivo.do?ruta=2021/02/19/pdf/2021_1499.pdf&amp;tipo=rutaDocm" TargetMode="External"/><Relationship Id="rId314" Type="http://schemas.openxmlformats.org/officeDocument/2006/relationships/hyperlink" Target="https://docm.jccm.es/portaldocm/descargarArchivo.do?ruta=2021/02/19/pdf/2021_1501.pdf&amp;tipo=rutaDocm" TargetMode="External"/><Relationship Id="rId315" Type="http://schemas.openxmlformats.org/officeDocument/2006/relationships/hyperlink" Target="https://docm.jccm.es/portaldocm/descargarArchivo.do?ruta=2021/02/19/pdf/2021_1504.pdf&amp;tipo=rutaDocm" TargetMode="External"/><Relationship Id="rId316" Type="http://schemas.openxmlformats.org/officeDocument/2006/relationships/hyperlink" Target="https://docm.jccm.es/portaldocm/descargarArchivo.do?ruta=2021/02/19/pdf/2021_1505.pdf&amp;tipo=rutaDocm" TargetMode="External"/><Relationship Id="rId317" Type="http://schemas.openxmlformats.org/officeDocument/2006/relationships/hyperlink" Target="https://docm.jccm.es/portaldocm/descargarArchivo.do?ruta=2021/02/19/pdf/2021_1506.pdf&amp;tipo=rutaDocm" TargetMode="External"/><Relationship Id="rId318" Type="http://schemas.openxmlformats.org/officeDocument/2006/relationships/hyperlink" Target="https://docm.jccm.es/portaldocm/descargarArchivo.do?ruta=2021/02/19/pdf/2021_1508.pdf&amp;tipo=rutaDocm" TargetMode="External"/><Relationship Id="rId319" Type="http://schemas.openxmlformats.org/officeDocument/2006/relationships/hyperlink" Target="https://docm.jccm.es/portaldocm/descargarArchivo.do?ruta=2021/02/19/pdf/2021_1485.pdf&amp;tipo=rutaDocm" TargetMode="External"/><Relationship Id="rId320" Type="http://schemas.openxmlformats.org/officeDocument/2006/relationships/hyperlink" Target="https://docm.jccm.es/portaldocm/descargarArchivo.do?ruta=2021/02/19/pdf/2021_1735.pdf&amp;tipo=rutaDocm" TargetMode="External"/><Relationship Id="rId321" Type="http://schemas.openxmlformats.org/officeDocument/2006/relationships/hyperlink" Target="https://docm.jccm.es/portaldocm/descargarArchivo.do?ruta=2021/02/19/pdf/2021_1554.pdf&amp;tipo=rutaDocm" TargetMode="External"/><Relationship Id="rId322" Type="http://schemas.openxmlformats.org/officeDocument/2006/relationships/hyperlink" Target="https://docm.jccm.es/portaldocm/descargarArchivo.do?ruta=2021/02/19/pdf/2021_1698.pdf&amp;tipo=rutaDocm" TargetMode="External"/><Relationship Id="rId323" Type="http://schemas.openxmlformats.org/officeDocument/2006/relationships/hyperlink" Target="https://docm.jccm.es/portaldocm/descargarArchivo.do?ruta=2021/02/19/pdf/2021_1531.pdf&amp;tipo=rutaDocm" TargetMode="External"/><Relationship Id="rId324" Type="http://schemas.openxmlformats.org/officeDocument/2006/relationships/hyperlink" Target="https://docm.jccm.es/portaldocm/descargarArchivo.do?ruta=2021/02/19/pdf/2021_1533.pdf&amp;tipo=rutaDocm" TargetMode="External"/><Relationship Id="rId325" Type="http://schemas.openxmlformats.org/officeDocument/2006/relationships/hyperlink" Target="https://docm.jccm.es/portaldocm/descargarArchivo.do?ruta=2021/02/19/pdf/2021_1540.pdf&amp;tipo=rutaDocm" TargetMode="External"/><Relationship Id="rId326" Type="http://schemas.openxmlformats.org/officeDocument/2006/relationships/hyperlink" Target="https://docm.jccm.es/portaldocm/descargarArchivo.do?ruta=2021/02/19/pdf/2021_1543.pdf&amp;tipo=rutaDocm" TargetMode="External"/><Relationship Id="rId327" Type="http://schemas.openxmlformats.org/officeDocument/2006/relationships/hyperlink" Target="https://docm.jccm.es/portaldocm/descargarArchivo.do?ruta=2021/02/19/pdf/2021_1544.pdf&amp;tipo=rutaDocm" TargetMode="External"/><Relationship Id="rId328" Type="http://schemas.openxmlformats.org/officeDocument/2006/relationships/hyperlink" Target="https://docm.jccm.es/portaldocm/descargarArchivo.do?ruta=2021/02/19/pdf/2021_1545.pdf&amp;tipo=rutaDocm" TargetMode="External"/><Relationship Id="rId329" Type="http://schemas.openxmlformats.org/officeDocument/2006/relationships/hyperlink" Target="https://docm.jccm.es/portaldocm/descargarArchivo.do?ruta=2021/02/19/pdf/2021_1546.pdf&amp;tipo=rutaDocm" TargetMode="External"/><Relationship Id="rId330" Type="http://schemas.openxmlformats.org/officeDocument/2006/relationships/hyperlink" Target="https://docm.jccm.es/portaldocm/descargarArchivo.do?ruta=2021/02/19/pdf/2021_1547.pdf&amp;tipo=rutaDocm" TargetMode="External"/><Relationship Id="rId331" Type="http://schemas.openxmlformats.org/officeDocument/2006/relationships/hyperlink" Target="https://docm.jccm.es/portaldocm/descargarArchivo.do?ruta=2021/02/19/pdf/2021_1548.pdf&amp;tipo=rutaDocm" TargetMode="External"/><Relationship Id="rId332" Type="http://schemas.openxmlformats.org/officeDocument/2006/relationships/hyperlink" Target="https://docm.jccm.es/portaldocm/descargarArchivo.do?ruta=2021/02/19/pdf/2021_1549.pdf&amp;tipo=rutaDocm" TargetMode="External"/><Relationship Id="rId333" Type="http://schemas.openxmlformats.org/officeDocument/2006/relationships/hyperlink" Target="https://docm.jccm.es/portaldocm/descargarArchivo.do?ruta=2021/02/19/pdf/2021_1514.pdf&amp;tipo=rutaDocm" TargetMode="External"/><Relationship Id="rId334" Type="http://schemas.openxmlformats.org/officeDocument/2006/relationships/hyperlink" Target="https://docm.jccm.es/portaldocm/descargarArchivo.do?ruta=2021/02/19/pdf/2021_1513.pdf&amp;tipo=rutaDocm" TargetMode="External"/><Relationship Id="rId335" Type="http://schemas.openxmlformats.org/officeDocument/2006/relationships/hyperlink" Target="https://docm.jccm.es/portaldocm/descargarArchivo.do?ruta=2021/02/19/pdf/2021_1502.pdf&amp;tipo=rutaDocm" TargetMode="External"/><Relationship Id="rId336" Type="http://schemas.openxmlformats.org/officeDocument/2006/relationships/hyperlink" Target="https://docm.jccm.es/portaldocm/descargarArchivo.do?ruta=2021/02/19/pdf/2021_1503.pdf&amp;tipo=rutaDocm" TargetMode="External"/><Relationship Id="rId337" Type="http://schemas.openxmlformats.org/officeDocument/2006/relationships/hyperlink" Target="https://docm.jccm.es/portaldocm/descargarArchivo.do?ruta=2021/02/19/pdf/2021_1551.pdf&amp;tipo=rutaDocm" TargetMode="External"/><Relationship Id="rId338" Type="http://schemas.openxmlformats.org/officeDocument/2006/relationships/hyperlink" Target="https://docm.jccm.es/portaldocm/descargarArchivo.do?ruta=2021/02/19/pdf/2021_1553.pdf&amp;tipo=rutaDocm" TargetMode="External"/><Relationship Id="rId339" Type="http://schemas.openxmlformats.org/officeDocument/2006/relationships/hyperlink" Target="https://docm.jccm.es/portaldocm/descargarArchivo.do?ruta=2021/02/19/pdf/2021_1525.pdf&amp;tipo=rutaDocm" TargetMode="External"/><Relationship Id="rId340" Type="http://schemas.openxmlformats.org/officeDocument/2006/relationships/hyperlink" Target="https://docm.jccm.es/portaldocm/descargarArchivo.do?ruta=2021/02/19/pdf/2021_1618.pdf&amp;tipo=rutaDocm" TargetMode="External"/><Relationship Id="rId341" Type="http://schemas.openxmlformats.org/officeDocument/2006/relationships/hyperlink" Target="https://docm.jccm.es/portaldocm/descargarArchivo.do?ruta=2021/02/19/pdf/2021_884.pdf&amp;tipo=rutaDocm" TargetMode="External"/><Relationship Id="rId342" Type="http://schemas.openxmlformats.org/officeDocument/2006/relationships/hyperlink" Target="https://docm.jccm.es/portaldocm/descargarArchivo.do?ruta=2021/02/19/pdf/2021_1444.pdf&amp;tipo=rutaDocm" TargetMode="External"/><Relationship Id="rId343" Type="http://schemas.openxmlformats.org/officeDocument/2006/relationships/hyperlink" Target="https://docm.jccm.es/portaldocm/descargarArchivo.do?ruta=2021/02/19/pdf/2021_1537.pdf&amp;tipo=rutaDocm" TargetMode="External"/><Relationship Id="rId344" Type="http://schemas.openxmlformats.org/officeDocument/2006/relationships/hyperlink" Target="https://docm.jccm.es/portaldocm/descargarArchivo.do?ruta=2021/02/19/pdf/2021_1631.pdf&amp;tipo=rutaDocm" TargetMode="External"/><Relationship Id="rId345" Type="http://schemas.openxmlformats.org/officeDocument/2006/relationships/hyperlink" Target="https://docm.jccm.es/portaldocm/descargarArchivo.do?ruta=2021/02/19/pdf/2021_1633.pdf&amp;tipo=rutaDocm" TargetMode="External"/><Relationship Id="rId346" Type="http://schemas.openxmlformats.org/officeDocument/2006/relationships/hyperlink" Target="https://docm.jccm.es/portaldocm/descargarArchivo.do?ruta=2021/02/19/pdf/2021_1637.pdf&amp;tipo=rutaDocm" TargetMode="External"/><Relationship Id="rId347" Type="http://schemas.openxmlformats.org/officeDocument/2006/relationships/hyperlink" Target="https://docm.jccm.es/portaldocm/descargarArchivo.do?ruta=2021/02/19/pdf/2021_726.pdf&amp;tipo=rutaDocm" TargetMode="External"/><Relationship Id="rId348" Type="http://schemas.openxmlformats.org/officeDocument/2006/relationships/hyperlink" Target="https://docm.jccm.es/portaldocm/descargarArchivo.do?ruta=2021/02/19/pdf/2021_1108.pdf&amp;tipo=rutaDocm" TargetMode="External"/><Relationship Id="rId349" Type="http://schemas.openxmlformats.org/officeDocument/2006/relationships/hyperlink" Target="https://docm.jccm.es/portaldocm/descargarArchivo.do?ruta=2021/02/19/pdf/2021_1105.pdf&amp;tipo=rutaDocm" TargetMode="External"/><Relationship Id="rId350" Type="http://schemas.openxmlformats.org/officeDocument/2006/relationships/hyperlink" Target="https://docm.jccm.es/portaldocm/descargarArchivo.do?ruta=2021/02/19/pdf/2021_1364.pdf&amp;tipo=rutaDocm" TargetMode="External"/><Relationship Id="rId351" Type="http://schemas.openxmlformats.org/officeDocument/2006/relationships/hyperlink" Target="https://docm.jccm.es/portaldocm/descargarArchivo.do?ruta=2021/02/22/pdf/2021_1602.pdf&amp;tipo=rutaDocm" TargetMode="External"/><Relationship Id="rId352" Type="http://schemas.openxmlformats.org/officeDocument/2006/relationships/hyperlink" Target="https://docm.jccm.es/portaldocm/descargarArchivo.do?ruta=2021/02/22/pdf/2021_1595.pdf&amp;tipo=rutaDocm" TargetMode="External"/><Relationship Id="rId353" Type="http://schemas.openxmlformats.org/officeDocument/2006/relationships/hyperlink" Target="https://docm.jccm.es/portaldocm/descargarArchivo.do?ruta=2021/02/22/pdf/2021_1640.pdf&amp;tipo=rutaDocm" TargetMode="External"/><Relationship Id="rId354" Type="http://schemas.openxmlformats.org/officeDocument/2006/relationships/hyperlink" Target="https://docm.jccm.es/portaldocm/descargarArchivo.do?ruta=2021/02/22/pdf/2021_1606.pdf&amp;tipo=rutaDocm" TargetMode="External"/><Relationship Id="rId355" Type="http://schemas.openxmlformats.org/officeDocument/2006/relationships/hyperlink" Target="https://docm.jccm.es/portaldocm/descargarArchivo.do?ruta=2021/02/22/pdf/2021_1749.pdf&amp;tipo=rutaDocm" TargetMode="External"/><Relationship Id="rId356" Type="http://schemas.openxmlformats.org/officeDocument/2006/relationships/hyperlink" Target="https://docm.jccm.es/portaldocm/descargarArchivo.do?ruta=2021/02/22/pdf/2021_1576.pdf&amp;tipo=rutaDocm" TargetMode="External"/><Relationship Id="rId357" Type="http://schemas.openxmlformats.org/officeDocument/2006/relationships/hyperlink" Target="https://docm.jccm.es/portaldocm/descargarArchivo.do?ruta=2021/02/22/pdf/2021_1589.pdf&amp;tipo=rutaDocm" TargetMode="External"/><Relationship Id="rId358" Type="http://schemas.openxmlformats.org/officeDocument/2006/relationships/hyperlink" Target="https://docm.jccm.es/portaldocm/descargarArchivo.do?ruta=2021/02/22/pdf/2021_1653.pdf&amp;tipo=rutaDocm" TargetMode="External"/><Relationship Id="rId359" Type="http://schemas.openxmlformats.org/officeDocument/2006/relationships/hyperlink" Target="https://docm.jccm.es/portaldocm/descargarArchivo.do?ruta=2021/02/22/pdf/2021_1655.pdf&amp;tipo=rutaDocm" TargetMode="External"/><Relationship Id="rId360" Type="http://schemas.openxmlformats.org/officeDocument/2006/relationships/hyperlink" Target="https://docm.jccm.es/portaldocm/descargarArchivo.do?ruta=2021/02/22/pdf/2021_1766.pdf&amp;tipo=rutaDocm" TargetMode="External"/><Relationship Id="rId361" Type="http://schemas.openxmlformats.org/officeDocument/2006/relationships/hyperlink" Target="https://docm.jccm.es/portaldocm/descargarArchivo.do?ruta=2021/02/22/pdf/2021_1564.pdf&amp;tipo=rutaDocm" TargetMode="External"/><Relationship Id="rId362" Type="http://schemas.openxmlformats.org/officeDocument/2006/relationships/hyperlink" Target="https://docm.jccm.es/portaldocm/descargarArchivo.do?ruta=2021/02/22/pdf/2021_1557.pdf&amp;tipo=rutaDocm" TargetMode="External"/><Relationship Id="rId363" Type="http://schemas.openxmlformats.org/officeDocument/2006/relationships/hyperlink" Target="https://docm.jccm.es/portaldocm/descargarArchivo.do?ruta=2021/02/22/pdf/2021_1558.pdf&amp;tipo=rutaDocm" TargetMode="External"/><Relationship Id="rId364" Type="http://schemas.openxmlformats.org/officeDocument/2006/relationships/hyperlink" Target="https://docm.jccm.es/portaldocm/descargarArchivo.do?ruta=2021/02/22/pdf/2021_1563.pdf&amp;tipo=rutaDocm" TargetMode="External"/><Relationship Id="rId365" Type="http://schemas.openxmlformats.org/officeDocument/2006/relationships/hyperlink" Target="https://docm.jccm.es/portaldocm/descargarArchivo.do?ruta=2021/02/22/pdf/2021_1560.pdf&amp;tipo=rutaDocm" TargetMode="External"/><Relationship Id="rId366" Type="http://schemas.openxmlformats.org/officeDocument/2006/relationships/hyperlink" Target="https://docm.jccm.es/portaldocm/descargarArchivo.do?ruta=2021/02/22/pdf/2021_1567.pdf&amp;tipo=rutaDocm" TargetMode="External"/><Relationship Id="rId367" Type="http://schemas.openxmlformats.org/officeDocument/2006/relationships/hyperlink" Target="https://docm.jccm.es/portaldocm/descargarArchivo.do?ruta=2021/02/22/pdf/2021_1568.pdf&amp;tipo=rutaDocm" TargetMode="External"/><Relationship Id="rId368" Type="http://schemas.openxmlformats.org/officeDocument/2006/relationships/hyperlink" Target="https://docm.jccm.es/portaldocm/descargarArchivo.do?ruta=2021/02/22/pdf/2021_1571.pdf&amp;tipo=rutaDocm" TargetMode="External"/><Relationship Id="rId369" Type="http://schemas.openxmlformats.org/officeDocument/2006/relationships/hyperlink" Target="https://docm.jccm.es/portaldocm/descargarArchivo.do?ruta=2021/02/22/pdf/2021_1575.pdf&amp;tipo=rutaDocm" TargetMode="External"/><Relationship Id="rId370" Type="http://schemas.openxmlformats.org/officeDocument/2006/relationships/hyperlink" Target="https://docm.jccm.es/portaldocm/descargarArchivo.do?ruta=2021/02/22/pdf/2021_1584.pdf&amp;tipo=rutaDocm" TargetMode="External"/><Relationship Id="rId371" Type="http://schemas.openxmlformats.org/officeDocument/2006/relationships/hyperlink" Target="https://docm.jccm.es/portaldocm/descargarArchivo.do?ruta=2021/02/22/pdf/2021_1586.pdf&amp;tipo=rutaDocm" TargetMode="External"/><Relationship Id="rId372" Type="http://schemas.openxmlformats.org/officeDocument/2006/relationships/hyperlink" Target="https://docm.jccm.es/portaldocm/descargarArchivo.do?ruta=2021/02/22/pdf/2021_1587.pdf&amp;tipo=rutaDocm" TargetMode="External"/><Relationship Id="rId373" Type="http://schemas.openxmlformats.org/officeDocument/2006/relationships/hyperlink" Target="https://docm.jccm.es/portaldocm/descargarArchivo.do?ruta=2021/02/22/pdf/2021_1559.pdf&amp;tipo=rutaDocm" TargetMode="External"/><Relationship Id="rId374" Type="http://schemas.openxmlformats.org/officeDocument/2006/relationships/hyperlink" Target="https://docm.jccm.es/portaldocm/descargarArchivo.do?ruta=2021/02/22/pdf/2021_1561.pdf&amp;tipo=rutaDocm" TargetMode="External"/><Relationship Id="rId375" Type="http://schemas.openxmlformats.org/officeDocument/2006/relationships/hyperlink" Target="https://docm.jccm.es/portaldocm/descargarArchivo.do?ruta=2021/02/22/pdf/2021_1562.pdf&amp;tipo=rutaDocm" TargetMode="External"/><Relationship Id="rId376" Type="http://schemas.openxmlformats.org/officeDocument/2006/relationships/hyperlink" Target="https://docm.jccm.es/portaldocm/descargarArchivo.do?ruta=2021/02/22/pdf/2021_1565.pdf&amp;tipo=rutaDocm" TargetMode="External"/><Relationship Id="rId377" Type="http://schemas.openxmlformats.org/officeDocument/2006/relationships/hyperlink" Target="https://docm.jccm.es/portaldocm/descargarArchivo.do?ruta=2021/02/22/pdf/2021_1566.pdf&amp;tipo=rutaDocm" TargetMode="External"/><Relationship Id="rId378" Type="http://schemas.openxmlformats.org/officeDocument/2006/relationships/hyperlink" Target="https://docm.jccm.es/portaldocm/descargarArchivo.do?ruta=2021/02/22/pdf/2021_1569.pdf&amp;tipo=rutaDocm" TargetMode="External"/><Relationship Id="rId379" Type="http://schemas.openxmlformats.org/officeDocument/2006/relationships/hyperlink" Target="https://docm.jccm.es/portaldocm/descargarArchivo.do?ruta=2021/02/22/pdf/2021_1570.pdf&amp;tipo=rutaDocm" TargetMode="External"/><Relationship Id="rId380" Type="http://schemas.openxmlformats.org/officeDocument/2006/relationships/hyperlink" Target="https://docm.jccm.es/portaldocm/descargarArchivo.do?ruta=2021/02/22/pdf/2021_1572.pdf&amp;tipo=rutaDocm" TargetMode="External"/><Relationship Id="rId381" Type="http://schemas.openxmlformats.org/officeDocument/2006/relationships/hyperlink" Target="https://docm.jccm.es/portaldocm/descargarArchivo.do?ruta=2021/02/22/pdf/2021_1574.pdf&amp;tipo=rutaDocm" TargetMode="External"/><Relationship Id="rId382" Type="http://schemas.openxmlformats.org/officeDocument/2006/relationships/hyperlink" Target="https://docm.jccm.es/portaldocm/descargarArchivo.do?ruta=2021/02/22/pdf/2021_1583.pdf&amp;tipo=rutaDocm" TargetMode="External"/><Relationship Id="rId383" Type="http://schemas.openxmlformats.org/officeDocument/2006/relationships/hyperlink" Target="https://docm.jccm.es/portaldocm/descargarArchivo.do?ruta=2021/02/22/pdf/2021_1585.pdf&amp;tipo=rutaDocm" TargetMode="External"/><Relationship Id="rId384" Type="http://schemas.openxmlformats.org/officeDocument/2006/relationships/hyperlink" Target="https://docm.jccm.es/portaldocm/descargarArchivo.do?ruta=2021/02/22/pdf/2021_1582.pdf&amp;tipo=rutaDocm" TargetMode="External"/><Relationship Id="rId385" Type="http://schemas.openxmlformats.org/officeDocument/2006/relationships/hyperlink" Target="https://docm.jccm.es/portaldocm/descargarArchivo.do?ruta=2021/02/22/pdf/2021_1590.pdf&amp;tipo=rutaDocm" TargetMode="External"/><Relationship Id="rId386" Type="http://schemas.openxmlformats.org/officeDocument/2006/relationships/hyperlink" Target="https://docm.jccm.es/portaldocm/descargarArchivo.do?ruta=2021/02/22/pdf/2021_1588.pdf&amp;tipo=rutaDocm" TargetMode="External"/><Relationship Id="rId387" Type="http://schemas.openxmlformats.org/officeDocument/2006/relationships/hyperlink" Target="https://docm.jccm.es/portaldocm/descargarArchivo.do?ruta=2021/02/22/pdf/2021_1577.pdf&amp;tipo=rutaDocm" TargetMode="External"/><Relationship Id="rId388" Type="http://schemas.openxmlformats.org/officeDocument/2006/relationships/hyperlink" Target="https://docm.jccm.es/portaldocm/descargarArchivo.do?ruta=2021/02/22/pdf/2021_1578.pdf&amp;tipo=rutaDocm" TargetMode="External"/><Relationship Id="rId389" Type="http://schemas.openxmlformats.org/officeDocument/2006/relationships/hyperlink" Target="https://docm.jccm.es/portaldocm/descargarArchivo.do?ruta=2021/02/22/pdf/2021_1597.pdf&amp;tipo=rutaDocm" TargetMode="External"/><Relationship Id="rId390" Type="http://schemas.openxmlformats.org/officeDocument/2006/relationships/hyperlink" Target="https://docm.jccm.es/portaldocm/descargarArchivo.do?ruta=2021/02/22/pdf/2021_1604.pdf&amp;tipo=rutaDocm" TargetMode="External"/><Relationship Id="rId391" Type="http://schemas.openxmlformats.org/officeDocument/2006/relationships/hyperlink" Target="https://docm.jccm.es/portaldocm/descargarArchivo.do?ruta=2021/02/22/pdf/2021_1605.pdf&amp;tipo=rutaDocm" TargetMode="External"/><Relationship Id="rId392" Type="http://schemas.openxmlformats.org/officeDocument/2006/relationships/hyperlink" Target="https://docm.jccm.es/portaldocm/descargarArchivo.do?ruta=2021/02/22/pdf/2021_1598.pdf&amp;tipo=rutaDocm" TargetMode="External"/><Relationship Id="rId393" Type="http://schemas.openxmlformats.org/officeDocument/2006/relationships/hyperlink" Target="https://docm.jccm.es/portaldocm/descargarArchivo.do?ruta=2021/02/22/pdf/2021_1599.pdf&amp;tipo=rutaDocm" TargetMode="External"/><Relationship Id="rId394" Type="http://schemas.openxmlformats.org/officeDocument/2006/relationships/hyperlink" Target="https://docm.jccm.es/portaldocm/descargarArchivo.do?ruta=2021/02/22/pdf/2021_1600.pdf&amp;tipo=rutaDocm" TargetMode="External"/><Relationship Id="rId395" Type="http://schemas.openxmlformats.org/officeDocument/2006/relationships/hyperlink" Target="https://docm.jccm.es/portaldocm/descargarArchivo.do?ruta=2021/02/22/pdf/2021_1601.pdf&amp;tipo=rutaDocm" TargetMode="External"/><Relationship Id="rId396" Type="http://schemas.openxmlformats.org/officeDocument/2006/relationships/hyperlink" Target="https://docm.jccm.es/portaldocm/descargarArchivo.do?ruta=2021/02/22/pdf/2021_1581.pdf&amp;tipo=rutaDocm" TargetMode="External"/><Relationship Id="rId397" Type="http://schemas.openxmlformats.org/officeDocument/2006/relationships/hyperlink" Target="https://docm.jccm.es/portaldocm/descargarArchivo.do?ruta=2021/02/22/pdf/2021_1757.pdf&amp;tipo=rutaDocm" TargetMode="External"/><Relationship Id="rId398" Type="http://schemas.openxmlformats.org/officeDocument/2006/relationships/hyperlink" Target="https://docm.jccm.es/portaldocm/descargarArchivo.do?ruta=2021/02/22/pdf/2021_1758.pdf&amp;tipo=rutaDocm" TargetMode="External"/><Relationship Id="rId399" Type="http://schemas.openxmlformats.org/officeDocument/2006/relationships/hyperlink" Target="https://docm.jccm.es/portaldocm/descargarArchivo.do?ruta=2021/02/22/pdf/2021_997.pdf&amp;tipo=rutaDocm" TargetMode="External"/><Relationship Id="rId400" Type="http://schemas.openxmlformats.org/officeDocument/2006/relationships/hyperlink" Target="https://docm.jccm.es/portaldocm/descargarArchivo.do?ruta=2021/02/22/pdf/2021_557.pdf&amp;tipo=rutaDocm" TargetMode="External"/><Relationship Id="rId401" Type="http://schemas.openxmlformats.org/officeDocument/2006/relationships/hyperlink" Target="https://docm.jccm.es/portaldocm/descargarArchivo.do?ruta=2021/02/22/pdf/2021_1257.pdf&amp;tipo=rutaDocm" TargetMode="External"/><Relationship Id="rId402" Type="http://schemas.openxmlformats.org/officeDocument/2006/relationships/hyperlink" Target="https://docm.jccm.es/portaldocm/descargarArchivo.do?ruta=2021/02/22/pdf/2021_1258.pdf&amp;tipo=rutaDocm" TargetMode="External"/><Relationship Id="rId403" Type="http://schemas.openxmlformats.org/officeDocument/2006/relationships/hyperlink" Target="https://docm.jccm.es/portaldocm/descargarArchivo.do?ruta=2021/02/22/pdf/2021_1259.pdf&amp;tipo=rutaDocm" TargetMode="External"/><Relationship Id="rId404" Type="http://schemas.openxmlformats.org/officeDocument/2006/relationships/hyperlink" Target="https://docm.jccm.es/portaldocm/descargarArchivo.do?ruta=2021/02/22/pdf/2021_623.pdf&amp;tipo=rutaDocm" TargetMode="External"/><Relationship Id="rId405" Type="http://schemas.openxmlformats.org/officeDocument/2006/relationships/hyperlink" Target="https://docm.jccm.es/portaldocm/descargarArchivo.do?ruta=2021/02/22/pdf/2021_1043.pdf&amp;tipo=rutaDocm" TargetMode="External"/><Relationship Id="rId406" Type="http://schemas.openxmlformats.org/officeDocument/2006/relationships/hyperlink" Target="https://docm.jccm.es/portaldocm/descargarArchivo.do?ruta=2021/02/22/pdf/2021_1381.pdf&amp;tipo=rutaDocm" TargetMode="External"/><Relationship Id="rId407" Type="http://schemas.openxmlformats.org/officeDocument/2006/relationships/hyperlink" Target="https://docm.jccm.es/portaldocm/descargarArchivo.do?ruta=2021/02/22/pdf/2021_1482.pdf&amp;tipo=rutaDocm" TargetMode="External"/><Relationship Id="rId408" Type="http://schemas.openxmlformats.org/officeDocument/2006/relationships/hyperlink" Target="https://docm.jccm.es/portaldocm/descargarArchivo.do?ruta=2021/02/22/pdf/2021_1149.pdf&amp;tipo=rutaDocm" TargetMode="External"/><Relationship Id="rId409" Type="http://schemas.openxmlformats.org/officeDocument/2006/relationships/hyperlink" Target="https://docm.jccm.es/portaldocm/descargarArchivo.do?ruta=2021/02/22/pdf/2021_1200.pdf&amp;tipo=rutaDocm" TargetMode="External"/><Relationship Id="rId410" Type="http://schemas.openxmlformats.org/officeDocument/2006/relationships/hyperlink" Target="https://www.boe.es/boe/dias/2021/02/23/pdfs/BOE-A-2021-2769.pdf" TargetMode="External"/><Relationship Id="rId411" Type="http://schemas.openxmlformats.org/officeDocument/2006/relationships/hyperlink" Target="https://www.boe.es/boe/dias/2021/02/23/pdfs/BOE-A-2021-2768.pdf" TargetMode="External"/><Relationship Id="rId412" Type="http://schemas.openxmlformats.org/officeDocument/2006/relationships/hyperlink" Target="https://www.boe.es/boe/dias/2021/02/23/pdfs/BOE-A-2021-2761.pdf" TargetMode="External"/><Relationship Id="rId413" Type="http://schemas.openxmlformats.org/officeDocument/2006/relationships/hyperlink" Target="https://www.boe.es/boe/dias/2021/02/23/pdfs/BOE-A-2021-2763.pdf" TargetMode="External"/><Relationship Id="rId414" Type="http://schemas.openxmlformats.org/officeDocument/2006/relationships/hyperlink" Target="https://www.boe.es/boe/dias/2021/02/23/pdfs/BOE-A-2021-2762.pdf" TargetMode="External"/><Relationship Id="rId415" Type="http://schemas.openxmlformats.org/officeDocument/2006/relationships/hyperlink" Target="https://www.boe.es/boe/dias/2021/02/23/pdfs/BOE-A-2021-2766.pdf" TargetMode="External"/><Relationship Id="rId416" Type="http://schemas.openxmlformats.org/officeDocument/2006/relationships/hyperlink" Target="https://www.boe.es/boe/dias/2021/02/23/pdfs/BOE-A-2021-2767.pdf" TargetMode="External"/><Relationship Id="rId417" Type="http://schemas.openxmlformats.org/officeDocument/2006/relationships/hyperlink" Target="https://www.boe.es/boe/dias/2021/02/23/pdfs/BOE-A-2021-2765.pdf" TargetMode="External"/><Relationship Id="rId418" Type="http://schemas.openxmlformats.org/officeDocument/2006/relationships/hyperlink" Target="https://www.boe.es/boe/dias/2021/02/23/pdfs/BOE-A-2021-2764.pdf" TargetMode="External"/><Relationship Id="rId419" Type="http://schemas.openxmlformats.org/officeDocument/2006/relationships/hyperlink" Target="https://docm.jccm.es/portaldocm/descargarArchivo.do?ruta=2021/02/24/pdf/2021_1701.pdf&amp;tipo=rutaDocm" TargetMode="External"/><Relationship Id="rId420" Type="http://schemas.openxmlformats.org/officeDocument/2006/relationships/hyperlink" Target="https://docm.jccm.es/portaldocm/descargarArchivo.do?ruta=2021/02/24/pdf/2021_1748.pdf&amp;tipo=rutaDocm" TargetMode="External"/><Relationship Id="rId421" Type="http://schemas.openxmlformats.org/officeDocument/2006/relationships/hyperlink" Target="https://docm.jccm.es/portaldocm/descargarArchivo.do?ruta=2021/02/24/pdf/2021_1711.pdf&amp;tipo=rutaDocm" TargetMode="External"/><Relationship Id="rId422" Type="http://schemas.openxmlformats.org/officeDocument/2006/relationships/hyperlink" Target="https://docm.jccm.es/portaldocm/descargarArchivo.do?ruta=2021/02/24/pdf/2021_1713.pdf&amp;tipo=rutaDocm" TargetMode="External"/><Relationship Id="rId423" Type="http://schemas.openxmlformats.org/officeDocument/2006/relationships/hyperlink" Target="https://docm.jccm.es/portaldocm/descargarArchivo.do?ruta=2021/02/24/pdf/2021_1704.pdf&amp;tipo=rutaDocm" TargetMode="External"/><Relationship Id="rId424" Type="http://schemas.openxmlformats.org/officeDocument/2006/relationships/hyperlink" Target="https://docm.jccm.es/portaldocm/descargarArchivo.do?ruta=2021/02/24/pdf/2021_1700.pdf&amp;tipo=rutaDocm" TargetMode="External"/><Relationship Id="rId425" Type="http://schemas.openxmlformats.org/officeDocument/2006/relationships/hyperlink" Target="https://docm.jccm.es/portaldocm/descargarArchivo.do?ruta=2021/02/24/pdf/2021_1741.pdf&amp;tipo=rutaDocm" TargetMode="External"/><Relationship Id="rId426" Type="http://schemas.openxmlformats.org/officeDocument/2006/relationships/hyperlink" Target="https://docm.jccm.es/portaldocm/descargarArchivo.do?ruta=2021/02/24/pdf/2021_1743.pdf&amp;tipo=rutaDocm" TargetMode="External"/><Relationship Id="rId427" Type="http://schemas.openxmlformats.org/officeDocument/2006/relationships/hyperlink" Target="https://docm.jccm.es/portaldocm/descargarArchivo.do?ruta=2021/02/24/pdf/2021_1744.pdf&amp;tipo=rutaDocm" TargetMode="External"/><Relationship Id="rId428" Type="http://schemas.openxmlformats.org/officeDocument/2006/relationships/hyperlink" Target="https://docm.jccm.es/portaldocm/descargarArchivo.do?ruta=2021/02/24/pdf/2021_1737.pdf&amp;tipo=rutaDocm" TargetMode="External"/><Relationship Id="rId429" Type="http://schemas.openxmlformats.org/officeDocument/2006/relationships/hyperlink" Target="https://docm.jccm.es/portaldocm/descargarArchivo.do?ruta=2021/02/24/pdf/2021_1738.pdf&amp;tipo=rutaDocm" TargetMode="External"/><Relationship Id="rId430" Type="http://schemas.openxmlformats.org/officeDocument/2006/relationships/hyperlink" Target="https://docm.jccm.es/portaldocm/descargarArchivo.do?ruta=2021/02/24/pdf/2021_1739.pdf&amp;tipo=rutaDocm" TargetMode="External"/><Relationship Id="rId431" Type="http://schemas.openxmlformats.org/officeDocument/2006/relationships/hyperlink" Target="https://docm.jccm.es/portaldocm/descargarArchivo.do?ruta=2021/02/24/pdf/2021_1740.pdf&amp;tipo=rutaDocm" TargetMode="External"/><Relationship Id="rId432" Type="http://schemas.openxmlformats.org/officeDocument/2006/relationships/hyperlink" Target="https://docm.jccm.es/portaldocm/descargarArchivo.do?ruta=2021/02/24/pdf/2021_1742.pdf&amp;tipo=rutaDocm" TargetMode="External"/><Relationship Id="rId433" Type="http://schemas.openxmlformats.org/officeDocument/2006/relationships/hyperlink" Target="https://docm.jccm.es/portaldocm/descargarArchivo.do?ruta=2021/02/24/pdf/2021_1733.pdf&amp;tipo=rutaDocm" TargetMode="External"/><Relationship Id="rId434" Type="http://schemas.openxmlformats.org/officeDocument/2006/relationships/hyperlink" Target="https://docm.jccm.es/portaldocm/descargarArchivo.do?ruta=2021/02/24/pdf/2021_1722.pdf&amp;tipo=rutaDocm" TargetMode="External"/><Relationship Id="rId435" Type="http://schemas.openxmlformats.org/officeDocument/2006/relationships/hyperlink" Target="https://docm.jccm.es/portaldocm/descargarArchivo.do?ruta=2021/02/24/pdf/2021_1723.pdf&amp;tipo=rutaDocm" TargetMode="External"/><Relationship Id="rId436" Type="http://schemas.openxmlformats.org/officeDocument/2006/relationships/hyperlink" Target="https://docm.jccm.es/portaldocm/descargarArchivo.do?ruta=2021/02/24/pdf/2021_1724.pdf&amp;tipo=rutaDocm" TargetMode="External"/><Relationship Id="rId437" Type="http://schemas.openxmlformats.org/officeDocument/2006/relationships/hyperlink" Target="https://docm.jccm.es/portaldocm/descargarArchivo.do?ruta=2021/02/24/pdf/2021_1726.pdf&amp;tipo=rutaDocm" TargetMode="External"/><Relationship Id="rId438" Type="http://schemas.openxmlformats.org/officeDocument/2006/relationships/hyperlink" Target="https://docm.jccm.es/portaldocm/descargarArchivo.do?ruta=2021/02/24/pdf/2021_1721.pdf&amp;tipo=rutaDocm" TargetMode="External"/><Relationship Id="rId439" Type="http://schemas.openxmlformats.org/officeDocument/2006/relationships/hyperlink" Target="https://docm.jccm.es/portaldocm/descargarArchivo.do?ruta=2021/02/24/pdf/2021_1725.pdf&amp;tipo=rutaDocm" TargetMode="External"/><Relationship Id="rId440" Type="http://schemas.openxmlformats.org/officeDocument/2006/relationships/hyperlink" Target="https://docm.jccm.es/portaldocm/descargarArchivo.do?ruta=2021/02/24/pdf/2021_1727.pdf&amp;tipo=rutaDocm" TargetMode="External"/><Relationship Id="rId441" Type="http://schemas.openxmlformats.org/officeDocument/2006/relationships/hyperlink" Target="https://docm.jccm.es/portaldocm/descargarArchivo.do?ruta=2021/02/24/pdf/2021_1753.pdf&amp;tipo=rutaDocm" TargetMode="External"/><Relationship Id="rId442" Type="http://schemas.openxmlformats.org/officeDocument/2006/relationships/hyperlink" Target="https://docm.jccm.es/portaldocm/descargarArchivo.do?ruta=2021/02/24/pdf/2021_1752.pdf&amp;tipo=rutaDocm" TargetMode="External"/><Relationship Id="rId443" Type="http://schemas.openxmlformats.org/officeDocument/2006/relationships/hyperlink" Target="https://docm.jccm.es/portaldocm/descargarArchivo.do?ruta=2021/02/24/pdf/2021_1747.pdf&amp;tipo=rutaDocm" TargetMode="External"/><Relationship Id="rId444" Type="http://schemas.openxmlformats.org/officeDocument/2006/relationships/hyperlink" Target="https://docm.jccm.es/portaldocm/descargarArchivo.do?ruta=2021/02/24/pdf/2021_1785.pdf&amp;tipo=rutaDocm" TargetMode="External"/><Relationship Id="rId445" Type="http://schemas.openxmlformats.org/officeDocument/2006/relationships/hyperlink" Target="https://docm.jccm.es/portaldocm/descargarArchivo.do?ruta=2021/02/24/pdf/2021_1710.pdf&amp;tipo=rutaDocm" TargetMode="External"/><Relationship Id="rId446" Type="http://schemas.openxmlformats.org/officeDocument/2006/relationships/hyperlink" Target="https://docm.jccm.es/portaldocm/descargarArchivo.do?ruta=2021/02/24/pdf/2021_1715.pdf&amp;tipo=rutaDocm" TargetMode="External"/><Relationship Id="rId447" Type="http://schemas.openxmlformats.org/officeDocument/2006/relationships/hyperlink" Target="https://docm.jccm.es/portaldocm/descargarArchivo.do?ruta=2021/02/24/pdf/2021_1707.pdf&amp;tipo=rutaDocm" TargetMode="External"/><Relationship Id="rId448" Type="http://schemas.openxmlformats.org/officeDocument/2006/relationships/hyperlink" Target="https://docm.jccm.es/portaldocm/descargarArchivo.do?ruta=2021/02/24/pdf/2021_1728.pdf&amp;tipo=rutaDocm" TargetMode="External"/><Relationship Id="rId449" Type="http://schemas.openxmlformats.org/officeDocument/2006/relationships/hyperlink" Target="https://docm.jccm.es/portaldocm/descargarArchivo.do?ruta=2021/02/24/pdf/2021_1716.pdf&amp;tipo=rutaDocm" TargetMode="External"/><Relationship Id="rId450" Type="http://schemas.openxmlformats.org/officeDocument/2006/relationships/hyperlink" Target="https://docm.jccm.es/portaldocm/descargarArchivo.do?ruta=2021/02/24/pdf/2021_1714.pdf&amp;tipo=rutaDocm" TargetMode="External"/><Relationship Id="rId451" Type="http://schemas.openxmlformats.org/officeDocument/2006/relationships/hyperlink" Target="https://docm.jccm.es/portaldocm/descargarArchivo.do?ruta=2021/02/24/pdf/2021_1717.pdf&amp;tipo=rutaDocm" TargetMode="External"/><Relationship Id="rId452" Type="http://schemas.openxmlformats.org/officeDocument/2006/relationships/hyperlink" Target="https://docm.jccm.es/portaldocm/descargarArchivo.do?ruta=2021/02/24/pdf/2021_1719.pdf&amp;tipo=rutaDocm" TargetMode="External"/><Relationship Id="rId453" Type="http://schemas.openxmlformats.org/officeDocument/2006/relationships/hyperlink" Target="https://docm.jccm.es/portaldocm/descargarArchivo.do?ruta=2021/02/24/pdf/2021_1754.pdf&amp;tipo=rutaDocm" TargetMode="External"/><Relationship Id="rId454" Type="http://schemas.openxmlformats.org/officeDocument/2006/relationships/hyperlink" Target="https://docm.jccm.es/portaldocm/descargarArchivo.do?ruta=2021/02/24/pdf/2021_1729.pdf&amp;tipo=rutaDocm" TargetMode="External"/><Relationship Id="rId455" Type="http://schemas.openxmlformats.org/officeDocument/2006/relationships/hyperlink" Target="https://docm.jccm.es/portaldocm/descargarArchivo.do?ruta=2021/02/24/pdf/2021_1730.pdf&amp;tipo=rutaDocm" TargetMode="External"/><Relationship Id="rId456" Type="http://schemas.openxmlformats.org/officeDocument/2006/relationships/hyperlink" Target="https://docm.jccm.es/portaldocm/descargarArchivo.do?ruta=2021/02/24/pdf/2021_1731.pdf&amp;tipo=rutaDocm" TargetMode="External"/><Relationship Id="rId457" Type="http://schemas.openxmlformats.org/officeDocument/2006/relationships/hyperlink" Target="https://docm.jccm.es/portaldocm/descargarArchivo.do?ruta=2021/02/24/pdf/2021_1732.pdf&amp;tipo=rutaDocm" TargetMode="External"/><Relationship Id="rId458" Type="http://schemas.openxmlformats.org/officeDocument/2006/relationships/hyperlink" Target="https://docm.jccm.es/portaldocm/descargarArchivo.do?ruta=2021/02/24/pdf/2020_11065.pdf&amp;tipo=rutaDocm" TargetMode="External"/><Relationship Id="rId459" Type="http://schemas.openxmlformats.org/officeDocument/2006/relationships/hyperlink" Target="https://docm.jccm.es/portaldocm/descargarArchivo.do?ruta=2021/02/24/pdf/2021_1447.pdf&amp;tipo=rutaDocm" TargetMode="External"/><Relationship Id="rId460" Type="http://schemas.openxmlformats.org/officeDocument/2006/relationships/hyperlink" Target="https://docm.jccm.es/portaldocm/descargarArchivo.do?ruta=2021/02/24/pdf/2020_9514.pdf&amp;tipo=rutaDocm" TargetMode="External"/><Relationship Id="rId461" Type="http://schemas.openxmlformats.org/officeDocument/2006/relationships/hyperlink" Target="https://docm.jccm.es/portaldocm/descargarArchivo.do?ruta=2021/02/24/pdf/2021_1353.pdf&amp;tipo=rutaDocm" TargetMode="External"/><Relationship Id="rId462" Type="http://schemas.openxmlformats.org/officeDocument/2006/relationships/hyperlink" Target="https://docm.jccm.es/portaldocm/descargarArchivo.do?ruta=2021/02/24/pdf/2021_1354.pdf&amp;tipo=rutaDocm" TargetMode="External"/><Relationship Id="rId463" Type="http://schemas.openxmlformats.org/officeDocument/2006/relationships/hyperlink" Target="https://docm.jccm.es/portaldocm/descargarArchivo.do?ruta=2021/02/24/pdf/2021_1355.pdf&amp;tipo=rutaDocm" TargetMode="External"/><Relationship Id="rId464" Type="http://schemas.openxmlformats.org/officeDocument/2006/relationships/hyperlink" Target="https://docm.jccm.es/portaldocm/descargarArchivo.do?ruta=2021/02/24/pdf/2021_1356.pdf&amp;tipo=rutaDocm" TargetMode="External"/><Relationship Id="rId465" Type="http://schemas.openxmlformats.org/officeDocument/2006/relationships/hyperlink" Target="https://docm.jccm.es/portaldocm/descargarArchivo.do?ruta=2021/02/24/pdf/2021_1528.pdf&amp;tipo=rutaDocm" TargetMode="External"/><Relationship Id="rId466" Type="http://schemas.openxmlformats.org/officeDocument/2006/relationships/hyperlink" Target="https://docm.jccm.es/portaldocm/descargarArchivo.do?ruta=2021/02/24/pdf/2021_1532.pdf&amp;tipo=rutaDocm" TargetMode="External"/><Relationship Id="rId467" Type="http://schemas.openxmlformats.org/officeDocument/2006/relationships/hyperlink" Target="https://docm.jccm.es/portaldocm/descargarArchivo.do?ruta=2021/02/24/pdf/2021_1535.pdf&amp;tipo=rutaDocm" TargetMode="External"/><Relationship Id="rId468" Type="http://schemas.openxmlformats.org/officeDocument/2006/relationships/hyperlink" Target="https://docm.jccm.es/portaldocm/descargarArchivo.do?ruta=2021/02/24/pdf/2021_1580.pdf&amp;tipo=rutaDocm" TargetMode="External"/><Relationship Id="rId469" Type="http://schemas.openxmlformats.org/officeDocument/2006/relationships/hyperlink" Target="https://docm.jccm.es/portaldocm/descargarArchivo.do?ruta=2021/02/24/pdf/2021_1832.pdf&amp;tipo=rutaDocm" TargetMode="External"/><Relationship Id="rId470" Type="http://schemas.openxmlformats.org/officeDocument/2006/relationships/hyperlink" Target="https://docm.jccm.es/portaldocm/descargarArchivo.do?ruta=2021/02/24/pdf/2021_1507.pdf&amp;tipo=rutaDocm" TargetMode="External"/><Relationship Id="rId471" Type="http://schemas.openxmlformats.org/officeDocument/2006/relationships/hyperlink" Target="https://docm.jccm.es/portaldocm/descargarArchivo.do?ruta=2021/02/24/pdf/2021_1333.pdf&amp;tipo=rutaDocm" TargetMode="External"/><Relationship Id="rId472" Type="http://schemas.openxmlformats.org/officeDocument/2006/relationships/hyperlink" Target="https://docm.jccm.es/portaldocm/descargarArchivo.do?ruta=2021/02/24/pdf/2021_1647.pdf&amp;tipo=rutaDocm" TargetMode="External"/><Relationship Id="rId473" Type="http://schemas.openxmlformats.org/officeDocument/2006/relationships/hyperlink" Target="https://docm.jccm.es/portaldocm/descargarArchivo.do?ruta=2021/02/24/pdf/2021_1697.pdf&amp;tipo=rutaDocm" TargetMode="External"/><Relationship Id="rId474" Type="http://schemas.openxmlformats.org/officeDocument/2006/relationships/hyperlink" Target="https://docm.jccm.es/portaldocm/descargarArchivo.do?ruta=2021/02/25/pdf/2021_1615.pdf&amp;tipo=rutaDocm" TargetMode="External"/><Relationship Id="rId475" Type="http://schemas.openxmlformats.org/officeDocument/2006/relationships/hyperlink" Target="https://docm.jccm.es/portaldocm/descargarArchivo.do?ruta=2021/02/25/pdf/2021_1967.pdf&amp;tipo=rutaDocm" TargetMode="External"/><Relationship Id="rId476" Type="http://schemas.openxmlformats.org/officeDocument/2006/relationships/hyperlink" Target="https://docm.jccm.es/portaldocm/descargarArchivo.do?ruta=2021/02/25/pdf/2021_1831.pdf&amp;tipo=rutaDocm" TargetMode="External"/><Relationship Id="rId477" Type="http://schemas.openxmlformats.org/officeDocument/2006/relationships/hyperlink" Target="https://docm.jccm.es/portaldocm/descargarArchivo.do?ruta=2021/02/25/pdf/2021_1786.pdf&amp;tipo=rutaDocm" TargetMode="External"/><Relationship Id="rId478" Type="http://schemas.openxmlformats.org/officeDocument/2006/relationships/hyperlink" Target="https://docm.jccm.es/portaldocm/descargarArchivo.do?ruta=2021/02/25/pdf/2021_1789.pdf&amp;tipo=rutaDocm" TargetMode="External"/><Relationship Id="rId479" Type="http://schemas.openxmlformats.org/officeDocument/2006/relationships/hyperlink" Target="https://docm.jccm.es/portaldocm/descargarArchivo.do?ruta=2021/02/25/pdf/2021_1791.pdf&amp;tipo=rutaDocm" TargetMode="External"/><Relationship Id="rId480" Type="http://schemas.openxmlformats.org/officeDocument/2006/relationships/hyperlink" Target="https://docm.jccm.es/portaldocm/descargarArchivo.do?ruta=2021/02/25/pdf/2021_1792.pdf&amp;tipo=rutaDocm" TargetMode="External"/><Relationship Id="rId481" Type="http://schemas.openxmlformats.org/officeDocument/2006/relationships/hyperlink" Target="https://docm.jccm.es/portaldocm/descargarArchivo.do?ruta=2021/02/25/pdf/2021_1793.pdf&amp;tipo=rutaDocm" TargetMode="External"/><Relationship Id="rId482" Type="http://schemas.openxmlformats.org/officeDocument/2006/relationships/hyperlink" Target="https://docm.jccm.es/portaldocm/descargarArchivo.do?ruta=2021/02/25/pdf/2021_1783.pdf&amp;tipo=rutaDocm" TargetMode="External"/><Relationship Id="rId483" Type="http://schemas.openxmlformats.org/officeDocument/2006/relationships/hyperlink" Target="https://docm.jccm.es/portaldocm/descargarArchivo.do?ruta=2021/02/25/pdf/2021_1784.pdf&amp;tipo=rutaDocm" TargetMode="External"/><Relationship Id="rId484" Type="http://schemas.openxmlformats.org/officeDocument/2006/relationships/hyperlink" Target="https://docm.jccm.es/portaldocm/descargarArchivo.do?ruta=2021/02/25/pdf/2021_1787.pdf&amp;tipo=rutaDocm" TargetMode="External"/><Relationship Id="rId485" Type="http://schemas.openxmlformats.org/officeDocument/2006/relationships/hyperlink" Target="https://docm.jccm.es/portaldocm/descargarArchivo.do?ruta=2021/02/25/pdf/2021_1790.pdf&amp;tipo=rutaDocm" TargetMode="External"/><Relationship Id="rId486" Type="http://schemas.openxmlformats.org/officeDocument/2006/relationships/hyperlink" Target="https://docm.jccm.es/portaldocm/descargarArchivo.do?ruta=2021/02/25/pdf/2021_1794.pdf&amp;tipo=rutaDocm" TargetMode="External"/><Relationship Id="rId487" Type="http://schemas.openxmlformats.org/officeDocument/2006/relationships/hyperlink" Target="https://docm.jccm.es/portaldocm/descargarArchivo.do?ruta=2021/02/25/pdf/2021_1762.pdf&amp;tipo=rutaDocm" TargetMode="External"/><Relationship Id="rId488" Type="http://schemas.openxmlformats.org/officeDocument/2006/relationships/hyperlink" Target="https://docm.jccm.es/portaldocm/descargarArchivo.do?ruta=2021/02/25/pdf/2021_1764.pdf&amp;tipo=rutaDocm" TargetMode="External"/><Relationship Id="rId489" Type="http://schemas.openxmlformats.org/officeDocument/2006/relationships/hyperlink" Target="https://docm.jccm.es/portaldocm/descargarArchivo.do?ruta=2021/02/25/pdf/2021_1770.pdf&amp;tipo=rutaDocm" TargetMode="External"/><Relationship Id="rId490" Type="http://schemas.openxmlformats.org/officeDocument/2006/relationships/hyperlink" Target="https://docm.jccm.es/portaldocm/descargarArchivo.do?ruta=2021/02/25/pdf/2021_1771.pdf&amp;tipo=rutaDocm" TargetMode="External"/><Relationship Id="rId491" Type="http://schemas.openxmlformats.org/officeDocument/2006/relationships/hyperlink" Target="https://docm.jccm.es/portaldocm/descargarArchivo.do?ruta=2021/02/25/pdf/2021_1806.pdf&amp;tipo=rutaDocm" TargetMode="External"/><Relationship Id="rId492" Type="http://schemas.openxmlformats.org/officeDocument/2006/relationships/hyperlink" Target="https://docm.jccm.es/portaldocm/descargarArchivo.do?ruta=2021/02/25/pdf/2021_1805.pdf&amp;tipo=rutaDocm" TargetMode="External"/><Relationship Id="rId493" Type="http://schemas.openxmlformats.org/officeDocument/2006/relationships/hyperlink" Target="https://docm.jccm.es/portaldocm/descargarArchivo.do?ruta=2021/02/25/pdf/2021_1781.pdf&amp;tipo=rutaDocm" TargetMode="External"/><Relationship Id="rId494" Type="http://schemas.openxmlformats.org/officeDocument/2006/relationships/hyperlink" Target="https://docm.jccm.es/portaldocm/descargarArchivo.do?ruta=2021/02/25/pdf/2021_1796.pdf&amp;tipo=rutaDocm" TargetMode="External"/><Relationship Id="rId495" Type="http://schemas.openxmlformats.org/officeDocument/2006/relationships/hyperlink" Target="https://docm.jccm.es/portaldocm/descargarArchivo.do?ruta=2021/02/25/pdf/2021_1763.pdf&amp;tipo=rutaDocm" TargetMode="External"/><Relationship Id="rId496" Type="http://schemas.openxmlformats.org/officeDocument/2006/relationships/hyperlink" Target="https://docm.jccm.es/portaldocm/descargarArchivo.do?ruta=2021/02/25/pdf/2021_1807.pdf&amp;tipo=rutaDocm" TargetMode="External"/><Relationship Id="rId497" Type="http://schemas.openxmlformats.org/officeDocument/2006/relationships/hyperlink" Target="https://docm.jccm.es/portaldocm/descargarArchivo.do?ruta=2021/02/25/pdf/2021_1041.pdf&amp;tipo=rutaDocm" TargetMode="External"/><Relationship Id="rId498" Type="http://schemas.openxmlformats.org/officeDocument/2006/relationships/hyperlink" Target="https://docm.jccm.es/portaldocm/descargarArchivo.do?ruta=2021/02/25/pdf/2021_1270.pdf&amp;tipo=rutaDocm" TargetMode="External"/><Relationship Id="rId499" Type="http://schemas.openxmlformats.org/officeDocument/2006/relationships/hyperlink" Target="https://docm.jccm.es/portaldocm/descargarArchivo.do?ruta=2021/02/25/pdf/2021_1643.pdf&amp;tipo=rutaDocm" TargetMode="External"/><Relationship Id="rId500" Type="http://schemas.openxmlformats.org/officeDocument/2006/relationships/hyperlink" Target="https://docm.jccm.es/portaldocm/descargarArchivo.do?ruta=2021/02/25/pdf/2021_1703.pdf&amp;tipo=rutaDocm" TargetMode="External"/><Relationship Id="rId501" Type="http://schemas.openxmlformats.org/officeDocument/2006/relationships/hyperlink" Target="https://docm.jccm.es/portaldocm/descargarArchivo.do?ruta=2021/02/25/pdf/2021_1736.pdf&amp;tipo=rutaDocm" TargetMode="External"/><Relationship Id="rId502" Type="http://schemas.openxmlformats.org/officeDocument/2006/relationships/hyperlink" Target="https://docm.jccm.es/portaldocm/descargarArchivo.do?ruta=2021/02/25/pdf/2021_1542.pdf&amp;tipo=rutaDocm" TargetMode="External"/><Relationship Id="rId503" Type="http://schemas.openxmlformats.org/officeDocument/2006/relationships/hyperlink" Target="https://docm.jccm.es/portaldocm/descargarArchivo.do?ruta=2021/02/25/pdf/2021_1607.pdf&amp;tipo=rutaDocm" TargetMode="External"/><Relationship Id="rId504" Type="http://schemas.openxmlformats.org/officeDocument/2006/relationships/hyperlink" Target="https://docm.jccm.es/portaldocm/descargarArchivo.do?ruta=2021/02/25/pdf/2021_1550.pdf&amp;tipo=rutaDocm" TargetMode="External"/><Relationship Id="rId505" Type="http://schemas.openxmlformats.org/officeDocument/2006/relationships/hyperlink" Target="https://docm.jccm.es/portaldocm/descargarArchivo.do?ruta=2021/02/25/pdf/2021_1363.pdf&amp;tipo=rutaDocm" TargetMode="External"/><Relationship Id="rId506" Type="http://schemas.openxmlformats.org/officeDocument/2006/relationships/hyperlink" Target="https://docm.jccm.es/portaldocm/descargarArchivo.do?ruta=2021/02/26/pdf/2021_1991.pdf&amp;tipo=rutaDocm" TargetMode="External"/><Relationship Id="rId507" Type="http://schemas.openxmlformats.org/officeDocument/2006/relationships/hyperlink" Target="https://docm.jccm.es/portaldocm/descargarArchivo.do?ruta=2021/02/26/pdf/2021_2007.pdf&amp;tipo=rutaDocm" TargetMode="External"/><Relationship Id="rId508" Type="http://schemas.openxmlformats.org/officeDocument/2006/relationships/hyperlink" Target="https://docm.jccm.es/portaldocm/descargarArchivo.do?ruta=2021/02/26/pdf/2021_1827.pdf&amp;tipo=rutaDocm" TargetMode="External"/><Relationship Id="rId509" Type="http://schemas.openxmlformats.org/officeDocument/2006/relationships/hyperlink" Target="https://docm.jccm.es/portaldocm/descargarArchivo.do?ruta=2021/02/26/pdf/2021_1829.pdf&amp;tipo=rutaDocm" TargetMode="External"/><Relationship Id="rId510" Type="http://schemas.openxmlformats.org/officeDocument/2006/relationships/hyperlink" Target="https://docm.jccm.es/portaldocm/descargarArchivo.do?ruta=2021/02/26/pdf/2021_1848.pdf&amp;tipo=rutaDocm" TargetMode="External"/><Relationship Id="rId511" Type="http://schemas.openxmlformats.org/officeDocument/2006/relationships/hyperlink" Target="https://docm.jccm.es/portaldocm/descargarArchivo.do?ruta=2021/02/26/pdf/2021_1824.pdf&amp;tipo=rutaDocm" TargetMode="External"/><Relationship Id="rId512" Type="http://schemas.openxmlformats.org/officeDocument/2006/relationships/hyperlink" Target="https://docm.jccm.es/portaldocm/descargarArchivo.do?ruta=2021/02/26/pdf/2021_1990.pdf&amp;tipo=rutaDocm" TargetMode="External"/><Relationship Id="rId513" Type="http://schemas.openxmlformats.org/officeDocument/2006/relationships/hyperlink" Target="https://docm.jccm.es/portaldocm/descargarArchivo.do?ruta=2021/02/26/pdf/2021_1828.pdf&amp;tipo=rutaDocm" TargetMode="External"/><Relationship Id="rId514" Type="http://schemas.openxmlformats.org/officeDocument/2006/relationships/hyperlink" Target="https://docm.jccm.es/portaldocm/descargarArchivo.do?ruta=2021/02/26/pdf/2021_1919.pdf&amp;tipo=rutaDocm" TargetMode="External"/><Relationship Id="rId515" Type="http://schemas.openxmlformats.org/officeDocument/2006/relationships/hyperlink" Target="https://docm.jccm.es/portaldocm/descargarArchivo.do?ruta=2021/02/26/pdf/2021_1920.pdf&amp;tipo=rutaDocm" TargetMode="External"/><Relationship Id="rId516" Type="http://schemas.openxmlformats.org/officeDocument/2006/relationships/hyperlink" Target="https://docm.jccm.es/portaldocm/descargarArchivo.do?ruta=2021/02/26/pdf/2021_1880.pdf&amp;tipo=rutaDocm" TargetMode="External"/><Relationship Id="rId517" Type="http://schemas.openxmlformats.org/officeDocument/2006/relationships/hyperlink" Target="https://docm.jccm.es/portaldocm/descargarArchivo.do?ruta=2021/02/26/pdf/2021_1815.pdf&amp;tipo=rutaDocm" TargetMode="External"/><Relationship Id="rId518" Type="http://schemas.openxmlformats.org/officeDocument/2006/relationships/hyperlink" Target="https://docm.jccm.es/portaldocm/descargarArchivo.do?ruta=2021/02/26/pdf/2021_1983.pdf&amp;tipo=rutaDocm" TargetMode="External"/><Relationship Id="rId519" Type="http://schemas.openxmlformats.org/officeDocument/2006/relationships/hyperlink" Target="https://docm.jccm.es/portaldocm/descargarArchivo.do?ruta=2021/02/26/pdf/2021_1788.pdf&amp;tipo=rutaDocm" TargetMode="External"/><Relationship Id="rId520" Type="http://schemas.openxmlformats.org/officeDocument/2006/relationships/hyperlink" Target="https://docm.jccm.es/portaldocm/descargarArchivo.do?ruta=2021/02/26/pdf/2021_1760.pdf&amp;tipo=rutaDocm" TargetMode="External"/><Relationship Id="rId521" Type="http://schemas.openxmlformats.org/officeDocument/2006/relationships/hyperlink" Target="https://docm.jccm.es/portaldocm/descargarArchivo.do?ruta=2021/02/26/pdf/2021_1838.pdf&amp;tipo=rutaDocm" TargetMode="External"/><Relationship Id="rId522" Type="http://schemas.openxmlformats.org/officeDocument/2006/relationships/hyperlink" Target="https://docm.jccm.es/portaldocm/descargarArchivo.do?ruta=2021/02/26/pdf/2021_1839.pdf&amp;tipo=rutaDocm" TargetMode="External"/><Relationship Id="rId523" Type="http://schemas.openxmlformats.org/officeDocument/2006/relationships/hyperlink" Target="https://docm.jccm.es/portaldocm/descargarArchivo.do?ruta=2021/02/26/pdf/2021_1840.pdf&amp;tipo=rutaDocm" TargetMode="External"/><Relationship Id="rId524" Type="http://schemas.openxmlformats.org/officeDocument/2006/relationships/hyperlink" Target="https://docm.jccm.es/portaldocm/descargarArchivo.do?ruta=2021/02/26/pdf/2021_1841.pdf&amp;tipo=rutaDocm" TargetMode="External"/><Relationship Id="rId525" Type="http://schemas.openxmlformats.org/officeDocument/2006/relationships/hyperlink" Target="https://docm.jccm.es/portaldocm/descargarArchivo.do?ruta=2021/02/26/pdf/2021_1842.pdf&amp;tipo=rutaDocm" TargetMode="External"/><Relationship Id="rId526" Type="http://schemas.openxmlformats.org/officeDocument/2006/relationships/hyperlink" Target="https://docm.jccm.es/portaldocm/descargarArchivo.do?ruta=2021/02/26/pdf/2021_1843.pdf&amp;tipo=rutaDocm" TargetMode="External"/><Relationship Id="rId527" Type="http://schemas.openxmlformats.org/officeDocument/2006/relationships/hyperlink" Target="https://docm.jccm.es/portaldocm/descargarArchivo.do?ruta=2021/02/26/pdf/2021_1849.pdf&amp;tipo=rutaDocm" TargetMode="External"/><Relationship Id="rId528" Type="http://schemas.openxmlformats.org/officeDocument/2006/relationships/hyperlink" Target="https://docm.jccm.es/portaldocm/descargarArchivo.do?ruta=2021/02/26/pdf/2021_1850.pdf&amp;tipo=rutaDocm" TargetMode="External"/><Relationship Id="rId529" Type="http://schemas.openxmlformats.org/officeDocument/2006/relationships/hyperlink" Target="https://docm.jccm.es/portaldocm/descargarArchivo.do?ruta=2021/02/26/pdf/2021_1951.pdf&amp;tipo=rutaDocm" TargetMode="External"/><Relationship Id="rId530" Type="http://schemas.openxmlformats.org/officeDocument/2006/relationships/hyperlink" Target="https://docm.jccm.es/portaldocm/descargarArchivo.do?ruta=2021/02/26/pdf/2021_1847.pdf&amp;tipo=rutaDocm" TargetMode="External"/><Relationship Id="rId531" Type="http://schemas.openxmlformats.org/officeDocument/2006/relationships/hyperlink" Target="https://docm.jccm.es/portaldocm/descargarArchivo.do?ruta=2021/02/26/pdf/2021_1844.pdf&amp;tipo=rutaDocm" TargetMode="External"/><Relationship Id="rId532" Type="http://schemas.openxmlformats.org/officeDocument/2006/relationships/hyperlink" Target="https://docm.jccm.es/portaldocm/descargarArchivo.do?ruta=2021/02/26/pdf/2021_1845.pdf&amp;tipo=rutaDocm" TargetMode="External"/><Relationship Id="rId533" Type="http://schemas.openxmlformats.org/officeDocument/2006/relationships/hyperlink" Target="https://docm.jccm.es/portaldocm/descargarArchivo.do?ruta=2021/02/26/pdf/2021_1846.pdf&amp;tipo=rutaDocm" TargetMode="External"/><Relationship Id="rId534" Type="http://schemas.openxmlformats.org/officeDocument/2006/relationships/hyperlink" Target="https://docm.jccm.es/portaldocm/descargarArchivo.do?ruta=2021/02/26/pdf/2021_1814.pdf&amp;tipo=rutaDocm" TargetMode="External"/><Relationship Id="rId535" Type="http://schemas.openxmlformats.org/officeDocument/2006/relationships/hyperlink" Target="https://docm.jccm.es/portaldocm/descargarArchivo.do?ruta=2021/02/26/pdf/2021_1970.pdf&amp;tipo=rutaDocm" TargetMode="External"/><Relationship Id="rId536" Type="http://schemas.openxmlformats.org/officeDocument/2006/relationships/hyperlink" Target="https://docm.jccm.es/portaldocm/descargarArchivo.do?ruta=2021/02/26/pdf/2021_1290.pdf&amp;tipo=rutaDocm" TargetMode="External"/><Relationship Id="rId537" Type="http://schemas.openxmlformats.org/officeDocument/2006/relationships/hyperlink" Target="https://docm.jccm.es/portaldocm/descargarArchivo.do?ruta=2021/02/26/pdf/2021_1800.pdf&amp;tipo=rutaDocm" TargetMode="External"/><Relationship Id="rId538" Type="http://schemas.openxmlformats.org/officeDocument/2006/relationships/hyperlink" Target="https://docm.jccm.es/portaldocm/descargarArchivo.do?ruta=2021/02/26/pdf/2021_1802.pdf&amp;tipo=rutaDocm" TargetMode="External"/><Relationship Id="rId539" Type="http://schemas.openxmlformats.org/officeDocument/2006/relationships/hyperlink" Target="https://docm.jccm.es/portaldocm/descargarArchivo.do?ruta=2021/02/26/pdf/2021_1833.pdf&amp;tipo=rutaDocm" TargetMode="External"/><Relationship Id="rId540" Type="http://schemas.openxmlformats.org/officeDocument/2006/relationships/hyperlink" Target="https://docm.jccm.es/portaldocm/descargarArchivo.do?ruta=2021/02/26/pdf/2021_1837.pdf&amp;tipo=rutaDocm" TargetMode="External"/><Relationship Id="rId541" Type="http://schemas.openxmlformats.org/officeDocument/2006/relationships/hyperlink" Target="https://docm.jccm.es/portaldocm/descargarArchivo.do?ruta=2021/02/26/pdf/2021_1811.pdf&amp;tipo=rutaDocm" TargetMode="External"/><Relationship Id="rId542" Type="http://schemas.openxmlformats.org/officeDocument/2006/relationships/hyperlink" Target="https://docm.jccm.es/portaldocm/descargarArchivo.do?ruta=2021/02/26/pdf/2021_1040.pdf&amp;tipo=rutaDocm" TargetMode="External"/><Relationship Id="rId543" Type="http://schemas.openxmlformats.org/officeDocument/2006/relationships/hyperlink" Target="https://docm.jccm.es/portaldocm/descargarArchivo.do?ruta=2021/02/26/pdf/2021_1603.pdf&amp;tipo=rutaDocm" TargetMode="External"/><Relationship Id="rId544" Type="http://schemas.openxmlformats.org/officeDocument/2006/relationships/hyperlink" Target="https://docm.jccm.es/portaldocm/descargarArchivo.do?ruta=2021/02/26/pdf/2021_1734.pdf&amp;tipo=rutaDocm" TargetMode="External"/><Relationship Id="rId545" Type="http://schemas.openxmlformats.org/officeDocument/2006/relationships/hyperlink" Target="https://docm.jccm.es/portaldocm/descargarArchivo.do?ruta=2021/02/26/pdf/2021_1969.pdf&amp;tipo=rutaDocm" TargetMode="External"/><Relationship Id="rId546" Type="http://schemas.openxmlformats.org/officeDocument/2006/relationships/hyperlink" Target="https://docm.jccm.es/portaldocm/descargarArchivo.do?ruta=2021/02/26/pdf/2021_1759.pdf&amp;tipo=rutaDocm" TargetMode="External"/><Relationship Id="rId547" Type="http://schemas.openxmlformats.org/officeDocument/2006/relationships/hyperlink" Target="https://docm.jccm.es/portaldocm/descargarArchivo.do?ruta=2021/02/26/pdf/2021_1755.pdf&amp;tipo=rutaDocm" TargetMode="External"/><Relationship Id="rId548" Type="http://schemas.openxmlformats.org/officeDocument/2006/relationships/hyperlink" Target="https://docm.jccm.es/portaldocm/descargarArchivo.do?ruta=2021/02/26/pdf/2021_1253.pdf&amp;tipo=rutaDoc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2:I550"/>
  <sheetViews>
    <sheetView workbookViewId="0" showGridLines="0" defaultGridColor="1"/>
  </sheetViews>
  <sheetFormatPr defaultColWidth="8.33333" defaultRowHeight="19.9" customHeight="1" outlineLevelRow="0" outlineLevelCol="0"/>
  <cols>
    <col min="1" max="1" width="113.5" style="1" customWidth="1"/>
    <col min="2" max="2" width="166.672" style="1" customWidth="1"/>
    <col min="3" max="3" width="16.3516" style="1" customWidth="1"/>
    <col min="4" max="5" width="166.672" style="1" customWidth="1"/>
    <col min="6" max="9" width="8.35156" style="1" customWidth="1"/>
    <col min="10" max="16384" width="8.35156" style="1" customWidth="1"/>
  </cols>
  <sheetData>
    <row r="1" ht="27.65" customHeight="1">
      <c r="A1" t="s" s="2">
        <v>0</v>
      </c>
      <c r="B1" s="2"/>
      <c r="C1" s="2"/>
      <c r="D1" s="2"/>
      <c r="E1" s="2"/>
      <c r="F1" s="2"/>
      <c r="G1" s="2"/>
      <c r="H1" s="2"/>
      <c r="I1" s="2"/>
    </row>
    <row r="2" ht="20.25" customHeight="1">
      <c r="A2" t="s" s="3">
        <v>1</v>
      </c>
      <c r="B2" t="s" s="3">
        <v>2</v>
      </c>
      <c r="C2" t="s" s="3">
        <v>3</v>
      </c>
      <c r="D2" t="s" s="3">
        <v>4</v>
      </c>
      <c r="E2" t="s" s="4">
        <v>5</v>
      </c>
      <c r="F2" s="5"/>
      <c r="G2" s="5"/>
      <c r="H2" s="5"/>
      <c r="I2" s="5"/>
    </row>
    <row r="3" ht="20.25" customHeight="1">
      <c r="A3" t="s" s="6">
        <f>HYPERLINK("https://docm.jccm.es/portaldocm/descargarArchivo.do?ruta=2021/02/12/pdf/2021_1372.pdf&amp;tipo=rutaDocm","2021/1372")</f>
        <v>6</v>
      </c>
      <c r="B3" t="s" s="7">
        <v>7</v>
      </c>
      <c r="C3" t="s" s="8">
        <v>8</v>
      </c>
      <c r="D3" t="s" s="8">
        <v>9</v>
      </c>
      <c r="E3" s="9"/>
      <c r="F3" s="10"/>
      <c r="G3" s="10"/>
      <c r="H3" s="10"/>
      <c r="I3" s="10"/>
    </row>
    <row r="4" ht="20.05" customHeight="1">
      <c r="A4" t="s" s="11">
        <f>HYPERLINK("https://docm.jccm.es/portaldocm/descargarArchivo.do?ruta=2021/02/12/pdf/2021_1231.pdf&amp;tipo=rutaDocm","2021/1231")</f>
        <v>10</v>
      </c>
      <c r="B4" t="s" s="12">
        <v>11</v>
      </c>
      <c r="C4" t="s" s="13">
        <v>8</v>
      </c>
      <c r="D4" t="s" s="13">
        <v>12</v>
      </c>
      <c r="E4" s="14"/>
      <c r="F4" s="15"/>
      <c r="G4" s="15"/>
      <c r="H4" s="15"/>
      <c r="I4" s="15"/>
    </row>
    <row r="5" ht="20.05" customHeight="1">
      <c r="A5" t="s" s="11">
        <f>HYPERLINK("https://docm.jccm.es/portaldocm/descargarArchivo.do?ruta=2021/02/12/pdf/2021_1109.pdf&amp;tipo=rutaDocm","2021/1109")</f>
        <v>13</v>
      </c>
      <c r="B5" t="s" s="12">
        <v>14</v>
      </c>
      <c r="C5" t="s" s="13">
        <v>8</v>
      </c>
      <c r="D5" t="s" s="13">
        <v>15</v>
      </c>
      <c r="E5" t="s" s="16">
        <v>16</v>
      </c>
      <c r="F5" s="15"/>
      <c r="G5" s="15"/>
      <c r="H5" s="15"/>
      <c r="I5" s="15"/>
    </row>
    <row r="6" ht="20.05" customHeight="1">
      <c r="A6" t="s" s="11">
        <f>HYPERLINK("https://docm.jccm.es/portaldocm/descargarArchivo.do?ruta=2021/02/12/pdf/2021_1248.pdf&amp;tipo=rutaDocm","2021/1248")</f>
        <v>17</v>
      </c>
      <c r="B6" t="s" s="12">
        <v>18</v>
      </c>
      <c r="C6" t="s" s="13">
        <v>8</v>
      </c>
      <c r="D6" t="s" s="13">
        <v>19</v>
      </c>
      <c r="E6" t="s" s="16">
        <v>20</v>
      </c>
      <c r="F6" s="15"/>
      <c r="G6" s="15"/>
      <c r="H6" s="15"/>
      <c r="I6" s="15"/>
    </row>
    <row r="7" ht="20.05" customHeight="1">
      <c r="A7" t="s" s="11">
        <f>HYPERLINK("https://docm.jccm.es/portaldocm/descargarArchivo.do?ruta=2021/02/12/pdf/2021_1250.pdf&amp;tipo=rutaDocm","2021/1250")</f>
        <v>21</v>
      </c>
      <c r="B7" t="s" s="12">
        <v>22</v>
      </c>
      <c r="C7" t="s" s="13">
        <v>8</v>
      </c>
      <c r="D7" t="s" s="13">
        <v>23</v>
      </c>
      <c r="E7" s="14"/>
      <c r="F7" s="15"/>
      <c r="G7" s="15"/>
      <c r="H7" s="15"/>
      <c r="I7" s="15"/>
    </row>
    <row r="8" ht="20.05" customHeight="1">
      <c r="A8" t="s" s="11">
        <f>HYPERLINK("https://docm.jccm.es/portaldocm/descargarArchivo.do?ruta=2021/02/12/pdf/2021_1194.pdf&amp;tipo=rutaDocm","2021/1194")</f>
        <v>24</v>
      </c>
      <c r="B8" t="s" s="12">
        <v>25</v>
      </c>
      <c r="C8" t="s" s="13">
        <v>8</v>
      </c>
      <c r="D8" t="s" s="13">
        <v>26</v>
      </c>
      <c r="E8" s="14"/>
      <c r="F8" s="15"/>
      <c r="G8" s="15"/>
      <c r="H8" s="15"/>
      <c r="I8" s="15"/>
    </row>
    <row r="9" ht="20.05" customHeight="1">
      <c r="A9" t="s" s="11">
        <f>HYPERLINK("https://docm.jccm.es/portaldocm/descargarArchivo.do?ruta=2021/02/12/pdf/2021_1236.pdf&amp;tipo=rutaDocm","2021/1236")</f>
        <v>27</v>
      </c>
      <c r="B9" t="s" s="12">
        <v>28</v>
      </c>
      <c r="C9" t="s" s="13">
        <v>8</v>
      </c>
      <c r="D9" t="s" s="13">
        <v>29</v>
      </c>
      <c r="E9" s="14"/>
      <c r="F9" s="15"/>
      <c r="G9" s="15"/>
      <c r="H9" s="15"/>
      <c r="I9" s="15"/>
    </row>
    <row r="10" ht="20.05" customHeight="1">
      <c r="A10" t="s" s="11">
        <f>HYPERLINK("https://docm.jccm.es/portaldocm/descargarArchivo.do?ruta=2021/02/12/pdf/2021_1237.pdf&amp;tipo=rutaDocm","2021/1237")</f>
        <v>30</v>
      </c>
      <c r="B10" t="s" s="12">
        <v>31</v>
      </c>
      <c r="C10" t="s" s="13">
        <v>8</v>
      </c>
      <c r="D10" t="s" s="13">
        <v>29</v>
      </c>
      <c r="E10" s="14"/>
      <c r="F10" s="15"/>
      <c r="G10" s="15"/>
      <c r="H10" s="15"/>
      <c r="I10" s="15"/>
    </row>
    <row r="11" ht="20.05" customHeight="1">
      <c r="A11" t="s" s="11">
        <f>HYPERLINK("https://docm.jccm.es/portaldocm/descargarArchivo.do?ruta=2021/02/12/pdf/2021_1238.pdf&amp;tipo=rutaDocm","2021/1238")</f>
        <v>32</v>
      </c>
      <c r="B11" t="s" s="12">
        <v>33</v>
      </c>
      <c r="C11" t="s" s="13">
        <v>8</v>
      </c>
      <c r="D11" t="s" s="13">
        <v>29</v>
      </c>
      <c r="E11" s="14"/>
      <c r="F11" s="15"/>
      <c r="G11" s="15"/>
      <c r="H11" s="15"/>
      <c r="I11" s="15"/>
    </row>
    <row r="12" ht="20.05" customHeight="1">
      <c r="A12" t="s" s="11">
        <f>HYPERLINK("https://docm.jccm.es/portaldocm/descargarArchivo.do?ruta=2021/02/12/pdf/2021_1239.pdf&amp;tipo=rutaDocm","2021/1239")</f>
        <v>34</v>
      </c>
      <c r="B12" t="s" s="12">
        <v>35</v>
      </c>
      <c r="C12" t="s" s="13">
        <v>8</v>
      </c>
      <c r="D12" t="s" s="13">
        <v>29</v>
      </c>
      <c r="E12" s="14"/>
      <c r="F12" s="15"/>
      <c r="G12" s="15"/>
      <c r="H12" s="15"/>
      <c r="I12" s="15"/>
    </row>
    <row r="13" ht="20.05" customHeight="1">
      <c r="A13" t="s" s="11">
        <f>HYPERLINK("https://docm.jccm.es/portaldocm/descargarArchivo.do?ruta=2021/02/12/pdf/2021_1240.pdf&amp;tipo=rutaDocm","2021/1240")</f>
        <v>36</v>
      </c>
      <c r="B13" t="s" s="12">
        <v>37</v>
      </c>
      <c r="C13" t="s" s="13">
        <v>8</v>
      </c>
      <c r="D13" t="s" s="13">
        <v>29</v>
      </c>
      <c r="E13" s="14"/>
      <c r="F13" s="15"/>
      <c r="G13" s="15"/>
      <c r="H13" s="15"/>
      <c r="I13" s="15"/>
    </row>
    <row r="14" ht="20.05" customHeight="1">
      <c r="A14" t="s" s="11">
        <f>HYPERLINK("https://docm.jccm.es/portaldocm/descargarArchivo.do?ruta=2021/02/12/pdf/2021_1241.pdf&amp;tipo=rutaDocm","2021/1241")</f>
        <v>38</v>
      </c>
      <c r="B14" t="s" s="12">
        <v>39</v>
      </c>
      <c r="C14" t="s" s="13">
        <v>8</v>
      </c>
      <c r="D14" t="s" s="13">
        <v>29</v>
      </c>
      <c r="E14" s="14"/>
      <c r="F14" s="15"/>
      <c r="G14" s="15"/>
      <c r="H14" s="15"/>
      <c r="I14" s="15"/>
    </row>
    <row r="15" ht="20.05" customHeight="1">
      <c r="A15" t="s" s="11">
        <f>HYPERLINK("https://docm.jccm.es/portaldocm/descargarArchivo.do?ruta=2021/02/12/pdf/2021_1215.pdf&amp;tipo=rutaDocm","2021/1215")</f>
        <v>40</v>
      </c>
      <c r="B15" t="s" s="12">
        <v>41</v>
      </c>
      <c r="C15" t="s" s="13">
        <v>8</v>
      </c>
      <c r="D15" t="s" s="13">
        <v>42</v>
      </c>
      <c r="E15" s="14"/>
      <c r="F15" s="15"/>
      <c r="G15" s="15"/>
      <c r="H15" s="15"/>
      <c r="I15" s="15"/>
    </row>
    <row r="16" ht="20.05" customHeight="1">
      <c r="A16" t="s" s="11">
        <f>HYPERLINK("https://docm.jccm.es/portaldocm/descargarArchivo.do?ruta=2021/02/12/pdf/2021_1221.pdf&amp;tipo=rutaDocm","2021/1221")</f>
        <v>43</v>
      </c>
      <c r="B16" t="s" s="12">
        <v>44</v>
      </c>
      <c r="C16" t="s" s="13">
        <v>8</v>
      </c>
      <c r="D16" t="s" s="13">
        <v>42</v>
      </c>
      <c r="E16" s="14"/>
      <c r="F16" s="15"/>
      <c r="G16" s="15"/>
      <c r="H16" s="15"/>
      <c r="I16" s="15"/>
    </row>
    <row r="17" ht="20.05" customHeight="1">
      <c r="A17" t="s" s="11">
        <f>HYPERLINK("https://docm.jccm.es/portaldocm/descargarArchivo.do?ruta=2021/02/12/pdf/2021_1226.pdf&amp;tipo=rutaDocm","2021/1226")</f>
        <v>45</v>
      </c>
      <c r="B17" t="s" s="12">
        <v>46</v>
      </c>
      <c r="C17" t="s" s="13">
        <v>8</v>
      </c>
      <c r="D17" t="s" s="13">
        <v>42</v>
      </c>
      <c r="E17" s="14"/>
      <c r="F17" s="15"/>
      <c r="G17" s="15"/>
      <c r="H17" s="15"/>
      <c r="I17" s="15"/>
    </row>
    <row r="18" ht="20.05" customHeight="1">
      <c r="A18" t="s" s="11">
        <f>HYPERLINK("https://docm.jccm.es/portaldocm/descargarArchivo.do?ruta=2021/02/12/pdf/2021_1207.pdf&amp;tipo=rutaDocm","2021/1207")</f>
        <v>47</v>
      </c>
      <c r="B18" t="s" s="12">
        <v>48</v>
      </c>
      <c r="C18" t="s" s="13">
        <v>8</v>
      </c>
      <c r="D18" t="s" s="13">
        <v>42</v>
      </c>
      <c r="E18" s="14"/>
      <c r="F18" s="15"/>
      <c r="G18" s="15"/>
      <c r="H18" s="15"/>
      <c r="I18" s="15"/>
    </row>
    <row r="19" ht="20.05" customHeight="1">
      <c r="A19" t="s" s="11">
        <f>HYPERLINK("https://docm.jccm.es/portaldocm/descargarArchivo.do?ruta=2021/02/12/pdf/2021_1208.pdf&amp;tipo=rutaDocm","2021/1208")</f>
        <v>49</v>
      </c>
      <c r="B19" t="s" s="12">
        <v>50</v>
      </c>
      <c r="C19" t="s" s="13">
        <v>8</v>
      </c>
      <c r="D19" t="s" s="13">
        <v>42</v>
      </c>
      <c r="E19" s="14"/>
      <c r="F19" s="15"/>
      <c r="G19" s="15"/>
      <c r="H19" s="15"/>
      <c r="I19" s="15"/>
    </row>
    <row r="20" ht="20.05" customHeight="1">
      <c r="A20" t="s" s="11">
        <f>HYPERLINK("https://docm.jccm.es/portaldocm/descargarArchivo.do?ruta=2021/02/12/pdf/2021_1209.pdf&amp;tipo=rutaDocm","2021/1209")</f>
        <v>51</v>
      </c>
      <c r="B20" t="s" s="12">
        <v>52</v>
      </c>
      <c r="C20" t="s" s="13">
        <v>8</v>
      </c>
      <c r="D20" t="s" s="13">
        <v>42</v>
      </c>
      <c r="E20" s="14"/>
      <c r="F20" s="15"/>
      <c r="G20" s="15"/>
      <c r="H20" s="15"/>
      <c r="I20" s="15"/>
    </row>
    <row r="21" ht="20.05" customHeight="1">
      <c r="A21" t="s" s="11">
        <f>HYPERLINK("https://docm.jccm.es/portaldocm/descargarArchivo.do?ruta=2021/02/12/pdf/2021_1210.pdf&amp;tipo=rutaDocm","2021/1210")</f>
        <v>53</v>
      </c>
      <c r="B21" t="s" s="12">
        <v>54</v>
      </c>
      <c r="C21" t="s" s="13">
        <v>8</v>
      </c>
      <c r="D21" t="s" s="13">
        <v>42</v>
      </c>
      <c r="E21" s="14"/>
      <c r="F21" s="15"/>
      <c r="G21" s="15"/>
      <c r="H21" s="15"/>
      <c r="I21" s="15"/>
    </row>
    <row r="22" ht="20.05" customHeight="1">
      <c r="A22" t="s" s="11">
        <f>HYPERLINK("https://docm.jccm.es/portaldocm/descargarArchivo.do?ruta=2021/02/12/pdf/2021_1211.pdf&amp;tipo=rutaDocm","2021/1211")</f>
        <v>55</v>
      </c>
      <c r="B22" t="s" s="12">
        <v>56</v>
      </c>
      <c r="C22" t="s" s="13">
        <v>8</v>
      </c>
      <c r="D22" t="s" s="13">
        <v>42</v>
      </c>
      <c r="E22" s="14"/>
      <c r="F22" s="15"/>
      <c r="G22" s="15"/>
      <c r="H22" s="15"/>
      <c r="I22" s="15"/>
    </row>
    <row r="23" ht="20.05" customHeight="1">
      <c r="A23" t="s" s="11">
        <f>HYPERLINK("https://docm.jccm.es/portaldocm/descargarArchivo.do?ruta=2021/02/12/pdf/2021_1212.pdf&amp;tipo=rutaDocm","2021/1212")</f>
        <v>57</v>
      </c>
      <c r="B23" t="s" s="12">
        <v>58</v>
      </c>
      <c r="C23" t="s" s="13">
        <v>8</v>
      </c>
      <c r="D23" t="s" s="13">
        <v>42</v>
      </c>
      <c r="E23" s="14"/>
      <c r="F23" s="15"/>
      <c r="G23" s="15"/>
      <c r="H23" s="15"/>
      <c r="I23" s="15"/>
    </row>
    <row r="24" ht="20.05" customHeight="1">
      <c r="A24" t="s" s="11">
        <f>HYPERLINK("https://docm.jccm.es/portaldocm/descargarArchivo.do?ruta=2021/02/12/pdf/2021_1213.pdf&amp;tipo=rutaDocm","2021/1213")</f>
        <v>59</v>
      </c>
      <c r="B24" t="s" s="12">
        <v>60</v>
      </c>
      <c r="C24" t="s" s="13">
        <v>8</v>
      </c>
      <c r="D24" t="s" s="13">
        <v>42</v>
      </c>
      <c r="E24" s="14"/>
      <c r="F24" s="15"/>
      <c r="G24" s="15"/>
      <c r="H24" s="15"/>
      <c r="I24" s="15"/>
    </row>
    <row r="25" ht="20.05" customHeight="1">
      <c r="A25" t="s" s="11">
        <f>HYPERLINK("https://docm.jccm.es/portaldocm/descargarArchivo.do?ruta=2021/02/12/pdf/2021_1214.pdf&amp;tipo=rutaDocm","2021/1214")</f>
        <v>61</v>
      </c>
      <c r="B25" t="s" s="12">
        <v>62</v>
      </c>
      <c r="C25" t="s" s="13">
        <v>8</v>
      </c>
      <c r="D25" t="s" s="13">
        <v>42</v>
      </c>
      <c r="E25" s="14"/>
      <c r="F25" s="15"/>
      <c r="G25" s="15"/>
      <c r="H25" s="15"/>
      <c r="I25" s="15"/>
    </row>
    <row r="26" ht="20.05" customHeight="1">
      <c r="A26" t="s" s="11">
        <f>HYPERLINK("https://docm.jccm.es/portaldocm/descargarArchivo.do?ruta=2021/02/12/pdf/2021_1219.pdf&amp;tipo=rutaDocm","2021/1219")</f>
        <v>63</v>
      </c>
      <c r="B26" t="s" s="12">
        <v>64</v>
      </c>
      <c r="C26" t="s" s="13">
        <v>8</v>
      </c>
      <c r="D26" t="s" s="13">
        <v>42</v>
      </c>
      <c r="E26" s="14"/>
      <c r="F26" s="15"/>
      <c r="G26" s="15"/>
      <c r="H26" s="15"/>
      <c r="I26" s="15"/>
    </row>
    <row r="27" ht="20.05" customHeight="1">
      <c r="A27" t="s" s="11">
        <f>HYPERLINK("https://docm.jccm.es/portaldocm/descargarArchivo.do?ruta=2021/02/12/pdf/2021_1225.pdf&amp;tipo=rutaDocm","2021/1225")</f>
        <v>65</v>
      </c>
      <c r="B27" t="s" s="12">
        <v>66</v>
      </c>
      <c r="C27" t="s" s="13">
        <v>8</v>
      </c>
      <c r="D27" t="s" s="13">
        <v>42</v>
      </c>
      <c r="E27" s="14"/>
      <c r="F27" s="15"/>
      <c r="G27" s="15"/>
      <c r="H27" s="15"/>
      <c r="I27" s="15"/>
    </row>
    <row r="28" ht="20.05" customHeight="1">
      <c r="A28" t="s" s="11">
        <f>HYPERLINK("https://docm.jccm.es/portaldocm/descargarArchivo.do?ruta=2021/02/12/pdf/2021_1228.pdf&amp;tipo=rutaDocm","2021/1228")</f>
        <v>67</v>
      </c>
      <c r="B28" t="s" s="12">
        <v>68</v>
      </c>
      <c r="C28" t="s" s="13">
        <v>8</v>
      </c>
      <c r="D28" t="s" s="13">
        <v>42</v>
      </c>
      <c r="E28" s="14"/>
      <c r="F28" s="15"/>
      <c r="G28" s="15"/>
      <c r="H28" s="15"/>
      <c r="I28" s="15"/>
    </row>
    <row r="29" ht="20.05" customHeight="1">
      <c r="A29" t="s" s="11">
        <f>HYPERLINK("https://docm.jccm.es/portaldocm/descargarArchivo.do?ruta=2021/02/12/pdf/2021_1229.pdf&amp;tipo=rutaDocm","2021/1229")</f>
        <v>69</v>
      </c>
      <c r="B29" t="s" s="12">
        <v>70</v>
      </c>
      <c r="C29" t="s" s="13">
        <v>8</v>
      </c>
      <c r="D29" t="s" s="13">
        <v>42</v>
      </c>
      <c r="E29" s="14"/>
      <c r="F29" s="15"/>
      <c r="G29" s="15"/>
      <c r="H29" s="15"/>
      <c r="I29" s="15"/>
    </row>
    <row r="30" ht="20.05" customHeight="1">
      <c r="A30" t="s" s="11">
        <f>HYPERLINK("https://docm.jccm.es/portaldocm/descargarArchivo.do?ruta=2021/02/12/pdf/2021_1217.pdf&amp;tipo=rutaDocm","2021/1217")</f>
        <v>71</v>
      </c>
      <c r="B30" t="s" s="12">
        <v>72</v>
      </c>
      <c r="C30" t="s" s="13">
        <v>8</v>
      </c>
      <c r="D30" t="s" s="13">
        <v>42</v>
      </c>
      <c r="E30" s="14"/>
      <c r="F30" s="15"/>
      <c r="G30" s="15"/>
      <c r="H30" s="15"/>
      <c r="I30" s="15"/>
    </row>
    <row r="31" ht="20.05" customHeight="1">
      <c r="A31" t="s" s="11">
        <f>HYPERLINK("https://docm.jccm.es/portaldocm/descargarArchivo.do?ruta=2021/02/12/pdf/2021_1220.pdf&amp;tipo=rutaDocm","2021/1220")</f>
        <v>73</v>
      </c>
      <c r="B31" t="s" s="12">
        <v>74</v>
      </c>
      <c r="C31" t="s" s="13">
        <v>8</v>
      </c>
      <c r="D31" t="s" s="13">
        <v>42</v>
      </c>
      <c r="E31" s="14"/>
      <c r="F31" s="15"/>
      <c r="G31" s="15"/>
      <c r="H31" s="15"/>
      <c r="I31" s="15"/>
    </row>
    <row r="32" ht="20.05" customHeight="1">
      <c r="A32" t="s" s="11">
        <f>HYPERLINK("https://docm.jccm.es/portaldocm/descargarArchivo.do?ruta=2021/02/12/pdf/2021_1242.pdf&amp;tipo=rutaDocm","2021/1242")</f>
        <v>75</v>
      </c>
      <c r="B32" t="s" s="12">
        <v>76</v>
      </c>
      <c r="C32" t="s" s="13">
        <v>8</v>
      </c>
      <c r="D32" t="s" s="13">
        <v>77</v>
      </c>
      <c r="E32" s="14"/>
      <c r="F32" s="15"/>
      <c r="G32" s="15"/>
      <c r="H32" s="15"/>
      <c r="I32" s="15"/>
    </row>
    <row r="33" ht="20.05" customHeight="1">
      <c r="A33" t="s" s="11">
        <f>HYPERLINK("https://docm.jccm.es/portaldocm/descargarArchivo.do?ruta=2021/02/12/pdf/2021_1243.pdf&amp;tipo=rutaDocm","2021/1243")</f>
        <v>78</v>
      </c>
      <c r="B33" t="s" s="12">
        <v>79</v>
      </c>
      <c r="C33" t="s" s="13">
        <v>8</v>
      </c>
      <c r="D33" t="s" s="13">
        <v>77</v>
      </c>
      <c r="E33" s="14"/>
      <c r="F33" s="15"/>
      <c r="G33" s="15"/>
      <c r="H33" s="15"/>
      <c r="I33" s="15"/>
    </row>
    <row r="34" ht="20.05" customHeight="1">
      <c r="A34" t="s" s="11">
        <f>HYPERLINK("https://docm.jccm.es/portaldocm/descargarArchivo.do?ruta=2021/02/12/pdf/2021_1198.pdf&amp;tipo=rutaDocm","2021/1198")</f>
        <v>80</v>
      </c>
      <c r="B34" t="s" s="12">
        <v>81</v>
      </c>
      <c r="C34" t="s" s="13">
        <v>8</v>
      </c>
      <c r="D34" t="s" s="13">
        <v>29</v>
      </c>
      <c r="E34" s="14"/>
      <c r="F34" s="15"/>
      <c r="G34" s="15"/>
      <c r="H34" s="15"/>
      <c r="I34" s="15"/>
    </row>
    <row r="35" ht="20.05" customHeight="1">
      <c r="A35" t="s" s="11">
        <f>HYPERLINK("https://docm.jccm.es/portaldocm/descargarArchivo.do?ruta=2021/02/12/pdf/2021_1199.pdf&amp;tipo=rutaDocm","2021/1199")</f>
        <v>82</v>
      </c>
      <c r="B35" t="s" s="12">
        <v>83</v>
      </c>
      <c r="C35" t="s" s="13">
        <v>8</v>
      </c>
      <c r="D35" t="s" s="13">
        <v>29</v>
      </c>
      <c r="E35" s="14"/>
      <c r="F35" s="15"/>
      <c r="G35" s="15"/>
      <c r="H35" s="15"/>
      <c r="I35" s="15"/>
    </row>
    <row r="36" ht="20.05" customHeight="1">
      <c r="A36" t="s" s="11">
        <f>HYPERLINK("https://docm.jccm.es/portaldocm/descargarArchivo.do?ruta=2021/02/12/pdf/2021_1201.pdf&amp;tipo=rutaDocm","2021/1201")</f>
        <v>84</v>
      </c>
      <c r="B36" t="s" s="12">
        <v>85</v>
      </c>
      <c r="C36" t="s" s="13">
        <v>8</v>
      </c>
      <c r="D36" t="s" s="13">
        <v>29</v>
      </c>
      <c r="E36" s="14"/>
      <c r="F36" s="15"/>
      <c r="G36" s="15"/>
      <c r="H36" s="15"/>
      <c r="I36" s="15"/>
    </row>
    <row r="37" ht="20.05" customHeight="1">
      <c r="A37" t="s" s="11">
        <f>HYPERLINK("https://docm.jccm.es/portaldocm/descargarArchivo.do?ruta=2021/02/12/pdf/2021_1235.pdf&amp;tipo=rutaDocm","2021/1235")</f>
        <v>86</v>
      </c>
      <c r="B37" t="s" s="12">
        <v>87</v>
      </c>
      <c r="C37" t="s" s="13">
        <v>8</v>
      </c>
      <c r="D37" t="s" s="13">
        <v>29</v>
      </c>
      <c r="E37" s="14"/>
      <c r="F37" s="15"/>
      <c r="G37" s="15"/>
      <c r="H37" s="15"/>
      <c r="I37" s="15"/>
    </row>
    <row r="38" ht="20.05" customHeight="1">
      <c r="A38" t="s" s="11">
        <f>HYPERLINK("https://docm.jccm.es/portaldocm/descargarArchivo.do?ruta=2021/02/12/pdf/2021_1245.pdf&amp;tipo=rutaDocm","2021/1245")</f>
        <v>88</v>
      </c>
      <c r="B38" t="s" s="12">
        <v>89</v>
      </c>
      <c r="C38" t="s" s="13">
        <v>8</v>
      </c>
      <c r="D38" t="s" s="13">
        <v>29</v>
      </c>
      <c r="E38" s="14"/>
      <c r="F38" s="15"/>
      <c r="G38" s="15"/>
      <c r="H38" s="15"/>
      <c r="I38" s="15"/>
    </row>
    <row r="39" ht="20.05" customHeight="1">
      <c r="A39" t="s" s="11">
        <f>HYPERLINK("https://docm.jccm.es/portaldocm/descargarArchivo.do?ruta=2021/02/12/pdf/2021_1246.pdf&amp;tipo=rutaDocm","2021/1246")</f>
        <v>90</v>
      </c>
      <c r="B39" t="s" s="12">
        <v>91</v>
      </c>
      <c r="C39" t="s" s="13">
        <v>8</v>
      </c>
      <c r="D39" t="s" s="13">
        <v>29</v>
      </c>
      <c r="E39" s="14"/>
      <c r="F39" s="15"/>
      <c r="G39" s="15"/>
      <c r="H39" s="15"/>
      <c r="I39" s="15"/>
    </row>
    <row r="40" ht="20.05" customHeight="1">
      <c r="A40" t="s" s="11">
        <f>HYPERLINK("https://docm.jccm.es/portaldocm/descargarArchivo.do?ruta=2021/02/12/pdf/2021_1247.pdf&amp;tipo=rutaDocm","2021/1247")</f>
        <v>92</v>
      </c>
      <c r="B40" t="s" s="12">
        <v>93</v>
      </c>
      <c r="C40" t="s" s="13">
        <v>8</v>
      </c>
      <c r="D40" t="s" s="13">
        <v>29</v>
      </c>
      <c r="E40" s="14"/>
      <c r="F40" s="15"/>
      <c r="G40" s="15"/>
      <c r="H40" s="15"/>
      <c r="I40" s="15"/>
    </row>
    <row r="41" ht="20.05" customHeight="1">
      <c r="A41" t="s" s="11">
        <f>HYPERLINK("https://docm.jccm.es/portaldocm/descargarArchivo.do?ruta=2021/02/12/pdf/2021_1197.pdf&amp;tipo=rutaDocm","2021/1197")</f>
        <v>94</v>
      </c>
      <c r="B41" t="s" s="12">
        <v>95</v>
      </c>
      <c r="C41" t="s" s="13">
        <v>8</v>
      </c>
      <c r="D41" t="s" s="13">
        <v>29</v>
      </c>
      <c r="E41" s="14"/>
      <c r="F41" s="15"/>
      <c r="G41" s="15"/>
      <c r="H41" s="15"/>
      <c r="I41" s="15"/>
    </row>
    <row r="42" ht="20.05" customHeight="1">
      <c r="A42" t="s" s="11">
        <f>HYPERLINK("https://docm.jccm.es/portaldocm/descargarArchivo.do?ruta=2021/02/12/pdf/2021_1216.pdf&amp;tipo=rutaDocm","2021/1216")</f>
        <v>96</v>
      </c>
      <c r="B42" t="s" s="12">
        <v>97</v>
      </c>
      <c r="C42" t="s" s="13">
        <v>8</v>
      </c>
      <c r="D42" t="s" s="13">
        <v>42</v>
      </c>
      <c r="E42" s="14"/>
      <c r="F42" s="15"/>
      <c r="G42" s="15"/>
      <c r="H42" s="15"/>
      <c r="I42" s="15"/>
    </row>
    <row r="43" ht="20.05" customHeight="1">
      <c r="A43" t="s" s="11">
        <f>HYPERLINK("https://docm.jccm.es/portaldocm/descargarArchivo.do?ruta=2021/02/12/pdf/2021_1244.pdf&amp;tipo=rutaDocm","2021/1244")</f>
        <v>98</v>
      </c>
      <c r="B43" t="s" s="12">
        <v>99</v>
      </c>
      <c r="C43" t="s" s="13">
        <v>8</v>
      </c>
      <c r="D43" t="s" s="13">
        <v>100</v>
      </c>
      <c r="E43" s="14"/>
      <c r="F43" s="15"/>
      <c r="G43" s="15"/>
      <c r="H43" s="15"/>
      <c r="I43" s="15"/>
    </row>
    <row r="44" ht="20.05" customHeight="1">
      <c r="A44" t="s" s="11">
        <f>HYPERLINK("https://docm.jccm.es/portaldocm/descargarArchivo.do?ruta=2021/02/12/pdf/2021_1188.pdf&amp;tipo=rutaDocm","2021/1188")</f>
        <v>101</v>
      </c>
      <c r="B44" t="s" s="12">
        <v>102</v>
      </c>
      <c r="C44" t="s" s="13">
        <v>8</v>
      </c>
      <c r="D44" t="s" s="13">
        <v>103</v>
      </c>
      <c r="E44" t="s" s="16">
        <v>104</v>
      </c>
      <c r="F44" s="15"/>
      <c r="G44" s="15"/>
      <c r="H44" s="15"/>
      <c r="I44" s="15"/>
    </row>
    <row r="45" ht="20.05" customHeight="1">
      <c r="A45" t="s" s="11">
        <f>HYPERLINK("https://docm.jccm.es/portaldocm/descargarArchivo.do?ruta=2021/02/12/pdf/2021_1190.pdf&amp;tipo=rutaDocm","2021/1190")</f>
        <v>105</v>
      </c>
      <c r="B45" t="s" s="12">
        <v>106</v>
      </c>
      <c r="C45" t="s" s="13">
        <v>8</v>
      </c>
      <c r="D45" t="s" s="13">
        <v>107</v>
      </c>
      <c r="E45" t="s" s="16">
        <v>108</v>
      </c>
      <c r="F45" s="15"/>
      <c r="G45" s="15"/>
      <c r="H45" s="15"/>
      <c r="I45" s="15"/>
    </row>
    <row r="46" ht="20.05" customHeight="1">
      <c r="A46" t="s" s="11">
        <f>HYPERLINK("https://docm.jccm.es/portaldocm/descargarArchivo.do?ruta=2021/02/12/pdf/2021_1191.pdf&amp;tipo=rutaDocm","2021/1191")</f>
        <v>109</v>
      </c>
      <c r="B46" t="s" s="12">
        <v>110</v>
      </c>
      <c r="C46" t="s" s="13">
        <v>8</v>
      </c>
      <c r="D46" t="s" s="13">
        <v>107</v>
      </c>
      <c r="E46" t="s" s="16">
        <v>108</v>
      </c>
      <c r="F46" s="15"/>
      <c r="G46" s="15"/>
      <c r="H46" s="15"/>
      <c r="I46" s="15"/>
    </row>
    <row r="47" ht="20.05" customHeight="1">
      <c r="A47" t="s" s="11">
        <f>HYPERLINK("https://docm.jccm.es/portaldocm/descargarArchivo.do?ruta=2021/02/12/pdf/2021_1232.pdf&amp;tipo=rutaDocm","2021/1232")</f>
        <v>111</v>
      </c>
      <c r="B47" t="s" s="12">
        <v>112</v>
      </c>
      <c r="C47" t="s" s="13">
        <v>8</v>
      </c>
      <c r="D47" t="s" s="13">
        <v>113</v>
      </c>
      <c r="E47" t="s" s="16">
        <v>114</v>
      </c>
      <c r="F47" s="15"/>
      <c r="G47" s="15"/>
      <c r="H47" s="15"/>
      <c r="I47" s="15"/>
    </row>
    <row r="48" ht="20.05" customHeight="1">
      <c r="A48" t="s" s="11">
        <f>HYPERLINK("https://docm.jccm.es/portaldocm/descargarArchivo.do?ruta=2021/02/12/pdf/2021_1331.pdf&amp;tipo=rutaDocm","2021/1331")</f>
        <v>115</v>
      </c>
      <c r="B48" t="s" s="12">
        <v>116</v>
      </c>
      <c r="C48" t="s" s="13">
        <v>8</v>
      </c>
      <c r="D48" t="s" s="13">
        <v>117</v>
      </c>
      <c r="E48" t="s" s="16">
        <v>118</v>
      </c>
      <c r="F48" s="15"/>
      <c r="G48" s="15"/>
      <c r="H48" s="15"/>
      <c r="I48" s="15"/>
    </row>
    <row r="49" ht="20.05" customHeight="1">
      <c r="A49" t="s" s="11">
        <f>HYPERLINK("https://docm.jccm.es/portaldocm/descargarArchivo.do?ruta=2021/02/12/pdf/2021_1192.pdf&amp;tipo=rutaDocm","2021/1192")</f>
        <v>119</v>
      </c>
      <c r="B49" t="s" s="12">
        <v>120</v>
      </c>
      <c r="C49" t="s" s="13">
        <v>8</v>
      </c>
      <c r="D49" t="s" s="13">
        <v>121</v>
      </c>
      <c r="E49" t="s" s="16">
        <v>122</v>
      </c>
      <c r="F49" s="15"/>
      <c r="G49" s="15"/>
      <c r="H49" s="15"/>
      <c r="I49" s="15"/>
    </row>
    <row r="50" ht="20.05" customHeight="1">
      <c r="A50" t="s" s="11">
        <f>HYPERLINK("https://docm.jccm.es/portaldocm/descargarArchivo.do?ruta=2021/02/12/pdf/2021_1193.pdf&amp;tipo=rutaDocm","2021/1193")</f>
        <v>123</v>
      </c>
      <c r="B50" t="s" s="12">
        <v>124</v>
      </c>
      <c r="C50" t="s" s="13">
        <v>8</v>
      </c>
      <c r="D50" t="s" s="13">
        <v>125</v>
      </c>
      <c r="E50" t="s" s="16">
        <v>126</v>
      </c>
      <c r="F50" s="15"/>
      <c r="G50" s="15"/>
      <c r="H50" s="15"/>
      <c r="I50" s="15"/>
    </row>
    <row r="51" ht="20.05" customHeight="1">
      <c r="A51" t="s" s="11">
        <f>HYPERLINK("https://docm.jccm.es/portaldocm/descargarArchivo.do?ruta=2021/02/12/pdf/2021_916.pdf&amp;tipo=rutaDocm","2021/916")</f>
        <v>127</v>
      </c>
      <c r="B51" t="s" s="12">
        <v>128</v>
      </c>
      <c r="C51" t="s" s="13">
        <v>8</v>
      </c>
      <c r="D51" t="s" s="13">
        <v>129</v>
      </c>
      <c r="E51" s="14"/>
      <c r="F51" s="15"/>
      <c r="G51" s="15"/>
      <c r="H51" s="15"/>
      <c r="I51" s="15"/>
    </row>
    <row r="52" ht="20.05" customHeight="1">
      <c r="A52" t="s" s="11">
        <f>HYPERLINK("https://docm.jccm.es/portaldocm/descargarArchivo.do?ruta=2021/02/12/pdf/2021_1252.pdf&amp;tipo=rutaDocm","2021/1252")</f>
        <v>130</v>
      </c>
      <c r="B52" t="s" s="12">
        <v>131</v>
      </c>
      <c r="C52" t="s" s="13">
        <v>8</v>
      </c>
      <c r="D52" s="15"/>
      <c r="E52" s="14"/>
      <c r="F52" s="15"/>
      <c r="G52" s="15"/>
      <c r="H52" s="15"/>
      <c r="I52" s="15"/>
    </row>
    <row r="53" ht="20.05" customHeight="1">
      <c r="A53" t="s" s="11">
        <f>HYPERLINK("https://docm.jccm.es/portaldocm/descargarArchivo.do?ruta=2021/02/12/pdf/2021_1251.pdf&amp;tipo=rutaDocm","2021/1251")</f>
        <v>132</v>
      </c>
      <c r="B53" t="s" s="12">
        <v>133</v>
      </c>
      <c r="C53" t="s" s="13">
        <v>8</v>
      </c>
      <c r="D53" s="15"/>
      <c r="E53" s="14"/>
      <c r="F53" s="15"/>
      <c r="G53" s="15"/>
      <c r="H53" s="15"/>
      <c r="I53" s="15"/>
    </row>
    <row r="54" ht="20.05" customHeight="1">
      <c r="A54" t="s" s="11">
        <f>HYPERLINK("https://docm.jccm.es/portaldocm/descargarArchivo.do?ruta=2021/02/12/pdf/2020_9739.pdf&amp;tipo=rutaDocm","2020/9739")</f>
        <v>134</v>
      </c>
      <c r="B54" t="s" s="12">
        <v>135</v>
      </c>
      <c r="C54" t="s" s="13">
        <v>8</v>
      </c>
      <c r="D54" t="s" s="13">
        <v>42</v>
      </c>
      <c r="E54" s="14"/>
      <c r="F54" s="15"/>
      <c r="G54" s="15"/>
      <c r="H54" s="15"/>
      <c r="I54" s="15"/>
    </row>
    <row r="55" ht="20.05" customHeight="1">
      <c r="A55" t="s" s="11">
        <f>HYPERLINK("https://docm.jccm.es/portaldocm/descargarArchivo.do?ruta=2021/02/12/pdf/2021_553.pdf&amp;tipo=rutaDocm","2021/553")</f>
        <v>136</v>
      </c>
      <c r="B55" t="s" s="12">
        <v>137</v>
      </c>
      <c r="C55" t="s" s="13">
        <v>8</v>
      </c>
      <c r="D55" t="s" s="13">
        <v>138</v>
      </c>
      <c r="E55" s="14"/>
      <c r="F55" s="15"/>
      <c r="G55" s="15"/>
      <c r="H55" s="15"/>
      <c r="I55" s="15"/>
    </row>
    <row r="56" ht="20.05" customHeight="1">
      <c r="A56" t="s" s="11">
        <f>HYPERLINK("https://docm.jccm.es/portaldocm/descargarArchivo.do?ruta=2021/02/12/pdf/2021_554.pdf&amp;tipo=rutaDocm","2021/554")</f>
        <v>139</v>
      </c>
      <c r="B56" t="s" s="12">
        <v>140</v>
      </c>
      <c r="C56" t="s" s="13">
        <v>8</v>
      </c>
      <c r="D56" t="s" s="13">
        <v>138</v>
      </c>
      <c r="E56" s="14"/>
      <c r="F56" s="15"/>
      <c r="G56" s="15"/>
      <c r="H56" s="15"/>
      <c r="I56" s="15"/>
    </row>
    <row r="57" ht="20.05" customHeight="1">
      <c r="A57" t="s" s="11">
        <f>HYPERLINK("https://docm.jccm.es/portaldocm/descargarArchivo.do?ruta=2021/02/12/pdf/2021_555.pdf&amp;tipo=rutaDocm","2021/555")</f>
        <v>141</v>
      </c>
      <c r="B57" t="s" s="12">
        <v>142</v>
      </c>
      <c r="C57" t="s" s="13">
        <v>8</v>
      </c>
      <c r="D57" t="s" s="13">
        <v>138</v>
      </c>
      <c r="E57" s="14"/>
      <c r="F57" s="15"/>
      <c r="G57" s="15"/>
      <c r="H57" s="15"/>
      <c r="I57" s="15"/>
    </row>
    <row r="58" ht="20.05" customHeight="1">
      <c r="A58" t="s" s="11">
        <f>HYPERLINK("https://docm.jccm.es/portaldocm/descargarArchivo.do?ruta=2021/02/12/pdf/2021_556.pdf&amp;tipo=rutaDocm","2021/556")</f>
        <v>143</v>
      </c>
      <c r="B58" t="s" s="12">
        <v>144</v>
      </c>
      <c r="C58" t="s" s="13">
        <v>8</v>
      </c>
      <c r="D58" t="s" s="13">
        <v>138</v>
      </c>
      <c r="E58" s="14"/>
      <c r="F58" s="15"/>
      <c r="G58" s="15"/>
      <c r="H58" s="15"/>
      <c r="I58" s="15"/>
    </row>
    <row r="59" ht="20.05" customHeight="1">
      <c r="A59" t="s" s="11">
        <f>HYPERLINK("https://docm.jccm.es/portaldocm/descargarArchivo.do?ruta=2021/02/12/pdf/2021_558.pdf&amp;tipo=rutaDocm","2021/558")</f>
        <v>145</v>
      </c>
      <c r="B59" t="s" s="12">
        <v>146</v>
      </c>
      <c r="C59" t="s" s="13">
        <v>8</v>
      </c>
      <c r="D59" t="s" s="13">
        <v>138</v>
      </c>
      <c r="E59" s="14"/>
      <c r="F59" s="15"/>
      <c r="G59" s="15"/>
      <c r="H59" s="15"/>
      <c r="I59" s="15"/>
    </row>
    <row r="60" ht="20.05" customHeight="1">
      <c r="A60" t="s" s="11">
        <f>HYPERLINK("https://docm.jccm.es/portaldocm/descargarArchivo.do?ruta=2021/02/12/pdf/2021_1085.pdf&amp;tipo=rutaDocm","2021/1085")</f>
        <v>147</v>
      </c>
      <c r="B60" t="s" s="12">
        <v>148</v>
      </c>
      <c r="C60" t="s" s="13">
        <v>8</v>
      </c>
      <c r="D60" t="s" s="13">
        <v>149</v>
      </c>
      <c r="E60" t="s" s="16">
        <v>150</v>
      </c>
      <c r="F60" s="15"/>
      <c r="G60" s="15"/>
      <c r="H60" s="15"/>
      <c r="I60" s="15"/>
    </row>
    <row r="61" ht="20.05" customHeight="1">
      <c r="A61" t="s" s="11">
        <f>HYPERLINK("https://docm.jccm.es/portaldocm/descargarArchivo.do?ruta=2021/02/12/pdf/2021_933.pdf&amp;tipo=rutaDocm","2021/933")</f>
        <v>151</v>
      </c>
      <c r="B61" t="s" s="12">
        <v>152</v>
      </c>
      <c r="C61" t="s" s="13">
        <v>8</v>
      </c>
      <c r="D61" t="s" s="13">
        <v>42</v>
      </c>
      <c r="E61" s="14"/>
      <c r="F61" s="15"/>
      <c r="G61" s="15"/>
      <c r="H61" s="15"/>
      <c r="I61" s="15"/>
    </row>
    <row r="62" ht="20.05" customHeight="1">
      <c r="A62" t="s" s="11">
        <f>HYPERLINK("https://docm.jccm.es/portaldocm/descargarArchivo.do?ruta=2021/02/12/pdf/2021_782.pdf&amp;tipo=rutaDocm","2021/782")</f>
        <v>153</v>
      </c>
      <c r="B62" t="s" s="12">
        <v>154</v>
      </c>
      <c r="C62" t="s" s="13">
        <v>8</v>
      </c>
      <c r="D62" t="s" s="13">
        <v>155</v>
      </c>
      <c r="E62" s="14"/>
      <c r="F62" s="15"/>
      <c r="G62" s="15"/>
      <c r="H62" s="15"/>
      <c r="I62" s="15"/>
    </row>
    <row r="63" ht="20.05" customHeight="1">
      <c r="A63" t="s" s="11">
        <f>HYPERLINK("https://docm.jccm.es/portaldocm/descargarArchivo.do?ruta=2021/02/12/pdf/2021_1120.pdf&amp;tipo=rutaDocm","2021/1120")</f>
        <v>156</v>
      </c>
      <c r="B63" t="s" s="12">
        <v>157</v>
      </c>
      <c r="C63" t="s" s="13">
        <v>8</v>
      </c>
      <c r="D63" t="s" s="13">
        <v>158</v>
      </c>
      <c r="E63" s="14"/>
      <c r="F63" s="15"/>
      <c r="G63" s="15"/>
      <c r="H63" s="15"/>
      <c r="I63" s="15"/>
    </row>
    <row r="64" ht="20.05" customHeight="1">
      <c r="A64" t="s" s="11">
        <f>HYPERLINK("https://docm.jccm.es/portaldocm/descargarArchivo.do?ruta=2021/02/12/pdf/2021_984.pdf&amp;tipo=rutaDocm","2021/984")</f>
        <v>159</v>
      </c>
      <c r="B64" t="s" s="12">
        <v>160</v>
      </c>
      <c r="C64" t="s" s="13">
        <v>8</v>
      </c>
      <c r="D64" s="15"/>
      <c r="E64" s="14"/>
      <c r="F64" s="15"/>
      <c r="G64" s="15"/>
      <c r="H64" s="15"/>
      <c r="I64" s="15"/>
    </row>
    <row r="65" ht="20.05" customHeight="1">
      <c r="A65" t="s" s="11">
        <f>HYPERLINK("https://docm.jccm.es/portaldocm/descargarArchivo.do?ruta=2021/02/12/pdf/2021_1111.pdf&amp;tipo=rutaDocm","2021/1111")</f>
        <v>161</v>
      </c>
      <c r="B65" t="s" s="12">
        <v>162</v>
      </c>
      <c r="C65" t="s" s="13">
        <v>8</v>
      </c>
      <c r="D65" s="15"/>
      <c r="E65" s="14"/>
      <c r="F65" s="15"/>
      <c r="G65" s="15"/>
      <c r="H65" s="15"/>
      <c r="I65" s="15"/>
    </row>
    <row r="66" ht="20.05" customHeight="1">
      <c r="A66" t="s" s="11">
        <f>HYPERLINK("https://docm.jccm.es/portaldocm/descargarArchivo.do?ruta=2021/02/12/pdf/2021_1122.pdf&amp;tipo=rutaDocm","2021/1122")</f>
        <v>163</v>
      </c>
      <c r="B66" t="s" s="12">
        <v>164</v>
      </c>
      <c r="C66" t="s" s="13">
        <v>8</v>
      </c>
      <c r="D66" s="15"/>
      <c r="E66" s="14"/>
      <c r="F66" s="15"/>
      <c r="G66" s="15"/>
      <c r="H66" s="15"/>
      <c r="I66" s="15"/>
    </row>
    <row r="67" ht="20.05" customHeight="1">
      <c r="A67" t="s" s="11">
        <f>HYPERLINK("https://docm.jccm.es/portaldocm/descargarArchivo.do?ruta=2021/02/12/pdf/2021_1154.pdf&amp;tipo=rutaDocm","2021/1154")</f>
        <v>165</v>
      </c>
      <c r="B67" t="s" s="12">
        <v>166</v>
      </c>
      <c r="C67" t="s" s="13">
        <v>8</v>
      </c>
      <c r="D67" s="15"/>
      <c r="E67" s="14"/>
      <c r="F67" s="15"/>
      <c r="G67" s="15"/>
      <c r="H67" s="15"/>
      <c r="I67" s="15"/>
    </row>
    <row r="68" ht="20.05" customHeight="1">
      <c r="A68" t="s" s="11">
        <f>HYPERLINK("https://docm.jccm.es/portaldocm/descargarArchivo.do?ruta=2021/02/12/pdf/2021_1202.pdf&amp;tipo=rutaDocm","2021/1202")</f>
        <v>167</v>
      </c>
      <c r="B68" t="s" s="12">
        <v>168</v>
      </c>
      <c r="C68" t="s" s="13">
        <v>8</v>
      </c>
      <c r="D68" s="15"/>
      <c r="E68" s="14"/>
      <c r="F68" s="15"/>
      <c r="G68" s="15"/>
      <c r="H68" s="15"/>
      <c r="I68" s="15"/>
    </row>
    <row r="69" ht="20.05" customHeight="1">
      <c r="A69" t="s" s="11">
        <f>HYPERLINK("https://docm.jccm.es/portaldocm/descargarArchivo.do?ruta=2021/02/12/pdf/2021_1203.pdf&amp;tipo=rutaDocm","2021/1203")</f>
        <v>169</v>
      </c>
      <c r="B69" t="s" s="12">
        <v>170</v>
      </c>
      <c r="C69" t="s" s="13">
        <v>8</v>
      </c>
      <c r="D69" s="15"/>
      <c r="E69" s="14"/>
      <c r="F69" s="15"/>
      <c r="G69" s="15"/>
      <c r="H69" s="15"/>
      <c r="I69" s="15"/>
    </row>
    <row r="70" ht="20.05" customHeight="1">
      <c r="A70" t="s" s="11">
        <f>HYPERLINK("https://docm.jccm.es/portaldocm/descargarArchivo.do?ruta=2021/02/12/pdf/2021_1205.pdf&amp;tipo=rutaDocm","2021/1205")</f>
        <v>171</v>
      </c>
      <c r="B70" t="s" s="12">
        <v>172</v>
      </c>
      <c r="C70" t="s" s="13">
        <v>8</v>
      </c>
      <c r="D70" s="15"/>
      <c r="E70" s="14"/>
      <c r="F70" s="15"/>
      <c r="G70" s="15"/>
      <c r="H70" s="15"/>
      <c r="I70" s="15"/>
    </row>
    <row r="71" ht="20.05" customHeight="1">
      <c r="A71" t="s" s="11">
        <f>HYPERLINK("https://docm.jccm.es/portaldocm/descargarArchivo.do?ruta=2021/02/15/pdf/2021_1329.pdf&amp;tipo=rutaDocm","2021/1329")</f>
        <v>173</v>
      </c>
      <c r="B71" t="s" s="12">
        <v>174</v>
      </c>
      <c r="C71" t="s" s="13">
        <v>175</v>
      </c>
      <c r="D71" t="s" s="13">
        <v>176</v>
      </c>
      <c r="E71" s="14"/>
      <c r="F71" s="15"/>
      <c r="G71" s="15"/>
      <c r="H71" s="15"/>
      <c r="I71" s="15"/>
    </row>
    <row r="72" ht="20.05" customHeight="1">
      <c r="A72" t="s" s="11">
        <f>HYPERLINK("https://docm.jccm.es/portaldocm/descargarArchivo.do?ruta=2021/02/15/pdf/2021_1279.pdf&amp;tipo=rutaDocm","2021/1279")</f>
        <v>177</v>
      </c>
      <c r="B72" t="s" s="12">
        <v>178</v>
      </c>
      <c r="C72" t="s" s="13">
        <v>175</v>
      </c>
      <c r="D72" s="15"/>
      <c r="E72" s="14"/>
      <c r="F72" s="15"/>
      <c r="G72" s="15"/>
      <c r="H72" s="15"/>
      <c r="I72" s="15"/>
    </row>
    <row r="73" ht="20.05" customHeight="1">
      <c r="A73" t="s" s="11">
        <f>HYPERLINK("https://docm.jccm.es/portaldocm/descargarArchivo.do?ruta=2021/02/15/pdf/2021_1479.pdf&amp;tipo=rutaDocm","2021/1479")</f>
        <v>179</v>
      </c>
      <c r="B73" t="s" s="12">
        <v>180</v>
      </c>
      <c r="C73" t="s" s="13">
        <v>175</v>
      </c>
      <c r="D73" t="s" s="13">
        <v>181</v>
      </c>
      <c r="E73" t="s" s="16">
        <v>182</v>
      </c>
      <c r="F73" s="15"/>
      <c r="G73" s="15"/>
      <c r="H73" s="15"/>
      <c r="I73" s="15"/>
    </row>
    <row r="74" ht="20.05" customHeight="1">
      <c r="A74" t="s" s="11">
        <f>HYPERLINK("https://docm.jccm.es/portaldocm/descargarArchivo.do?ruta=2021/02/15/pdf/2021_1426.pdf&amp;tipo=rutaDocm","2021/1426")</f>
        <v>183</v>
      </c>
      <c r="B74" t="s" s="12">
        <v>184</v>
      </c>
      <c r="C74" t="s" s="13">
        <v>175</v>
      </c>
      <c r="D74" s="15"/>
      <c r="E74" s="14"/>
      <c r="F74" s="15"/>
      <c r="G74" s="15"/>
      <c r="H74" s="15"/>
      <c r="I74" s="15"/>
    </row>
    <row r="75" ht="20.05" customHeight="1">
      <c r="A75" t="s" s="11">
        <f>HYPERLINK("https://docm.jccm.es/portaldocm/descargarArchivo.do?ruta=2021/02/15/pdf/2021_1344.pdf&amp;tipo=rutaDocm","2021/1344")</f>
        <v>185</v>
      </c>
      <c r="B75" t="s" s="12">
        <v>186</v>
      </c>
      <c r="C75" t="s" s="13">
        <v>175</v>
      </c>
      <c r="D75" t="s" s="13">
        <v>187</v>
      </c>
      <c r="E75" s="14"/>
      <c r="F75" s="15"/>
      <c r="G75" s="15"/>
      <c r="H75" s="15"/>
      <c r="I75" s="15"/>
    </row>
    <row r="76" ht="20.05" customHeight="1">
      <c r="A76" t="s" s="11">
        <f>HYPERLINK("https://docm.jccm.es/portaldocm/descargarArchivo.do?ruta=2021/02/15/pdf/2021_1346.pdf&amp;tipo=rutaDocm","2021/1346")</f>
        <v>188</v>
      </c>
      <c r="B76" t="s" s="12">
        <v>189</v>
      </c>
      <c r="C76" t="s" s="13">
        <v>175</v>
      </c>
      <c r="D76" t="s" s="13">
        <v>187</v>
      </c>
      <c r="E76" s="14"/>
      <c r="F76" s="15"/>
      <c r="G76" s="15"/>
      <c r="H76" s="15"/>
      <c r="I76" s="15"/>
    </row>
    <row r="77" ht="20.05" customHeight="1">
      <c r="A77" t="s" s="11">
        <f>HYPERLINK("https://docm.jccm.es/portaldocm/descargarArchivo.do?ruta=2021/02/15/pdf/2021_1349.pdf&amp;tipo=rutaDocm","2021/1349")</f>
        <v>190</v>
      </c>
      <c r="B77" t="s" s="12">
        <v>191</v>
      </c>
      <c r="C77" t="s" s="13">
        <v>175</v>
      </c>
      <c r="D77" t="s" s="13">
        <v>192</v>
      </c>
      <c r="E77" s="14"/>
      <c r="F77" s="15"/>
      <c r="G77" s="15"/>
      <c r="H77" s="15"/>
      <c r="I77" s="15"/>
    </row>
    <row r="78" ht="20.05" customHeight="1">
      <c r="A78" t="s" s="11">
        <f>HYPERLINK("https://docm.jccm.es/portaldocm/descargarArchivo.do?ruta=2021/02/15/pdf/2021_1351.pdf&amp;tipo=rutaDocm","2021/1351")</f>
        <v>193</v>
      </c>
      <c r="B78" t="s" s="12">
        <v>194</v>
      </c>
      <c r="C78" t="s" s="13">
        <v>175</v>
      </c>
      <c r="D78" t="s" s="13">
        <v>192</v>
      </c>
      <c r="E78" s="14"/>
      <c r="F78" s="15"/>
      <c r="G78" s="15"/>
      <c r="H78" s="15"/>
      <c r="I78" s="15"/>
    </row>
    <row r="79" ht="20.05" customHeight="1">
      <c r="A79" t="s" s="11">
        <f>HYPERLINK("https://docm.jccm.es/portaldocm/descargarArchivo.do?ruta=2021/02/15/pdf/2021_1352.pdf&amp;tipo=rutaDocm","2021/1352")</f>
        <v>195</v>
      </c>
      <c r="B79" t="s" s="12">
        <v>196</v>
      </c>
      <c r="C79" t="s" s="13">
        <v>175</v>
      </c>
      <c r="D79" t="s" s="13">
        <v>192</v>
      </c>
      <c r="E79" s="14"/>
      <c r="F79" s="15"/>
      <c r="G79" s="15"/>
      <c r="H79" s="15"/>
      <c r="I79" s="15"/>
    </row>
    <row r="80" ht="20.05" customHeight="1">
      <c r="A80" t="s" s="11">
        <f>HYPERLINK("https://docm.jccm.es/portaldocm/descargarArchivo.do?ruta=2021/02/15/pdf/2021_1360.pdf&amp;tipo=rutaDocm","2021/1360")</f>
        <v>197</v>
      </c>
      <c r="B80" t="s" s="12">
        <v>198</v>
      </c>
      <c r="C80" t="s" s="13">
        <v>175</v>
      </c>
      <c r="D80" t="s" s="13">
        <v>192</v>
      </c>
      <c r="E80" s="14"/>
      <c r="F80" s="15"/>
      <c r="G80" s="15"/>
      <c r="H80" s="15"/>
      <c r="I80" s="15"/>
    </row>
    <row r="81" ht="20.05" customHeight="1">
      <c r="A81" t="s" s="11">
        <f>HYPERLINK("https://docm.jccm.es/portaldocm/descargarArchivo.do?ruta=2021/02/15/pdf/2021_1371.pdf&amp;tipo=rutaDocm","2021/1371")</f>
        <v>199</v>
      </c>
      <c r="B81" t="s" s="12">
        <v>200</v>
      </c>
      <c r="C81" t="s" s="13">
        <v>175</v>
      </c>
      <c r="D81" t="s" s="13">
        <v>201</v>
      </c>
      <c r="E81" s="14"/>
      <c r="F81" s="15"/>
      <c r="G81" s="15"/>
      <c r="H81" s="15"/>
      <c r="I81" s="15"/>
    </row>
    <row r="82" ht="20.05" customHeight="1">
      <c r="A82" t="s" s="11">
        <f>HYPERLINK("https://docm.jccm.es/portaldocm/descargarArchivo.do?ruta=2021/02/15/pdf/2021_1480.pdf&amp;tipo=rutaDocm","2021/1480")</f>
        <v>202</v>
      </c>
      <c r="B82" t="s" s="12">
        <v>203</v>
      </c>
      <c r="C82" t="s" s="13">
        <v>175</v>
      </c>
      <c r="D82" t="s" s="13">
        <v>204</v>
      </c>
      <c r="E82" t="s" s="16">
        <v>205</v>
      </c>
      <c r="F82" s="15"/>
      <c r="G82" s="15"/>
      <c r="H82" s="15"/>
      <c r="I82" s="15"/>
    </row>
    <row r="83" ht="20.05" customHeight="1">
      <c r="A83" t="s" s="11">
        <f>HYPERLINK("https://docm.jccm.es/portaldocm/descargarArchivo.do?ruta=2021/02/15/pdf/2021_1278.pdf&amp;tipo=rutaDocm","2021/1278")</f>
        <v>206</v>
      </c>
      <c r="B83" t="s" s="12">
        <v>207</v>
      </c>
      <c r="C83" t="s" s="13">
        <v>175</v>
      </c>
      <c r="D83" t="s" s="13">
        <v>208</v>
      </c>
      <c r="E83" s="14"/>
      <c r="F83" s="15"/>
      <c r="G83" s="15"/>
      <c r="H83" s="15"/>
      <c r="I83" s="15"/>
    </row>
    <row r="84" ht="20.05" customHeight="1">
      <c r="A84" t="s" s="11">
        <f>HYPERLINK("https://docm.jccm.es/portaldocm/descargarArchivo.do?ruta=2021/02/15/pdf/2021_1265.pdf&amp;tipo=rutaDocm","2021/1265")</f>
        <v>209</v>
      </c>
      <c r="B84" t="s" s="12">
        <v>210</v>
      </c>
      <c r="C84" t="s" s="13">
        <v>175</v>
      </c>
      <c r="D84" t="s" s="13">
        <v>42</v>
      </c>
      <c r="E84" s="14"/>
      <c r="F84" s="15"/>
      <c r="G84" s="15"/>
      <c r="H84" s="15"/>
      <c r="I84" s="15"/>
    </row>
    <row r="85" ht="20.05" customHeight="1">
      <c r="A85" t="s" s="11">
        <f>HYPERLINK("https://docm.jccm.es/portaldocm/descargarArchivo.do?ruta=2021/02/15/pdf/2021_1196.pdf&amp;tipo=rutaDocm","2021/1196")</f>
        <v>211</v>
      </c>
      <c r="B85" t="s" s="12">
        <v>212</v>
      </c>
      <c r="C85" t="s" s="13">
        <v>175</v>
      </c>
      <c r="D85" t="s" s="13">
        <v>213</v>
      </c>
      <c r="E85" s="14"/>
      <c r="F85" s="15"/>
      <c r="G85" s="15"/>
      <c r="H85" s="15"/>
      <c r="I85" s="15"/>
    </row>
    <row r="86" ht="20.05" customHeight="1">
      <c r="A86" t="s" s="11">
        <f>HYPERLINK("https://docm.jccm.es/portaldocm/descargarArchivo.do?ruta=2021/02/15/pdf/2021_1266.pdf&amp;tipo=rutaDocm","2021/1266")</f>
        <v>214</v>
      </c>
      <c r="B86" t="s" s="12">
        <v>215</v>
      </c>
      <c r="C86" t="s" s="13">
        <v>175</v>
      </c>
      <c r="D86" t="s" s="13">
        <v>29</v>
      </c>
      <c r="E86" s="14"/>
      <c r="F86" s="15"/>
      <c r="G86" s="15"/>
      <c r="H86" s="15"/>
      <c r="I86" s="15"/>
    </row>
    <row r="87" ht="20.05" customHeight="1">
      <c r="A87" t="s" s="11">
        <f>HYPERLINK("https://docm.jccm.es/portaldocm/descargarArchivo.do?ruta=2021/02/15/pdf/2021_1262.pdf&amp;tipo=rutaDocm","2021/1262")</f>
        <v>216</v>
      </c>
      <c r="B87" t="s" s="12">
        <v>217</v>
      </c>
      <c r="C87" t="s" s="13">
        <v>175</v>
      </c>
      <c r="D87" t="s" s="13">
        <v>218</v>
      </c>
      <c r="E87" t="s" s="16">
        <v>219</v>
      </c>
      <c r="F87" s="15"/>
      <c r="G87" s="15"/>
      <c r="H87" s="15"/>
      <c r="I87" s="15"/>
    </row>
    <row r="88" ht="20.05" customHeight="1">
      <c r="A88" t="s" s="11">
        <f>HYPERLINK("https://docm.jccm.es/portaldocm/descargarArchivo.do?ruta=2021/02/15/pdf/2021_1261.pdf&amp;tipo=rutaDocm","2021/1261")</f>
        <v>220</v>
      </c>
      <c r="B88" t="s" s="12">
        <v>221</v>
      </c>
      <c r="C88" t="s" s="13">
        <v>175</v>
      </c>
      <c r="D88" t="s" s="13">
        <v>29</v>
      </c>
      <c r="E88" s="14"/>
      <c r="F88" s="15"/>
      <c r="G88" s="15"/>
      <c r="H88" s="15"/>
      <c r="I88" s="15"/>
    </row>
    <row r="89" ht="20.05" customHeight="1">
      <c r="A89" t="s" s="11">
        <f>HYPERLINK("https://docm.jccm.es/portaldocm/descargarArchivo.do?ruta=2021/02/15/pdf/2021_1263.pdf&amp;tipo=rutaDocm","2021/1263")</f>
        <v>222</v>
      </c>
      <c r="B89" t="s" s="12">
        <v>223</v>
      </c>
      <c r="C89" t="s" s="13">
        <v>175</v>
      </c>
      <c r="D89" t="s" s="13">
        <v>218</v>
      </c>
      <c r="E89" t="s" s="16">
        <v>219</v>
      </c>
      <c r="F89" s="15"/>
      <c r="G89" s="15"/>
      <c r="H89" s="15"/>
      <c r="I89" s="15"/>
    </row>
    <row r="90" ht="20.05" customHeight="1">
      <c r="A90" t="s" s="11">
        <f>HYPERLINK("https://docm.jccm.es/portaldocm/descargarArchivo.do?ruta=2021/02/15/pdf/2021_1283.pdf&amp;tipo=rutaDocm","2021/1283")</f>
        <v>224</v>
      </c>
      <c r="B90" t="s" s="12">
        <v>225</v>
      </c>
      <c r="C90" t="s" s="13">
        <v>175</v>
      </c>
      <c r="D90" t="s" s="13">
        <v>226</v>
      </c>
      <c r="E90" s="14"/>
      <c r="F90" s="15"/>
      <c r="G90" s="15"/>
      <c r="H90" s="15"/>
      <c r="I90" s="15"/>
    </row>
    <row r="91" ht="20.05" customHeight="1">
      <c r="A91" t="s" s="11">
        <f>HYPERLINK("https://docm.jccm.es/portaldocm/descargarArchivo.do?ruta=2021/02/15/pdf/2021_1286.pdf&amp;tipo=rutaDocm","2021/1286")</f>
        <v>227</v>
      </c>
      <c r="B91" t="s" s="12">
        <v>228</v>
      </c>
      <c r="C91" t="s" s="13">
        <v>175</v>
      </c>
      <c r="D91" t="s" s="13">
        <v>229</v>
      </c>
      <c r="E91" s="14"/>
      <c r="F91" s="15"/>
      <c r="G91" s="15"/>
      <c r="H91" s="15"/>
      <c r="I91" s="15"/>
    </row>
    <row r="92" ht="20.05" customHeight="1">
      <c r="A92" t="s" s="11">
        <f>HYPERLINK("https://docm.jccm.es/portaldocm/descargarArchivo.do?ruta=2021/02/15/pdf/2021_1285.pdf&amp;tipo=rutaDocm","2021/1285")</f>
        <v>230</v>
      </c>
      <c r="B92" t="s" s="12">
        <v>231</v>
      </c>
      <c r="C92" t="s" s="13">
        <v>175</v>
      </c>
      <c r="D92" t="s" s="13">
        <v>42</v>
      </c>
      <c r="E92" s="14"/>
      <c r="F92" s="15"/>
      <c r="G92" s="15"/>
      <c r="H92" s="15"/>
      <c r="I92" s="15"/>
    </row>
    <row r="93" ht="20.05" customHeight="1">
      <c r="A93" t="s" s="11">
        <f>HYPERLINK("https://docm.jccm.es/portaldocm/descargarArchivo.do?ruta=2021/02/15/pdf/2021_1281.pdf&amp;tipo=rutaDocm","2021/1281")</f>
        <v>232</v>
      </c>
      <c r="B93" t="s" s="12">
        <v>233</v>
      </c>
      <c r="C93" t="s" s="13">
        <v>175</v>
      </c>
      <c r="D93" t="s" s="13">
        <v>234</v>
      </c>
      <c r="E93" s="14"/>
      <c r="F93" s="15"/>
      <c r="G93" s="15"/>
      <c r="H93" s="15"/>
      <c r="I93" s="15"/>
    </row>
    <row r="94" ht="20.05" customHeight="1">
      <c r="A94" t="s" s="11">
        <f>HYPERLINK("https://docm.jccm.es/portaldocm/descargarArchivo.do?ruta=2021/02/15/pdf/2021_1282.pdf&amp;tipo=rutaDocm","2021/1282")</f>
        <v>235</v>
      </c>
      <c r="B94" t="s" s="12">
        <v>236</v>
      </c>
      <c r="C94" t="s" s="13">
        <v>175</v>
      </c>
      <c r="D94" t="s" s="13">
        <v>234</v>
      </c>
      <c r="E94" s="14"/>
      <c r="F94" s="15"/>
      <c r="G94" s="15"/>
      <c r="H94" s="15"/>
      <c r="I94" s="15"/>
    </row>
    <row r="95" ht="20.05" customHeight="1">
      <c r="A95" t="s" s="11">
        <f>HYPERLINK("https://docm.jccm.es/portaldocm/descargarArchivo.do?ruta=2021/02/15/pdf/2021_1284.pdf&amp;tipo=rutaDocm","2021/1284")</f>
        <v>237</v>
      </c>
      <c r="B95" t="s" s="12">
        <v>238</v>
      </c>
      <c r="C95" t="s" s="13">
        <v>175</v>
      </c>
      <c r="D95" t="s" s="13">
        <v>234</v>
      </c>
      <c r="E95" s="14"/>
      <c r="F95" s="15"/>
      <c r="G95" s="15"/>
      <c r="H95" s="15"/>
      <c r="I95" s="15"/>
    </row>
    <row r="96" ht="20.05" customHeight="1">
      <c r="A96" t="s" s="11">
        <f>HYPERLINK("https://docm.jccm.es/portaldocm/descargarArchivo.do?ruta=2021/02/15/pdf/2021_1287.pdf&amp;tipo=rutaDocm","2021/1287")</f>
        <v>239</v>
      </c>
      <c r="B96" t="s" s="12">
        <v>240</v>
      </c>
      <c r="C96" t="s" s="13">
        <v>175</v>
      </c>
      <c r="D96" t="s" s="13">
        <v>234</v>
      </c>
      <c r="E96" s="14"/>
      <c r="F96" s="15"/>
      <c r="G96" s="15"/>
      <c r="H96" s="15"/>
      <c r="I96" s="15"/>
    </row>
    <row r="97" ht="20.05" customHeight="1">
      <c r="A97" t="s" s="11">
        <f>HYPERLINK("https://docm.jccm.es/portaldocm/descargarArchivo.do?ruta=2021/02/15/pdf/2021_1288.pdf&amp;tipo=rutaDocm","2021/1288")</f>
        <v>241</v>
      </c>
      <c r="B97" t="s" s="12">
        <v>242</v>
      </c>
      <c r="C97" t="s" s="13">
        <v>175</v>
      </c>
      <c r="D97" t="s" s="13">
        <v>234</v>
      </c>
      <c r="E97" s="14"/>
      <c r="F97" s="15"/>
      <c r="G97" s="15"/>
      <c r="H97" s="15"/>
      <c r="I97" s="15"/>
    </row>
    <row r="98" ht="20.05" customHeight="1">
      <c r="A98" t="s" s="11">
        <f>HYPERLINK("https://docm.jccm.es/portaldocm/descargarArchivo.do?ruta=2021/02/15/pdf/2021_1289.pdf&amp;tipo=rutaDocm","2021/1289")</f>
        <v>243</v>
      </c>
      <c r="B98" t="s" s="12">
        <v>244</v>
      </c>
      <c r="C98" t="s" s="13">
        <v>175</v>
      </c>
      <c r="D98" t="s" s="13">
        <v>245</v>
      </c>
      <c r="E98" s="14"/>
      <c r="F98" s="15"/>
      <c r="G98" s="15"/>
      <c r="H98" s="15"/>
      <c r="I98" s="15"/>
    </row>
    <row r="99" ht="20.05" customHeight="1">
      <c r="A99" t="s" s="11">
        <f>HYPERLINK("https://docm.jccm.es/portaldocm/descargarArchivo.do?ruta=2021/02/15/pdf/2021_1291.pdf&amp;tipo=rutaDocm","2021/1291")</f>
        <v>246</v>
      </c>
      <c r="B99" t="s" s="12">
        <v>247</v>
      </c>
      <c r="C99" t="s" s="13">
        <v>175</v>
      </c>
      <c r="D99" t="s" s="13">
        <v>29</v>
      </c>
      <c r="E99" s="14"/>
      <c r="F99" s="15"/>
      <c r="G99" s="15"/>
      <c r="H99" s="15"/>
      <c r="I99" s="15"/>
    </row>
    <row r="100" ht="20.05" customHeight="1">
      <c r="A100" t="s" s="11">
        <f>HYPERLINK("https://docm.jccm.es/portaldocm/descargarArchivo.do?ruta=2021/02/15/pdf/2021_1292.pdf&amp;tipo=rutaDocm","2021/1292")</f>
        <v>248</v>
      </c>
      <c r="B100" t="s" s="12">
        <v>249</v>
      </c>
      <c r="C100" t="s" s="13">
        <v>175</v>
      </c>
      <c r="D100" t="s" s="13">
        <v>250</v>
      </c>
      <c r="E100" t="s" s="16">
        <v>251</v>
      </c>
      <c r="F100" s="15"/>
      <c r="G100" s="15"/>
      <c r="H100" s="15"/>
      <c r="I100" s="15"/>
    </row>
    <row r="101" ht="20.05" customHeight="1">
      <c r="A101" t="s" s="11">
        <f>HYPERLINK("https://docm.jccm.es/portaldocm/descargarArchivo.do?ruta=2021/02/15/pdf/2021_1280.pdf&amp;tipo=rutaDocm","2021/1280")</f>
        <v>252</v>
      </c>
      <c r="B101" t="s" s="12">
        <v>253</v>
      </c>
      <c r="C101" t="s" s="13">
        <v>175</v>
      </c>
      <c r="D101" t="s" s="13">
        <v>254</v>
      </c>
      <c r="E101" t="s" s="16">
        <v>255</v>
      </c>
      <c r="F101" s="15"/>
      <c r="G101" s="15"/>
      <c r="H101" s="15"/>
      <c r="I101" s="15"/>
    </row>
    <row r="102" ht="20.05" customHeight="1">
      <c r="A102" t="s" s="11">
        <f>HYPERLINK("https://docm.jccm.es/portaldocm/descargarArchivo.do?ruta=2021/02/15/pdf/2021_1269.pdf&amp;tipo=rutaDocm","2021/1269")</f>
        <v>256</v>
      </c>
      <c r="B102" t="s" s="12">
        <v>257</v>
      </c>
      <c r="C102" t="s" s="13">
        <v>175</v>
      </c>
      <c r="D102" t="s" s="13">
        <v>258</v>
      </c>
      <c r="E102" t="s" s="16">
        <v>259</v>
      </c>
      <c r="F102" s="15"/>
      <c r="G102" s="15"/>
      <c r="H102" s="15"/>
      <c r="I102" s="15"/>
    </row>
    <row r="103" ht="20.05" customHeight="1">
      <c r="A103" t="s" s="11">
        <f>HYPERLINK("https://docm.jccm.es/portaldocm/descargarArchivo.do?ruta=2021/02/15/pdf/2021_1275.pdf&amp;tipo=rutaDocm","2021/1275")</f>
        <v>260</v>
      </c>
      <c r="B103" t="s" s="12">
        <v>261</v>
      </c>
      <c r="C103" t="s" s="13">
        <v>175</v>
      </c>
      <c r="D103" t="s" s="13">
        <v>262</v>
      </c>
      <c r="E103" t="s" s="16">
        <v>263</v>
      </c>
      <c r="F103" s="15"/>
      <c r="G103" s="15"/>
      <c r="H103" s="15"/>
      <c r="I103" s="15"/>
    </row>
    <row r="104" ht="20.05" customHeight="1">
      <c r="A104" t="s" s="11">
        <f>HYPERLINK("https://docm.jccm.es/portaldocm/descargarArchivo.do?ruta=2021/02/15/pdf/2021_1267.pdf&amp;tipo=rutaDocm","2021/1267")</f>
        <v>264</v>
      </c>
      <c r="B104" t="s" s="12">
        <v>265</v>
      </c>
      <c r="C104" t="s" s="13">
        <v>175</v>
      </c>
      <c r="D104" t="s" s="13">
        <v>266</v>
      </c>
      <c r="E104" t="s" s="16">
        <v>267</v>
      </c>
      <c r="F104" s="15"/>
      <c r="G104" s="15"/>
      <c r="H104" s="15"/>
      <c r="I104" s="15"/>
    </row>
    <row r="105" ht="20.05" customHeight="1">
      <c r="A105" t="s" s="11">
        <f>HYPERLINK("https://docm.jccm.es/portaldocm/descargarArchivo.do?ruta=2021/02/15/pdf/2021_1274.pdf&amp;tipo=rutaDocm","2021/1274")</f>
        <v>268</v>
      </c>
      <c r="B105" t="s" s="12">
        <v>269</v>
      </c>
      <c r="C105" t="s" s="13">
        <v>175</v>
      </c>
      <c r="D105" t="s" s="13">
        <v>125</v>
      </c>
      <c r="E105" t="s" s="16">
        <v>126</v>
      </c>
      <c r="F105" s="15"/>
      <c r="G105" s="15"/>
      <c r="H105" s="15"/>
      <c r="I105" s="15"/>
    </row>
    <row r="106" ht="20.05" customHeight="1">
      <c r="A106" t="s" s="11">
        <f>HYPERLINK("https://docm.jccm.es/portaldocm/descargarArchivo.do?ruta=2021/02/15/pdf/2021_1367.pdf&amp;tipo=rutaDocm","2021/1367")</f>
        <v>270</v>
      </c>
      <c r="B106" t="s" s="12">
        <v>271</v>
      </c>
      <c r="C106" t="s" s="13">
        <v>175</v>
      </c>
      <c r="D106" t="s" s="13">
        <v>272</v>
      </c>
      <c r="E106" s="14"/>
      <c r="F106" s="15"/>
      <c r="G106" s="15"/>
      <c r="H106" s="15"/>
      <c r="I106" s="15"/>
    </row>
    <row r="107" ht="20.05" customHeight="1">
      <c r="A107" t="s" s="11">
        <f>HYPERLINK("https://docm.jccm.es/portaldocm/descargarArchivo.do?ruta=2021/02/15/pdf/2021_1368.pdf&amp;tipo=rutaDocm","2021/1368")</f>
        <v>273</v>
      </c>
      <c r="B107" t="s" s="12">
        <v>274</v>
      </c>
      <c r="C107" t="s" s="13">
        <v>175</v>
      </c>
      <c r="D107" t="s" s="13">
        <v>272</v>
      </c>
      <c r="E107" s="14"/>
      <c r="F107" s="15"/>
      <c r="G107" s="15"/>
      <c r="H107" s="15"/>
      <c r="I107" s="15"/>
    </row>
    <row r="108" ht="20.05" customHeight="1">
      <c r="A108" t="s" s="11">
        <f>HYPERLINK("https://docm.jccm.es/portaldocm/descargarArchivo.do?ruta=2021/02/15/pdf/2021_1420.pdf&amp;tipo=rutaDocm","2021/1420")</f>
        <v>275</v>
      </c>
      <c r="B108" t="s" s="12">
        <v>276</v>
      </c>
      <c r="C108" t="s" s="13">
        <v>175</v>
      </c>
      <c r="D108" t="s" s="13">
        <v>272</v>
      </c>
      <c r="E108" s="14"/>
      <c r="F108" s="15"/>
      <c r="G108" s="15"/>
      <c r="H108" s="15"/>
      <c r="I108" s="15"/>
    </row>
    <row r="109" ht="20.05" customHeight="1">
      <c r="A109" t="s" s="11">
        <f>HYPERLINK("https://docm.jccm.es/portaldocm/descargarArchivo.do?ruta=2021/02/15/pdf/2021_1138.pdf&amp;tipo=rutaDocm","2021/1138")</f>
        <v>277</v>
      </c>
      <c r="B109" t="s" s="12">
        <v>278</v>
      </c>
      <c r="C109" t="s" s="13">
        <v>175</v>
      </c>
      <c r="D109" s="15"/>
      <c r="E109" s="14"/>
      <c r="F109" s="15"/>
      <c r="G109" s="15"/>
      <c r="H109" s="15"/>
      <c r="I109" s="15"/>
    </row>
    <row r="110" ht="20.05" customHeight="1">
      <c r="A110" t="s" s="11">
        <f>HYPERLINK("https://docm.jccm.es/portaldocm/descargarArchivo.do?ruta=2021/02/15/pdf/2021_1304.pdf&amp;tipo=rutaDocm","2021/1304")</f>
        <v>279</v>
      </c>
      <c r="B110" t="s" s="12">
        <v>280</v>
      </c>
      <c r="C110" t="s" s="13">
        <v>175</v>
      </c>
      <c r="D110" s="15"/>
      <c r="E110" s="14"/>
      <c r="F110" s="15"/>
      <c r="G110" s="15"/>
      <c r="H110" s="15"/>
      <c r="I110" s="15"/>
    </row>
    <row r="111" ht="20.05" customHeight="1">
      <c r="A111" t="s" s="11">
        <f>HYPERLINK("https://docm.jccm.es/portaldocm/descargarArchivo.do?ruta=2021/02/15/pdf/2021_888.pdf&amp;tipo=rutaDocm","2021/888")</f>
        <v>281</v>
      </c>
      <c r="B111" t="s" s="12">
        <v>282</v>
      </c>
      <c r="C111" t="s" s="13">
        <v>175</v>
      </c>
      <c r="D111" t="s" s="13">
        <v>149</v>
      </c>
      <c r="E111" t="s" s="16">
        <v>150</v>
      </c>
      <c r="F111" s="15"/>
      <c r="G111" s="15"/>
      <c r="H111" s="15"/>
      <c r="I111" s="15"/>
    </row>
    <row r="112" ht="20.05" customHeight="1">
      <c r="A112" t="s" s="11">
        <f>HYPERLINK("https://docm.jccm.es/portaldocm/descargarArchivo.do?ruta=2021/02/15/pdf/2021_1070.pdf&amp;tipo=rutaDocm","2021/1070")</f>
        <v>283</v>
      </c>
      <c r="B112" t="s" s="12">
        <v>284</v>
      </c>
      <c r="C112" t="s" s="13">
        <v>175</v>
      </c>
      <c r="D112" t="s" s="13">
        <v>149</v>
      </c>
      <c r="E112" t="s" s="16">
        <v>150</v>
      </c>
      <c r="F112" s="15"/>
      <c r="G112" s="15"/>
      <c r="H112" s="15"/>
      <c r="I112" s="15"/>
    </row>
    <row r="113" ht="20.05" customHeight="1">
      <c r="A113" t="s" s="11">
        <f>HYPERLINK("https://docm.jccm.es/portaldocm/descargarArchivo.do?ruta=2021/02/15/pdf/2021_1173.pdf&amp;tipo=rutaDocm","2021/1173")</f>
        <v>285</v>
      </c>
      <c r="B113" t="s" s="12">
        <v>286</v>
      </c>
      <c r="C113" t="s" s="13">
        <v>175</v>
      </c>
      <c r="D113" t="s" s="13">
        <v>138</v>
      </c>
      <c r="E113" s="14"/>
      <c r="F113" s="15"/>
      <c r="G113" s="15"/>
      <c r="H113" s="15"/>
      <c r="I113" s="15"/>
    </row>
    <row r="114" ht="20.05" customHeight="1">
      <c r="A114" t="s" s="11">
        <f>HYPERLINK("https://docm.jccm.es/portaldocm/descargarArchivo.do?ruta=2021/02/15/pdf/2021_1181.pdf&amp;tipo=rutaDocm","2021/1181")</f>
        <v>287</v>
      </c>
      <c r="B114" t="s" s="12">
        <v>288</v>
      </c>
      <c r="C114" t="s" s="13">
        <v>175</v>
      </c>
      <c r="D114" t="s" s="13">
        <v>149</v>
      </c>
      <c r="E114" t="s" s="16">
        <v>150</v>
      </c>
      <c r="F114" s="15"/>
      <c r="G114" s="15"/>
      <c r="H114" s="15"/>
      <c r="I114" s="15"/>
    </row>
    <row r="115" ht="20.05" customHeight="1">
      <c r="A115" t="s" s="11">
        <f>HYPERLINK("https://docm.jccm.es/portaldocm/descargarArchivo.do?ruta=2021/02/15/pdf/2021_1271.pdf&amp;tipo=rutaDocm","2021/1271")</f>
        <v>289</v>
      </c>
      <c r="B115" t="s" s="12">
        <v>290</v>
      </c>
      <c r="C115" t="s" s="13">
        <v>175</v>
      </c>
      <c r="D115" t="s" s="13">
        <v>291</v>
      </c>
      <c r="E115" t="s" s="16">
        <v>292</v>
      </c>
      <c r="F115" s="15"/>
      <c r="G115" s="15"/>
      <c r="H115" s="15"/>
      <c r="I115" s="15"/>
    </row>
    <row r="116" ht="20.05" customHeight="1">
      <c r="A116" t="s" s="11">
        <f>HYPERLINK("https://docm.jccm.es/portaldocm/descargarArchivo.do?ruta=2021/02/15/pdf/2021_1373.pdf&amp;tipo=rutaDocm","2021/1373")</f>
        <v>293</v>
      </c>
      <c r="B116" t="s" s="12">
        <v>294</v>
      </c>
      <c r="C116" t="s" s="13">
        <v>175</v>
      </c>
      <c r="D116" s="15"/>
      <c r="E116" s="14"/>
      <c r="F116" s="15"/>
      <c r="G116" s="15"/>
      <c r="H116" s="15"/>
      <c r="I116" s="15"/>
    </row>
    <row r="117" ht="20.05" customHeight="1">
      <c r="A117" t="s" s="11">
        <f>HYPERLINK("https://docm.jccm.es/portaldocm/descargarArchivo.do?ruta=2021/02/15/pdf/2021_1255.pdf&amp;tipo=rutaDocm","2021/1255")</f>
        <v>295</v>
      </c>
      <c r="B117" t="s" s="12">
        <v>296</v>
      </c>
      <c r="C117" t="s" s="13">
        <v>175</v>
      </c>
      <c r="D117" t="s" s="13">
        <v>297</v>
      </c>
      <c r="E117" t="s" s="16">
        <v>298</v>
      </c>
      <c r="F117" s="15"/>
      <c r="G117" s="15"/>
      <c r="H117" s="15"/>
      <c r="I117" s="15"/>
    </row>
    <row r="118" ht="20.05" customHeight="1">
      <c r="A118" t="s" s="11">
        <f>HYPERLINK("https://docm.jccm.es/portaldocm/descargarArchivo.do?ruta=2021/02/15/pdf/2021_1156.pdf&amp;tipo=rutaDocm","2021/1156")</f>
        <v>299</v>
      </c>
      <c r="B118" t="s" s="12">
        <v>300</v>
      </c>
      <c r="C118" t="s" s="13">
        <v>175</v>
      </c>
      <c r="D118" t="s" s="13">
        <v>301</v>
      </c>
      <c r="E118" s="14"/>
      <c r="F118" s="15"/>
      <c r="G118" s="15"/>
      <c r="H118" s="15"/>
      <c r="I118" s="15"/>
    </row>
    <row r="119" ht="20.05" customHeight="1">
      <c r="A119" t="s" s="11">
        <f>HYPERLINK("https://docm.jccm.es/portaldocm/descargarArchivo.do?ruta=2021/02/15/pdf/2021_528.pdf&amp;tipo=rutaDocm","2021/528")</f>
        <v>302</v>
      </c>
      <c r="B119" t="s" s="12">
        <v>303</v>
      </c>
      <c r="C119" t="s" s="13">
        <v>175</v>
      </c>
      <c r="D119" s="15"/>
      <c r="E119" s="14"/>
      <c r="F119" s="15"/>
      <c r="G119" s="15"/>
      <c r="H119" s="15"/>
      <c r="I119" s="15"/>
    </row>
    <row r="120" ht="20.05" customHeight="1">
      <c r="A120" t="s" s="11">
        <f>HYPERLINK("https://docm.jccm.es/portaldocm/descargarArchivo.do?ruta=2021/02/15/pdf/2021_833.pdf&amp;tipo=rutaDocm","2021/833")</f>
        <v>304</v>
      </c>
      <c r="B120" t="s" s="12">
        <v>305</v>
      </c>
      <c r="C120" t="s" s="13">
        <v>175</v>
      </c>
      <c r="D120" t="s" s="13">
        <v>306</v>
      </c>
      <c r="E120" t="s" s="16">
        <v>307</v>
      </c>
      <c r="F120" s="15"/>
      <c r="G120" s="15"/>
      <c r="H120" s="15"/>
      <c r="I120" s="15"/>
    </row>
    <row r="121" ht="20.05" customHeight="1">
      <c r="A121" t="s" s="11">
        <f>HYPERLINK("https://docm.jccm.es/portaldocm/descargarArchivo.do?ruta=2021/02/15/pdf/2021_1067.pdf&amp;tipo=rutaDocm","2021/1067")</f>
        <v>308</v>
      </c>
      <c r="B121" t="s" s="12">
        <v>309</v>
      </c>
      <c r="C121" t="s" s="13">
        <v>175</v>
      </c>
      <c r="D121" t="s" s="13">
        <v>310</v>
      </c>
      <c r="E121" s="14"/>
      <c r="F121" s="15"/>
      <c r="G121" s="15"/>
      <c r="H121" s="15"/>
      <c r="I121" s="15"/>
    </row>
    <row r="122" ht="20.05" customHeight="1">
      <c r="A122" t="s" s="11">
        <f>HYPERLINK("https://docm.jccm.es/portaldocm/descargarArchivo.do?ruta=2021/02/15/pdf/2021_867.pdf&amp;tipo=rutaDocm","2021/867")</f>
        <v>311</v>
      </c>
      <c r="B122" t="s" s="12">
        <v>312</v>
      </c>
      <c r="C122" t="s" s="13">
        <v>175</v>
      </c>
      <c r="D122" s="15"/>
      <c r="E122" s="14"/>
      <c r="F122" s="15"/>
      <c r="G122" s="15"/>
      <c r="H122" s="15"/>
      <c r="I122" s="15"/>
    </row>
    <row r="123" ht="20.05" customHeight="1">
      <c r="A123" t="s" s="11">
        <f>HYPERLINK("https://docm.jccm.es/portaldocm/descargarArchivo.do?ruta=2021/02/16/pdf/2021_1306.pdf&amp;tipo=rutaDocm","2021/1306")</f>
        <v>313</v>
      </c>
      <c r="B123" t="s" s="12">
        <v>314</v>
      </c>
      <c r="C123" t="s" s="13">
        <v>315</v>
      </c>
      <c r="D123" t="s" s="13">
        <v>316</v>
      </c>
      <c r="E123" s="14"/>
      <c r="F123" s="15"/>
      <c r="G123" s="15"/>
      <c r="H123" s="15"/>
      <c r="I123" s="15"/>
    </row>
    <row r="124" ht="20.05" customHeight="1">
      <c r="A124" t="s" s="11">
        <f>HYPERLINK("https://docm.jccm.es/portaldocm/descargarArchivo.do?ruta=2021/02/16/pdf/2021_1301.pdf&amp;tipo=rutaDocm","2021/1301")</f>
        <v>317</v>
      </c>
      <c r="B124" t="s" s="12">
        <v>318</v>
      </c>
      <c r="C124" t="s" s="13">
        <v>315</v>
      </c>
      <c r="D124" t="s" s="13">
        <v>42</v>
      </c>
      <c r="E124" s="14"/>
      <c r="F124" s="15"/>
      <c r="G124" s="15"/>
      <c r="H124" s="15"/>
      <c r="I124" s="15"/>
    </row>
    <row r="125" ht="20.05" customHeight="1">
      <c r="A125" t="s" s="11">
        <f>HYPERLINK("https://docm.jccm.es/portaldocm/descargarArchivo.do?ruta=2021/02/16/pdf/2021_1302.pdf&amp;tipo=rutaDocm","2021/1302")</f>
        <v>319</v>
      </c>
      <c r="B125" t="s" s="12">
        <v>320</v>
      </c>
      <c r="C125" t="s" s="13">
        <v>315</v>
      </c>
      <c r="D125" t="s" s="13">
        <v>321</v>
      </c>
      <c r="E125" s="14"/>
      <c r="F125" s="15"/>
      <c r="G125" s="15"/>
      <c r="H125" s="15"/>
      <c r="I125" s="15"/>
    </row>
    <row r="126" ht="20.05" customHeight="1">
      <c r="A126" t="s" s="11">
        <f>HYPERLINK("https://docm.jccm.es/portaldocm/descargarArchivo.do?ruta=2021/02/16/pdf/2021_1303.pdf&amp;tipo=rutaDocm","2021/1303")</f>
        <v>322</v>
      </c>
      <c r="B126" t="s" s="12">
        <v>323</v>
      </c>
      <c r="C126" t="s" s="13">
        <v>315</v>
      </c>
      <c r="D126" t="s" s="13">
        <v>316</v>
      </c>
      <c r="E126" s="14"/>
      <c r="F126" s="15"/>
      <c r="G126" s="15"/>
      <c r="H126" s="15"/>
      <c r="I126" s="15"/>
    </row>
    <row r="127" ht="20.05" customHeight="1">
      <c r="A127" t="s" s="11">
        <f>HYPERLINK("https://docm.jccm.es/portaldocm/descargarArchivo.do?ruta=2021/02/16/pdf/2021_1305.pdf&amp;tipo=rutaDocm","2021/1305")</f>
        <v>324</v>
      </c>
      <c r="B127" t="s" s="12">
        <v>325</v>
      </c>
      <c r="C127" t="s" s="13">
        <v>315</v>
      </c>
      <c r="D127" t="s" s="13">
        <v>316</v>
      </c>
      <c r="E127" s="14"/>
      <c r="F127" s="15"/>
      <c r="G127" s="15"/>
      <c r="H127" s="15"/>
      <c r="I127" s="15"/>
    </row>
    <row r="128" ht="20.05" customHeight="1">
      <c r="A128" t="s" s="11">
        <f>HYPERLINK("https://docm.jccm.es/portaldocm/descargarArchivo.do?ruta=2021/02/16/pdf/2021_1308.pdf&amp;tipo=rutaDocm","2021/1308")</f>
        <v>326</v>
      </c>
      <c r="B128" t="s" s="12">
        <v>327</v>
      </c>
      <c r="C128" t="s" s="13">
        <v>315</v>
      </c>
      <c r="D128" t="s" s="13">
        <v>316</v>
      </c>
      <c r="E128" s="14"/>
      <c r="F128" s="15"/>
      <c r="G128" s="15"/>
      <c r="H128" s="15"/>
      <c r="I128" s="15"/>
    </row>
    <row r="129" ht="20.05" customHeight="1">
      <c r="A129" t="s" s="11">
        <f>HYPERLINK("https://docm.jccm.es/portaldocm/descargarArchivo.do?ruta=2021/02/16/pdf/2021_1293.pdf&amp;tipo=rutaDocm","2021/1293")</f>
        <v>328</v>
      </c>
      <c r="B129" t="s" s="12">
        <v>329</v>
      </c>
      <c r="C129" t="s" s="13">
        <v>315</v>
      </c>
      <c r="D129" t="s" s="13">
        <v>330</v>
      </c>
      <c r="E129" t="s" s="16">
        <v>331</v>
      </c>
      <c r="F129" s="15"/>
      <c r="G129" s="15"/>
      <c r="H129" s="15"/>
      <c r="I129" s="15"/>
    </row>
    <row r="130" ht="20.05" customHeight="1">
      <c r="A130" t="s" s="11">
        <f>HYPERLINK("https://docm.jccm.es/portaldocm/descargarArchivo.do?ruta=2021/02/16/pdf/2021_1318.pdf&amp;tipo=rutaDocm","2021/1318")</f>
        <v>332</v>
      </c>
      <c r="B130" t="s" s="12">
        <v>333</v>
      </c>
      <c r="C130" t="s" s="13">
        <v>315</v>
      </c>
      <c r="D130" t="s" s="13">
        <v>42</v>
      </c>
      <c r="E130" s="14"/>
      <c r="F130" s="15"/>
      <c r="G130" s="15"/>
      <c r="H130" s="15"/>
      <c r="I130" s="15"/>
    </row>
    <row r="131" ht="20.05" customHeight="1">
      <c r="A131" t="s" s="11">
        <f>HYPERLINK("https://docm.jccm.es/portaldocm/descargarArchivo.do?ruta=2021/02/16/pdf/2021_1309.pdf&amp;tipo=rutaDocm","2021/1309")</f>
        <v>334</v>
      </c>
      <c r="B131" t="s" s="12">
        <v>335</v>
      </c>
      <c r="C131" t="s" s="13">
        <v>315</v>
      </c>
      <c r="D131" t="s" s="13">
        <v>42</v>
      </c>
      <c r="E131" s="14"/>
      <c r="F131" s="15"/>
      <c r="G131" s="15"/>
      <c r="H131" s="15"/>
      <c r="I131" s="15"/>
    </row>
    <row r="132" ht="20.05" customHeight="1">
      <c r="A132" t="s" s="11">
        <f>HYPERLINK("https://docm.jccm.es/portaldocm/descargarArchivo.do?ruta=2021/02/16/pdf/2021_1312.pdf&amp;tipo=rutaDocm","2021/1312")</f>
        <v>336</v>
      </c>
      <c r="B132" t="s" s="12">
        <v>337</v>
      </c>
      <c r="C132" t="s" s="13">
        <v>315</v>
      </c>
      <c r="D132" t="s" s="13">
        <v>42</v>
      </c>
      <c r="E132" s="14"/>
      <c r="F132" s="15"/>
      <c r="G132" s="15"/>
      <c r="H132" s="15"/>
      <c r="I132" s="15"/>
    </row>
    <row r="133" ht="20.05" customHeight="1">
      <c r="A133" t="s" s="11">
        <f>HYPERLINK("https://docm.jccm.es/portaldocm/descargarArchivo.do?ruta=2021/02/16/pdf/2021_1313.pdf&amp;tipo=rutaDocm","2021/1313")</f>
        <v>338</v>
      </c>
      <c r="B133" t="s" s="12">
        <v>339</v>
      </c>
      <c r="C133" t="s" s="13">
        <v>315</v>
      </c>
      <c r="D133" t="s" s="13">
        <v>42</v>
      </c>
      <c r="E133" s="14"/>
      <c r="F133" s="15"/>
      <c r="G133" s="15"/>
      <c r="H133" s="15"/>
      <c r="I133" s="15"/>
    </row>
    <row r="134" ht="20.05" customHeight="1">
      <c r="A134" t="s" s="11">
        <f>HYPERLINK("https://docm.jccm.es/portaldocm/descargarArchivo.do?ruta=2021/02/16/pdf/2021_1314.pdf&amp;tipo=rutaDocm","2021/1314")</f>
        <v>340</v>
      </c>
      <c r="B134" t="s" s="12">
        <v>341</v>
      </c>
      <c r="C134" t="s" s="13">
        <v>315</v>
      </c>
      <c r="D134" t="s" s="13">
        <v>42</v>
      </c>
      <c r="E134" s="14"/>
      <c r="F134" s="15"/>
      <c r="G134" s="15"/>
      <c r="H134" s="15"/>
      <c r="I134" s="15"/>
    </row>
    <row r="135" ht="20.05" customHeight="1">
      <c r="A135" t="s" s="11">
        <f>HYPERLINK("https://docm.jccm.es/portaldocm/descargarArchivo.do?ruta=2021/02/16/pdf/2021_1315.pdf&amp;tipo=rutaDocm","2021/1315")</f>
        <v>342</v>
      </c>
      <c r="B135" t="s" s="12">
        <v>343</v>
      </c>
      <c r="C135" t="s" s="13">
        <v>315</v>
      </c>
      <c r="D135" t="s" s="13">
        <v>42</v>
      </c>
      <c r="E135" s="14"/>
      <c r="F135" s="15"/>
      <c r="G135" s="15"/>
      <c r="H135" s="15"/>
      <c r="I135" s="15"/>
    </row>
    <row r="136" ht="20.05" customHeight="1">
      <c r="A136" t="s" s="11">
        <f>HYPERLINK("https://docm.jccm.es/portaldocm/descargarArchivo.do?ruta=2021/02/16/pdf/2021_1310.pdf&amp;tipo=rutaDocm","2021/1310")</f>
        <v>344</v>
      </c>
      <c r="B136" t="s" s="12">
        <v>345</v>
      </c>
      <c r="C136" t="s" s="13">
        <v>315</v>
      </c>
      <c r="D136" t="s" s="13">
        <v>42</v>
      </c>
      <c r="E136" s="14"/>
      <c r="F136" s="15"/>
      <c r="G136" s="15"/>
      <c r="H136" s="15"/>
      <c r="I136" s="15"/>
    </row>
    <row r="137" ht="20.05" customHeight="1">
      <c r="A137" t="s" s="11">
        <f>HYPERLINK("https://docm.jccm.es/portaldocm/descargarArchivo.do?ruta=2021/02/16/pdf/2021_1311.pdf&amp;tipo=rutaDocm","2021/1311")</f>
        <v>346</v>
      </c>
      <c r="B137" t="s" s="12">
        <v>347</v>
      </c>
      <c r="C137" t="s" s="13">
        <v>315</v>
      </c>
      <c r="D137" t="s" s="13">
        <v>42</v>
      </c>
      <c r="E137" s="14"/>
      <c r="F137" s="15"/>
      <c r="G137" s="15"/>
      <c r="H137" s="15"/>
      <c r="I137" s="15"/>
    </row>
    <row r="138" ht="20.05" customHeight="1">
      <c r="A138" t="s" s="11">
        <f>HYPERLINK("https://docm.jccm.es/portaldocm/descargarArchivo.do?ruta=2021/02/16/pdf/2021_1294.pdf&amp;tipo=rutaDocm","2021/1294")</f>
        <v>348</v>
      </c>
      <c r="B138" t="s" s="12">
        <v>349</v>
      </c>
      <c r="C138" t="s" s="13">
        <v>315</v>
      </c>
      <c r="D138" t="s" s="13">
        <v>42</v>
      </c>
      <c r="E138" s="14"/>
      <c r="F138" s="15"/>
      <c r="G138" s="15"/>
      <c r="H138" s="15"/>
      <c r="I138" s="15"/>
    </row>
    <row r="139" ht="20.05" customHeight="1">
      <c r="A139" t="s" s="11">
        <f>HYPERLINK("https://docm.jccm.es/portaldocm/descargarArchivo.do?ruta=2021/02/16/pdf/2021_1295.pdf&amp;tipo=rutaDocm","2021/1295")</f>
        <v>350</v>
      </c>
      <c r="B139" t="s" s="12">
        <v>351</v>
      </c>
      <c r="C139" t="s" s="13">
        <v>315</v>
      </c>
      <c r="D139" t="s" s="13">
        <v>42</v>
      </c>
      <c r="E139" s="14"/>
      <c r="F139" s="15"/>
      <c r="G139" s="15"/>
      <c r="H139" s="15"/>
      <c r="I139" s="15"/>
    </row>
    <row r="140" ht="20.05" customHeight="1">
      <c r="A140" t="s" s="11">
        <f>HYPERLINK("https://docm.jccm.es/portaldocm/descargarArchivo.do?ruta=2021/02/16/pdf/2021_1307.pdf&amp;tipo=rutaDocm","2021/1307")</f>
        <v>352</v>
      </c>
      <c r="B140" t="s" s="12">
        <v>353</v>
      </c>
      <c r="C140" t="s" s="13">
        <v>315</v>
      </c>
      <c r="D140" t="s" s="13">
        <v>42</v>
      </c>
      <c r="E140" s="14"/>
      <c r="F140" s="15"/>
      <c r="G140" s="15"/>
      <c r="H140" s="15"/>
      <c r="I140" s="15"/>
    </row>
    <row r="141" ht="20.05" customHeight="1">
      <c r="A141" t="s" s="11">
        <f>HYPERLINK("https://docm.jccm.es/portaldocm/descargarArchivo.do?ruta=2021/02/16/pdf/2021_1297.pdf&amp;tipo=rutaDocm","2021/1297")</f>
        <v>354</v>
      </c>
      <c r="B141" t="s" s="12">
        <v>355</v>
      </c>
      <c r="C141" t="s" s="13">
        <v>315</v>
      </c>
      <c r="D141" t="s" s="13">
        <v>356</v>
      </c>
      <c r="E141" s="14"/>
      <c r="F141" s="15"/>
      <c r="G141" s="15"/>
      <c r="H141" s="15"/>
      <c r="I141" s="15"/>
    </row>
    <row r="142" ht="20.05" customHeight="1">
      <c r="A142" t="s" s="11">
        <f>HYPERLINK("https://docm.jccm.es/portaldocm/descargarArchivo.do?ruta=2021/02/16/pdf/2021_1330.pdf&amp;tipo=rutaDocm","2021/1330")</f>
        <v>357</v>
      </c>
      <c r="B142" t="s" s="12">
        <v>358</v>
      </c>
      <c r="C142" t="s" s="13">
        <v>315</v>
      </c>
      <c r="D142" t="s" s="13">
        <v>42</v>
      </c>
      <c r="E142" s="14"/>
      <c r="F142" s="15"/>
      <c r="G142" s="15"/>
      <c r="H142" s="15"/>
      <c r="I142" s="15"/>
    </row>
    <row r="143" ht="20.05" customHeight="1">
      <c r="A143" t="s" s="11">
        <f>HYPERLINK("https://docm.jccm.es/portaldocm/descargarArchivo.do?ruta=2021/02/16/pdf/2021_1316.pdf&amp;tipo=rutaDocm","2021/1316")</f>
        <v>359</v>
      </c>
      <c r="B143" t="s" s="12">
        <v>360</v>
      </c>
      <c r="C143" t="s" s="13">
        <v>315</v>
      </c>
      <c r="D143" t="s" s="13">
        <v>42</v>
      </c>
      <c r="E143" s="14"/>
      <c r="F143" s="15"/>
      <c r="G143" s="15"/>
      <c r="H143" s="15"/>
      <c r="I143" s="15"/>
    </row>
    <row r="144" ht="20.05" customHeight="1">
      <c r="A144" t="s" s="11">
        <f>HYPERLINK("https://docm.jccm.es/portaldocm/descargarArchivo.do?ruta=2021/02/16/pdf/2021_1323.pdf&amp;tipo=rutaDocm","2021/1323")</f>
        <v>361</v>
      </c>
      <c r="B144" t="s" s="12">
        <v>362</v>
      </c>
      <c r="C144" t="s" s="13">
        <v>315</v>
      </c>
      <c r="D144" t="s" s="13">
        <v>363</v>
      </c>
      <c r="E144" t="s" s="16">
        <v>364</v>
      </c>
      <c r="F144" s="15"/>
      <c r="G144" s="15"/>
      <c r="H144" s="15"/>
      <c r="I144" s="15"/>
    </row>
    <row r="145" ht="20.05" customHeight="1">
      <c r="A145" t="s" s="11">
        <f>HYPERLINK("https://docm.jccm.es/portaldocm/descargarArchivo.do?ruta=2021/02/16/pdf/2021_1321.pdf&amp;tipo=rutaDocm","2021/1321")</f>
        <v>365</v>
      </c>
      <c r="B145" t="s" s="12">
        <v>366</v>
      </c>
      <c r="C145" t="s" s="13">
        <v>315</v>
      </c>
      <c r="D145" t="s" s="13">
        <v>367</v>
      </c>
      <c r="E145" t="s" s="16">
        <v>368</v>
      </c>
      <c r="F145" s="15"/>
      <c r="G145" s="15"/>
      <c r="H145" s="15"/>
      <c r="I145" s="15"/>
    </row>
    <row r="146" ht="20.05" customHeight="1">
      <c r="A146" t="s" s="11">
        <f>HYPERLINK("https://docm.jccm.es/portaldocm/descargarArchivo.do?ruta=2021/02/16/pdf/2021_1319.pdf&amp;tipo=rutaDocm","2021/1319")</f>
        <v>369</v>
      </c>
      <c r="B146" t="s" s="12">
        <v>370</v>
      </c>
      <c r="C146" t="s" s="13">
        <v>315</v>
      </c>
      <c r="D146" t="s" s="13">
        <v>42</v>
      </c>
      <c r="E146" s="14"/>
      <c r="F146" s="15"/>
      <c r="G146" s="15"/>
      <c r="H146" s="15"/>
      <c r="I146" s="15"/>
    </row>
    <row r="147" ht="20.05" customHeight="1">
      <c r="A147" t="s" s="11">
        <f>HYPERLINK("https://docm.jccm.es/portaldocm/descargarArchivo.do?ruta=2021/02/16/pdf/2021_1325.pdf&amp;tipo=rutaDocm","2021/1325")</f>
        <v>371</v>
      </c>
      <c r="B147" t="s" s="12">
        <v>372</v>
      </c>
      <c r="C147" t="s" s="13">
        <v>315</v>
      </c>
      <c r="D147" t="s" s="13">
        <v>42</v>
      </c>
      <c r="E147" s="14"/>
      <c r="F147" s="15"/>
      <c r="G147" s="15"/>
      <c r="H147" s="15"/>
      <c r="I147" s="15"/>
    </row>
    <row r="148" ht="20.05" customHeight="1">
      <c r="A148" t="s" s="11">
        <f>HYPERLINK("https://docm.jccm.es/portaldocm/descargarArchivo.do?ruta=2021/02/16/pdf/2021_1320.pdf&amp;tipo=rutaDocm","2021/1320")</f>
        <v>373</v>
      </c>
      <c r="B148" t="s" s="12">
        <v>374</v>
      </c>
      <c r="C148" t="s" s="13">
        <v>315</v>
      </c>
      <c r="D148" t="s" s="13">
        <v>42</v>
      </c>
      <c r="E148" s="14"/>
      <c r="F148" s="15"/>
      <c r="G148" s="15"/>
      <c r="H148" s="15"/>
      <c r="I148" s="15"/>
    </row>
    <row r="149" ht="20.05" customHeight="1">
      <c r="A149" t="s" s="11">
        <f>HYPERLINK("https://docm.jccm.es/portaldocm/descargarArchivo.do?ruta=2021/02/16/pdf/2021_1324.pdf&amp;tipo=rutaDocm","2021/1324")</f>
        <v>375</v>
      </c>
      <c r="B149" t="s" s="12">
        <v>376</v>
      </c>
      <c r="C149" t="s" s="13">
        <v>315</v>
      </c>
      <c r="D149" t="s" s="13">
        <v>42</v>
      </c>
      <c r="E149" s="14"/>
      <c r="F149" s="15"/>
      <c r="G149" s="15"/>
      <c r="H149" s="15"/>
      <c r="I149" s="15"/>
    </row>
    <row r="150" ht="20.05" customHeight="1">
      <c r="A150" t="s" s="11">
        <f>HYPERLINK("https://docm.jccm.es/portaldocm/descargarArchivo.do?ruta=2021/02/16/pdf/2021_1322.pdf&amp;tipo=rutaDocm","2021/1322")</f>
        <v>377</v>
      </c>
      <c r="B150" t="s" s="12">
        <v>378</v>
      </c>
      <c r="C150" t="s" s="13">
        <v>315</v>
      </c>
      <c r="D150" t="s" s="13">
        <v>42</v>
      </c>
      <c r="E150" s="14"/>
      <c r="F150" s="15"/>
      <c r="G150" s="15"/>
      <c r="H150" s="15"/>
      <c r="I150" s="15"/>
    </row>
    <row r="151" ht="20.05" customHeight="1">
      <c r="A151" t="s" s="11">
        <f>HYPERLINK("https://docm.jccm.es/portaldocm/descargarArchivo.do?ruta=2021/02/16/pdf/2021_1326.pdf&amp;tipo=rutaDocm","2021/1326")</f>
        <v>379</v>
      </c>
      <c r="B151" t="s" s="12">
        <v>380</v>
      </c>
      <c r="C151" t="s" s="13">
        <v>315</v>
      </c>
      <c r="D151" t="s" s="13">
        <v>381</v>
      </c>
      <c r="E151" t="s" s="16">
        <v>382</v>
      </c>
      <c r="F151" s="15"/>
      <c r="G151" s="15"/>
      <c r="H151" s="15"/>
      <c r="I151" s="15"/>
    </row>
    <row r="152" ht="20.05" customHeight="1">
      <c r="A152" t="s" s="11">
        <f>HYPERLINK("https://docm.jccm.es/portaldocm/descargarArchivo.do?ruta=2021/02/16/pdf/2021_1327.pdf&amp;tipo=rutaDocm","2021/1327")</f>
        <v>383</v>
      </c>
      <c r="B152" t="s" s="12">
        <v>384</v>
      </c>
      <c r="C152" t="s" s="13">
        <v>315</v>
      </c>
      <c r="D152" t="s" s="13">
        <v>385</v>
      </c>
      <c r="E152" t="s" s="16">
        <v>292</v>
      </c>
      <c r="F152" s="15"/>
      <c r="G152" s="15"/>
      <c r="H152" s="15"/>
      <c r="I152" s="15"/>
    </row>
    <row r="153" ht="20.05" customHeight="1">
      <c r="A153" t="s" s="11">
        <f>HYPERLINK("https://docm.jccm.es/portaldocm/descargarArchivo.do?ruta=2021/02/16/pdf/2021_1300.pdf&amp;tipo=rutaDocm","2021/1300")</f>
        <v>386</v>
      </c>
      <c r="B153" t="s" s="12">
        <v>387</v>
      </c>
      <c r="C153" t="s" s="13">
        <v>315</v>
      </c>
      <c r="D153" t="s" s="13">
        <v>388</v>
      </c>
      <c r="E153" t="s" s="16">
        <v>389</v>
      </c>
      <c r="F153" s="15"/>
      <c r="G153" s="15"/>
      <c r="H153" s="15"/>
      <c r="I153" s="15"/>
    </row>
    <row r="154" ht="20.05" customHeight="1">
      <c r="A154" t="s" s="11">
        <f>HYPERLINK("https://docm.jccm.es/portaldocm/descargarArchivo.do?ruta=2021/02/16/pdf/2021_1299.pdf&amp;tipo=rutaDocm","2021/1299")</f>
        <v>390</v>
      </c>
      <c r="B154" t="s" s="12">
        <v>391</v>
      </c>
      <c r="C154" t="s" s="13">
        <v>315</v>
      </c>
      <c r="D154" t="s" s="13">
        <v>392</v>
      </c>
      <c r="E154" t="s" s="16">
        <v>126</v>
      </c>
      <c r="F154" s="15"/>
      <c r="G154" s="15"/>
      <c r="H154" s="15"/>
      <c r="I154" s="15"/>
    </row>
    <row r="155" ht="20.05" customHeight="1">
      <c r="A155" t="s" s="11">
        <f>HYPERLINK("https://docm.jccm.es/portaldocm/descargarArchivo.do?ruta=2021/02/16/pdf/2021_1432.pdf&amp;tipo=rutaDocm","2021/1432")</f>
        <v>393</v>
      </c>
      <c r="B155" t="s" s="12">
        <v>394</v>
      </c>
      <c r="C155" t="s" s="13">
        <v>315</v>
      </c>
      <c r="D155" t="s" s="13">
        <v>395</v>
      </c>
      <c r="E155" s="14"/>
      <c r="F155" s="15"/>
      <c r="G155" s="15"/>
      <c r="H155" s="15"/>
      <c r="I155" s="15"/>
    </row>
    <row r="156" ht="20.05" customHeight="1">
      <c r="A156" t="s" s="11">
        <f>HYPERLINK("https://docm.jccm.es/portaldocm/descargarArchivo.do?ruta=2021/02/16/pdf/2021_1438.pdf&amp;tipo=rutaDocm","2021/1438")</f>
        <v>396</v>
      </c>
      <c r="B156" t="s" s="12">
        <v>397</v>
      </c>
      <c r="C156" t="s" s="13">
        <v>315</v>
      </c>
      <c r="D156" t="s" s="13">
        <v>395</v>
      </c>
      <c r="E156" s="14"/>
      <c r="F156" s="15"/>
      <c r="G156" s="15"/>
      <c r="H156" s="15"/>
      <c r="I156" s="15"/>
    </row>
    <row r="157" ht="20.05" customHeight="1">
      <c r="A157" t="s" s="11">
        <f>HYPERLINK("https://docm.jccm.es/portaldocm/descargarArchivo.do?ruta=2021/02/16/pdf/2021_1441.pdf&amp;tipo=rutaDocm","2021/1441")</f>
        <v>398</v>
      </c>
      <c r="B157" t="s" s="12">
        <v>399</v>
      </c>
      <c r="C157" t="s" s="13">
        <v>315</v>
      </c>
      <c r="D157" t="s" s="13">
        <v>400</v>
      </c>
      <c r="E157" s="14"/>
      <c r="F157" s="15"/>
      <c r="G157" s="15"/>
      <c r="H157" s="15"/>
      <c r="I157" s="15"/>
    </row>
    <row r="158" ht="20.05" customHeight="1">
      <c r="A158" t="s" s="11">
        <f>HYPERLINK("https://docm.jccm.es/portaldocm/descargarArchivo.do?ruta=2021/02/16/pdf/2021_1189.pdf&amp;tipo=rutaDocm","2021/1189")</f>
        <v>401</v>
      </c>
      <c r="B158" t="s" s="12">
        <v>402</v>
      </c>
      <c r="C158" t="s" s="13">
        <v>315</v>
      </c>
      <c r="D158" s="15"/>
      <c r="E158" s="14"/>
      <c r="F158" s="15"/>
      <c r="G158" s="15"/>
      <c r="H158" s="15"/>
      <c r="I158" s="15"/>
    </row>
    <row r="159" ht="20.05" customHeight="1">
      <c r="A159" t="s" s="11">
        <f>HYPERLINK("https://docm.jccm.es/portaldocm/descargarArchivo.do?ruta=2021/02/16/pdf/2021_1328.pdf&amp;tipo=rutaDocm","2021/1328")</f>
        <v>403</v>
      </c>
      <c r="B159" t="s" s="12">
        <v>404</v>
      </c>
      <c r="C159" t="s" s="13">
        <v>315</v>
      </c>
      <c r="D159" s="15"/>
      <c r="E159" s="14"/>
      <c r="F159" s="15"/>
      <c r="G159" s="15"/>
      <c r="H159" s="15"/>
      <c r="I159" s="15"/>
    </row>
    <row r="160" ht="20.05" customHeight="1">
      <c r="A160" t="s" s="11">
        <f>HYPERLINK("https://docm.jccm.es/portaldocm/descargarArchivo.do?ruta=2021/02/16/pdf/2021_1332.pdf&amp;tipo=rutaDocm","2021/1332")</f>
        <v>405</v>
      </c>
      <c r="B160" t="s" s="12">
        <v>406</v>
      </c>
      <c r="C160" t="s" s="13">
        <v>315</v>
      </c>
      <c r="D160" t="s" s="13">
        <v>407</v>
      </c>
      <c r="E160" t="s" s="16">
        <v>292</v>
      </c>
      <c r="F160" s="15"/>
      <c r="G160" s="15"/>
      <c r="H160" s="15"/>
      <c r="I160" s="15"/>
    </row>
    <row r="161" ht="20.05" customHeight="1">
      <c r="A161" t="s" s="11">
        <f>HYPERLINK("https://docm.jccm.es/portaldocm/descargarArchivo.do?ruta=2021/02/16/pdf/2021_1113.pdf&amp;tipo=rutaDocm","2021/1113")</f>
        <v>408</v>
      </c>
      <c r="B161" t="s" s="12">
        <v>409</v>
      </c>
      <c r="C161" t="s" s="13">
        <v>315</v>
      </c>
      <c r="D161" t="s" s="13">
        <v>410</v>
      </c>
      <c r="E161" t="s" s="16">
        <v>411</v>
      </c>
      <c r="F161" s="15"/>
      <c r="G161" s="15"/>
      <c r="H161" s="15"/>
      <c r="I161" s="15"/>
    </row>
    <row r="162" ht="20.05" customHeight="1">
      <c r="A162" t="s" s="11">
        <f>HYPERLINK("https://docm.jccm.es/portaldocm/descargarArchivo.do?ruta=2021/02/16/pdf/2021_1172.pdf&amp;tipo=rutaDocm","2021/1172")</f>
        <v>412</v>
      </c>
      <c r="B162" t="s" s="12">
        <v>413</v>
      </c>
      <c r="C162" t="s" s="13">
        <v>315</v>
      </c>
      <c r="D162" t="s" s="13">
        <v>149</v>
      </c>
      <c r="E162" t="s" s="16">
        <v>150</v>
      </c>
      <c r="F162" s="15"/>
      <c r="G162" s="15"/>
      <c r="H162" s="15"/>
      <c r="I162" s="15"/>
    </row>
    <row r="163" ht="20.05" customHeight="1">
      <c r="A163" t="s" s="11">
        <f>HYPERLINK("https://docm.jccm.es/portaldocm/descargarArchivo.do?ruta=2021/02/16/pdf/2021_974.pdf&amp;tipo=rutaDocm","2021/974")</f>
        <v>414</v>
      </c>
      <c r="B163" t="s" s="12">
        <v>415</v>
      </c>
      <c r="C163" t="s" s="13">
        <v>315</v>
      </c>
      <c r="D163" t="s" s="13">
        <v>416</v>
      </c>
      <c r="E163" t="s" s="16">
        <v>108</v>
      </c>
      <c r="F163" s="15"/>
      <c r="G163" s="15"/>
      <c r="H163" s="15"/>
      <c r="I163" s="15"/>
    </row>
    <row r="164" ht="20.05" customHeight="1">
      <c r="A164" t="s" s="11">
        <f>HYPERLINK("https://docm.jccm.es/portaldocm/descargarArchivo.do?ruta=2021/02/16/pdf/2021_807.pdf&amp;tipo=rutaDocm","2021/807")</f>
        <v>417</v>
      </c>
      <c r="B164" t="s" s="12">
        <v>418</v>
      </c>
      <c r="C164" t="s" s="13">
        <v>315</v>
      </c>
      <c r="D164" t="s" s="13">
        <v>149</v>
      </c>
      <c r="E164" t="s" s="16">
        <v>150</v>
      </c>
      <c r="F164" s="15"/>
      <c r="G164" s="15"/>
      <c r="H164" s="15"/>
      <c r="I164" s="15"/>
    </row>
    <row r="165" ht="20.05" customHeight="1">
      <c r="A165" t="s" s="11">
        <f>HYPERLINK("https://docm.jccm.es/portaldocm/descargarArchivo.do?ruta=2021/02/16/pdf/2021_1045.pdf&amp;tipo=rutaDocm","2021/1045")</f>
        <v>419</v>
      </c>
      <c r="B165" t="s" s="12">
        <v>420</v>
      </c>
      <c r="C165" t="s" s="13">
        <v>315</v>
      </c>
      <c r="D165" s="15"/>
      <c r="E165" s="14"/>
      <c r="F165" s="15"/>
      <c r="G165" s="15"/>
      <c r="H165" s="15"/>
      <c r="I165" s="15"/>
    </row>
    <row r="166" ht="20.05" customHeight="1">
      <c r="A166" t="s" s="11">
        <f>HYPERLINK("https://docm.jccm.es/portaldocm/descargarArchivo.do?ruta=2021/02/16/pdf/2021_1184.pdf&amp;tipo=rutaDocm","2021/1184")</f>
        <v>421</v>
      </c>
      <c r="B166" t="s" s="12">
        <v>422</v>
      </c>
      <c r="C166" t="s" s="13">
        <v>315</v>
      </c>
      <c r="D166" t="s" s="13">
        <v>423</v>
      </c>
      <c r="E166" t="s" s="16">
        <v>424</v>
      </c>
      <c r="F166" s="15"/>
      <c r="G166" s="15"/>
      <c r="H166" s="15"/>
      <c r="I166" s="15"/>
    </row>
    <row r="167" ht="20.05" customHeight="1">
      <c r="A167" t="s" s="11">
        <f>HYPERLINK("https://docm.jccm.es/portaldocm/descargarArchivo.do?ruta=2021/02/16/pdf/2021_1182.pdf&amp;tipo=rutaDocm","2021/1182")</f>
        <v>425</v>
      </c>
      <c r="B167" t="s" s="12">
        <v>426</v>
      </c>
      <c r="C167" t="s" s="13">
        <v>315</v>
      </c>
      <c r="D167" s="15"/>
      <c r="E167" s="14"/>
      <c r="F167" s="15"/>
      <c r="G167" s="15"/>
      <c r="H167" s="15"/>
      <c r="I167" s="15"/>
    </row>
    <row r="168" ht="20.05" customHeight="1">
      <c r="A168" t="s" s="11">
        <f>HYPERLINK("https://docm.jccm.es/portaldocm/descargarArchivo.do?ruta=2021/02/16/pdf/2021_1183.pdf&amp;tipo=rutaDocm","2021/1183")</f>
        <v>427</v>
      </c>
      <c r="B168" t="s" s="12">
        <v>428</v>
      </c>
      <c r="C168" t="s" s="13">
        <v>315</v>
      </c>
      <c r="D168" s="15"/>
      <c r="E168" s="14"/>
      <c r="F168" s="15"/>
      <c r="G168" s="15"/>
      <c r="H168" s="15"/>
      <c r="I168" s="15"/>
    </row>
    <row r="169" ht="20.05" customHeight="1">
      <c r="A169" t="s" s="11">
        <f>HYPERLINK("https://docm.jccm.es/portaldocm/descargarArchivo.do?ruta=2021/02/16/pdf/2021_1185.pdf&amp;tipo=rutaDocm","2021/1185")</f>
        <v>429</v>
      </c>
      <c r="B169" t="s" s="12">
        <v>430</v>
      </c>
      <c r="C169" t="s" s="13">
        <v>315</v>
      </c>
      <c r="D169" s="15"/>
      <c r="E169" s="14"/>
      <c r="F169" s="15"/>
      <c r="G169" s="15"/>
      <c r="H169" s="15"/>
      <c r="I169" s="15"/>
    </row>
    <row r="170" ht="20.05" customHeight="1">
      <c r="A170" t="s" s="11">
        <f>HYPERLINK("https://docm.jccm.es/portaldocm/descargarArchivo.do?ruta=2021/02/16/pdf/2021_1277.pdf&amp;tipo=rutaDocm","2021/1277")</f>
        <v>431</v>
      </c>
      <c r="B170" t="s" s="12">
        <v>432</v>
      </c>
      <c r="C170" t="s" s="13">
        <v>315</v>
      </c>
      <c r="D170" t="s" s="13">
        <v>433</v>
      </c>
      <c r="E170" s="14"/>
      <c r="F170" s="15"/>
      <c r="G170" s="15"/>
      <c r="H170" s="15"/>
      <c r="I170" s="15"/>
    </row>
    <row r="171" ht="20.05" customHeight="1">
      <c r="A171" t="s" s="11">
        <f>HYPERLINK("https://docm.jccm.es/portaldocm/descargarArchivo.do?ruta=2021/02/16/pdf/2021_1256.pdf&amp;tipo=rutaDocm","2021/1256")</f>
        <v>434</v>
      </c>
      <c r="B171" t="s" s="12">
        <v>435</v>
      </c>
      <c r="C171" t="s" s="13">
        <v>315</v>
      </c>
      <c r="D171" s="15"/>
      <c r="E171" s="14"/>
      <c r="F171" s="15"/>
      <c r="G171" s="15"/>
      <c r="H171" s="15"/>
      <c r="I171" s="15"/>
    </row>
    <row r="172" ht="20.05" customHeight="1">
      <c r="A172" t="s" s="11">
        <f>HYPERLINK("https://docm.jccm.es/portaldocm/descargarArchivo.do?ruta=2021/02/17/pdf/2021_1431.pdf&amp;tipo=rutaDocm","2021/1431")</f>
        <v>436</v>
      </c>
      <c r="B172" t="s" s="12">
        <v>437</v>
      </c>
      <c r="C172" t="s" s="13">
        <v>438</v>
      </c>
      <c r="D172" t="s" s="13">
        <v>439</v>
      </c>
      <c r="E172" t="s" s="16">
        <v>440</v>
      </c>
      <c r="F172" s="15"/>
      <c r="G172" s="15"/>
      <c r="H172" s="15"/>
      <c r="I172" s="15"/>
    </row>
    <row r="173" ht="20.05" customHeight="1">
      <c r="A173" t="s" s="11">
        <f>HYPERLINK("https://docm.jccm.es/portaldocm/descargarArchivo.do?ruta=2021/02/17/pdf/2021_1428.pdf&amp;tipo=rutaDocm","2021/1428")</f>
        <v>441</v>
      </c>
      <c r="B173" t="s" s="12">
        <v>442</v>
      </c>
      <c r="C173" t="s" s="13">
        <v>438</v>
      </c>
      <c r="D173" t="s" s="13">
        <v>443</v>
      </c>
      <c r="E173" t="s" s="16">
        <v>440</v>
      </c>
      <c r="F173" s="15"/>
      <c r="G173" s="15"/>
      <c r="H173" s="15"/>
      <c r="I173" s="15"/>
    </row>
    <row r="174" ht="20.05" customHeight="1">
      <c r="A174" t="s" s="11">
        <f>HYPERLINK("https://docm.jccm.es/portaldocm/descargarArchivo.do?ruta=2021/02/17/pdf/2021_1429.pdf&amp;tipo=rutaDocm","2021/1429")</f>
        <v>444</v>
      </c>
      <c r="B174" t="s" s="12">
        <v>445</v>
      </c>
      <c r="C174" t="s" s="13">
        <v>438</v>
      </c>
      <c r="D174" t="s" s="13">
        <v>446</v>
      </c>
      <c r="E174" t="s" s="16">
        <v>440</v>
      </c>
      <c r="F174" s="15"/>
      <c r="G174" s="15"/>
      <c r="H174" s="15"/>
      <c r="I174" s="15"/>
    </row>
    <row r="175" ht="20.05" customHeight="1">
      <c r="A175" t="s" s="11">
        <f>HYPERLINK("https://docm.jccm.es/portaldocm/descargarArchivo.do?ruta=2021/02/17/pdf/2021_1430.pdf&amp;tipo=rutaDocm","2021/1430")</f>
        <v>447</v>
      </c>
      <c r="B175" t="s" s="12">
        <v>448</v>
      </c>
      <c r="C175" t="s" s="13">
        <v>438</v>
      </c>
      <c r="D175" t="s" s="13">
        <v>449</v>
      </c>
      <c r="E175" t="s" s="16">
        <v>440</v>
      </c>
      <c r="F175" s="15"/>
      <c r="G175" s="15"/>
      <c r="H175" s="15"/>
      <c r="I175" s="15"/>
    </row>
    <row r="176" ht="20.05" customHeight="1">
      <c r="A176" t="s" s="11">
        <f>HYPERLINK("https://docm.jccm.es/portaldocm/descargarArchivo.do?ruta=2021/02/17/pdf/2021_1511.pdf&amp;tipo=rutaDocm","2021/1511")</f>
        <v>450</v>
      </c>
      <c r="B176" t="s" s="12">
        <v>451</v>
      </c>
      <c r="C176" t="s" s="13">
        <v>438</v>
      </c>
      <c r="D176" t="s" s="13">
        <v>452</v>
      </c>
      <c r="E176" s="14"/>
      <c r="F176" s="15"/>
      <c r="G176" s="15"/>
      <c r="H176" s="15"/>
      <c r="I176" s="15"/>
    </row>
    <row r="177" ht="20.05" customHeight="1">
      <c r="A177" t="s" s="11">
        <f>HYPERLINK("https://docm.jccm.es/portaldocm/descargarArchivo.do?ruta=2021/02/17/pdf/2021_1456.pdf&amp;tipo=rutaDocm","2021/1456")</f>
        <v>453</v>
      </c>
      <c r="B177" t="s" s="12">
        <v>454</v>
      </c>
      <c r="C177" t="s" s="13">
        <v>438</v>
      </c>
      <c r="D177" t="s" s="13">
        <v>42</v>
      </c>
      <c r="E177" s="14"/>
      <c r="F177" s="15"/>
      <c r="G177" s="15"/>
      <c r="H177" s="15"/>
      <c r="I177" s="15"/>
    </row>
    <row r="178" ht="20.05" customHeight="1">
      <c r="A178" t="s" s="11">
        <f>HYPERLINK("https://docm.jccm.es/portaldocm/descargarArchivo.do?ruta=2021/02/17/pdf/2021_1521.pdf&amp;tipo=rutaDocm","2021/1521")</f>
        <v>455</v>
      </c>
      <c r="B178" t="s" s="12">
        <v>456</v>
      </c>
      <c r="C178" t="s" s="13">
        <v>438</v>
      </c>
      <c r="D178" t="s" s="13">
        <v>457</v>
      </c>
      <c r="E178" s="14"/>
      <c r="F178" s="15"/>
      <c r="G178" s="15"/>
      <c r="H178" s="15"/>
      <c r="I178" s="15"/>
    </row>
    <row r="179" ht="20.05" customHeight="1">
      <c r="A179" t="s" s="11">
        <f>HYPERLINK("https://docm.jccm.es/portaldocm/descargarArchivo.do?ruta=2021/02/17/pdf/2021_1388.pdf&amp;tipo=rutaDocm","2021/1388")</f>
        <v>458</v>
      </c>
      <c r="B179" t="s" s="12">
        <v>459</v>
      </c>
      <c r="C179" t="s" s="13">
        <v>438</v>
      </c>
      <c r="D179" t="s" s="13">
        <v>42</v>
      </c>
      <c r="E179" s="14"/>
      <c r="F179" s="15"/>
      <c r="G179" s="15"/>
      <c r="H179" s="15"/>
      <c r="I179" s="15"/>
    </row>
    <row r="180" ht="20.05" customHeight="1">
      <c r="A180" t="s" s="11">
        <f>HYPERLINK("https://docm.jccm.es/portaldocm/descargarArchivo.do?ruta=2021/02/17/pdf/2021_1389.pdf&amp;tipo=rutaDocm","2021/1389")</f>
        <v>460</v>
      </c>
      <c r="B180" t="s" s="12">
        <v>461</v>
      </c>
      <c r="C180" t="s" s="13">
        <v>438</v>
      </c>
      <c r="D180" t="s" s="13">
        <v>42</v>
      </c>
      <c r="E180" s="14"/>
      <c r="F180" s="15"/>
      <c r="G180" s="15"/>
      <c r="H180" s="15"/>
      <c r="I180" s="15"/>
    </row>
    <row r="181" ht="20.05" customHeight="1">
      <c r="A181" t="s" s="11">
        <f>HYPERLINK("https://docm.jccm.es/portaldocm/descargarArchivo.do?ruta=2021/02/17/pdf/2021_1390.pdf&amp;tipo=rutaDocm","2021/1390")</f>
        <v>462</v>
      </c>
      <c r="B181" t="s" s="12">
        <v>463</v>
      </c>
      <c r="C181" t="s" s="13">
        <v>438</v>
      </c>
      <c r="D181" t="s" s="13">
        <v>42</v>
      </c>
      <c r="E181" s="14"/>
      <c r="F181" s="15"/>
      <c r="G181" s="15"/>
      <c r="H181" s="15"/>
      <c r="I181" s="15"/>
    </row>
    <row r="182" ht="20.05" customHeight="1">
      <c r="A182" t="s" s="11">
        <f>HYPERLINK("https://docm.jccm.es/portaldocm/descargarArchivo.do?ruta=2021/02/17/pdf/2021_1391.pdf&amp;tipo=rutaDocm","2021/1391")</f>
        <v>464</v>
      </c>
      <c r="B182" t="s" s="12">
        <v>465</v>
      </c>
      <c r="C182" t="s" s="13">
        <v>438</v>
      </c>
      <c r="D182" t="s" s="13">
        <v>42</v>
      </c>
      <c r="E182" s="14"/>
      <c r="F182" s="15"/>
      <c r="G182" s="15"/>
      <c r="H182" s="15"/>
      <c r="I182" s="15"/>
    </row>
    <row r="183" ht="20.05" customHeight="1">
      <c r="A183" t="s" s="11">
        <f>HYPERLINK("https://docm.jccm.es/portaldocm/descargarArchivo.do?ruta=2021/02/17/pdf/2021_1392.pdf&amp;tipo=rutaDocm","2021/1392")</f>
        <v>466</v>
      </c>
      <c r="B183" t="s" s="12">
        <v>467</v>
      </c>
      <c r="C183" t="s" s="13">
        <v>438</v>
      </c>
      <c r="D183" t="s" s="13">
        <v>42</v>
      </c>
      <c r="E183" s="14"/>
      <c r="F183" s="15"/>
      <c r="G183" s="15"/>
      <c r="H183" s="15"/>
      <c r="I183" s="15"/>
    </row>
    <row r="184" ht="20.05" customHeight="1">
      <c r="A184" t="s" s="11">
        <f>HYPERLINK("https://docm.jccm.es/portaldocm/descargarArchivo.do?ruta=2021/02/17/pdf/2021_1393.pdf&amp;tipo=rutaDocm","2021/1393")</f>
        <v>468</v>
      </c>
      <c r="B184" t="s" s="12">
        <v>469</v>
      </c>
      <c r="C184" t="s" s="13">
        <v>438</v>
      </c>
      <c r="D184" t="s" s="13">
        <v>42</v>
      </c>
      <c r="E184" s="14"/>
      <c r="F184" s="15"/>
      <c r="G184" s="15"/>
      <c r="H184" s="15"/>
      <c r="I184" s="15"/>
    </row>
    <row r="185" ht="20.05" customHeight="1">
      <c r="A185" t="s" s="11">
        <f>HYPERLINK("https://docm.jccm.es/portaldocm/descargarArchivo.do?ruta=2021/02/17/pdf/2021_1394.pdf&amp;tipo=rutaDocm","2021/1394")</f>
        <v>470</v>
      </c>
      <c r="B185" t="s" s="12">
        <v>471</v>
      </c>
      <c r="C185" t="s" s="13">
        <v>438</v>
      </c>
      <c r="D185" t="s" s="13">
        <v>42</v>
      </c>
      <c r="E185" s="14"/>
      <c r="F185" s="15"/>
      <c r="G185" s="15"/>
      <c r="H185" s="15"/>
      <c r="I185" s="15"/>
    </row>
    <row r="186" ht="20.05" customHeight="1">
      <c r="A186" t="s" s="11">
        <f>HYPERLINK("https://docm.jccm.es/portaldocm/descargarArchivo.do?ruta=2021/02/17/pdf/2021_1395.pdf&amp;tipo=rutaDocm","2021/1395")</f>
        <v>472</v>
      </c>
      <c r="B186" t="s" s="12">
        <v>473</v>
      </c>
      <c r="C186" t="s" s="13">
        <v>438</v>
      </c>
      <c r="D186" t="s" s="13">
        <v>42</v>
      </c>
      <c r="E186" s="14"/>
      <c r="F186" s="15"/>
      <c r="G186" s="15"/>
      <c r="H186" s="15"/>
      <c r="I186" s="15"/>
    </row>
    <row r="187" ht="20.05" customHeight="1">
      <c r="A187" t="s" s="11">
        <f>HYPERLINK("https://docm.jccm.es/portaldocm/descargarArchivo.do?ruta=2021/02/17/pdf/2021_1396.pdf&amp;tipo=rutaDocm","2021/1396")</f>
        <v>474</v>
      </c>
      <c r="B187" t="s" s="12">
        <v>475</v>
      </c>
      <c r="C187" t="s" s="13">
        <v>438</v>
      </c>
      <c r="D187" t="s" s="13">
        <v>42</v>
      </c>
      <c r="E187" s="14"/>
      <c r="F187" s="15"/>
      <c r="G187" s="15"/>
      <c r="H187" s="15"/>
      <c r="I187" s="15"/>
    </row>
    <row r="188" ht="20.05" customHeight="1">
      <c r="A188" t="s" s="11">
        <f>HYPERLINK("https://docm.jccm.es/portaldocm/descargarArchivo.do?ruta=2021/02/17/pdf/2021_1397.pdf&amp;tipo=rutaDocm","2021/1397")</f>
        <v>476</v>
      </c>
      <c r="B188" t="s" s="12">
        <v>477</v>
      </c>
      <c r="C188" t="s" s="13">
        <v>438</v>
      </c>
      <c r="D188" t="s" s="13">
        <v>42</v>
      </c>
      <c r="E188" s="14"/>
      <c r="F188" s="15"/>
      <c r="G188" s="15"/>
      <c r="H188" s="15"/>
      <c r="I188" s="15"/>
    </row>
    <row r="189" ht="20.05" customHeight="1">
      <c r="A189" t="s" s="11">
        <f>HYPERLINK("https://docm.jccm.es/portaldocm/descargarArchivo.do?ruta=2021/02/17/pdf/2021_1398.pdf&amp;tipo=rutaDocm","2021/1398")</f>
        <v>478</v>
      </c>
      <c r="B189" t="s" s="12">
        <v>479</v>
      </c>
      <c r="C189" t="s" s="13">
        <v>438</v>
      </c>
      <c r="D189" t="s" s="13">
        <v>42</v>
      </c>
      <c r="E189" s="14"/>
      <c r="F189" s="15"/>
      <c r="G189" s="15"/>
      <c r="H189" s="15"/>
      <c r="I189" s="15"/>
    </row>
    <row r="190" ht="20.05" customHeight="1">
      <c r="A190" t="s" s="11">
        <f>HYPERLINK("https://docm.jccm.es/portaldocm/descargarArchivo.do?ruta=2021/02/17/pdf/2021_1399.pdf&amp;tipo=rutaDocm","2021/1399")</f>
        <v>480</v>
      </c>
      <c r="B190" t="s" s="12">
        <v>481</v>
      </c>
      <c r="C190" t="s" s="13">
        <v>438</v>
      </c>
      <c r="D190" t="s" s="13">
        <v>42</v>
      </c>
      <c r="E190" s="14"/>
      <c r="F190" s="15"/>
      <c r="G190" s="15"/>
      <c r="H190" s="15"/>
      <c r="I190" s="15"/>
    </row>
    <row r="191" ht="20.05" customHeight="1">
      <c r="A191" t="s" s="11">
        <f>HYPERLINK("https://docm.jccm.es/portaldocm/descargarArchivo.do?ruta=2021/02/17/pdf/2021_1400.pdf&amp;tipo=rutaDocm","2021/1400")</f>
        <v>482</v>
      </c>
      <c r="B191" t="s" s="12">
        <v>483</v>
      </c>
      <c r="C191" t="s" s="13">
        <v>438</v>
      </c>
      <c r="D191" t="s" s="13">
        <v>42</v>
      </c>
      <c r="E191" s="14"/>
      <c r="F191" s="15"/>
      <c r="G191" s="15"/>
      <c r="H191" s="15"/>
      <c r="I191" s="15"/>
    </row>
    <row r="192" ht="20.05" customHeight="1">
      <c r="A192" t="s" s="11">
        <f>HYPERLINK("https://docm.jccm.es/portaldocm/descargarArchivo.do?ruta=2021/02/17/pdf/2021_1401.pdf&amp;tipo=rutaDocm","2021/1401")</f>
        <v>484</v>
      </c>
      <c r="B192" t="s" s="12">
        <v>485</v>
      </c>
      <c r="C192" t="s" s="13">
        <v>438</v>
      </c>
      <c r="D192" t="s" s="13">
        <v>42</v>
      </c>
      <c r="E192" s="14"/>
      <c r="F192" s="15"/>
      <c r="G192" s="15"/>
      <c r="H192" s="15"/>
      <c r="I192" s="15"/>
    </row>
    <row r="193" ht="20.05" customHeight="1">
      <c r="A193" t="s" s="11">
        <f>HYPERLINK("https://docm.jccm.es/portaldocm/descargarArchivo.do?ruta=2021/02/17/pdf/2021_1402.pdf&amp;tipo=rutaDocm","2021/1402")</f>
        <v>486</v>
      </c>
      <c r="B193" t="s" s="12">
        <v>487</v>
      </c>
      <c r="C193" t="s" s="13">
        <v>438</v>
      </c>
      <c r="D193" t="s" s="13">
        <v>42</v>
      </c>
      <c r="E193" s="14"/>
      <c r="F193" s="15"/>
      <c r="G193" s="15"/>
      <c r="H193" s="15"/>
      <c r="I193" s="15"/>
    </row>
    <row r="194" ht="20.05" customHeight="1">
      <c r="A194" t="s" s="11">
        <f>HYPERLINK("https://docm.jccm.es/portaldocm/descargarArchivo.do?ruta=2021/02/17/pdf/2021_1403.pdf&amp;tipo=rutaDocm","2021/1403")</f>
        <v>488</v>
      </c>
      <c r="B194" t="s" s="12">
        <v>489</v>
      </c>
      <c r="C194" t="s" s="13">
        <v>438</v>
      </c>
      <c r="D194" t="s" s="13">
        <v>42</v>
      </c>
      <c r="E194" s="14"/>
      <c r="F194" s="15"/>
      <c r="G194" s="15"/>
      <c r="H194" s="15"/>
      <c r="I194" s="15"/>
    </row>
    <row r="195" ht="20.05" customHeight="1">
      <c r="A195" t="s" s="11">
        <f>HYPERLINK("https://docm.jccm.es/portaldocm/descargarArchivo.do?ruta=2021/02/17/pdf/2021_1404.pdf&amp;tipo=rutaDocm","2021/1404")</f>
        <v>490</v>
      </c>
      <c r="B195" t="s" s="12">
        <v>491</v>
      </c>
      <c r="C195" t="s" s="13">
        <v>438</v>
      </c>
      <c r="D195" t="s" s="13">
        <v>42</v>
      </c>
      <c r="E195" s="14"/>
      <c r="F195" s="15"/>
      <c r="G195" s="15"/>
      <c r="H195" s="15"/>
      <c r="I195" s="15"/>
    </row>
    <row r="196" ht="20.05" customHeight="1">
      <c r="A196" t="s" s="11">
        <f>HYPERLINK("https://docm.jccm.es/portaldocm/descargarArchivo.do?ruta=2021/02/17/pdf/2021_1405.pdf&amp;tipo=rutaDocm","2021/1405")</f>
        <v>492</v>
      </c>
      <c r="B196" t="s" s="12">
        <v>493</v>
      </c>
      <c r="C196" t="s" s="13">
        <v>438</v>
      </c>
      <c r="D196" t="s" s="13">
        <v>42</v>
      </c>
      <c r="E196" s="14"/>
      <c r="F196" s="15"/>
      <c r="G196" s="15"/>
      <c r="H196" s="15"/>
      <c r="I196" s="15"/>
    </row>
    <row r="197" ht="20.05" customHeight="1">
      <c r="A197" t="s" s="11">
        <f>HYPERLINK("https://docm.jccm.es/portaldocm/descargarArchivo.do?ruta=2021/02/17/pdf/2021_1406.pdf&amp;tipo=rutaDocm","2021/1406")</f>
        <v>494</v>
      </c>
      <c r="B197" t="s" s="12">
        <v>495</v>
      </c>
      <c r="C197" t="s" s="13">
        <v>438</v>
      </c>
      <c r="D197" t="s" s="13">
        <v>42</v>
      </c>
      <c r="E197" s="14"/>
      <c r="F197" s="15"/>
      <c r="G197" s="15"/>
      <c r="H197" s="15"/>
      <c r="I197" s="15"/>
    </row>
    <row r="198" ht="20.05" customHeight="1">
      <c r="A198" t="s" s="11">
        <f>HYPERLINK("https://docm.jccm.es/portaldocm/descargarArchivo.do?ruta=2021/02/17/pdf/2021_1407.pdf&amp;tipo=rutaDocm","2021/1407")</f>
        <v>496</v>
      </c>
      <c r="B198" t="s" s="12">
        <v>497</v>
      </c>
      <c r="C198" t="s" s="13">
        <v>438</v>
      </c>
      <c r="D198" t="s" s="13">
        <v>42</v>
      </c>
      <c r="E198" s="14"/>
      <c r="F198" s="15"/>
      <c r="G198" s="15"/>
      <c r="H198" s="15"/>
      <c r="I198" s="15"/>
    </row>
    <row r="199" ht="20.05" customHeight="1">
      <c r="A199" t="s" s="11">
        <f>HYPERLINK("https://docm.jccm.es/portaldocm/descargarArchivo.do?ruta=2021/02/17/pdf/2021_1408.pdf&amp;tipo=rutaDocm","2021/1408")</f>
        <v>498</v>
      </c>
      <c r="B199" t="s" s="12">
        <v>499</v>
      </c>
      <c r="C199" t="s" s="13">
        <v>438</v>
      </c>
      <c r="D199" t="s" s="13">
        <v>42</v>
      </c>
      <c r="E199" s="14"/>
      <c r="F199" s="15"/>
      <c r="G199" s="15"/>
      <c r="H199" s="15"/>
      <c r="I199" s="15"/>
    </row>
    <row r="200" ht="20.05" customHeight="1">
      <c r="A200" t="s" s="11">
        <f>HYPERLINK("https://docm.jccm.es/portaldocm/descargarArchivo.do?ruta=2021/02/17/pdf/2021_1409.pdf&amp;tipo=rutaDocm","2021/1409")</f>
        <v>500</v>
      </c>
      <c r="B200" t="s" s="12">
        <v>501</v>
      </c>
      <c r="C200" t="s" s="13">
        <v>438</v>
      </c>
      <c r="D200" t="s" s="13">
        <v>42</v>
      </c>
      <c r="E200" s="14"/>
      <c r="F200" s="15"/>
      <c r="G200" s="15"/>
      <c r="H200" s="15"/>
      <c r="I200" s="15"/>
    </row>
    <row r="201" ht="20.05" customHeight="1">
      <c r="A201" t="s" s="11">
        <f>HYPERLINK("https://docm.jccm.es/portaldocm/descargarArchivo.do?ruta=2021/02/17/pdf/2021_1410.pdf&amp;tipo=rutaDocm","2021/1410")</f>
        <v>502</v>
      </c>
      <c r="B201" t="s" s="12">
        <v>503</v>
      </c>
      <c r="C201" t="s" s="13">
        <v>438</v>
      </c>
      <c r="D201" t="s" s="13">
        <v>42</v>
      </c>
      <c r="E201" s="14"/>
      <c r="F201" s="15"/>
      <c r="G201" s="15"/>
      <c r="H201" s="15"/>
      <c r="I201" s="15"/>
    </row>
    <row r="202" ht="20.05" customHeight="1">
      <c r="A202" t="s" s="11">
        <f>HYPERLINK("https://docm.jccm.es/portaldocm/descargarArchivo.do?ruta=2021/02/17/pdf/2021_1411.pdf&amp;tipo=rutaDocm","2021/1411")</f>
        <v>504</v>
      </c>
      <c r="B202" t="s" s="12">
        <v>505</v>
      </c>
      <c r="C202" t="s" s="13">
        <v>438</v>
      </c>
      <c r="D202" t="s" s="13">
        <v>42</v>
      </c>
      <c r="E202" s="14"/>
      <c r="F202" s="15"/>
      <c r="G202" s="15"/>
      <c r="H202" s="15"/>
      <c r="I202" s="15"/>
    </row>
    <row r="203" ht="20.05" customHeight="1">
      <c r="A203" t="s" s="11">
        <f>HYPERLINK("https://docm.jccm.es/portaldocm/descargarArchivo.do?ruta=2021/02/17/pdf/2021_1384.pdf&amp;tipo=rutaDocm","2021/1384")</f>
        <v>506</v>
      </c>
      <c r="B203" t="s" s="12">
        <v>507</v>
      </c>
      <c r="C203" t="s" s="13">
        <v>438</v>
      </c>
      <c r="D203" t="s" s="13">
        <v>42</v>
      </c>
      <c r="E203" s="14"/>
      <c r="F203" s="15"/>
      <c r="G203" s="15"/>
      <c r="H203" s="15"/>
      <c r="I203" s="15"/>
    </row>
    <row r="204" ht="20.05" customHeight="1">
      <c r="A204" t="s" s="11">
        <f>HYPERLINK("https://docm.jccm.es/portaldocm/descargarArchivo.do?ruta=2021/02/17/pdf/2021_1385.pdf&amp;tipo=rutaDocm","2021/1385")</f>
        <v>508</v>
      </c>
      <c r="B204" t="s" s="12">
        <v>509</v>
      </c>
      <c r="C204" t="s" s="13">
        <v>438</v>
      </c>
      <c r="D204" t="s" s="13">
        <v>42</v>
      </c>
      <c r="E204" s="14"/>
      <c r="F204" s="15"/>
      <c r="G204" s="15"/>
      <c r="H204" s="15"/>
      <c r="I204" s="15"/>
    </row>
    <row r="205" ht="20.05" customHeight="1">
      <c r="A205" t="s" s="11">
        <f>HYPERLINK("https://docm.jccm.es/portaldocm/descargarArchivo.do?ruta=2021/02/17/pdf/2021_1347.pdf&amp;tipo=rutaDocm","2021/1347")</f>
        <v>510</v>
      </c>
      <c r="B205" t="s" s="12">
        <v>511</v>
      </c>
      <c r="C205" t="s" s="13">
        <v>438</v>
      </c>
      <c r="D205" t="s" s="13">
        <v>512</v>
      </c>
      <c r="E205" s="14"/>
      <c r="F205" s="15"/>
      <c r="G205" s="15"/>
      <c r="H205" s="15"/>
      <c r="I205" s="15"/>
    </row>
    <row r="206" ht="20.05" customHeight="1">
      <c r="A206" t="s" s="11">
        <f>HYPERLINK("https://docm.jccm.es/portaldocm/descargarArchivo.do?ruta=2021/02/17/pdf/2021_1339.pdf&amp;tipo=rutaDocm","2021/1339")</f>
        <v>513</v>
      </c>
      <c r="B206" t="s" s="12">
        <v>514</v>
      </c>
      <c r="C206" t="s" s="13">
        <v>438</v>
      </c>
      <c r="D206" t="s" s="13">
        <v>42</v>
      </c>
      <c r="E206" s="14"/>
      <c r="F206" s="15"/>
      <c r="G206" s="15"/>
      <c r="H206" s="15"/>
      <c r="I206" s="15"/>
    </row>
    <row r="207" ht="20.05" customHeight="1">
      <c r="A207" t="s" s="11">
        <f>HYPERLINK("https://docm.jccm.es/portaldocm/descargarArchivo.do?ruta=2021/02/17/pdf/2021_1340.pdf&amp;tipo=rutaDocm","2021/1340")</f>
        <v>515</v>
      </c>
      <c r="B207" t="s" s="12">
        <v>516</v>
      </c>
      <c r="C207" t="s" s="13">
        <v>438</v>
      </c>
      <c r="D207" t="s" s="13">
        <v>42</v>
      </c>
      <c r="E207" s="14"/>
      <c r="F207" s="15"/>
      <c r="G207" s="15"/>
      <c r="H207" s="15"/>
      <c r="I207" s="15"/>
    </row>
    <row r="208" ht="20.05" customHeight="1">
      <c r="A208" t="s" s="11">
        <f>HYPERLINK("https://docm.jccm.es/portaldocm/descargarArchivo.do?ruta=2021/02/17/pdf/2021_1334.pdf&amp;tipo=rutaDocm","2021/1334")</f>
        <v>517</v>
      </c>
      <c r="B208" t="s" s="12">
        <v>518</v>
      </c>
      <c r="C208" t="s" s="13">
        <v>438</v>
      </c>
      <c r="D208" t="s" s="13">
        <v>42</v>
      </c>
      <c r="E208" s="14"/>
      <c r="F208" s="15"/>
      <c r="G208" s="15"/>
      <c r="H208" s="15"/>
      <c r="I208" s="15"/>
    </row>
    <row r="209" ht="20.05" customHeight="1">
      <c r="A209" t="s" s="11">
        <f>HYPERLINK("https://docm.jccm.es/portaldocm/descargarArchivo.do?ruta=2021/02/17/pdf/2021_1335.pdf&amp;tipo=rutaDocm","2021/1335")</f>
        <v>519</v>
      </c>
      <c r="B209" t="s" s="12">
        <v>520</v>
      </c>
      <c r="C209" t="s" s="13">
        <v>438</v>
      </c>
      <c r="D209" t="s" s="13">
        <v>42</v>
      </c>
      <c r="E209" s="14"/>
      <c r="F209" s="15"/>
      <c r="G209" s="15"/>
      <c r="H209" s="15"/>
      <c r="I209" s="15"/>
    </row>
    <row r="210" ht="20.05" customHeight="1">
      <c r="A210" t="s" s="11">
        <f>HYPERLINK("https://docm.jccm.es/portaldocm/descargarArchivo.do?ruta=2021/02/17/pdf/2021_1386.pdf&amp;tipo=rutaDocm","2021/1386")</f>
        <v>521</v>
      </c>
      <c r="B210" t="s" s="12">
        <v>522</v>
      </c>
      <c r="C210" t="s" s="13">
        <v>438</v>
      </c>
      <c r="D210" t="s" s="13">
        <v>42</v>
      </c>
      <c r="E210" s="14"/>
      <c r="F210" s="15"/>
      <c r="G210" s="15"/>
      <c r="H210" s="15"/>
      <c r="I210" s="15"/>
    </row>
    <row r="211" ht="20.05" customHeight="1">
      <c r="A211" t="s" s="11">
        <f>HYPERLINK("https://docm.jccm.es/portaldocm/descargarArchivo.do?ruta=2021/02/17/pdf/2021_1387.pdf&amp;tipo=rutaDocm","2021/1387")</f>
        <v>523</v>
      </c>
      <c r="B211" t="s" s="12">
        <v>524</v>
      </c>
      <c r="C211" t="s" s="13">
        <v>438</v>
      </c>
      <c r="D211" t="s" s="13">
        <v>42</v>
      </c>
      <c r="E211" s="14"/>
      <c r="F211" s="15"/>
      <c r="G211" s="15"/>
      <c r="H211" s="15"/>
      <c r="I211" s="15"/>
    </row>
    <row r="212" ht="20.05" customHeight="1">
      <c r="A212" t="s" s="11">
        <f>HYPERLINK("https://docm.jccm.es/portaldocm/descargarArchivo.do?ruta=2021/02/17/pdf/2021_1361.pdf&amp;tipo=rutaDocm","2021/1361")</f>
        <v>525</v>
      </c>
      <c r="B212" t="s" s="12">
        <v>526</v>
      </c>
      <c r="C212" t="s" s="13">
        <v>438</v>
      </c>
      <c r="D212" t="s" s="13">
        <v>527</v>
      </c>
      <c r="E212" t="s" s="16">
        <v>528</v>
      </c>
      <c r="F212" s="15"/>
      <c r="G212" s="15"/>
      <c r="H212" s="15"/>
      <c r="I212" s="15"/>
    </row>
    <row r="213" ht="20.05" customHeight="1">
      <c r="A213" t="s" s="11">
        <f>HYPERLINK("https://docm.jccm.es/portaldocm/descargarArchivo.do?ruta=2021/02/17/pdf/2021_1357.pdf&amp;tipo=rutaDocm","2021/1357")</f>
        <v>529</v>
      </c>
      <c r="B213" t="s" s="12">
        <v>530</v>
      </c>
      <c r="C213" t="s" s="13">
        <v>438</v>
      </c>
      <c r="D213" t="s" s="13">
        <v>531</v>
      </c>
      <c r="E213" t="s" s="16">
        <v>532</v>
      </c>
      <c r="F213" s="15"/>
      <c r="G213" s="15"/>
      <c r="H213" s="15"/>
      <c r="I213" s="15"/>
    </row>
    <row r="214" ht="20.05" customHeight="1">
      <c r="A214" t="s" s="11">
        <f>HYPERLINK("https://docm.jccm.es/portaldocm/descargarArchivo.do?ruta=2021/02/17/pdf/2021_1362.pdf&amp;tipo=rutaDocm","2021/1362")</f>
        <v>533</v>
      </c>
      <c r="B214" t="s" s="12">
        <v>534</v>
      </c>
      <c r="C214" t="s" s="13">
        <v>438</v>
      </c>
      <c r="D214" t="s" s="13">
        <v>535</v>
      </c>
      <c r="E214" t="s" s="16">
        <v>536</v>
      </c>
      <c r="F214" s="15"/>
      <c r="G214" s="15"/>
      <c r="H214" s="15"/>
      <c r="I214" s="15"/>
    </row>
    <row r="215" ht="20.05" customHeight="1">
      <c r="A215" t="s" s="11">
        <f>HYPERLINK("https://docm.jccm.es/portaldocm/descargarArchivo.do?ruta=2021/02/17/pdf/2021_1341.pdf&amp;tipo=rutaDocm","2021/1341")</f>
        <v>537</v>
      </c>
      <c r="B215" t="s" s="12">
        <v>538</v>
      </c>
      <c r="C215" t="s" s="13">
        <v>438</v>
      </c>
      <c r="D215" t="s" s="13">
        <v>42</v>
      </c>
      <c r="E215" s="14"/>
      <c r="F215" s="15"/>
      <c r="G215" s="15"/>
      <c r="H215" s="15"/>
      <c r="I215" s="15"/>
    </row>
    <row r="216" ht="20.05" customHeight="1">
      <c r="A216" t="s" s="11">
        <f>HYPERLINK("https://docm.jccm.es/portaldocm/descargarArchivo.do?ruta=2021/02/17/pdf/2021_1379.pdf&amp;tipo=rutaDocm","2021/1379")</f>
        <v>539</v>
      </c>
      <c r="B216" t="s" s="12">
        <v>540</v>
      </c>
      <c r="C216" t="s" s="13">
        <v>438</v>
      </c>
      <c r="D216" t="s" s="13">
        <v>42</v>
      </c>
      <c r="E216" s="14"/>
      <c r="F216" s="15"/>
      <c r="G216" s="15"/>
      <c r="H216" s="15"/>
      <c r="I216" s="15"/>
    </row>
    <row r="217" ht="20.05" customHeight="1">
      <c r="A217" t="s" s="11">
        <f>HYPERLINK("https://docm.jccm.es/portaldocm/descargarArchivo.do?ruta=2021/02/17/pdf/2021_1377.pdf&amp;tipo=rutaDocm","2021/1377")</f>
        <v>541</v>
      </c>
      <c r="B217" t="s" s="12">
        <v>542</v>
      </c>
      <c r="C217" t="s" s="13">
        <v>438</v>
      </c>
      <c r="D217" t="s" s="13">
        <v>42</v>
      </c>
      <c r="E217" s="14"/>
      <c r="F217" s="15"/>
      <c r="G217" s="15"/>
      <c r="H217" s="15"/>
      <c r="I217" s="15"/>
    </row>
    <row r="218" ht="20.05" customHeight="1">
      <c r="A218" t="s" s="11">
        <f>HYPERLINK("https://docm.jccm.es/portaldocm/descargarArchivo.do?ruta=2021/02/17/pdf/2021_1378.pdf&amp;tipo=rutaDocm","2021/1378")</f>
        <v>543</v>
      </c>
      <c r="B218" t="s" s="12">
        <v>544</v>
      </c>
      <c r="C218" t="s" s="13">
        <v>438</v>
      </c>
      <c r="D218" t="s" s="13">
        <v>42</v>
      </c>
      <c r="E218" s="14"/>
      <c r="F218" s="15"/>
      <c r="G218" s="15"/>
      <c r="H218" s="15"/>
      <c r="I218" s="15"/>
    </row>
    <row r="219" ht="20.05" customHeight="1">
      <c r="A219" t="s" s="11">
        <f>HYPERLINK("https://docm.jccm.es/portaldocm/descargarArchivo.do?ruta=2021/02/17/pdf/2021_1380.pdf&amp;tipo=rutaDocm","2021/1380")</f>
        <v>545</v>
      </c>
      <c r="B219" t="s" s="12">
        <v>546</v>
      </c>
      <c r="C219" t="s" s="13">
        <v>438</v>
      </c>
      <c r="D219" t="s" s="13">
        <v>42</v>
      </c>
      <c r="E219" s="14"/>
      <c r="F219" s="15"/>
      <c r="G219" s="15"/>
      <c r="H219" s="15"/>
      <c r="I219" s="15"/>
    </row>
    <row r="220" ht="20.05" customHeight="1">
      <c r="A220" t="s" s="11">
        <f>HYPERLINK("https://docm.jccm.es/portaldocm/descargarArchivo.do?ruta=2021/02/17/pdf/2021_1382.pdf&amp;tipo=rutaDocm","2021/1382")</f>
        <v>547</v>
      </c>
      <c r="B220" t="s" s="12">
        <v>548</v>
      </c>
      <c r="C220" t="s" s="13">
        <v>438</v>
      </c>
      <c r="D220" t="s" s="13">
        <v>42</v>
      </c>
      <c r="E220" s="14"/>
      <c r="F220" s="15"/>
      <c r="G220" s="15"/>
      <c r="H220" s="15"/>
      <c r="I220" s="15"/>
    </row>
    <row r="221" ht="20.05" customHeight="1">
      <c r="A221" t="s" s="11">
        <f>HYPERLINK("https://docm.jccm.es/portaldocm/descargarArchivo.do?ruta=2021/02/17/pdf/2021_1358.pdf&amp;tipo=rutaDocm","2021/1358")</f>
        <v>549</v>
      </c>
      <c r="B221" t="s" s="12">
        <v>550</v>
      </c>
      <c r="C221" t="s" s="13">
        <v>438</v>
      </c>
      <c r="D221" t="s" s="13">
        <v>42</v>
      </c>
      <c r="E221" s="14"/>
      <c r="F221" s="15"/>
      <c r="G221" s="15"/>
      <c r="H221" s="15"/>
      <c r="I221" s="15"/>
    </row>
    <row r="222" ht="20.05" customHeight="1">
      <c r="A222" t="s" s="11">
        <f>HYPERLINK("https://docm.jccm.es/portaldocm/descargarArchivo.do?ruta=2021/02/17/pdf/2021_1526.pdf&amp;tipo=rutaDocm","2021/1526")</f>
        <v>551</v>
      </c>
      <c r="B222" t="s" s="12">
        <v>552</v>
      </c>
      <c r="C222" t="s" s="13">
        <v>438</v>
      </c>
      <c r="D222" t="s" s="13">
        <v>400</v>
      </c>
      <c r="E222" s="14"/>
      <c r="F222" s="15"/>
      <c r="G222" s="15"/>
      <c r="H222" s="15"/>
      <c r="I222" s="15"/>
    </row>
    <row r="223" ht="20.05" customHeight="1">
      <c r="A223" t="s" s="11">
        <f>HYPERLINK("https://docm.jccm.es/portaldocm/descargarArchivo.do?ruta=2021/02/17/pdf/2021_1529.pdf&amp;tipo=rutaDocm","2021/1529")</f>
        <v>553</v>
      </c>
      <c r="B223" t="s" s="12">
        <v>554</v>
      </c>
      <c r="C223" t="s" s="13">
        <v>438</v>
      </c>
      <c r="D223" t="s" s="13">
        <v>400</v>
      </c>
      <c r="E223" s="14"/>
      <c r="F223" s="15"/>
      <c r="G223" s="15"/>
      <c r="H223" s="15"/>
      <c r="I223" s="15"/>
    </row>
    <row r="224" ht="20.05" customHeight="1">
      <c r="A224" t="s" s="11">
        <f>HYPERLINK("https://docm.jccm.es/portaldocm/descargarArchivo.do?ruta=2021/02/17/pdf/2021_1337.pdf&amp;tipo=rutaDocm","2021/1337")</f>
        <v>555</v>
      </c>
      <c r="B224" t="s" s="12">
        <v>556</v>
      </c>
      <c r="C224" t="s" s="13">
        <v>438</v>
      </c>
      <c r="D224" s="15"/>
      <c r="E224" s="14"/>
      <c r="F224" s="15"/>
      <c r="G224" s="15"/>
      <c r="H224" s="15"/>
      <c r="I224" s="15"/>
    </row>
    <row r="225" ht="20.05" customHeight="1">
      <c r="A225" t="s" s="11">
        <f>HYPERLINK("https://docm.jccm.es/portaldocm/descargarArchivo.do?ruta=2021/02/17/pdf/2021_1556.pdf&amp;tipo=rutaDocm","2021/1556")</f>
        <v>557</v>
      </c>
      <c r="B225" t="s" s="12">
        <v>558</v>
      </c>
      <c r="C225" t="s" s="13">
        <v>438</v>
      </c>
      <c r="D225" t="s" s="13">
        <v>559</v>
      </c>
      <c r="E225" s="14"/>
      <c r="F225" s="15"/>
      <c r="G225" s="15"/>
      <c r="H225" s="15"/>
      <c r="I225" s="15"/>
    </row>
    <row r="226" ht="20.05" customHeight="1">
      <c r="A226" t="s" s="11">
        <f>HYPERLINK("https://docm.jccm.es/portaldocm/descargarArchivo.do?ruta=2021/02/17/pdf/2021_1369.pdf&amp;tipo=rutaDocm","2021/1369")</f>
        <v>560</v>
      </c>
      <c r="B226" t="s" s="12">
        <v>561</v>
      </c>
      <c r="C226" t="s" s="13">
        <v>438</v>
      </c>
      <c r="D226" t="s" s="13">
        <v>559</v>
      </c>
      <c r="E226" s="14"/>
      <c r="F226" s="15"/>
      <c r="G226" s="15"/>
      <c r="H226" s="15"/>
      <c r="I226" s="15"/>
    </row>
    <row r="227" ht="20.05" customHeight="1">
      <c r="A227" t="s" s="11">
        <f>HYPERLINK("https://docm.jccm.es/portaldocm/descargarArchivo.do?ruta=2021/02/17/pdf/2021_1336.pdf&amp;tipo=rutaDocm","2021/1336")</f>
        <v>562</v>
      </c>
      <c r="B227" t="s" s="12">
        <v>563</v>
      </c>
      <c r="C227" t="s" s="13">
        <v>438</v>
      </c>
      <c r="D227" s="15"/>
      <c r="E227" s="14"/>
      <c r="F227" s="15"/>
      <c r="G227" s="15"/>
      <c r="H227" s="15"/>
      <c r="I227" s="15"/>
    </row>
    <row r="228" ht="20.05" customHeight="1">
      <c r="A228" t="s" s="11">
        <f>HYPERLINK("https://docm.jccm.es/portaldocm/descargarArchivo.do?ruta=2021/02/17/pdf/2021_1345.pdf&amp;tipo=rutaDocm","2021/1345")</f>
        <v>564</v>
      </c>
      <c r="B228" t="s" s="12">
        <v>565</v>
      </c>
      <c r="C228" t="s" s="13">
        <v>438</v>
      </c>
      <c r="D228" t="s" s="13">
        <v>566</v>
      </c>
      <c r="E228" t="s" s="16">
        <v>292</v>
      </c>
      <c r="F228" s="15"/>
      <c r="G228" s="15"/>
      <c r="H228" s="15"/>
      <c r="I228" s="15"/>
    </row>
    <row r="229" ht="20.05" customHeight="1">
      <c r="A229" t="s" s="11">
        <f>HYPERLINK("https://docm.jccm.es/portaldocm/descargarArchivo.do?ruta=2021/02/17/pdf/2021_1374.pdf&amp;tipo=rutaDocm","2021/1374")</f>
        <v>567</v>
      </c>
      <c r="B229" t="s" s="12">
        <v>568</v>
      </c>
      <c r="C229" t="s" s="13">
        <v>438</v>
      </c>
      <c r="D229" t="s" s="13">
        <v>569</v>
      </c>
      <c r="E229" s="14"/>
      <c r="F229" s="15"/>
      <c r="G229" s="15"/>
      <c r="H229" s="15"/>
      <c r="I229" s="15"/>
    </row>
    <row r="230" ht="20.05" customHeight="1">
      <c r="A230" t="s" s="11">
        <f>HYPERLINK("https://docm.jccm.es/portaldocm/descargarArchivo.do?ruta=2021/02/17/pdf/2021_1178.pdf&amp;tipo=rutaDocm","2021/1178")</f>
        <v>570</v>
      </c>
      <c r="B230" t="s" s="12">
        <v>571</v>
      </c>
      <c r="C230" t="s" s="13">
        <v>438</v>
      </c>
      <c r="D230" s="15"/>
      <c r="E230" s="14"/>
      <c r="F230" s="15"/>
      <c r="G230" s="15"/>
      <c r="H230" s="15"/>
      <c r="I230" s="15"/>
    </row>
    <row r="231" ht="20.05" customHeight="1">
      <c r="A231" t="s" s="11">
        <f>HYPERLINK("https://docm.jccm.es/portaldocm/descargarArchivo.do?ruta=2021/02/17/pdf/2021_1179.pdf&amp;tipo=rutaDocm","2021/1179")</f>
        <v>572</v>
      </c>
      <c r="B231" t="s" s="12">
        <v>573</v>
      </c>
      <c r="C231" t="s" s="13">
        <v>438</v>
      </c>
      <c r="D231" t="s" s="13">
        <v>149</v>
      </c>
      <c r="E231" t="s" s="16">
        <v>150</v>
      </c>
      <c r="F231" s="15"/>
      <c r="G231" s="15"/>
      <c r="H231" s="15"/>
      <c r="I231" s="15"/>
    </row>
    <row r="232" ht="20.05" customHeight="1">
      <c r="A232" t="s" s="11">
        <f>HYPERLINK("https://docm.jccm.es/portaldocm/descargarArchivo.do?ruta=2021/02/17/pdf/2021_1359.pdf&amp;tipo=rutaDocm","2021/1359")</f>
        <v>574</v>
      </c>
      <c r="B232" t="s" s="12">
        <v>575</v>
      </c>
      <c r="C232" t="s" s="13">
        <v>438</v>
      </c>
      <c r="D232" t="s" s="13">
        <v>42</v>
      </c>
      <c r="E232" s="14"/>
      <c r="F232" s="15"/>
      <c r="G232" s="15"/>
      <c r="H232" s="15"/>
      <c r="I232" s="15"/>
    </row>
    <row r="233" ht="20.05" customHeight="1">
      <c r="A233" t="s" s="11">
        <f>HYPERLINK("https://docm.jccm.es/portaldocm/descargarArchivo.do?ruta=2021/02/17/pdf/2021_1272.pdf&amp;tipo=rutaDocm","2021/1272")</f>
        <v>576</v>
      </c>
      <c r="B233" t="s" s="12">
        <v>577</v>
      </c>
      <c r="C233" t="s" s="13">
        <v>438</v>
      </c>
      <c r="D233" s="15"/>
      <c r="E233" s="14"/>
      <c r="F233" s="15"/>
      <c r="G233" s="15"/>
      <c r="H233" s="15"/>
      <c r="I233" s="15"/>
    </row>
    <row r="234" ht="20.05" customHeight="1">
      <c r="A234" t="s" s="11">
        <f>HYPERLINK("https://docm.jccm.es/portaldocm/descargarArchivo.do?ruta=2021/02/17/pdf/2021_1273.pdf&amp;tipo=rutaDocm","2021/1273")</f>
        <v>578</v>
      </c>
      <c r="B234" t="s" s="12">
        <v>579</v>
      </c>
      <c r="C234" t="s" s="13">
        <v>438</v>
      </c>
      <c r="D234" t="s" s="13">
        <v>580</v>
      </c>
      <c r="E234" t="s" s="16">
        <v>581</v>
      </c>
      <c r="F234" s="15"/>
      <c r="G234" s="15"/>
      <c r="H234" s="15"/>
      <c r="I234" s="15"/>
    </row>
    <row r="235" ht="20.05" customHeight="1">
      <c r="A235" t="s" s="11">
        <f>HYPERLINK("https://docm.jccm.es/portaldocm/descargarArchivo.do?ruta=2021/02/17/pdf/2021_1134.pdf&amp;tipo=rutaDocm","2021/1134")</f>
        <v>582</v>
      </c>
      <c r="B235" t="s" s="12">
        <v>583</v>
      </c>
      <c r="C235" t="s" s="13">
        <v>438</v>
      </c>
      <c r="D235" t="s" s="13">
        <v>584</v>
      </c>
      <c r="E235" s="14"/>
      <c r="F235" s="15"/>
      <c r="G235" s="15"/>
      <c r="H235" s="15"/>
      <c r="I235" s="15"/>
    </row>
    <row r="236" ht="20.05" customHeight="1">
      <c r="A236" t="s" s="11">
        <f>HYPERLINK("https://docm.jccm.es/portaldocm/descargarArchivo.do?ruta=2021/02/17/pdf/2021_1157.pdf&amp;tipo=rutaDocm","2021/1157")</f>
        <v>585</v>
      </c>
      <c r="B236" t="s" s="12">
        <v>586</v>
      </c>
      <c r="C236" t="s" s="13">
        <v>438</v>
      </c>
      <c r="D236" s="15"/>
      <c r="E236" s="14"/>
      <c r="F236" s="15"/>
      <c r="G236" s="15"/>
      <c r="H236" s="15"/>
      <c r="I236" s="15"/>
    </row>
    <row r="237" ht="20.05" customHeight="1">
      <c r="A237" t="s" s="11">
        <f>HYPERLINK("https://docm.jccm.es/portaldocm/descargarArchivo.do?ruta=2021/02/17/pdf/2021_1158.pdf&amp;tipo=rutaDocm","2021/1158")</f>
        <v>587</v>
      </c>
      <c r="B237" t="s" s="12">
        <v>588</v>
      </c>
      <c r="C237" t="s" s="13">
        <v>438</v>
      </c>
      <c r="D237" s="15"/>
      <c r="E237" s="14"/>
      <c r="F237" s="15"/>
      <c r="G237" s="15"/>
      <c r="H237" s="15"/>
      <c r="I237" s="15"/>
    </row>
    <row r="238" ht="20.05" customHeight="1">
      <c r="A238" t="s" s="11">
        <f>HYPERLINK("https://docm.jccm.es/portaldocm/descargarArchivo.do?ruta=2021/02/17/pdf/2021_1233.pdf&amp;tipo=rutaDocm","2021/1233")</f>
        <v>589</v>
      </c>
      <c r="B238" t="s" s="12">
        <v>590</v>
      </c>
      <c r="C238" t="s" s="13">
        <v>438</v>
      </c>
      <c r="D238" s="15"/>
      <c r="E238" s="14"/>
      <c r="F238" s="15"/>
      <c r="G238" s="15"/>
      <c r="H238" s="15"/>
      <c r="I238" s="15"/>
    </row>
    <row r="239" ht="20.05" customHeight="1">
      <c r="A239" t="s" s="11">
        <f>HYPERLINK("https://docm.jccm.es/portaldocm/descargarArchivo.do?ruta=2021/02/17/pdf/2021_1110.pdf&amp;tipo=rutaDocm","2021/1110")</f>
        <v>591</v>
      </c>
      <c r="B239" t="s" s="12">
        <v>592</v>
      </c>
      <c r="C239" t="s" s="13">
        <v>438</v>
      </c>
      <c r="D239" s="15"/>
      <c r="E239" s="14"/>
      <c r="F239" s="15"/>
      <c r="G239" s="15"/>
      <c r="H239" s="15"/>
      <c r="I239" s="15"/>
    </row>
    <row r="240" ht="20.05" customHeight="1">
      <c r="A240" t="s" s="11">
        <f>HYPERLINK("https://docm.jccm.es/portaldocm/descargarArchivo.do?ruta=2021/02/17/pdf/2021_1147.pdf&amp;tipo=rutaDocm","2021/1147")</f>
        <v>593</v>
      </c>
      <c r="B240" t="s" s="12">
        <v>594</v>
      </c>
      <c r="C240" t="s" s="13">
        <v>438</v>
      </c>
      <c r="D240" s="15"/>
      <c r="E240" s="14"/>
      <c r="F240" s="15"/>
      <c r="G240" s="15"/>
      <c r="H240" s="15"/>
      <c r="I240" s="15"/>
    </row>
    <row r="241" ht="20.05" customHeight="1">
      <c r="A241" t="s" s="11">
        <f>HYPERLINK("https://docm.jccm.es/portaldocm/descargarArchivo.do?ruta=2021/02/17/pdf/2021_1119.pdf&amp;tipo=rutaDocm","2021/1119")</f>
        <v>595</v>
      </c>
      <c r="B241" t="s" s="12">
        <v>596</v>
      </c>
      <c r="C241" t="s" s="13">
        <v>438</v>
      </c>
      <c r="D241" s="15"/>
      <c r="E241" s="14"/>
      <c r="F241" s="15"/>
      <c r="G241" s="15"/>
      <c r="H241" s="15"/>
      <c r="I241" s="15"/>
    </row>
    <row r="242" ht="20.05" customHeight="1">
      <c r="A242" t="s" s="11">
        <f>HYPERLINK("https://docm.jccm.es/portaldocm/descargarArchivo.do?ruta=2021/02/17/pdf/2021_1145.pdf&amp;tipo=rutaDocm","2021/1145")</f>
        <v>597</v>
      </c>
      <c r="B242" t="s" s="12">
        <v>598</v>
      </c>
      <c r="C242" t="s" s="13">
        <v>438</v>
      </c>
      <c r="D242" s="15"/>
      <c r="E242" s="14"/>
      <c r="F242" s="15"/>
      <c r="G242" s="15"/>
      <c r="H242" s="15"/>
      <c r="I242" s="15"/>
    </row>
    <row r="243" ht="20.05" customHeight="1">
      <c r="A243" t="s" s="11">
        <f>HYPERLINK("https://docm.jccm.es/portaldocm/descargarArchivo.do?ruta=2021/02/18/pdf/2021_1452.pdf&amp;tipo=rutaDocm","2021/1452")</f>
        <v>599</v>
      </c>
      <c r="B243" t="s" s="12">
        <v>600</v>
      </c>
      <c r="C243" t="s" s="13">
        <v>601</v>
      </c>
      <c r="D243" t="s" s="13">
        <v>42</v>
      </c>
      <c r="E243" s="14"/>
      <c r="F243" s="15"/>
      <c r="G243" s="15"/>
      <c r="H243" s="15"/>
      <c r="I243" s="15"/>
    </row>
    <row r="244" ht="20.05" customHeight="1">
      <c r="A244" t="s" s="11">
        <f>HYPERLINK("https://docm.jccm.es/portaldocm/descargarArchivo.do?ruta=2021/02/18/pdf/2021_1437.pdf&amp;tipo=rutaDocm","2021/1437")</f>
        <v>602</v>
      </c>
      <c r="B244" t="s" s="12">
        <v>603</v>
      </c>
      <c r="C244" t="s" s="13">
        <v>601</v>
      </c>
      <c r="D244" t="s" s="13">
        <v>42</v>
      </c>
      <c r="E244" s="14"/>
      <c r="F244" s="15"/>
      <c r="G244" s="15"/>
      <c r="H244" s="15"/>
      <c r="I244" s="15"/>
    </row>
    <row r="245" ht="20.05" customHeight="1">
      <c r="A245" t="s" s="11">
        <f>HYPERLINK("https://docm.jccm.es/portaldocm/descargarArchivo.do?ruta=2021/02/18/pdf/2021_1425.pdf&amp;tipo=rutaDocm","2021/1425")</f>
        <v>604</v>
      </c>
      <c r="B245" t="s" s="12">
        <v>605</v>
      </c>
      <c r="C245" t="s" s="13">
        <v>601</v>
      </c>
      <c r="D245" t="s" s="13">
        <v>42</v>
      </c>
      <c r="E245" s="14"/>
      <c r="F245" s="15"/>
      <c r="G245" s="15"/>
      <c r="H245" s="15"/>
      <c r="I245" s="15"/>
    </row>
    <row r="246" ht="20.05" customHeight="1">
      <c r="A246" t="s" s="11">
        <f>HYPERLINK("https://docm.jccm.es/portaldocm/descargarArchivo.do?ruta=2021/02/18/pdf/2021_1591.pdf&amp;tipo=rutaDocm","2021/1591")</f>
        <v>606</v>
      </c>
      <c r="B246" t="s" s="12">
        <v>607</v>
      </c>
      <c r="C246" t="s" s="13">
        <v>601</v>
      </c>
      <c r="D246" t="s" s="13">
        <v>608</v>
      </c>
      <c r="E246" s="14"/>
      <c r="F246" s="15"/>
      <c r="G246" s="15"/>
      <c r="H246" s="15"/>
      <c r="I246" s="15"/>
    </row>
    <row r="247" ht="20.05" customHeight="1">
      <c r="A247" t="s" s="11">
        <f>HYPERLINK("https://docm.jccm.es/portaldocm/descargarArchivo.do?ruta=2021/02/18/pdf/2021_1592.pdf&amp;tipo=rutaDocm","2021/1592")</f>
        <v>609</v>
      </c>
      <c r="B247" t="s" s="12">
        <v>610</v>
      </c>
      <c r="C247" t="s" s="13">
        <v>601</v>
      </c>
      <c r="D247" t="s" s="13">
        <v>608</v>
      </c>
      <c r="E247" s="14"/>
      <c r="F247" s="15"/>
      <c r="G247" s="15"/>
      <c r="H247" s="15"/>
      <c r="I247" s="15"/>
    </row>
    <row r="248" ht="20.05" customHeight="1">
      <c r="A248" t="s" s="11">
        <f>HYPERLINK("https://docm.jccm.es/portaldocm/descargarArchivo.do?ruta=2021/02/18/pdf/2021_1593.pdf&amp;tipo=rutaDocm","2021/1593")</f>
        <v>611</v>
      </c>
      <c r="B248" t="s" s="12">
        <v>612</v>
      </c>
      <c r="C248" t="s" s="13">
        <v>601</v>
      </c>
      <c r="D248" t="s" s="13">
        <v>608</v>
      </c>
      <c r="E248" s="14"/>
      <c r="F248" s="15"/>
      <c r="G248" s="15"/>
      <c r="H248" s="15"/>
      <c r="I248" s="15"/>
    </row>
    <row r="249" ht="20.05" customHeight="1">
      <c r="A249" t="s" s="11">
        <f>HYPERLINK("https://docm.jccm.es/portaldocm/descargarArchivo.do?ruta=2021/02/18/pdf/2021_1609.pdf&amp;tipo=rutaDocm","2021/1609")</f>
        <v>613</v>
      </c>
      <c r="B249" t="s" s="12">
        <v>614</v>
      </c>
      <c r="C249" t="s" s="13">
        <v>601</v>
      </c>
      <c r="D249" t="s" s="13">
        <v>615</v>
      </c>
      <c r="E249" t="s" s="16">
        <v>616</v>
      </c>
      <c r="F249" s="15"/>
      <c r="G249" s="15"/>
      <c r="H249" s="15"/>
      <c r="I249" s="15"/>
    </row>
    <row r="250" ht="20.05" customHeight="1">
      <c r="A250" t="s" s="11">
        <f>HYPERLINK("https://docm.jccm.es/portaldocm/descargarArchivo.do?ruta=2021/02/18/pdf/2021_1460.pdf&amp;tipo=rutaDocm","2021/1460")</f>
        <v>617</v>
      </c>
      <c r="B250" t="s" s="12">
        <v>618</v>
      </c>
      <c r="C250" t="s" s="13">
        <v>601</v>
      </c>
      <c r="D250" t="s" s="13">
        <v>42</v>
      </c>
      <c r="E250" s="14"/>
      <c r="F250" s="15"/>
      <c r="G250" s="15"/>
      <c r="H250" s="15"/>
      <c r="I250" s="15"/>
    </row>
    <row r="251" ht="20.05" customHeight="1">
      <c r="A251" t="s" s="11">
        <f>HYPERLINK("https://docm.jccm.es/portaldocm/descargarArchivo.do?ruta=2021/02/18/pdf/2021_1467.pdf&amp;tipo=rutaDocm","2021/1467")</f>
        <v>619</v>
      </c>
      <c r="B251" t="s" s="12">
        <v>620</v>
      </c>
      <c r="C251" t="s" s="13">
        <v>601</v>
      </c>
      <c r="D251" t="s" s="13">
        <v>42</v>
      </c>
      <c r="E251" s="14"/>
      <c r="F251" s="15"/>
      <c r="G251" s="15"/>
      <c r="H251" s="15"/>
      <c r="I251" s="15"/>
    </row>
    <row r="252" ht="20.05" customHeight="1">
      <c r="A252" t="s" s="11">
        <f>HYPERLINK("https://docm.jccm.es/portaldocm/descargarArchivo.do?ruta=2021/02/18/pdf/2021_1470.pdf&amp;tipo=rutaDocm","2021/1470")</f>
        <v>621</v>
      </c>
      <c r="B252" t="s" s="12">
        <v>622</v>
      </c>
      <c r="C252" t="s" s="13">
        <v>601</v>
      </c>
      <c r="D252" t="s" s="13">
        <v>42</v>
      </c>
      <c r="E252" s="14"/>
      <c r="F252" s="15"/>
      <c r="G252" s="15"/>
      <c r="H252" s="15"/>
      <c r="I252" s="15"/>
    </row>
    <row r="253" ht="20.05" customHeight="1">
      <c r="A253" t="s" s="11">
        <f>HYPERLINK("https://docm.jccm.es/portaldocm/descargarArchivo.do?ruta=2021/02/18/pdf/2021_1471.pdf&amp;tipo=rutaDocm","2021/1471")</f>
        <v>623</v>
      </c>
      <c r="B253" t="s" s="12">
        <v>624</v>
      </c>
      <c r="C253" t="s" s="13">
        <v>601</v>
      </c>
      <c r="D253" t="s" s="13">
        <v>42</v>
      </c>
      <c r="E253" s="14"/>
      <c r="F253" s="15"/>
      <c r="G253" s="15"/>
      <c r="H253" s="15"/>
      <c r="I253" s="15"/>
    </row>
    <row r="254" ht="20.05" customHeight="1">
      <c r="A254" t="s" s="11">
        <f>HYPERLINK("https://docm.jccm.es/portaldocm/descargarArchivo.do?ruta=2021/02/18/pdf/2021_1472.pdf&amp;tipo=rutaDocm","2021/1472")</f>
        <v>625</v>
      </c>
      <c r="B254" t="s" s="12">
        <v>626</v>
      </c>
      <c r="C254" t="s" s="13">
        <v>601</v>
      </c>
      <c r="D254" t="s" s="13">
        <v>42</v>
      </c>
      <c r="E254" s="14"/>
      <c r="F254" s="15"/>
      <c r="G254" s="15"/>
      <c r="H254" s="15"/>
      <c r="I254" s="15"/>
    </row>
    <row r="255" ht="20.05" customHeight="1">
      <c r="A255" t="s" s="11">
        <f>HYPERLINK("https://docm.jccm.es/portaldocm/descargarArchivo.do?ruta=2021/02/18/pdf/2021_1474.pdf&amp;tipo=rutaDocm","2021/1474")</f>
        <v>627</v>
      </c>
      <c r="B255" t="s" s="12">
        <v>628</v>
      </c>
      <c r="C255" t="s" s="13">
        <v>601</v>
      </c>
      <c r="D255" t="s" s="13">
        <v>42</v>
      </c>
      <c r="E255" s="14"/>
      <c r="F255" s="15"/>
      <c r="G255" s="15"/>
      <c r="H255" s="15"/>
      <c r="I255" s="15"/>
    </row>
    <row r="256" ht="20.05" customHeight="1">
      <c r="A256" t="s" s="11">
        <f>HYPERLINK("https://docm.jccm.es/portaldocm/descargarArchivo.do?ruta=2021/02/18/pdf/2021_1475.pdf&amp;tipo=rutaDocm","2021/1475")</f>
        <v>629</v>
      </c>
      <c r="B256" t="s" s="12">
        <v>630</v>
      </c>
      <c r="C256" t="s" s="13">
        <v>601</v>
      </c>
      <c r="D256" t="s" s="13">
        <v>42</v>
      </c>
      <c r="E256" s="14"/>
      <c r="F256" s="15"/>
      <c r="G256" s="15"/>
      <c r="H256" s="15"/>
      <c r="I256" s="15"/>
    </row>
    <row r="257" ht="20.05" customHeight="1">
      <c r="A257" t="s" s="11">
        <f>HYPERLINK("https://docm.jccm.es/portaldocm/descargarArchivo.do?ruta=2021/02/18/pdf/2021_1459.pdf&amp;tipo=rutaDocm","2021/1459")</f>
        <v>631</v>
      </c>
      <c r="B257" t="s" s="12">
        <v>632</v>
      </c>
      <c r="C257" t="s" s="13">
        <v>601</v>
      </c>
      <c r="D257" t="s" s="13">
        <v>42</v>
      </c>
      <c r="E257" s="14"/>
      <c r="F257" s="15"/>
      <c r="G257" s="15"/>
      <c r="H257" s="15"/>
      <c r="I257" s="15"/>
    </row>
    <row r="258" ht="20.05" customHeight="1">
      <c r="A258" t="s" s="11">
        <f>HYPERLINK("https://docm.jccm.es/portaldocm/descargarArchivo.do?ruta=2021/02/18/pdf/2021_1461.pdf&amp;tipo=rutaDocm","2021/1461")</f>
        <v>633</v>
      </c>
      <c r="B258" t="s" s="12">
        <v>634</v>
      </c>
      <c r="C258" t="s" s="13">
        <v>601</v>
      </c>
      <c r="D258" t="s" s="13">
        <v>42</v>
      </c>
      <c r="E258" s="14"/>
      <c r="F258" s="15"/>
      <c r="G258" s="15"/>
      <c r="H258" s="15"/>
      <c r="I258" s="15"/>
    </row>
    <row r="259" ht="20.05" customHeight="1">
      <c r="A259" t="s" s="11">
        <f>HYPERLINK("https://docm.jccm.es/portaldocm/descargarArchivo.do?ruta=2021/02/18/pdf/2021_1462.pdf&amp;tipo=rutaDocm","2021/1462")</f>
        <v>635</v>
      </c>
      <c r="B259" t="s" s="12">
        <v>636</v>
      </c>
      <c r="C259" t="s" s="13">
        <v>601</v>
      </c>
      <c r="D259" t="s" s="13">
        <v>42</v>
      </c>
      <c r="E259" s="14"/>
      <c r="F259" s="15"/>
      <c r="G259" s="15"/>
      <c r="H259" s="15"/>
      <c r="I259" s="15"/>
    </row>
    <row r="260" ht="20.05" customHeight="1">
      <c r="A260" t="s" s="11">
        <f>HYPERLINK("https://docm.jccm.es/portaldocm/descargarArchivo.do?ruta=2021/02/18/pdf/2021_1468.pdf&amp;tipo=rutaDocm","2021/1468")</f>
        <v>637</v>
      </c>
      <c r="B260" t="s" s="12">
        <v>638</v>
      </c>
      <c r="C260" t="s" s="13">
        <v>601</v>
      </c>
      <c r="D260" t="s" s="13">
        <v>42</v>
      </c>
      <c r="E260" s="14"/>
      <c r="F260" s="15"/>
      <c r="G260" s="15"/>
      <c r="H260" s="15"/>
      <c r="I260" s="15"/>
    </row>
    <row r="261" ht="20.05" customHeight="1">
      <c r="A261" t="s" s="11">
        <f>HYPERLINK("https://docm.jccm.es/portaldocm/descargarArchivo.do?ruta=2021/02/18/pdf/2021_1469.pdf&amp;tipo=rutaDocm","2021/1469")</f>
        <v>639</v>
      </c>
      <c r="B261" t="s" s="12">
        <v>640</v>
      </c>
      <c r="C261" t="s" s="13">
        <v>601</v>
      </c>
      <c r="D261" t="s" s="13">
        <v>42</v>
      </c>
      <c r="E261" s="14"/>
      <c r="F261" s="15"/>
      <c r="G261" s="15"/>
      <c r="H261" s="15"/>
      <c r="I261" s="15"/>
    </row>
    <row r="262" ht="20.05" customHeight="1">
      <c r="A262" t="s" s="11">
        <f>HYPERLINK("https://docm.jccm.es/portaldocm/descargarArchivo.do?ruta=2021/02/18/pdf/2021_1458.pdf&amp;tipo=rutaDocm","2021/1458")</f>
        <v>641</v>
      </c>
      <c r="B262" t="s" s="12">
        <v>642</v>
      </c>
      <c r="C262" t="s" s="13">
        <v>601</v>
      </c>
      <c r="D262" t="s" s="13">
        <v>42</v>
      </c>
      <c r="E262" s="14"/>
      <c r="F262" s="15"/>
      <c r="G262" s="15"/>
      <c r="H262" s="15"/>
      <c r="I262" s="15"/>
    </row>
    <row r="263" ht="20.05" customHeight="1">
      <c r="A263" t="s" s="11">
        <f>HYPERLINK("https://docm.jccm.es/portaldocm/descargarArchivo.do?ruta=2021/02/18/pdf/2021_1463.pdf&amp;tipo=rutaDocm","2021/1463")</f>
        <v>643</v>
      </c>
      <c r="B263" t="s" s="12">
        <v>644</v>
      </c>
      <c r="C263" t="s" s="13">
        <v>601</v>
      </c>
      <c r="D263" t="s" s="13">
        <v>42</v>
      </c>
      <c r="E263" s="14"/>
      <c r="F263" s="15"/>
      <c r="G263" s="15"/>
      <c r="H263" s="15"/>
      <c r="I263" s="15"/>
    </row>
    <row r="264" ht="20.05" customHeight="1">
      <c r="A264" t="s" s="11">
        <f>HYPERLINK("https://docm.jccm.es/portaldocm/descargarArchivo.do?ruta=2021/02/18/pdf/2021_1464.pdf&amp;tipo=rutaDocm","2021/1464")</f>
        <v>645</v>
      </c>
      <c r="B264" t="s" s="12">
        <v>646</v>
      </c>
      <c r="C264" t="s" s="13">
        <v>601</v>
      </c>
      <c r="D264" t="s" s="13">
        <v>42</v>
      </c>
      <c r="E264" s="14"/>
      <c r="F264" s="15"/>
      <c r="G264" s="15"/>
      <c r="H264" s="15"/>
      <c r="I264" s="15"/>
    </row>
    <row r="265" ht="20.05" customHeight="1">
      <c r="A265" t="s" s="11">
        <f>HYPERLINK("https://docm.jccm.es/portaldocm/descargarArchivo.do?ruta=2021/02/18/pdf/2021_1465.pdf&amp;tipo=rutaDocm","2021/1465")</f>
        <v>647</v>
      </c>
      <c r="B265" t="s" s="12">
        <v>648</v>
      </c>
      <c r="C265" t="s" s="13">
        <v>601</v>
      </c>
      <c r="D265" t="s" s="13">
        <v>42</v>
      </c>
      <c r="E265" s="14"/>
      <c r="F265" s="15"/>
      <c r="G265" s="15"/>
      <c r="H265" s="15"/>
      <c r="I265" s="15"/>
    </row>
    <row r="266" ht="20.05" customHeight="1">
      <c r="A266" t="s" s="11">
        <f>HYPERLINK("https://docm.jccm.es/portaldocm/descargarArchivo.do?ruta=2021/02/18/pdf/2021_1466.pdf&amp;tipo=rutaDocm","2021/1466")</f>
        <v>649</v>
      </c>
      <c r="B266" t="s" s="12">
        <v>650</v>
      </c>
      <c r="C266" t="s" s="13">
        <v>601</v>
      </c>
      <c r="D266" t="s" s="13">
        <v>42</v>
      </c>
      <c r="E266" s="14"/>
      <c r="F266" s="15"/>
      <c r="G266" s="15"/>
      <c r="H266" s="15"/>
      <c r="I266" s="15"/>
    </row>
    <row r="267" ht="20.05" customHeight="1">
      <c r="A267" t="s" s="11">
        <f>HYPERLINK("https://docm.jccm.es/portaldocm/descargarArchivo.do?ruta=2021/02/18/pdf/2021_1473.pdf&amp;tipo=rutaDocm","2021/1473")</f>
        <v>651</v>
      </c>
      <c r="B267" t="s" s="12">
        <v>652</v>
      </c>
      <c r="C267" t="s" s="13">
        <v>601</v>
      </c>
      <c r="D267" t="s" s="13">
        <v>42</v>
      </c>
      <c r="E267" s="14"/>
      <c r="F267" s="15"/>
      <c r="G267" s="15"/>
      <c r="H267" s="15"/>
      <c r="I267" s="15"/>
    </row>
    <row r="268" ht="20.05" customHeight="1">
      <c r="A268" t="s" s="11">
        <f>HYPERLINK("https://docm.jccm.es/portaldocm/descargarArchivo.do?ruta=2021/02/18/pdf/2021_1435.pdf&amp;tipo=rutaDocm","2021/1435")</f>
        <v>653</v>
      </c>
      <c r="B268" t="s" s="12">
        <v>654</v>
      </c>
      <c r="C268" t="s" s="13">
        <v>601</v>
      </c>
      <c r="D268" t="s" s="13">
        <v>42</v>
      </c>
      <c r="E268" s="14"/>
      <c r="F268" s="15"/>
      <c r="G268" s="15"/>
      <c r="H268" s="15"/>
      <c r="I268" s="15"/>
    </row>
    <row r="269" ht="20.05" customHeight="1">
      <c r="A269" t="s" s="11">
        <f>HYPERLINK("https://docm.jccm.es/portaldocm/descargarArchivo.do?ruta=2021/02/18/pdf/2021_1365.pdf&amp;tipo=rutaDocm","2021/1365")</f>
        <v>655</v>
      </c>
      <c r="B269" t="s" s="12">
        <v>656</v>
      </c>
      <c r="C269" t="s" s="13">
        <v>601</v>
      </c>
      <c r="D269" t="s" s="13">
        <v>657</v>
      </c>
      <c r="E269" s="14"/>
      <c r="F269" s="15"/>
      <c r="G269" s="15"/>
      <c r="H269" s="15"/>
      <c r="I269" s="15"/>
    </row>
    <row r="270" ht="20.05" customHeight="1">
      <c r="A270" t="s" s="11">
        <f>HYPERLINK("https://docm.jccm.es/portaldocm/descargarArchivo.do?ruta=2021/02/18/pdf/2021_1366.pdf&amp;tipo=rutaDocm","2021/1366")</f>
        <v>658</v>
      </c>
      <c r="B270" t="s" s="12">
        <v>659</v>
      </c>
      <c r="C270" t="s" s="13">
        <v>601</v>
      </c>
      <c r="D270" t="s" s="13">
        <v>657</v>
      </c>
      <c r="E270" s="14"/>
      <c r="F270" s="15"/>
      <c r="G270" s="15"/>
      <c r="H270" s="15"/>
      <c r="I270" s="15"/>
    </row>
    <row r="271" ht="20.05" customHeight="1">
      <c r="A271" t="s" s="11">
        <f>HYPERLINK("https://docm.jccm.es/portaldocm/descargarArchivo.do?ruta=2021/02/18/pdf/2021_1433.pdf&amp;tipo=rutaDocm","2021/1433")</f>
        <v>660</v>
      </c>
      <c r="B271" t="s" s="12">
        <v>661</v>
      </c>
      <c r="C271" t="s" s="13">
        <v>601</v>
      </c>
      <c r="D271" t="s" s="13">
        <v>662</v>
      </c>
      <c r="E271" s="14"/>
      <c r="F271" s="15"/>
      <c r="G271" s="15"/>
      <c r="H271" s="15"/>
      <c r="I271" s="15"/>
    </row>
    <row r="272" ht="20.05" customHeight="1">
      <c r="A272" t="s" s="11">
        <f>HYPERLINK("https://docm.jccm.es/portaldocm/descargarArchivo.do?ruta=2021/02/18/pdf/2021_1450.pdf&amp;tipo=rutaDocm","2021/1450")</f>
        <v>663</v>
      </c>
      <c r="B272" t="s" s="12">
        <v>664</v>
      </c>
      <c r="C272" t="s" s="13">
        <v>601</v>
      </c>
      <c r="D272" t="s" s="13">
        <v>42</v>
      </c>
      <c r="E272" s="14"/>
      <c r="F272" s="15"/>
      <c r="G272" s="15"/>
      <c r="H272" s="15"/>
      <c r="I272" s="15"/>
    </row>
    <row r="273" ht="20.05" customHeight="1">
      <c r="A273" t="s" s="11">
        <f>HYPERLINK("https://docm.jccm.es/portaldocm/descargarArchivo.do?ruta=2021/02/18/pdf/2021_1419.pdf&amp;tipo=rutaDocm","2021/1419")</f>
        <v>665</v>
      </c>
      <c r="B273" t="s" s="12">
        <v>666</v>
      </c>
      <c r="C273" t="s" s="13">
        <v>601</v>
      </c>
      <c r="D273" t="s" s="13">
        <v>667</v>
      </c>
      <c r="E273" s="14"/>
      <c r="F273" s="15"/>
      <c r="G273" s="15"/>
      <c r="H273" s="15"/>
      <c r="I273" s="15"/>
    </row>
    <row r="274" ht="20.05" customHeight="1">
      <c r="A274" t="s" s="11">
        <f>HYPERLINK("https://docm.jccm.es/portaldocm/descargarArchivo.do?ruta=2021/02/18/pdf/2021_1443.pdf&amp;tipo=rutaDocm","2021/1443")</f>
        <v>668</v>
      </c>
      <c r="B274" t="s" s="12">
        <v>669</v>
      </c>
      <c r="C274" t="s" s="13">
        <v>601</v>
      </c>
      <c r="D274" t="s" s="13">
        <v>42</v>
      </c>
      <c r="E274" s="14"/>
      <c r="F274" s="15"/>
      <c r="G274" s="15"/>
      <c r="H274" s="15"/>
      <c r="I274" s="15"/>
    </row>
    <row r="275" ht="20.05" customHeight="1">
      <c r="A275" t="s" s="11">
        <f>HYPERLINK("https://docm.jccm.es/portaldocm/descargarArchivo.do?ruta=2021/02/18/pdf/2021_1445.pdf&amp;tipo=rutaDocm","2021/1445")</f>
        <v>670</v>
      </c>
      <c r="B275" t="s" s="12">
        <v>671</v>
      </c>
      <c r="C275" t="s" s="13">
        <v>601</v>
      </c>
      <c r="D275" t="s" s="13">
        <v>42</v>
      </c>
      <c r="E275" s="14"/>
      <c r="F275" s="15"/>
      <c r="G275" s="15"/>
      <c r="H275" s="15"/>
      <c r="I275" s="15"/>
    </row>
    <row r="276" ht="20.05" customHeight="1">
      <c r="A276" t="s" s="11">
        <f>HYPERLINK("https://docm.jccm.es/portaldocm/descargarArchivo.do?ruta=2021/02/18/pdf/2021_1440.pdf&amp;tipo=rutaDocm","2021/1440")</f>
        <v>672</v>
      </c>
      <c r="B276" t="s" s="12">
        <v>673</v>
      </c>
      <c r="C276" t="s" s="13">
        <v>601</v>
      </c>
      <c r="D276" t="s" s="13">
        <v>674</v>
      </c>
      <c r="E276" s="14"/>
      <c r="F276" s="15"/>
      <c r="G276" s="15"/>
      <c r="H276" s="15"/>
      <c r="I276" s="15"/>
    </row>
    <row r="277" ht="20.05" customHeight="1">
      <c r="A277" t="s" s="11">
        <f>HYPERLINK("https://docm.jccm.es/portaldocm/descargarArchivo.do?ruta=2021/02/18/pdf/2021_1451.pdf&amp;tipo=rutaDocm","2021/1451")</f>
        <v>675</v>
      </c>
      <c r="B277" t="s" s="12">
        <v>676</v>
      </c>
      <c r="C277" t="s" s="13">
        <v>601</v>
      </c>
      <c r="D277" t="s" s="13">
        <v>677</v>
      </c>
      <c r="E277" t="s" s="16">
        <v>678</v>
      </c>
      <c r="F277" s="15"/>
      <c r="G277" s="15"/>
      <c r="H277" s="15"/>
      <c r="I277" s="15"/>
    </row>
    <row r="278" ht="20.05" customHeight="1">
      <c r="A278" t="s" s="11">
        <f>HYPERLINK("https://docm.jccm.es/portaldocm/descargarArchivo.do?ruta=2021/02/18/pdf/2021_1448.pdf&amp;tipo=rutaDocm","2021/1448")</f>
        <v>679</v>
      </c>
      <c r="B278" t="s" s="12">
        <v>680</v>
      </c>
      <c r="C278" t="s" s="13">
        <v>601</v>
      </c>
      <c r="D278" t="s" s="13">
        <v>681</v>
      </c>
      <c r="E278" t="s" s="16">
        <v>682</v>
      </c>
      <c r="F278" s="15"/>
      <c r="G278" s="15"/>
      <c r="H278" s="15"/>
      <c r="I278" s="15"/>
    </row>
    <row r="279" ht="20.05" customHeight="1">
      <c r="A279" t="s" s="11">
        <f>HYPERLINK("https://docm.jccm.es/portaldocm/descargarArchivo.do?ruta=2021/02/18/pdf/2021_1442.pdf&amp;tipo=rutaDocm","2021/1442")</f>
        <v>683</v>
      </c>
      <c r="B279" t="s" s="12">
        <v>684</v>
      </c>
      <c r="C279" t="s" s="13">
        <v>601</v>
      </c>
      <c r="D279" t="s" s="13">
        <v>685</v>
      </c>
      <c r="E279" t="s" s="16">
        <v>686</v>
      </c>
      <c r="F279" s="15"/>
      <c r="G279" s="15"/>
      <c r="H279" s="15"/>
      <c r="I279" s="15"/>
    </row>
    <row r="280" ht="20.05" customHeight="1">
      <c r="A280" t="s" s="11">
        <f>HYPERLINK("https://docm.jccm.es/portaldocm/descargarArchivo.do?ruta=2021/02/18/pdf/2021_1414.pdf&amp;tipo=rutaDocm","2021/1414")</f>
        <v>687</v>
      </c>
      <c r="B280" t="s" s="12">
        <v>688</v>
      </c>
      <c r="C280" t="s" s="13">
        <v>601</v>
      </c>
      <c r="D280" t="s" s="13">
        <v>42</v>
      </c>
      <c r="E280" s="14"/>
      <c r="F280" s="15"/>
      <c r="G280" s="15"/>
      <c r="H280" s="15"/>
      <c r="I280" s="15"/>
    </row>
    <row r="281" ht="20.05" customHeight="1">
      <c r="A281" t="s" s="11">
        <f>HYPERLINK("https://docm.jccm.es/portaldocm/descargarArchivo.do?ruta=2021/02/18/pdf/2021_1418.pdf&amp;tipo=rutaDocm","2021/1418")</f>
        <v>689</v>
      </c>
      <c r="B281" t="s" s="12">
        <v>690</v>
      </c>
      <c r="C281" t="s" s="13">
        <v>601</v>
      </c>
      <c r="D281" t="s" s="13">
        <v>691</v>
      </c>
      <c r="E281" t="s" s="16">
        <v>692</v>
      </c>
      <c r="F281" s="15"/>
      <c r="G281" s="15"/>
      <c r="H281" s="15"/>
      <c r="I281" s="15"/>
    </row>
    <row r="282" ht="20.05" customHeight="1">
      <c r="A282" t="s" s="11">
        <f>HYPERLINK("https://docm.jccm.es/portaldocm/descargarArchivo.do?ruta=2021/02/18/pdf/2021_1449.pdf&amp;tipo=rutaDocm","2021/1449")</f>
        <v>693</v>
      </c>
      <c r="B282" t="s" s="12">
        <v>694</v>
      </c>
      <c r="C282" t="s" s="13">
        <v>601</v>
      </c>
      <c r="D282" t="s" s="13">
        <v>42</v>
      </c>
      <c r="E282" s="14"/>
      <c r="F282" s="15"/>
      <c r="G282" s="15"/>
      <c r="H282" s="15"/>
      <c r="I282" s="15"/>
    </row>
    <row r="283" ht="20.05" customHeight="1">
      <c r="A283" t="s" s="11">
        <f>HYPERLINK("https://docm.jccm.es/portaldocm/descargarArchivo.do?ruta=2021/02/18/pdf/2021_1412.pdf&amp;tipo=rutaDocm","2021/1412")</f>
        <v>695</v>
      </c>
      <c r="B283" t="s" s="12">
        <v>696</v>
      </c>
      <c r="C283" t="s" s="13">
        <v>601</v>
      </c>
      <c r="D283" t="s" s="13">
        <v>697</v>
      </c>
      <c r="E283" t="s" s="16">
        <v>698</v>
      </c>
      <c r="F283" s="15"/>
      <c r="G283" s="15"/>
      <c r="H283" s="15"/>
      <c r="I283" s="15"/>
    </row>
    <row r="284" ht="20.05" customHeight="1">
      <c r="A284" t="s" s="11">
        <f>HYPERLINK("https://docm.jccm.es/portaldocm/descargarArchivo.do?ruta=2021/02/18/pdf/2021_1421.pdf&amp;tipo=rutaDocm","2021/1421")</f>
        <v>699</v>
      </c>
      <c r="B284" t="s" s="12">
        <v>700</v>
      </c>
      <c r="C284" t="s" s="13">
        <v>601</v>
      </c>
      <c r="D284" t="s" s="13">
        <v>701</v>
      </c>
      <c r="E284" t="s" s="16">
        <v>702</v>
      </c>
      <c r="F284" s="15"/>
      <c r="G284" s="15"/>
      <c r="H284" s="15"/>
      <c r="I284" s="15"/>
    </row>
    <row r="285" ht="20.05" customHeight="1">
      <c r="A285" t="s" s="11">
        <f>HYPERLINK("https://docm.jccm.es/portaldocm/descargarArchivo.do?ruta=2021/02/18/pdf/2021_1423.pdf&amp;tipo=rutaDocm","2021/1423")</f>
        <v>703</v>
      </c>
      <c r="B285" t="s" s="12">
        <v>704</v>
      </c>
      <c r="C285" t="s" s="13">
        <v>601</v>
      </c>
      <c r="D285" t="s" s="13">
        <v>705</v>
      </c>
      <c r="E285" t="s" s="16">
        <v>126</v>
      </c>
      <c r="F285" s="15"/>
      <c r="G285" s="15"/>
      <c r="H285" s="15"/>
      <c r="I285" s="15"/>
    </row>
    <row r="286" ht="20.05" customHeight="1">
      <c r="A286" t="s" s="11">
        <f>HYPERLINK("https://docm.jccm.es/portaldocm/descargarArchivo.do?ruta=2021/02/18/pdf/2021_1520.pdf&amp;tipo=rutaDocm","2021/1520")</f>
        <v>706</v>
      </c>
      <c r="B286" t="s" s="12">
        <v>707</v>
      </c>
      <c r="C286" t="s" s="13">
        <v>601</v>
      </c>
      <c r="D286" s="15"/>
      <c r="E286" s="14"/>
      <c r="F286" s="15"/>
      <c r="G286" s="15"/>
      <c r="H286" s="15"/>
      <c r="I286" s="15"/>
    </row>
    <row r="287" ht="20.05" customHeight="1">
      <c r="A287" t="s" s="11">
        <f>HYPERLINK("https://docm.jccm.es/portaldocm/descargarArchivo.do?ruta=2021/02/18/pdf/2021_1417.pdf&amp;tipo=rutaDocm","2021/1417")</f>
        <v>708</v>
      </c>
      <c r="B287" t="s" s="12">
        <v>709</v>
      </c>
      <c r="C287" t="s" s="13">
        <v>601</v>
      </c>
      <c r="D287" t="s" s="13">
        <v>710</v>
      </c>
      <c r="E287" s="14"/>
      <c r="F287" s="15"/>
      <c r="G287" s="15"/>
      <c r="H287" s="15"/>
      <c r="I287" s="15"/>
    </row>
    <row r="288" ht="20.05" customHeight="1">
      <c r="A288" t="s" s="11">
        <f>HYPERLINK("https://docm.jccm.es/portaldocm/descargarArchivo.do?ruta=2021/02/18/pdf/2021_1434.pdf&amp;tipo=rutaDocm","2021/1434")</f>
        <v>711</v>
      </c>
      <c r="B288" t="s" s="12">
        <v>712</v>
      </c>
      <c r="C288" t="s" s="13">
        <v>601</v>
      </c>
      <c r="D288" s="15"/>
      <c r="E288" s="14"/>
      <c r="F288" s="15"/>
      <c r="G288" s="15"/>
      <c r="H288" s="15"/>
      <c r="I288" s="15"/>
    </row>
    <row r="289" ht="20.05" customHeight="1">
      <c r="A289" t="s" s="11">
        <f>HYPERLINK("https://docm.jccm.es/portaldocm/descargarArchivo.do?ruta=2021/02/18/pdf/2021_1427.pdf&amp;tipo=rutaDocm","2021/1427")</f>
        <v>713</v>
      </c>
      <c r="B289" t="s" s="12">
        <v>714</v>
      </c>
      <c r="C289" t="s" s="13">
        <v>601</v>
      </c>
      <c r="D289" t="s" s="13">
        <v>559</v>
      </c>
      <c r="E289" s="14"/>
      <c r="F289" s="15"/>
      <c r="G289" s="15"/>
      <c r="H289" s="15"/>
      <c r="I289" s="15"/>
    </row>
    <row r="290" ht="20.05" customHeight="1">
      <c r="A290" t="s" s="11">
        <f>HYPERLINK("https://docm.jccm.es/portaldocm/descargarArchivo.do?ruta=2021/02/18/pdf/2020_9417.pdf&amp;tipo=rutaDocm","2020/9417")</f>
        <v>715</v>
      </c>
      <c r="B290" t="s" s="12">
        <v>716</v>
      </c>
      <c r="C290" t="s" s="13">
        <v>601</v>
      </c>
      <c r="D290" t="s" s="13">
        <v>149</v>
      </c>
      <c r="E290" t="s" s="16">
        <v>150</v>
      </c>
      <c r="F290" s="15"/>
      <c r="G290" s="15"/>
      <c r="H290" s="15"/>
      <c r="I290" s="15"/>
    </row>
    <row r="291" ht="20.05" customHeight="1">
      <c r="A291" t="s" s="11">
        <f>HYPERLINK("https://docm.jccm.es/portaldocm/descargarArchivo.do?ruta=2021/02/18/pdf/2021_818.pdf&amp;tipo=rutaDocm","2021/818")</f>
        <v>717</v>
      </c>
      <c r="B291" t="s" s="12">
        <v>718</v>
      </c>
      <c r="C291" t="s" s="13">
        <v>601</v>
      </c>
      <c r="D291" s="15"/>
      <c r="E291" s="14"/>
      <c r="F291" s="15"/>
      <c r="G291" s="15"/>
      <c r="H291" s="15"/>
      <c r="I291" s="15"/>
    </row>
    <row r="292" ht="20.05" customHeight="1">
      <c r="A292" t="s" s="11">
        <f>HYPERLINK("https://docm.jccm.es/portaldocm/descargarArchivo.do?ruta=2021/02/19/pdf/2021_1706.pdf&amp;tipo=rutaDocm","2021/1706")</f>
        <v>719</v>
      </c>
      <c r="B292" t="s" s="12">
        <v>720</v>
      </c>
      <c r="C292" t="s" s="13">
        <v>721</v>
      </c>
      <c r="D292" t="s" s="13">
        <v>42</v>
      </c>
      <c r="E292" s="14"/>
      <c r="F292" s="15"/>
      <c r="G292" s="15"/>
      <c r="H292" s="15"/>
      <c r="I292" s="15"/>
    </row>
    <row r="293" ht="20.05" customHeight="1">
      <c r="A293" t="s" s="11">
        <f>HYPERLINK("https://docm.jccm.es/portaldocm/descargarArchivo.do?ruta=2021/02/19/pdf/2021_1510.pdf&amp;tipo=rutaDocm","2021/1510")</f>
        <v>722</v>
      </c>
      <c r="B293" t="s" s="12">
        <v>723</v>
      </c>
      <c r="C293" t="s" s="13">
        <v>721</v>
      </c>
      <c r="D293" s="15"/>
      <c r="E293" s="14"/>
      <c r="F293" s="15"/>
      <c r="G293" s="15"/>
      <c r="H293" s="15"/>
      <c r="I293" s="15"/>
    </row>
    <row r="294" ht="20.05" customHeight="1">
      <c r="A294" t="s" s="11">
        <f>HYPERLINK("https://docm.jccm.es/portaldocm/descargarArchivo.do?ruta=2021/02/19/pdf/2021_1512.pdf&amp;tipo=rutaDocm","2021/1512")</f>
        <v>724</v>
      </c>
      <c r="B294" t="s" s="12">
        <v>725</v>
      </c>
      <c r="C294" t="s" s="13">
        <v>721</v>
      </c>
      <c r="D294" t="s" s="13">
        <v>42</v>
      </c>
      <c r="E294" s="14"/>
      <c r="F294" s="15"/>
      <c r="G294" s="15"/>
      <c r="H294" s="15"/>
      <c r="I294" s="15"/>
    </row>
    <row r="295" ht="20.05" customHeight="1">
      <c r="A295" t="s" s="11">
        <f>HYPERLINK("https://docm.jccm.es/portaldocm/descargarArchivo.do?ruta=2021/02/19/pdf/2021_1515.pdf&amp;tipo=rutaDocm","2021/1515")</f>
        <v>726</v>
      </c>
      <c r="B295" t="s" s="12">
        <v>727</v>
      </c>
      <c r="C295" t="s" s="13">
        <v>721</v>
      </c>
      <c r="D295" t="s" s="13">
        <v>42</v>
      </c>
      <c r="E295" s="14"/>
      <c r="F295" s="15"/>
      <c r="G295" s="15"/>
      <c r="H295" s="15"/>
      <c r="I295" s="15"/>
    </row>
    <row r="296" ht="20.05" customHeight="1">
      <c r="A296" t="s" s="11">
        <f>HYPERLINK("https://docm.jccm.es/portaldocm/descargarArchivo.do?ruta=2021/02/19/pdf/2021_1516.pdf&amp;tipo=rutaDocm","2021/1516")</f>
        <v>728</v>
      </c>
      <c r="B296" t="s" s="12">
        <v>729</v>
      </c>
      <c r="C296" t="s" s="13">
        <v>721</v>
      </c>
      <c r="D296" t="s" s="13">
        <v>42</v>
      </c>
      <c r="E296" s="14"/>
      <c r="F296" s="15"/>
      <c r="G296" s="15"/>
      <c r="H296" s="15"/>
      <c r="I296" s="15"/>
    </row>
    <row r="297" ht="20.05" customHeight="1">
      <c r="A297" t="s" s="11">
        <f>HYPERLINK("https://docm.jccm.es/portaldocm/descargarArchivo.do?ruta=2021/02/19/pdf/2021_1538.pdf&amp;tipo=rutaDocm","2021/1538")</f>
        <v>730</v>
      </c>
      <c r="B297" t="s" s="12">
        <v>731</v>
      </c>
      <c r="C297" t="s" s="13">
        <v>721</v>
      </c>
      <c r="D297" t="s" s="13">
        <v>732</v>
      </c>
      <c r="E297" s="14"/>
      <c r="F297" s="15"/>
      <c r="G297" s="15"/>
      <c r="H297" s="15"/>
      <c r="I297" s="15"/>
    </row>
    <row r="298" ht="20.05" customHeight="1">
      <c r="A298" t="s" s="11">
        <f>HYPERLINK("https://docm.jccm.es/portaldocm/descargarArchivo.do?ruta=2021/02/19/pdf/2021_1524.pdf&amp;tipo=rutaDocm","2021/1524")</f>
        <v>733</v>
      </c>
      <c r="B298" t="s" s="12">
        <v>734</v>
      </c>
      <c r="C298" t="s" s="13">
        <v>721</v>
      </c>
      <c r="D298" t="s" s="13">
        <v>316</v>
      </c>
      <c r="E298" s="14"/>
      <c r="F298" s="15"/>
      <c r="G298" s="15"/>
      <c r="H298" s="15"/>
      <c r="I298" s="15"/>
    </row>
    <row r="299" ht="20.05" customHeight="1">
      <c r="A299" t="s" s="11">
        <f>HYPERLINK("https://docm.jccm.es/portaldocm/descargarArchivo.do?ruta=2021/02/19/pdf/2021_1596.pdf&amp;tipo=rutaDocm","2021/1596")</f>
        <v>735</v>
      </c>
      <c r="B299" t="s" s="12">
        <v>736</v>
      </c>
      <c r="C299" t="s" s="13">
        <v>721</v>
      </c>
      <c r="D299" t="s" s="13">
        <v>737</v>
      </c>
      <c r="E299" s="14"/>
      <c r="F299" s="15"/>
      <c r="G299" s="15"/>
      <c r="H299" s="15"/>
      <c r="I299" s="15"/>
    </row>
    <row r="300" ht="20.05" customHeight="1">
      <c r="A300" t="s" s="11">
        <f>HYPERLINK("https://docm.jccm.es/portaldocm/descargarArchivo.do?ruta=2021/02/19/pdf/2021_1486.pdf&amp;tipo=rutaDocm","2021/1486")</f>
        <v>738</v>
      </c>
      <c r="B300" t="s" s="12">
        <v>739</v>
      </c>
      <c r="C300" t="s" s="13">
        <v>721</v>
      </c>
      <c r="D300" t="s" s="13">
        <v>740</v>
      </c>
      <c r="E300" s="14"/>
      <c r="F300" s="15"/>
      <c r="G300" s="15"/>
      <c r="H300" s="15"/>
      <c r="I300" s="15"/>
    </row>
    <row r="301" ht="20.05" customHeight="1">
      <c r="A301" t="s" s="11">
        <f>HYPERLINK("https://docm.jccm.es/portaldocm/descargarArchivo.do?ruta=2021/02/19/pdf/2021_1487.pdf&amp;tipo=rutaDocm","2021/1487")</f>
        <v>741</v>
      </c>
      <c r="B301" t="s" s="12">
        <v>742</v>
      </c>
      <c r="C301" t="s" s="13">
        <v>721</v>
      </c>
      <c r="D301" t="s" s="13">
        <v>740</v>
      </c>
      <c r="E301" s="14"/>
      <c r="F301" s="15"/>
      <c r="G301" s="15"/>
      <c r="H301" s="15"/>
      <c r="I301" s="15"/>
    </row>
    <row r="302" ht="20.05" customHeight="1">
      <c r="A302" t="s" s="11">
        <f>HYPERLINK("https://docm.jccm.es/portaldocm/descargarArchivo.do?ruta=2021/02/19/pdf/2021_1522.pdf&amp;tipo=rutaDocm","2021/1522")</f>
        <v>743</v>
      </c>
      <c r="B302" t="s" s="12">
        <v>744</v>
      </c>
      <c r="C302" t="s" s="13">
        <v>721</v>
      </c>
      <c r="D302" t="s" s="13">
        <v>745</v>
      </c>
      <c r="E302" s="14"/>
      <c r="F302" s="15"/>
      <c r="G302" s="15"/>
      <c r="H302" s="15"/>
      <c r="I302" s="15"/>
    </row>
    <row r="303" ht="20.05" customHeight="1">
      <c r="A303" t="s" s="11">
        <f>HYPERLINK("https://docm.jccm.es/portaldocm/descargarArchivo.do?ruta=2021/02/19/pdf/2021_1523.pdf&amp;tipo=rutaDocm","2021/1523")</f>
        <v>746</v>
      </c>
      <c r="B303" t="s" s="12">
        <v>747</v>
      </c>
      <c r="C303" t="s" s="13">
        <v>721</v>
      </c>
      <c r="D303" t="s" s="13">
        <v>42</v>
      </c>
      <c r="E303" s="14"/>
      <c r="F303" s="15"/>
      <c r="G303" s="15"/>
      <c r="H303" s="15"/>
      <c r="I303" s="15"/>
    </row>
    <row r="304" ht="20.05" customHeight="1">
      <c r="A304" t="s" s="11">
        <f>HYPERLINK("https://docm.jccm.es/portaldocm/descargarArchivo.do?ruta=2021/02/19/pdf/2021_1488.pdf&amp;tipo=rutaDocm","2021/1488")</f>
        <v>748</v>
      </c>
      <c r="B304" t="s" s="12">
        <v>749</v>
      </c>
      <c r="C304" t="s" s="13">
        <v>721</v>
      </c>
      <c r="D304" t="s" s="13">
        <v>42</v>
      </c>
      <c r="E304" s="14"/>
      <c r="F304" s="15"/>
      <c r="G304" s="15"/>
      <c r="H304" s="15"/>
      <c r="I304" s="15"/>
    </row>
    <row r="305" ht="20.05" customHeight="1">
      <c r="A305" t="s" s="11">
        <f>HYPERLINK("https://docm.jccm.es/portaldocm/descargarArchivo.do?ruta=2021/02/19/pdf/2021_1490.pdf&amp;tipo=rutaDocm","2021/1490")</f>
        <v>750</v>
      </c>
      <c r="B305" t="s" s="12">
        <v>751</v>
      </c>
      <c r="C305" t="s" s="13">
        <v>721</v>
      </c>
      <c r="D305" t="s" s="13">
        <v>42</v>
      </c>
      <c r="E305" s="14"/>
      <c r="F305" s="15"/>
      <c r="G305" s="15"/>
      <c r="H305" s="15"/>
      <c r="I305" s="15"/>
    </row>
    <row r="306" ht="20.05" customHeight="1">
      <c r="A306" t="s" s="11">
        <f>HYPERLINK("https://docm.jccm.es/portaldocm/descargarArchivo.do?ruta=2021/02/19/pdf/2021_1489.pdf&amp;tipo=rutaDocm","2021/1489")</f>
        <v>752</v>
      </c>
      <c r="B306" t="s" s="12">
        <v>753</v>
      </c>
      <c r="C306" t="s" s="13">
        <v>721</v>
      </c>
      <c r="D306" t="s" s="13">
        <v>42</v>
      </c>
      <c r="E306" s="14"/>
      <c r="F306" s="15"/>
      <c r="G306" s="15"/>
      <c r="H306" s="15"/>
      <c r="I306" s="15"/>
    </row>
    <row r="307" ht="20.05" customHeight="1">
      <c r="A307" t="s" s="11">
        <f>HYPERLINK("https://docm.jccm.es/portaldocm/descargarArchivo.do?ruta=2021/02/19/pdf/2021_1491.pdf&amp;tipo=rutaDocm","2021/1491")</f>
        <v>754</v>
      </c>
      <c r="B307" t="s" s="12">
        <v>755</v>
      </c>
      <c r="C307" t="s" s="13">
        <v>721</v>
      </c>
      <c r="D307" t="s" s="13">
        <v>42</v>
      </c>
      <c r="E307" s="14"/>
      <c r="F307" s="15"/>
      <c r="G307" s="15"/>
      <c r="H307" s="15"/>
      <c r="I307" s="15"/>
    </row>
    <row r="308" ht="20.05" customHeight="1">
      <c r="A308" t="s" s="11">
        <f>HYPERLINK("https://docm.jccm.es/portaldocm/descargarArchivo.do?ruta=2021/02/19/pdf/2021_1492.pdf&amp;tipo=rutaDocm","2021/1492")</f>
        <v>756</v>
      </c>
      <c r="B308" t="s" s="12">
        <v>757</v>
      </c>
      <c r="C308" t="s" s="13">
        <v>721</v>
      </c>
      <c r="D308" t="s" s="13">
        <v>42</v>
      </c>
      <c r="E308" s="14"/>
      <c r="F308" s="15"/>
      <c r="G308" s="15"/>
      <c r="H308" s="15"/>
      <c r="I308" s="15"/>
    </row>
    <row r="309" ht="20.05" customHeight="1">
      <c r="A309" t="s" s="11">
        <f>HYPERLINK("https://docm.jccm.es/portaldocm/descargarArchivo.do?ruta=2021/02/19/pdf/2021_1493.pdf&amp;tipo=rutaDocm","2021/1493")</f>
        <v>758</v>
      </c>
      <c r="B309" t="s" s="12">
        <v>759</v>
      </c>
      <c r="C309" t="s" s="13">
        <v>721</v>
      </c>
      <c r="D309" t="s" s="13">
        <v>42</v>
      </c>
      <c r="E309" s="14"/>
      <c r="F309" s="15"/>
      <c r="G309" s="15"/>
      <c r="H309" s="15"/>
      <c r="I309" s="15"/>
    </row>
    <row r="310" ht="20.05" customHeight="1">
      <c r="A310" t="s" s="11">
        <f>HYPERLINK("https://docm.jccm.es/portaldocm/descargarArchivo.do?ruta=2021/02/19/pdf/2021_1494.pdf&amp;tipo=rutaDocm","2021/1494")</f>
        <v>760</v>
      </c>
      <c r="B310" t="s" s="12">
        <v>761</v>
      </c>
      <c r="C310" t="s" s="13">
        <v>721</v>
      </c>
      <c r="D310" t="s" s="13">
        <v>42</v>
      </c>
      <c r="E310" s="14"/>
      <c r="F310" s="15"/>
      <c r="G310" s="15"/>
      <c r="H310" s="15"/>
      <c r="I310" s="15"/>
    </row>
    <row r="311" ht="20.05" customHeight="1">
      <c r="A311" t="s" s="11">
        <f>HYPERLINK("https://docm.jccm.es/portaldocm/descargarArchivo.do?ruta=2021/02/19/pdf/2021_1495.pdf&amp;tipo=rutaDocm","2021/1495")</f>
        <v>762</v>
      </c>
      <c r="B311" t="s" s="12">
        <v>763</v>
      </c>
      <c r="C311" t="s" s="13">
        <v>721</v>
      </c>
      <c r="D311" t="s" s="13">
        <v>42</v>
      </c>
      <c r="E311" s="14"/>
      <c r="F311" s="15"/>
      <c r="G311" s="15"/>
      <c r="H311" s="15"/>
      <c r="I311" s="15"/>
    </row>
    <row r="312" ht="20.05" customHeight="1">
      <c r="A312" t="s" s="11">
        <f>HYPERLINK("https://docm.jccm.es/portaldocm/descargarArchivo.do?ruta=2021/02/19/pdf/2021_1496.pdf&amp;tipo=rutaDocm","2021/1496")</f>
        <v>764</v>
      </c>
      <c r="B312" t="s" s="12">
        <v>765</v>
      </c>
      <c r="C312" t="s" s="13">
        <v>721</v>
      </c>
      <c r="D312" t="s" s="13">
        <v>42</v>
      </c>
      <c r="E312" s="14"/>
      <c r="F312" s="15"/>
      <c r="G312" s="15"/>
      <c r="H312" s="15"/>
      <c r="I312" s="15"/>
    </row>
    <row r="313" ht="20.05" customHeight="1">
      <c r="A313" t="s" s="11">
        <f>HYPERLINK("https://docm.jccm.es/portaldocm/descargarArchivo.do?ruta=2021/02/19/pdf/2021_1497.pdf&amp;tipo=rutaDocm","2021/1497")</f>
        <v>766</v>
      </c>
      <c r="B313" t="s" s="12">
        <v>767</v>
      </c>
      <c r="C313" t="s" s="13">
        <v>721</v>
      </c>
      <c r="D313" t="s" s="13">
        <v>42</v>
      </c>
      <c r="E313" s="14"/>
      <c r="F313" s="15"/>
      <c r="G313" s="15"/>
      <c r="H313" s="15"/>
      <c r="I313" s="15"/>
    </row>
    <row r="314" ht="20.05" customHeight="1">
      <c r="A314" t="s" s="11">
        <f>HYPERLINK("https://docm.jccm.es/portaldocm/descargarArchivo.do?ruta=2021/02/19/pdf/2021_1498.pdf&amp;tipo=rutaDocm","2021/1498")</f>
        <v>768</v>
      </c>
      <c r="B314" t="s" s="12">
        <v>769</v>
      </c>
      <c r="C314" t="s" s="13">
        <v>721</v>
      </c>
      <c r="D314" t="s" s="13">
        <v>42</v>
      </c>
      <c r="E314" s="14"/>
      <c r="F314" s="15"/>
      <c r="G314" s="15"/>
      <c r="H314" s="15"/>
      <c r="I314" s="15"/>
    </row>
    <row r="315" ht="20.05" customHeight="1">
      <c r="A315" t="s" s="11">
        <f>HYPERLINK("https://docm.jccm.es/portaldocm/descargarArchivo.do?ruta=2021/02/19/pdf/2021_1499.pdf&amp;tipo=rutaDocm","2021/1499")</f>
        <v>770</v>
      </c>
      <c r="B315" t="s" s="12">
        <v>771</v>
      </c>
      <c r="C315" t="s" s="13">
        <v>721</v>
      </c>
      <c r="D315" t="s" s="13">
        <v>42</v>
      </c>
      <c r="E315" s="14"/>
      <c r="F315" s="15"/>
      <c r="G315" s="15"/>
      <c r="H315" s="15"/>
      <c r="I315" s="15"/>
    </row>
    <row r="316" ht="20.05" customHeight="1">
      <c r="A316" t="s" s="11">
        <f>HYPERLINK("https://docm.jccm.es/portaldocm/descargarArchivo.do?ruta=2021/02/19/pdf/2021_1501.pdf&amp;tipo=rutaDocm","2021/1501")</f>
        <v>772</v>
      </c>
      <c r="B316" t="s" s="12">
        <v>773</v>
      </c>
      <c r="C316" t="s" s="13">
        <v>721</v>
      </c>
      <c r="D316" t="s" s="13">
        <v>42</v>
      </c>
      <c r="E316" s="14"/>
      <c r="F316" s="15"/>
      <c r="G316" s="15"/>
      <c r="H316" s="15"/>
      <c r="I316" s="15"/>
    </row>
    <row r="317" ht="20.05" customHeight="1">
      <c r="A317" t="s" s="11">
        <f>HYPERLINK("https://docm.jccm.es/portaldocm/descargarArchivo.do?ruta=2021/02/19/pdf/2021_1504.pdf&amp;tipo=rutaDocm","2021/1504")</f>
        <v>774</v>
      </c>
      <c r="B317" t="s" s="12">
        <v>775</v>
      </c>
      <c r="C317" t="s" s="13">
        <v>721</v>
      </c>
      <c r="D317" t="s" s="13">
        <v>42</v>
      </c>
      <c r="E317" s="14"/>
      <c r="F317" s="15"/>
      <c r="G317" s="15"/>
      <c r="H317" s="15"/>
      <c r="I317" s="15"/>
    </row>
    <row r="318" ht="20.05" customHeight="1">
      <c r="A318" t="s" s="11">
        <f>HYPERLINK("https://docm.jccm.es/portaldocm/descargarArchivo.do?ruta=2021/02/19/pdf/2021_1505.pdf&amp;tipo=rutaDocm","2021/1505")</f>
        <v>776</v>
      </c>
      <c r="B318" t="s" s="12">
        <v>777</v>
      </c>
      <c r="C318" t="s" s="13">
        <v>721</v>
      </c>
      <c r="D318" t="s" s="13">
        <v>42</v>
      </c>
      <c r="E318" s="14"/>
      <c r="F318" s="15"/>
      <c r="G318" s="15"/>
      <c r="H318" s="15"/>
      <c r="I318" s="15"/>
    </row>
    <row r="319" ht="20.05" customHeight="1">
      <c r="A319" t="s" s="11">
        <f>HYPERLINK("https://docm.jccm.es/portaldocm/descargarArchivo.do?ruta=2021/02/19/pdf/2021_1506.pdf&amp;tipo=rutaDocm","2021/1506")</f>
        <v>778</v>
      </c>
      <c r="B319" t="s" s="12">
        <v>779</v>
      </c>
      <c r="C319" t="s" s="13">
        <v>721</v>
      </c>
      <c r="D319" t="s" s="13">
        <v>42</v>
      </c>
      <c r="E319" s="14"/>
      <c r="F319" s="15"/>
      <c r="G319" s="15"/>
      <c r="H319" s="15"/>
      <c r="I319" s="15"/>
    </row>
    <row r="320" ht="20.05" customHeight="1">
      <c r="A320" t="s" s="11">
        <f>HYPERLINK("https://docm.jccm.es/portaldocm/descargarArchivo.do?ruta=2021/02/19/pdf/2021_1508.pdf&amp;tipo=rutaDocm","2021/1508")</f>
        <v>780</v>
      </c>
      <c r="B320" t="s" s="12">
        <v>781</v>
      </c>
      <c r="C320" t="s" s="13">
        <v>721</v>
      </c>
      <c r="D320" t="s" s="13">
        <v>42</v>
      </c>
      <c r="E320" s="14"/>
      <c r="F320" s="15"/>
      <c r="G320" s="15"/>
      <c r="H320" s="15"/>
      <c r="I320" s="15"/>
    </row>
    <row r="321" ht="20.05" customHeight="1">
      <c r="A321" t="s" s="11">
        <f>HYPERLINK("https://docm.jccm.es/portaldocm/descargarArchivo.do?ruta=2021/02/19/pdf/2021_1485.pdf&amp;tipo=rutaDocm","2021/1485")</f>
        <v>782</v>
      </c>
      <c r="B321" t="s" s="12">
        <v>783</v>
      </c>
      <c r="C321" t="s" s="13">
        <v>721</v>
      </c>
      <c r="D321" s="15"/>
      <c r="E321" s="14"/>
      <c r="F321" s="15"/>
      <c r="G321" s="15"/>
      <c r="H321" s="15"/>
      <c r="I321" s="15"/>
    </row>
    <row r="322" ht="20.05" customHeight="1">
      <c r="A322" t="s" s="11">
        <f>HYPERLINK("https://docm.jccm.es/portaldocm/descargarArchivo.do?ruta=2021/02/19/pdf/2021_1735.pdf&amp;tipo=rutaDocm","2021/1735")</f>
        <v>784</v>
      </c>
      <c r="B322" t="s" s="12">
        <v>785</v>
      </c>
      <c r="C322" t="s" s="13">
        <v>721</v>
      </c>
      <c r="D322" t="s" s="13">
        <v>786</v>
      </c>
      <c r="E322" s="14"/>
      <c r="F322" s="15"/>
      <c r="G322" s="15"/>
      <c r="H322" s="15"/>
      <c r="I322" s="15"/>
    </row>
    <row r="323" ht="20.05" customHeight="1">
      <c r="A323" t="s" s="11">
        <f>HYPERLINK("https://docm.jccm.es/portaldocm/descargarArchivo.do?ruta=2021/02/19/pdf/2021_1554.pdf&amp;tipo=rutaDocm","2021/1554")</f>
        <v>787</v>
      </c>
      <c r="B323" t="s" s="12">
        <v>788</v>
      </c>
      <c r="C323" t="s" s="13">
        <v>721</v>
      </c>
      <c r="D323" t="s" s="13">
        <v>42</v>
      </c>
      <c r="E323" s="14"/>
      <c r="F323" s="15"/>
      <c r="G323" s="15"/>
      <c r="H323" s="15"/>
      <c r="I323" s="15"/>
    </row>
    <row r="324" ht="20.05" customHeight="1">
      <c r="A324" t="s" s="11">
        <f>HYPERLINK("https://docm.jccm.es/portaldocm/descargarArchivo.do?ruta=2021/02/19/pdf/2021_1698.pdf&amp;tipo=rutaDocm","2021/1698")</f>
        <v>789</v>
      </c>
      <c r="B324" t="s" s="12">
        <v>790</v>
      </c>
      <c r="C324" t="s" s="13">
        <v>721</v>
      </c>
      <c r="D324" t="s" s="13">
        <v>791</v>
      </c>
      <c r="E324" s="14"/>
      <c r="F324" s="15"/>
      <c r="G324" s="15"/>
      <c r="H324" s="15"/>
      <c r="I324" s="15"/>
    </row>
    <row r="325" ht="20.05" customHeight="1">
      <c r="A325" t="s" s="11">
        <f>HYPERLINK("https://docm.jccm.es/portaldocm/descargarArchivo.do?ruta=2021/02/19/pdf/2021_1531.pdf&amp;tipo=rutaDocm","2021/1531")</f>
        <v>792</v>
      </c>
      <c r="B325" t="s" s="12">
        <v>793</v>
      </c>
      <c r="C325" t="s" s="13">
        <v>721</v>
      </c>
      <c r="D325" t="s" s="13">
        <v>42</v>
      </c>
      <c r="E325" s="14"/>
      <c r="F325" s="15"/>
      <c r="G325" s="15"/>
      <c r="H325" s="15"/>
      <c r="I325" s="15"/>
    </row>
    <row r="326" ht="20.05" customHeight="1">
      <c r="A326" t="s" s="11">
        <f>HYPERLINK("https://docm.jccm.es/portaldocm/descargarArchivo.do?ruta=2021/02/19/pdf/2021_1533.pdf&amp;tipo=rutaDocm","2021/1533")</f>
        <v>794</v>
      </c>
      <c r="B326" t="s" s="12">
        <v>795</v>
      </c>
      <c r="C326" t="s" s="13">
        <v>721</v>
      </c>
      <c r="D326" t="s" s="13">
        <v>42</v>
      </c>
      <c r="E326" s="14"/>
      <c r="F326" s="15"/>
      <c r="G326" s="15"/>
      <c r="H326" s="15"/>
      <c r="I326" s="15"/>
    </row>
    <row r="327" ht="20.05" customHeight="1">
      <c r="A327" t="s" s="11">
        <f>HYPERLINK("https://docm.jccm.es/portaldocm/descargarArchivo.do?ruta=2021/02/19/pdf/2021_1540.pdf&amp;tipo=rutaDocm","2021/1540")</f>
        <v>796</v>
      </c>
      <c r="B327" t="s" s="12">
        <v>797</v>
      </c>
      <c r="C327" t="s" s="13">
        <v>721</v>
      </c>
      <c r="D327" t="s" s="13">
        <v>42</v>
      </c>
      <c r="E327" s="14"/>
      <c r="F327" s="15"/>
      <c r="G327" s="15"/>
      <c r="H327" s="15"/>
      <c r="I327" s="15"/>
    </row>
    <row r="328" ht="20.05" customHeight="1">
      <c r="A328" t="s" s="11">
        <f>HYPERLINK("https://docm.jccm.es/portaldocm/descargarArchivo.do?ruta=2021/02/19/pdf/2021_1543.pdf&amp;tipo=rutaDocm","2021/1543")</f>
        <v>798</v>
      </c>
      <c r="B328" t="s" s="12">
        <v>799</v>
      </c>
      <c r="C328" t="s" s="13">
        <v>721</v>
      </c>
      <c r="D328" t="s" s="13">
        <v>42</v>
      </c>
      <c r="E328" s="14"/>
      <c r="F328" s="15"/>
      <c r="G328" s="15"/>
      <c r="H328" s="15"/>
      <c r="I328" s="15"/>
    </row>
    <row r="329" ht="20.05" customHeight="1">
      <c r="A329" t="s" s="11">
        <f>HYPERLINK("https://docm.jccm.es/portaldocm/descargarArchivo.do?ruta=2021/02/19/pdf/2021_1544.pdf&amp;tipo=rutaDocm","2021/1544")</f>
        <v>800</v>
      </c>
      <c r="B329" t="s" s="12">
        <v>801</v>
      </c>
      <c r="C329" t="s" s="13">
        <v>721</v>
      </c>
      <c r="D329" t="s" s="13">
        <v>42</v>
      </c>
      <c r="E329" s="14"/>
      <c r="F329" s="15"/>
      <c r="G329" s="15"/>
      <c r="H329" s="15"/>
      <c r="I329" s="15"/>
    </row>
    <row r="330" ht="20.05" customHeight="1">
      <c r="A330" t="s" s="11">
        <f>HYPERLINK("https://docm.jccm.es/portaldocm/descargarArchivo.do?ruta=2021/02/19/pdf/2021_1545.pdf&amp;tipo=rutaDocm","2021/1545")</f>
        <v>802</v>
      </c>
      <c r="B330" t="s" s="12">
        <v>803</v>
      </c>
      <c r="C330" t="s" s="13">
        <v>721</v>
      </c>
      <c r="D330" t="s" s="13">
        <v>42</v>
      </c>
      <c r="E330" s="14"/>
      <c r="F330" s="15"/>
      <c r="G330" s="15"/>
      <c r="H330" s="15"/>
      <c r="I330" s="15"/>
    </row>
    <row r="331" ht="20.05" customHeight="1">
      <c r="A331" t="s" s="11">
        <f>HYPERLINK("https://docm.jccm.es/portaldocm/descargarArchivo.do?ruta=2021/02/19/pdf/2021_1546.pdf&amp;tipo=rutaDocm","2021/1546")</f>
        <v>804</v>
      </c>
      <c r="B331" t="s" s="12">
        <v>805</v>
      </c>
      <c r="C331" t="s" s="13">
        <v>721</v>
      </c>
      <c r="D331" t="s" s="13">
        <v>42</v>
      </c>
      <c r="E331" s="14"/>
      <c r="F331" s="15"/>
      <c r="G331" s="15"/>
      <c r="H331" s="15"/>
      <c r="I331" s="15"/>
    </row>
    <row r="332" ht="20.05" customHeight="1">
      <c r="A332" t="s" s="11">
        <f>HYPERLINK("https://docm.jccm.es/portaldocm/descargarArchivo.do?ruta=2021/02/19/pdf/2021_1547.pdf&amp;tipo=rutaDocm","2021/1547")</f>
        <v>806</v>
      </c>
      <c r="B332" t="s" s="12">
        <v>807</v>
      </c>
      <c r="C332" t="s" s="13">
        <v>721</v>
      </c>
      <c r="D332" t="s" s="13">
        <v>42</v>
      </c>
      <c r="E332" s="14"/>
      <c r="F332" s="15"/>
      <c r="G332" s="15"/>
      <c r="H332" s="15"/>
      <c r="I332" s="15"/>
    </row>
    <row r="333" ht="20.05" customHeight="1">
      <c r="A333" t="s" s="11">
        <f>HYPERLINK("https://docm.jccm.es/portaldocm/descargarArchivo.do?ruta=2021/02/19/pdf/2021_1548.pdf&amp;tipo=rutaDocm","2021/1548")</f>
        <v>808</v>
      </c>
      <c r="B333" t="s" s="12">
        <v>809</v>
      </c>
      <c r="C333" t="s" s="13">
        <v>721</v>
      </c>
      <c r="D333" t="s" s="13">
        <v>42</v>
      </c>
      <c r="E333" s="14"/>
      <c r="F333" s="15"/>
      <c r="G333" s="15"/>
      <c r="H333" s="15"/>
      <c r="I333" s="15"/>
    </row>
    <row r="334" ht="20.05" customHeight="1">
      <c r="A334" t="s" s="11">
        <f>HYPERLINK("https://docm.jccm.es/portaldocm/descargarArchivo.do?ruta=2021/02/19/pdf/2021_1549.pdf&amp;tipo=rutaDocm","2021/1549")</f>
        <v>810</v>
      </c>
      <c r="B334" t="s" s="12">
        <v>811</v>
      </c>
      <c r="C334" t="s" s="13">
        <v>721</v>
      </c>
      <c r="D334" t="s" s="13">
        <v>42</v>
      </c>
      <c r="E334" s="14"/>
      <c r="F334" s="15"/>
      <c r="G334" s="15"/>
      <c r="H334" s="15"/>
      <c r="I334" s="15"/>
    </row>
    <row r="335" ht="20.05" customHeight="1">
      <c r="A335" t="s" s="11">
        <f>HYPERLINK("https://docm.jccm.es/portaldocm/descargarArchivo.do?ruta=2021/02/19/pdf/2021_1514.pdf&amp;tipo=rutaDocm","2021/1514")</f>
        <v>812</v>
      </c>
      <c r="B335" t="s" s="12">
        <v>813</v>
      </c>
      <c r="C335" t="s" s="13">
        <v>721</v>
      </c>
      <c r="D335" t="s" s="13">
        <v>42</v>
      </c>
      <c r="E335" s="14"/>
      <c r="F335" s="15"/>
      <c r="G335" s="15"/>
      <c r="H335" s="15"/>
      <c r="I335" s="15"/>
    </row>
    <row r="336" ht="20.05" customHeight="1">
      <c r="A336" t="s" s="11">
        <f>HYPERLINK("https://docm.jccm.es/portaldocm/descargarArchivo.do?ruta=2021/02/19/pdf/2021_1513.pdf&amp;tipo=rutaDocm","2021/1513")</f>
        <v>814</v>
      </c>
      <c r="B336" t="s" s="12">
        <v>815</v>
      </c>
      <c r="C336" t="s" s="13">
        <v>721</v>
      </c>
      <c r="D336" t="s" s="13">
        <v>42</v>
      </c>
      <c r="E336" s="14"/>
      <c r="F336" s="15"/>
      <c r="G336" s="15"/>
      <c r="H336" s="15"/>
      <c r="I336" s="15"/>
    </row>
    <row r="337" ht="20.05" customHeight="1">
      <c r="A337" t="s" s="11">
        <f>HYPERLINK("https://docm.jccm.es/portaldocm/descargarArchivo.do?ruta=2021/02/19/pdf/2021_1502.pdf&amp;tipo=rutaDocm","2021/1502")</f>
        <v>816</v>
      </c>
      <c r="B337" t="s" s="12">
        <v>817</v>
      </c>
      <c r="C337" t="s" s="13">
        <v>721</v>
      </c>
      <c r="D337" t="s" s="13">
        <v>42</v>
      </c>
      <c r="E337" s="14"/>
      <c r="F337" s="15"/>
      <c r="G337" s="15"/>
      <c r="H337" s="15"/>
      <c r="I337" s="15"/>
    </row>
    <row r="338" ht="20.05" customHeight="1">
      <c r="A338" t="s" s="11">
        <f>HYPERLINK("https://docm.jccm.es/portaldocm/descargarArchivo.do?ruta=2021/02/19/pdf/2021_1503.pdf&amp;tipo=rutaDocm","2021/1503")</f>
        <v>818</v>
      </c>
      <c r="B338" t="s" s="12">
        <v>819</v>
      </c>
      <c r="C338" t="s" s="13">
        <v>721</v>
      </c>
      <c r="D338" t="s" s="13">
        <v>42</v>
      </c>
      <c r="E338" s="14"/>
      <c r="F338" s="15"/>
      <c r="G338" s="15"/>
      <c r="H338" s="15"/>
      <c r="I338" s="15"/>
    </row>
    <row r="339" ht="20.05" customHeight="1">
      <c r="A339" t="s" s="11">
        <f>HYPERLINK("https://docm.jccm.es/portaldocm/descargarArchivo.do?ruta=2021/02/19/pdf/2021_1551.pdf&amp;tipo=rutaDocm","2021/1551")</f>
        <v>820</v>
      </c>
      <c r="B339" t="s" s="12">
        <v>821</v>
      </c>
      <c r="C339" t="s" s="13">
        <v>721</v>
      </c>
      <c r="D339" t="s" s="13">
        <v>822</v>
      </c>
      <c r="E339" t="s" s="16">
        <v>150</v>
      </c>
      <c r="F339" s="15"/>
      <c r="G339" s="15"/>
      <c r="H339" s="15"/>
      <c r="I339" s="15"/>
    </row>
    <row r="340" ht="20.05" customHeight="1">
      <c r="A340" t="s" s="11">
        <f>HYPERLINK("https://docm.jccm.es/portaldocm/descargarArchivo.do?ruta=2021/02/19/pdf/2021_1553.pdf&amp;tipo=rutaDocm","2021/1553")</f>
        <v>823</v>
      </c>
      <c r="B340" t="s" s="12">
        <v>824</v>
      </c>
      <c r="C340" t="s" s="13">
        <v>721</v>
      </c>
      <c r="D340" t="s" s="13">
        <v>42</v>
      </c>
      <c r="E340" s="14"/>
      <c r="F340" s="15"/>
      <c r="G340" s="15"/>
      <c r="H340" s="15"/>
      <c r="I340" s="15"/>
    </row>
    <row r="341" ht="20.05" customHeight="1">
      <c r="A341" t="s" s="11">
        <f>HYPERLINK("https://docm.jccm.es/portaldocm/descargarArchivo.do?ruta=2021/02/19/pdf/2021_1525.pdf&amp;tipo=rutaDocm","2021/1525")</f>
        <v>825</v>
      </c>
      <c r="B341" t="s" s="12">
        <v>826</v>
      </c>
      <c r="C341" t="s" s="13">
        <v>721</v>
      </c>
      <c r="D341" t="s" s="13">
        <v>827</v>
      </c>
      <c r="E341" t="s" s="16">
        <v>828</v>
      </c>
      <c r="F341" s="15"/>
      <c r="G341" s="15"/>
      <c r="H341" s="15"/>
      <c r="I341" s="15"/>
    </row>
    <row r="342" ht="20.05" customHeight="1">
      <c r="A342" t="s" s="11">
        <f>HYPERLINK("https://docm.jccm.es/portaldocm/descargarArchivo.do?ruta=2021/02/19/pdf/2021_1618.pdf&amp;tipo=rutaDocm","2021/1618")</f>
        <v>829</v>
      </c>
      <c r="B342" t="s" s="12">
        <v>830</v>
      </c>
      <c r="C342" t="s" s="13">
        <v>721</v>
      </c>
      <c r="D342" t="s" s="13">
        <v>272</v>
      </c>
      <c r="E342" s="14"/>
      <c r="F342" s="15"/>
      <c r="G342" s="15"/>
      <c r="H342" s="15"/>
      <c r="I342" s="15"/>
    </row>
    <row r="343" ht="20.05" customHeight="1">
      <c r="A343" t="s" s="11">
        <f>HYPERLINK("https://docm.jccm.es/portaldocm/descargarArchivo.do?ruta=2021/02/19/pdf/2021_884.pdf&amp;tipo=rutaDocm","2021/884")</f>
        <v>831</v>
      </c>
      <c r="B343" t="s" s="12">
        <v>832</v>
      </c>
      <c r="C343" t="s" s="13">
        <v>721</v>
      </c>
      <c r="D343" t="s" s="13">
        <v>833</v>
      </c>
      <c r="E343" s="14"/>
      <c r="F343" s="15"/>
      <c r="G343" s="15"/>
      <c r="H343" s="15"/>
      <c r="I343" s="15"/>
    </row>
    <row r="344" ht="20.05" customHeight="1">
      <c r="A344" t="s" s="11">
        <f>HYPERLINK("https://docm.jccm.es/portaldocm/descargarArchivo.do?ruta=2021/02/19/pdf/2021_1444.pdf&amp;tipo=rutaDocm","2021/1444")</f>
        <v>834</v>
      </c>
      <c r="B344" t="s" s="12">
        <v>835</v>
      </c>
      <c r="C344" t="s" s="13">
        <v>721</v>
      </c>
      <c r="D344" s="15"/>
      <c r="E344" s="14"/>
      <c r="F344" s="15"/>
      <c r="G344" s="15"/>
      <c r="H344" s="15"/>
      <c r="I344" s="15"/>
    </row>
    <row r="345" ht="20.05" customHeight="1">
      <c r="A345" t="s" s="11">
        <f>HYPERLINK("https://docm.jccm.es/portaldocm/descargarArchivo.do?ruta=2021/02/19/pdf/2021_1537.pdf&amp;tipo=rutaDocm","2021/1537")</f>
        <v>836</v>
      </c>
      <c r="B345" t="s" s="12">
        <v>837</v>
      </c>
      <c r="C345" t="s" s="13">
        <v>721</v>
      </c>
      <c r="D345" t="s" s="13">
        <v>838</v>
      </c>
      <c r="E345" t="s" s="16">
        <v>839</v>
      </c>
      <c r="F345" s="15"/>
      <c r="G345" s="15"/>
      <c r="H345" s="15"/>
      <c r="I345" s="15"/>
    </row>
    <row r="346" ht="20.05" customHeight="1">
      <c r="A346" t="s" s="11">
        <f>HYPERLINK("https://docm.jccm.es/portaldocm/descargarArchivo.do?ruta=2021/02/19/pdf/2021_1631.pdf&amp;tipo=rutaDocm","2021/1631")</f>
        <v>840</v>
      </c>
      <c r="B346" t="s" s="12">
        <v>841</v>
      </c>
      <c r="C346" t="s" s="13">
        <v>721</v>
      </c>
      <c r="D346" t="s" s="13">
        <v>842</v>
      </c>
      <c r="E346" t="s" s="16">
        <v>843</v>
      </c>
      <c r="F346" s="15"/>
      <c r="G346" s="15"/>
      <c r="H346" s="15"/>
      <c r="I346" s="15"/>
    </row>
    <row r="347" ht="20.05" customHeight="1">
      <c r="A347" t="s" s="11">
        <f>HYPERLINK("https://docm.jccm.es/portaldocm/descargarArchivo.do?ruta=2021/02/19/pdf/2021_1633.pdf&amp;tipo=rutaDocm","2021/1633")</f>
        <v>844</v>
      </c>
      <c r="B347" t="s" s="12">
        <v>845</v>
      </c>
      <c r="C347" t="s" s="13">
        <v>721</v>
      </c>
      <c r="D347" t="s" s="13">
        <v>842</v>
      </c>
      <c r="E347" t="s" s="16">
        <v>843</v>
      </c>
      <c r="F347" s="15"/>
      <c r="G347" s="15"/>
      <c r="H347" s="15"/>
      <c r="I347" s="15"/>
    </row>
    <row r="348" ht="20.05" customHeight="1">
      <c r="A348" t="s" s="11">
        <f>HYPERLINK("https://docm.jccm.es/portaldocm/descargarArchivo.do?ruta=2021/02/19/pdf/2021_1637.pdf&amp;tipo=rutaDocm","2021/1637")</f>
        <v>846</v>
      </c>
      <c r="B348" t="s" s="12">
        <v>847</v>
      </c>
      <c r="C348" t="s" s="13">
        <v>721</v>
      </c>
      <c r="D348" t="s" s="13">
        <v>842</v>
      </c>
      <c r="E348" t="s" s="16">
        <v>843</v>
      </c>
      <c r="F348" s="15"/>
      <c r="G348" s="15"/>
      <c r="H348" s="15"/>
      <c r="I348" s="15"/>
    </row>
    <row r="349" ht="20.05" customHeight="1">
      <c r="A349" t="s" s="11">
        <f>HYPERLINK("https://docm.jccm.es/portaldocm/descargarArchivo.do?ruta=2021/02/19/pdf/2021_726.pdf&amp;tipo=rutaDocm","2021/726")</f>
        <v>848</v>
      </c>
      <c r="B349" t="s" s="12">
        <v>849</v>
      </c>
      <c r="C349" t="s" s="13">
        <v>721</v>
      </c>
      <c r="D349" s="15"/>
      <c r="E349" s="14"/>
      <c r="F349" s="15"/>
      <c r="G349" s="15"/>
      <c r="H349" s="15"/>
      <c r="I349" s="15"/>
    </row>
    <row r="350" ht="20.05" customHeight="1">
      <c r="A350" t="s" s="11">
        <f>HYPERLINK("https://docm.jccm.es/portaldocm/descargarArchivo.do?ruta=2021/02/19/pdf/2021_1108.pdf&amp;tipo=rutaDocm","2021/1108")</f>
        <v>850</v>
      </c>
      <c r="B350" t="s" s="12">
        <v>851</v>
      </c>
      <c r="C350" t="s" s="13">
        <v>721</v>
      </c>
      <c r="D350" t="s" s="13">
        <v>310</v>
      </c>
      <c r="E350" s="14"/>
      <c r="F350" s="15"/>
      <c r="G350" s="15"/>
      <c r="H350" s="15"/>
      <c r="I350" s="15"/>
    </row>
    <row r="351" ht="20.05" customHeight="1">
      <c r="A351" t="s" s="11">
        <f>HYPERLINK("https://docm.jccm.es/portaldocm/descargarArchivo.do?ruta=2021/02/19/pdf/2021_1105.pdf&amp;tipo=rutaDocm","2021/1105")</f>
        <v>852</v>
      </c>
      <c r="B351" t="s" s="12">
        <v>853</v>
      </c>
      <c r="C351" t="s" s="13">
        <v>721</v>
      </c>
      <c r="D351" s="15"/>
      <c r="E351" s="14"/>
      <c r="F351" s="15"/>
      <c r="G351" s="15"/>
      <c r="H351" s="15"/>
      <c r="I351" s="15"/>
    </row>
    <row r="352" ht="20.05" customHeight="1">
      <c r="A352" t="s" s="11">
        <f>HYPERLINK("https://docm.jccm.es/portaldocm/descargarArchivo.do?ruta=2021/02/19/pdf/2021_1364.pdf&amp;tipo=rutaDocm","2021/1364")</f>
        <v>854</v>
      </c>
      <c r="B352" t="s" s="12">
        <v>855</v>
      </c>
      <c r="C352" t="s" s="13">
        <v>721</v>
      </c>
      <c r="D352" s="15"/>
      <c r="E352" s="14"/>
      <c r="F352" s="15"/>
      <c r="G352" s="15"/>
      <c r="H352" s="15"/>
      <c r="I352" s="15"/>
    </row>
    <row r="353" ht="20.05" customHeight="1">
      <c r="A353" t="s" s="11">
        <f>HYPERLINK("https://docm.jccm.es/portaldocm/descargarArchivo.do?ruta=2021/02/22/pdf/2021_1602.pdf&amp;tipo=rutaDocm","2021/1602")</f>
        <v>856</v>
      </c>
      <c r="B353" t="s" s="12">
        <v>857</v>
      </c>
      <c r="C353" t="s" s="13">
        <v>858</v>
      </c>
      <c r="D353" t="s" s="13">
        <v>859</v>
      </c>
      <c r="E353" t="s" s="16">
        <v>860</v>
      </c>
      <c r="F353" s="15"/>
      <c r="G353" s="15"/>
      <c r="H353" s="15"/>
      <c r="I353" s="15"/>
    </row>
    <row r="354" ht="20.05" customHeight="1">
      <c r="A354" t="s" s="11">
        <f>HYPERLINK("https://docm.jccm.es/portaldocm/descargarArchivo.do?ruta=2021/02/22/pdf/2021_1595.pdf&amp;tipo=rutaDocm","2021/1595")</f>
        <v>861</v>
      </c>
      <c r="B354" t="s" s="12">
        <v>862</v>
      </c>
      <c r="C354" t="s" s="13">
        <v>858</v>
      </c>
      <c r="D354" t="s" s="13">
        <v>863</v>
      </c>
      <c r="E354" t="s" s="16">
        <v>864</v>
      </c>
      <c r="F354" s="15"/>
      <c r="G354" s="15"/>
      <c r="H354" s="15"/>
      <c r="I354" s="15"/>
    </row>
    <row r="355" ht="20.05" customHeight="1">
      <c r="A355" t="s" s="11">
        <f>HYPERLINK("https://docm.jccm.es/portaldocm/descargarArchivo.do?ruta=2021/02/22/pdf/2021_1640.pdf&amp;tipo=rutaDocm","2021/1640")</f>
        <v>865</v>
      </c>
      <c r="B355" t="s" s="12">
        <v>866</v>
      </c>
      <c r="C355" t="s" s="13">
        <v>858</v>
      </c>
      <c r="D355" t="s" s="13">
        <v>867</v>
      </c>
      <c r="E355" s="14"/>
      <c r="F355" s="15"/>
      <c r="G355" s="15"/>
      <c r="H355" s="15"/>
      <c r="I355" s="15"/>
    </row>
    <row r="356" ht="20.05" customHeight="1">
      <c r="A356" t="s" s="11">
        <f>HYPERLINK("https://docm.jccm.es/portaldocm/descargarArchivo.do?ruta=2021/02/22/pdf/2021_1606.pdf&amp;tipo=rutaDocm","2021/1606")</f>
        <v>868</v>
      </c>
      <c r="B356" t="s" s="12">
        <v>869</v>
      </c>
      <c r="C356" t="s" s="13">
        <v>858</v>
      </c>
      <c r="D356" t="s" s="13">
        <v>870</v>
      </c>
      <c r="E356" s="14"/>
      <c r="F356" s="15"/>
      <c r="G356" s="15"/>
      <c r="H356" s="15"/>
      <c r="I356" s="15"/>
    </row>
    <row r="357" ht="20.05" customHeight="1">
      <c r="A357" t="s" s="11">
        <f>HYPERLINK("https://docm.jccm.es/portaldocm/descargarArchivo.do?ruta=2021/02/22/pdf/2021_1749.pdf&amp;tipo=rutaDocm","2021/1749")</f>
        <v>871</v>
      </c>
      <c r="B357" t="s" s="12">
        <v>872</v>
      </c>
      <c r="C357" t="s" s="13">
        <v>858</v>
      </c>
      <c r="D357" s="15"/>
      <c r="E357" s="14"/>
      <c r="F357" s="15"/>
      <c r="G357" s="15"/>
      <c r="H357" s="15"/>
      <c r="I357" s="15"/>
    </row>
    <row r="358" ht="20.05" customHeight="1">
      <c r="A358" t="s" s="11">
        <f>HYPERLINK("https://docm.jccm.es/portaldocm/descargarArchivo.do?ruta=2021/02/22/pdf/2021_1576.pdf&amp;tipo=rutaDocm","2021/1576")</f>
        <v>873</v>
      </c>
      <c r="B358" t="s" s="12">
        <v>874</v>
      </c>
      <c r="C358" t="s" s="13">
        <v>858</v>
      </c>
      <c r="D358" t="s" s="13">
        <v>42</v>
      </c>
      <c r="E358" s="14"/>
      <c r="F358" s="15"/>
      <c r="G358" s="15"/>
      <c r="H358" s="15"/>
      <c r="I358" s="15"/>
    </row>
    <row r="359" ht="20.05" customHeight="1">
      <c r="A359" t="s" s="11">
        <f>HYPERLINK("https://docm.jccm.es/portaldocm/descargarArchivo.do?ruta=2021/02/22/pdf/2021_1589.pdf&amp;tipo=rutaDocm","2021/1589")</f>
        <v>875</v>
      </c>
      <c r="B359" t="s" s="12">
        <v>876</v>
      </c>
      <c r="C359" t="s" s="13">
        <v>858</v>
      </c>
      <c r="D359" t="s" s="13">
        <v>42</v>
      </c>
      <c r="E359" s="14"/>
      <c r="F359" s="15"/>
      <c r="G359" s="15"/>
      <c r="H359" s="15"/>
      <c r="I359" s="15"/>
    </row>
    <row r="360" ht="20.05" customHeight="1">
      <c r="A360" t="s" s="11">
        <f>HYPERLINK("https://docm.jccm.es/portaldocm/descargarArchivo.do?ruta=2021/02/22/pdf/2021_1653.pdf&amp;tipo=rutaDocm","2021/1653")</f>
        <v>877</v>
      </c>
      <c r="B360" t="s" s="12">
        <v>878</v>
      </c>
      <c r="C360" t="s" s="13">
        <v>858</v>
      </c>
      <c r="D360" t="s" s="13">
        <v>879</v>
      </c>
      <c r="E360" s="14"/>
      <c r="F360" s="15"/>
      <c r="G360" s="15"/>
      <c r="H360" s="15"/>
      <c r="I360" s="15"/>
    </row>
    <row r="361" ht="20.05" customHeight="1">
      <c r="A361" t="s" s="11">
        <f>HYPERLINK("https://docm.jccm.es/portaldocm/descargarArchivo.do?ruta=2021/02/22/pdf/2021_1655.pdf&amp;tipo=rutaDocm","2021/1655")</f>
        <v>880</v>
      </c>
      <c r="B361" t="s" s="12">
        <v>881</v>
      </c>
      <c r="C361" t="s" s="13">
        <v>858</v>
      </c>
      <c r="D361" t="s" s="13">
        <v>879</v>
      </c>
      <c r="E361" s="14"/>
      <c r="F361" s="15"/>
      <c r="G361" s="15"/>
      <c r="H361" s="15"/>
      <c r="I361" s="15"/>
    </row>
    <row r="362" ht="20.05" customHeight="1">
      <c r="A362" t="s" s="11">
        <f>HYPERLINK("https://docm.jccm.es/portaldocm/descargarArchivo.do?ruta=2021/02/22/pdf/2021_1766.pdf&amp;tipo=rutaDocm","2021/1766")</f>
        <v>882</v>
      </c>
      <c r="B362" t="s" s="12">
        <v>883</v>
      </c>
      <c r="C362" t="s" s="13">
        <v>858</v>
      </c>
      <c r="D362" t="s" s="13">
        <v>884</v>
      </c>
      <c r="E362" s="14"/>
      <c r="F362" s="15"/>
      <c r="G362" s="15"/>
      <c r="H362" s="15"/>
      <c r="I362" s="15"/>
    </row>
    <row r="363" ht="20.05" customHeight="1">
      <c r="A363" t="s" s="11">
        <f>HYPERLINK("https://docm.jccm.es/portaldocm/descargarArchivo.do?ruta=2021/02/22/pdf/2021_1564.pdf&amp;tipo=rutaDocm","2021/1564")</f>
        <v>885</v>
      </c>
      <c r="B363" t="s" s="12">
        <v>886</v>
      </c>
      <c r="C363" t="s" s="13">
        <v>858</v>
      </c>
      <c r="D363" t="s" s="13">
        <v>42</v>
      </c>
      <c r="E363" s="14"/>
      <c r="F363" s="15"/>
      <c r="G363" s="15"/>
      <c r="H363" s="15"/>
      <c r="I363" s="15"/>
    </row>
    <row r="364" ht="20.05" customHeight="1">
      <c r="A364" t="s" s="11">
        <f>HYPERLINK("https://docm.jccm.es/portaldocm/descargarArchivo.do?ruta=2021/02/22/pdf/2021_1557.pdf&amp;tipo=rutaDocm","2021/1557")</f>
        <v>887</v>
      </c>
      <c r="B364" t="s" s="12">
        <v>888</v>
      </c>
      <c r="C364" t="s" s="13">
        <v>858</v>
      </c>
      <c r="D364" t="s" s="13">
        <v>42</v>
      </c>
      <c r="E364" s="14"/>
      <c r="F364" s="15"/>
      <c r="G364" s="15"/>
      <c r="H364" s="15"/>
      <c r="I364" s="15"/>
    </row>
    <row r="365" ht="20.05" customHeight="1">
      <c r="A365" t="s" s="11">
        <f>HYPERLINK("https://docm.jccm.es/portaldocm/descargarArchivo.do?ruta=2021/02/22/pdf/2021_1558.pdf&amp;tipo=rutaDocm","2021/1558")</f>
        <v>889</v>
      </c>
      <c r="B365" t="s" s="12">
        <v>890</v>
      </c>
      <c r="C365" t="s" s="13">
        <v>858</v>
      </c>
      <c r="D365" t="s" s="13">
        <v>42</v>
      </c>
      <c r="E365" s="14"/>
      <c r="F365" s="15"/>
      <c r="G365" s="15"/>
      <c r="H365" s="15"/>
      <c r="I365" s="15"/>
    </row>
    <row r="366" ht="20.05" customHeight="1">
      <c r="A366" t="s" s="11">
        <f>HYPERLINK("https://docm.jccm.es/portaldocm/descargarArchivo.do?ruta=2021/02/22/pdf/2021_1563.pdf&amp;tipo=rutaDocm","2021/1563")</f>
        <v>891</v>
      </c>
      <c r="B366" t="s" s="12">
        <v>892</v>
      </c>
      <c r="C366" t="s" s="13">
        <v>858</v>
      </c>
      <c r="D366" t="s" s="13">
        <v>42</v>
      </c>
      <c r="E366" s="14"/>
      <c r="F366" s="15"/>
      <c r="G366" s="15"/>
      <c r="H366" s="15"/>
      <c r="I366" s="15"/>
    </row>
    <row r="367" ht="20.05" customHeight="1">
      <c r="A367" t="s" s="11">
        <f>HYPERLINK("https://docm.jccm.es/portaldocm/descargarArchivo.do?ruta=2021/02/22/pdf/2021_1560.pdf&amp;tipo=rutaDocm","2021/1560")</f>
        <v>893</v>
      </c>
      <c r="B367" t="s" s="12">
        <v>894</v>
      </c>
      <c r="C367" t="s" s="13">
        <v>858</v>
      </c>
      <c r="D367" t="s" s="13">
        <v>42</v>
      </c>
      <c r="E367" s="14"/>
      <c r="F367" s="15"/>
      <c r="G367" s="15"/>
      <c r="H367" s="15"/>
      <c r="I367" s="15"/>
    </row>
    <row r="368" ht="20.05" customHeight="1">
      <c r="A368" t="s" s="11">
        <f>HYPERLINK("https://docm.jccm.es/portaldocm/descargarArchivo.do?ruta=2021/02/22/pdf/2021_1567.pdf&amp;tipo=rutaDocm","2021/1567")</f>
        <v>895</v>
      </c>
      <c r="B368" t="s" s="12">
        <v>896</v>
      </c>
      <c r="C368" t="s" s="13">
        <v>858</v>
      </c>
      <c r="D368" t="s" s="13">
        <v>42</v>
      </c>
      <c r="E368" s="14"/>
      <c r="F368" s="15"/>
      <c r="G368" s="15"/>
      <c r="H368" s="15"/>
      <c r="I368" s="15"/>
    </row>
    <row r="369" ht="20.05" customHeight="1">
      <c r="A369" t="s" s="11">
        <f>HYPERLINK("https://docm.jccm.es/portaldocm/descargarArchivo.do?ruta=2021/02/22/pdf/2021_1568.pdf&amp;tipo=rutaDocm","2021/1568")</f>
        <v>897</v>
      </c>
      <c r="B369" t="s" s="12">
        <v>898</v>
      </c>
      <c r="C369" t="s" s="13">
        <v>858</v>
      </c>
      <c r="D369" t="s" s="13">
        <v>42</v>
      </c>
      <c r="E369" s="14"/>
      <c r="F369" s="15"/>
      <c r="G369" s="15"/>
      <c r="H369" s="15"/>
      <c r="I369" s="15"/>
    </row>
    <row r="370" ht="20.05" customHeight="1">
      <c r="A370" t="s" s="11">
        <f>HYPERLINK("https://docm.jccm.es/portaldocm/descargarArchivo.do?ruta=2021/02/22/pdf/2021_1571.pdf&amp;tipo=rutaDocm","2021/1571")</f>
        <v>899</v>
      </c>
      <c r="B370" t="s" s="12">
        <v>900</v>
      </c>
      <c r="C370" t="s" s="13">
        <v>858</v>
      </c>
      <c r="D370" t="s" s="13">
        <v>42</v>
      </c>
      <c r="E370" s="14"/>
      <c r="F370" s="15"/>
      <c r="G370" s="15"/>
      <c r="H370" s="15"/>
      <c r="I370" s="15"/>
    </row>
    <row r="371" ht="20.05" customHeight="1">
      <c r="A371" t="s" s="11">
        <f>HYPERLINK("https://docm.jccm.es/portaldocm/descargarArchivo.do?ruta=2021/02/22/pdf/2021_1575.pdf&amp;tipo=rutaDocm","2021/1575")</f>
        <v>901</v>
      </c>
      <c r="B371" t="s" s="12">
        <v>902</v>
      </c>
      <c r="C371" t="s" s="13">
        <v>858</v>
      </c>
      <c r="D371" t="s" s="13">
        <v>42</v>
      </c>
      <c r="E371" s="14"/>
      <c r="F371" s="15"/>
      <c r="G371" s="15"/>
      <c r="H371" s="15"/>
      <c r="I371" s="15"/>
    </row>
    <row r="372" ht="20.05" customHeight="1">
      <c r="A372" t="s" s="11">
        <f>HYPERLINK("https://docm.jccm.es/portaldocm/descargarArchivo.do?ruta=2021/02/22/pdf/2021_1584.pdf&amp;tipo=rutaDocm","2021/1584")</f>
        <v>903</v>
      </c>
      <c r="B372" t="s" s="12">
        <v>904</v>
      </c>
      <c r="C372" t="s" s="13">
        <v>858</v>
      </c>
      <c r="D372" t="s" s="13">
        <v>42</v>
      </c>
      <c r="E372" s="14"/>
      <c r="F372" s="15"/>
      <c r="G372" s="15"/>
      <c r="H372" s="15"/>
      <c r="I372" s="15"/>
    </row>
    <row r="373" ht="20.05" customHeight="1">
      <c r="A373" t="s" s="11">
        <f>HYPERLINK("https://docm.jccm.es/portaldocm/descargarArchivo.do?ruta=2021/02/22/pdf/2021_1586.pdf&amp;tipo=rutaDocm","2021/1586")</f>
        <v>905</v>
      </c>
      <c r="B373" t="s" s="12">
        <v>906</v>
      </c>
      <c r="C373" t="s" s="13">
        <v>858</v>
      </c>
      <c r="D373" t="s" s="13">
        <v>42</v>
      </c>
      <c r="E373" s="14"/>
      <c r="F373" s="15"/>
      <c r="G373" s="15"/>
      <c r="H373" s="15"/>
      <c r="I373" s="15"/>
    </row>
    <row r="374" ht="20.05" customHeight="1">
      <c r="A374" t="s" s="11">
        <f>HYPERLINK("https://docm.jccm.es/portaldocm/descargarArchivo.do?ruta=2021/02/22/pdf/2021_1587.pdf&amp;tipo=rutaDocm","2021/1587")</f>
        <v>907</v>
      </c>
      <c r="B374" t="s" s="12">
        <v>908</v>
      </c>
      <c r="C374" t="s" s="13">
        <v>858</v>
      </c>
      <c r="D374" t="s" s="13">
        <v>42</v>
      </c>
      <c r="E374" s="14"/>
      <c r="F374" s="15"/>
      <c r="G374" s="15"/>
      <c r="H374" s="15"/>
      <c r="I374" s="15"/>
    </row>
    <row r="375" ht="20.05" customHeight="1">
      <c r="A375" t="s" s="11">
        <f>HYPERLINK("https://docm.jccm.es/portaldocm/descargarArchivo.do?ruta=2021/02/22/pdf/2021_1559.pdf&amp;tipo=rutaDocm","2021/1559")</f>
        <v>909</v>
      </c>
      <c r="B375" t="s" s="12">
        <v>910</v>
      </c>
      <c r="C375" t="s" s="13">
        <v>858</v>
      </c>
      <c r="D375" t="s" s="13">
        <v>42</v>
      </c>
      <c r="E375" s="14"/>
      <c r="F375" s="15"/>
      <c r="G375" s="15"/>
      <c r="H375" s="15"/>
      <c r="I375" s="15"/>
    </row>
    <row r="376" ht="20.05" customHeight="1">
      <c r="A376" t="s" s="11">
        <f>HYPERLINK("https://docm.jccm.es/portaldocm/descargarArchivo.do?ruta=2021/02/22/pdf/2021_1561.pdf&amp;tipo=rutaDocm","2021/1561")</f>
        <v>911</v>
      </c>
      <c r="B376" t="s" s="12">
        <v>912</v>
      </c>
      <c r="C376" t="s" s="13">
        <v>858</v>
      </c>
      <c r="D376" t="s" s="13">
        <v>42</v>
      </c>
      <c r="E376" s="14"/>
      <c r="F376" s="15"/>
      <c r="G376" s="15"/>
      <c r="H376" s="15"/>
      <c r="I376" s="15"/>
    </row>
    <row r="377" ht="20.05" customHeight="1">
      <c r="A377" t="s" s="11">
        <f>HYPERLINK("https://docm.jccm.es/portaldocm/descargarArchivo.do?ruta=2021/02/22/pdf/2021_1562.pdf&amp;tipo=rutaDocm","2021/1562")</f>
        <v>913</v>
      </c>
      <c r="B377" t="s" s="12">
        <v>914</v>
      </c>
      <c r="C377" t="s" s="13">
        <v>858</v>
      </c>
      <c r="D377" t="s" s="13">
        <v>42</v>
      </c>
      <c r="E377" s="14"/>
      <c r="F377" s="15"/>
      <c r="G377" s="15"/>
      <c r="H377" s="15"/>
      <c r="I377" s="15"/>
    </row>
    <row r="378" ht="20.05" customHeight="1">
      <c r="A378" t="s" s="11">
        <f>HYPERLINK("https://docm.jccm.es/portaldocm/descargarArchivo.do?ruta=2021/02/22/pdf/2021_1565.pdf&amp;tipo=rutaDocm","2021/1565")</f>
        <v>915</v>
      </c>
      <c r="B378" t="s" s="12">
        <v>916</v>
      </c>
      <c r="C378" t="s" s="13">
        <v>858</v>
      </c>
      <c r="D378" t="s" s="13">
        <v>42</v>
      </c>
      <c r="E378" s="14"/>
      <c r="F378" s="15"/>
      <c r="G378" s="15"/>
      <c r="H378" s="15"/>
      <c r="I378" s="15"/>
    </row>
    <row r="379" ht="20.05" customHeight="1">
      <c r="A379" t="s" s="11">
        <f>HYPERLINK("https://docm.jccm.es/portaldocm/descargarArchivo.do?ruta=2021/02/22/pdf/2021_1566.pdf&amp;tipo=rutaDocm","2021/1566")</f>
        <v>917</v>
      </c>
      <c r="B379" t="s" s="12">
        <v>918</v>
      </c>
      <c r="C379" t="s" s="13">
        <v>858</v>
      </c>
      <c r="D379" t="s" s="13">
        <v>42</v>
      </c>
      <c r="E379" s="14"/>
      <c r="F379" s="15"/>
      <c r="G379" s="15"/>
      <c r="H379" s="15"/>
      <c r="I379" s="15"/>
    </row>
    <row r="380" ht="20.05" customHeight="1">
      <c r="A380" t="s" s="11">
        <f>HYPERLINK("https://docm.jccm.es/portaldocm/descargarArchivo.do?ruta=2021/02/22/pdf/2021_1569.pdf&amp;tipo=rutaDocm","2021/1569")</f>
        <v>919</v>
      </c>
      <c r="B380" t="s" s="12">
        <v>920</v>
      </c>
      <c r="C380" t="s" s="13">
        <v>858</v>
      </c>
      <c r="D380" t="s" s="13">
        <v>42</v>
      </c>
      <c r="E380" s="14"/>
      <c r="F380" s="15"/>
      <c r="G380" s="15"/>
      <c r="H380" s="15"/>
      <c r="I380" s="15"/>
    </row>
    <row r="381" ht="20.05" customHeight="1">
      <c r="A381" t="s" s="11">
        <f>HYPERLINK("https://docm.jccm.es/portaldocm/descargarArchivo.do?ruta=2021/02/22/pdf/2021_1570.pdf&amp;tipo=rutaDocm","2021/1570")</f>
        <v>921</v>
      </c>
      <c r="B381" t="s" s="12">
        <v>922</v>
      </c>
      <c r="C381" t="s" s="13">
        <v>858</v>
      </c>
      <c r="D381" t="s" s="13">
        <v>42</v>
      </c>
      <c r="E381" s="14"/>
      <c r="F381" s="15"/>
      <c r="G381" s="15"/>
      <c r="H381" s="15"/>
      <c r="I381" s="15"/>
    </row>
    <row r="382" ht="20.05" customHeight="1">
      <c r="A382" t="s" s="11">
        <f>HYPERLINK("https://docm.jccm.es/portaldocm/descargarArchivo.do?ruta=2021/02/22/pdf/2021_1572.pdf&amp;tipo=rutaDocm","2021/1572")</f>
        <v>923</v>
      </c>
      <c r="B382" t="s" s="12">
        <v>924</v>
      </c>
      <c r="C382" t="s" s="13">
        <v>858</v>
      </c>
      <c r="D382" t="s" s="13">
        <v>925</v>
      </c>
      <c r="E382" s="14"/>
      <c r="F382" s="15"/>
      <c r="G382" s="15"/>
      <c r="H382" s="15"/>
      <c r="I382" s="15"/>
    </row>
    <row r="383" ht="20.05" customHeight="1">
      <c r="A383" t="s" s="11">
        <f>HYPERLINK("https://docm.jccm.es/portaldocm/descargarArchivo.do?ruta=2021/02/22/pdf/2021_1574.pdf&amp;tipo=rutaDocm","2021/1574")</f>
        <v>926</v>
      </c>
      <c r="B383" t="s" s="12">
        <v>927</v>
      </c>
      <c r="C383" t="s" s="13">
        <v>858</v>
      </c>
      <c r="D383" t="s" s="13">
        <v>42</v>
      </c>
      <c r="E383" s="14"/>
      <c r="F383" s="15"/>
      <c r="G383" s="15"/>
      <c r="H383" s="15"/>
      <c r="I383" s="15"/>
    </row>
    <row r="384" ht="20.05" customHeight="1">
      <c r="A384" t="s" s="11">
        <f>HYPERLINK("https://docm.jccm.es/portaldocm/descargarArchivo.do?ruta=2021/02/22/pdf/2021_1583.pdf&amp;tipo=rutaDocm","2021/1583")</f>
        <v>928</v>
      </c>
      <c r="B384" t="s" s="12">
        <v>929</v>
      </c>
      <c r="C384" t="s" s="13">
        <v>858</v>
      </c>
      <c r="D384" t="s" s="13">
        <v>42</v>
      </c>
      <c r="E384" s="14"/>
      <c r="F384" s="15"/>
      <c r="G384" s="15"/>
      <c r="H384" s="15"/>
      <c r="I384" s="15"/>
    </row>
    <row r="385" ht="20.05" customHeight="1">
      <c r="A385" t="s" s="11">
        <f>HYPERLINK("https://docm.jccm.es/portaldocm/descargarArchivo.do?ruta=2021/02/22/pdf/2021_1585.pdf&amp;tipo=rutaDocm","2021/1585")</f>
        <v>930</v>
      </c>
      <c r="B385" t="s" s="12">
        <v>931</v>
      </c>
      <c r="C385" t="s" s="13">
        <v>858</v>
      </c>
      <c r="D385" t="s" s="13">
        <v>42</v>
      </c>
      <c r="E385" s="14"/>
      <c r="F385" s="15"/>
      <c r="G385" s="15"/>
      <c r="H385" s="15"/>
      <c r="I385" s="15"/>
    </row>
    <row r="386" ht="20.05" customHeight="1">
      <c r="A386" t="s" s="11">
        <f>HYPERLINK("https://docm.jccm.es/portaldocm/descargarArchivo.do?ruta=2021/02/22/pdf/2021_1582.pdf&amp;tipo=rutaDocm","2021/1582")</f>
        <v>932</v>
      </c>
      <c r="B386" t="s" s="12">
        <v>933</v>
      </c>
      <c r="C386" t="s" s="13">
        <v>858</v>
      </c>
      <c r="D386" t="s" s="13">
        <v>42</v>
      </c>
      <c r="E386" s="14"/>
      <c r="F386" s="15"/>
      <c r="G386" s="15"/>
      <c r="H386" s="15"/>
      <c r="I386" s="15"/>
    </row>
    <row r="387" ht="20.05" customHeight="1">
      <c r="A387" t="s" s="11">
        <f>HYPERLINK("https://docm.jccm.es/portaldocm/descargarArchivo.do?ruta=2021/02/22/pdf/2021_1590.pdf&amp;tipo=rutaDocm","2021/1590")</f>
        <v>934</v>
      </c>
      <c r="B387" t="s" s="12">
        <v>935</v>
      </c>
      <c r="C387" t="s" s="13">
        <v>858</v>
      </c>
      <c r="D387" t="s" s="13">
        <v>42</v>
      </c>
      <c r="E387" s="14"/>
      <c r="F387" s="15"/>
      <c r="G387" s="15"/>
      <c r="H387" s="15"/>
      <c r="I387" s="15"/>
    </row>
    <row r="388" ht="20.05" customHeight="1">
      <c r="A388" t="s" s="11">
        <f>HYPERLINK("https://docm.jccm.es/portaldocm/descargarArchivo.do?ruta=2021/02/22/pdf/2021_1588.pdf&amp;tipo=rutaDocm","2021/1588")</f>
        <v>936</v>
      </c>
      <c r="B388" t="s" s="12">
        <v>937</v>
      </c>
      <c r="C388" t="s" s="13">
        <v>858</v>
      </c>
      <c r="D388" t="s" s="13">
        <v>938</v>
      </c>
      <c r="E388" t="s" s="16">
        <v>939</v>
      </c>
      <c r="F388" s="15"/>
      <c r="G388" s="15"/>
      <c r="H388" s="15"/>
      <c r="I388" s="15"/>
    </row>
    <row r="389" ht="20.05" customHeight="1">
      <c r="A389" t="s" s="11">
        <f>HYPERLINK("https://docm.jccm.es/portaldocm/descargarArchivo.do?ruta=2021/02/22/pdf/2021_1577.pdf&amp;tipo=rutaDocm","2021/1577")</f>
        <v>940</v>
      </c>
      <c r="B389" t="s" s="12">
        <v>941</v>
      </c>
      <c r="C389" t="s" s="13">
        <v>858</v>
      </c>
      <c r="D389" t="s" s="13">
        <v>42</v>
      </c>
      <c r="E389" s="14"/>
      <c r="F389" s="15"/>
      <c r="G389" s="15"/>
      <c r="H389" s="15"/>
      <c r="I389" s="15"/>
    </row>
    <row r="390" ht="20.05" customHeight="1">
      <c r="A390" t="s" s="11">
        <f>HYPERLINK("https://docm.jccm.es/portaldocm/descargarArchivo.do?ruta=2021/02/22/pdf/2021_1578.pdf&amp;tipo=rutaDocm","2021/1578")</f>
        <v>942</v>
      </c>
      <c r="B390" t="s" s="12">
        <v>943</v>
      </c>
      <c r="C390" t="s" s="13">
        <v>858</v>
      </c>
      <c r="D390" t="s" s="13">
        <v>42</v>
      </c>
      <c r="E390" s="14"/>
      <c r="F390" s="15"/>
      <c r="G390" s="15"/>
      <c r="H390" s="15"/>
      <c r="I390" s="15"/>
    </row>
    <row r="391" ht="20.05" customHeight="1">
      <c r="A391" t="s" s="11">
        <f>HYPERLINK("https://docm.jccm.es/portaldocm/descargarArchivo.do?ruta=2021/02/22/pdf/2021_1597.pdf&amp;tipo=rutaDocm","2021/1597")</f>
        <v>944</v>
      </c>
      <c r="B391" t="s" s="12">
        <v>945</v>
      </c>
      <c r="C391" t="s" s="13">
        <v>858</v>
      </c>
      <c r="D391" s="15"/>
      <c r="E391" s="14"/>
      <c r="F391" s="15"/>
      <c r="G391" s="15"/>
      <c r="H391" s="15"/>
      <c r="I391" s="15"/>
    </row>
    <row r="392" ht="20.05" customHeight="1">
      <c r="A392" t="s" s="11">
        <f>HYPERLINK("https://docm.jccm.es/portaldocm/descargarArchivo.do?ruta=2021/02/22/pdf/2021_1604.pdf&amp;tipo=rutaDocm","2021/1604")</f>
        <v>946</v>
      </c>
      <c r="B392" t="s" s="12">
        <v>947</v>
      </c>
      <c r="C392" t="s" s="13">
        <v>858</v>
      </c>
      <c r="D392" t="s" s="13">
        <v>42</v>
      </c>
      <c r="E392" s="14"/>
      <c r="F392" s="15"/>
      <c r="G392" s="15"/>
      <c r="H392" s="15"/>
      <c r="I392" s="15"/>
    </row>
    <row r="393" ht="20.05" customHeight="1">
      <c r="A393" t="s" s="11">
        <f>HYPERLINK("https://docm.jccm.es/portaldocm/descargarArchivo.do?ruta=2021/02/22/pdf/2021_1605.pdf&amp;tipo=rutaDocm","2021/1605")</f>
        <v>948</v>
      </c>
      <c r="B393" t="s" s="12">
        <v>949</v>
      </c>
      <c r="C393" t="s" s="13">
        <v>858</v>
      </c>
      <c r="D393" t="s" s="13">
        <v>950</v>
      </c>
      <c r="E393" s="14"/>
      <c r="F393" s="15"/>
      <c r="G393" s="15"/>
      <c r="H393" s="15"/>
      <c r="I393" s="15"/>
    </row>
    <row r="394" ht="20.05" customHeight="1">
      <c r="A394" t="s" s="11">
        <f>HYPERLINK("https://docm.jccm.es/portaldocm/descargarArchivo.do?ruta=2021/02/22/pdf/2021_1598.pdf&amp;tipo=rutaDocm","2021/1598")</f>
        <v>951</v>
      </c>
      <c r="B394" t="s" s="12">
        <v>952</v>
      </c>
      <c r="C394" t="s" s="13">
        <v>858</v>
      </c>
      <c r="D394" t="s" s="13">
        <v>953</v>
      </c>
      <c r="E394" t="s" s="16">
        <v>954</v>
      </c>
      <c r="F394" s="15"/>
      <c r="G394" s="15"/>
      <c r="H394" s="15"/>
      <c r="I394" s="15"/>
    </row>
    <row r="395" ht="20.05" customHeight="1">
      <c r="A395" t="s" s="11">
        <f>HYPERLINK("https://docm.jccm.es/portaldocm/descargarArchivo.do?ruta=2021/02/22/pdf/2021_1599.pdf&amp;tipo=rutaDocm","2021/1599")</f>
        <v>955</v>
      </c>
      <c r="B395" t="s" s="12">
        <v>956</v>
      </c>
      <c r="C395" t="s" s="13">
        <v>858</v>
      </c>
      <c r="D395" t="s" s="13">
        <v>953</v>
      </c>
      <c r="E395" t="s" s="16">
        <v>954</v>
      </c>
      <c r="F395" s="15"/>
      <c r="G395" s="15"/>
      <c r="H395" s="15"/>
      <c r="I395" s="15"/>
    </row>
    <row r="396" ht="20.05" customHeight="1">
      <c r="A396" t="s" s="11">
        <f>HYPERLINK("https://docm.jccm.es/portaldocm/descargarArchivo.do?ruta=2021/02/22/pdf/2021_1600.pdf&amp;tipo=rutaDocm","2021/1600")</f>
        <v>957</v>
      </c>
      <c r="B396" t="s" s="12">
        <v>958</v>
      </c>
      <c r="C396" t="s" s="13">
        <v>858</v>
      </c>
      <c r="D396" t="s" s="13">
        <v>953</v>
      </c>
      <c r="E396" t="s" s="16">
        <v>954</v>
      </c>
      <c r="F396" s="15"/>
      <c r="G396" s="15"/>
      <c r="H396" s="15"/>
      <c r="I396" s="15"/>
    </row>
    <row r="397" ht="20.05" customHeight="1">
      <c r="A397" t="s" s="11">
        <f>HYPERLINK("https://docm.jccm.es/portaldocm/descargarArchivo.do?ruta=2021/02/22/pdf/2021_1601.pdf&amp;tipo=rutaDocm","2021/1601")</f>
        <v>959</v>
      </c>
      <c r="B397" t="s" s="12">
        <v>960</v>
      </c>
      <c r="C397" t="s" s="13">
        <v>858</v>
      </c>
      <c r="D397" t="s" s="13">
        <v>953</v>
      </c>
      <c r="E397" t="s" s="16">
        <v>954</v>
      </c>
      <c r="F397" s="15"/>
      <c r="G397" s="15"/>
      <c r="H397" s="15"/>
      <c r="I397" s="15"/>
    </row>
    <row r="398" ht="20.05" customHeight="1">
      <c r="A398" t="s" s="11">
        <f>HYPERLINK("https://docm.jccm.es/portaldocm/descargarArchivo.do?ruta=2021/02/22/pdf/2021_1581.pdf&amp;tipo=rutaDocm","2021/1581")</f>
        <v>961</v>
      </c>
      <c r="B398" t="s" s="12">
        <v>962</v>
      </c>
      <c r="C398" t="s" s="13">
        <v>858</v>
      </c>
      <c r="D398" t="s" s="13">
        <v>963</v>
      </c>
      <c r="E398" t="s" s="16">
        <v>964</v>
      </c>
      <c r="F398" s="15"/>
      <c r="G398" s="15"/>
      <c r="H398" s="15"/>
      <c r="I398" s="15"/>
    </row>
    <row r="399" ht="20.05" customHeight="1">
      <c r="A399" t="s" s="11">
        <f>HYPERLINK("https://docm.jccm.es/portaldocm/descargarArchivo.do?ruta=2021/02/22/pdf/2021_1757.pdf&amp;tipo=rutaDocm","2021/1757")</f>
        <v>965</v>
      </c>
      <c r="B399" t="s" s="12">
        <v>966</v>
      </c>
      <c r="C399" t="s" s="13">
        <v>858</v>
      </c>
      <c r="D399" t="s" s="13">
        <v>395</v>
      </c>
      <c r="E399" s="14"/>
      <c r="F399" s="15"/>
      <c r="G399" s="15"/>
      <c r="H399" s="15"/>
      <c r="I399" s="15"/>
    </row>
    <row r="400" ht="20.05" customHeight="1">
      <c r="A400" t="s" s="11">
        <f>HYPERLINK("https://docm.jccm.es/portaldocm/descargarArchivo.do?ruta=2021/02/22/pdf/2021_1758.pdf&amp;tipo=rutaDocm","2021/1758")</f>
        <v>967</v>
      </c>
      <c r="B400" t="s" s="12">
        <v>968</v>
      </c>
      <c r="C400" t="s" s="13">
        <v>858</v>
      </c>
      <c r="D400" t="s" s="13">
        <v>272</v>
      </c>
      <c r="E400" s="14"/>
      <c r="F400" s="15"/>
      <c r="G400" s="15"/>
      <c r="H400" s="15"/>
      <c r="I400" s="15"/>
    </row>
    <row r="401" ht="20.05" customHeight="1">
      <c r="A401" t="s" s="11">
        <f>HYPERLINK("https://docm.jccm.es/portaldocm/descargarArchivo.do?ruta=2021/02/22/pdf/2021_997.pdf&amp;tipo=rutaDocm","2021/997")</f>
        <v>969</v>
      </c>
      <c r="B401" t="s" s="12">
        <v>970</v>
      </c>
      <c r="C401" t="s" s="13">
        <v>858</v>
      </c>
      <c r="D401" t="s" s="13">
        <v>42</v>
      </c>
      <c r="E401" s="14"/>
      <c r="F401" s="15"/>
      <c r="G401" s="15"/>
      <c r="H401" s="15"/>
      <c r="I401" s="15"/>
    </row>
    <row r="402" ht="20.05" customHeight="1">
      <c r="A402" t="s" s="11">
        <f>HYPERLINK("https://docm.jccm.es/portaldocm/descargarArchivo.do?ruta=2021/02/22/pdf/2021_557.pdf&amp;tipo=rutaDocm","2021/557")</f>
        <v>971</v>
      </c>
      <c r="B402" t="s" s="12">
        <v>972</v>
      </c>
      <c r="C402" t="s" s="13">
        <v>858</v>
      </c>
      <c r="D402" s="15"/>
      <c r="E402" s="14"/>
      <c r="F402" s="15"/>
      <c r="G402" s="15"/>
      <c r="H402" s="15"/>
      <c r="I402" s="15"/>
    </row>
    <row r="403" ht="20.05" customHeight="1">
      <c r="A403" t="s" s="11">
        <f>HYPERLINK("https://docm.jccm.es/portaldocm/descargarArchivo.do?ruta=2021/02/22/pdf/2021_1257.pdf&amp;tipo=rutaDocm","2021/1257")</f>
        <v>973</v>
      </c>
      <c r="B403" t="s" s="12">
        <v>974</v>
      </c>
      <c r="C403" t="s" s="13">
        <v>858</v>
      </c>
      <c r="D403" t="s" s="13">
        <v>975</v>
      </c>
      <c r="E403" t="s" s="16">
        <v>150</v>
      </c>
      <c r="F403" s="15"/>
      <c r="G403" s="15"/>
      <c r="H403" s="15"/>
      <c r="I403" s="15"/>
    </row>
    <row r="404" ht="20.05" customHeight="1">
      <c r="A404" t="s" s="11">
        <f>HYPERLINK("https://docm.jccm.es/portaldocm/descargarArchivo.do?ruta=2021/02/22/pdf/2021_1258.pdf&amp;tipo=rutaDocm","2021/1258")</f>
        <v>976</v>
      </c>
      <c r="B404" t="s" s="12">
        <v>977</v>
      </c>
      <c r="C404" t="s" s="13">
        <v>858</v>
      </c>
      <c r="D404" t="s" s="13">
        <v>975</v>
      </c>
      <c r="E404" t="s" s="16">
        <v>150</v>
      </c>
      <c r="F404" s="15"/>
      <c r="G404" s="15"/>
      <c r="H404" s="15"/>
      <c r="I404" s="15"/>
    </row>
    <row r="405" ht="20.05" customHeight="1">
      <c r="A405" t="s" s="11">
        <f>HYPERLINK("https://docm.jccm.es/portaldocm/descargarArchivo.do?ruta=2021/02/22/pdf/2021_1259.pdf&amp;tipo=rutaDocm","2021/1259")</f>
        <v>978</v>
      </c>
      <c r="B405" t="s" s="12">
        <v>979</v>
      </c>
      <c r="C405" t="s" s="13">
        <v>858</v>
      </c>
      <c r="D405" t="s" s="13">
        <v>975</v>
      </c>
      <c r="E405" t="s" s="16">
        <v>150</v>
      </c>
      <c r="F405" s="15"/>
      <c r="G405" s="15"/>
      <c r="H405" s="15"/>
      <c r="I405" s="15"/>
    </row>
    <row r="406" ht="20.05" customHeight="1">
      <c r="A406" t="s" s="11">
        <f>HYPERLINK("https://docm.jccm.es/portaldocm/descargarArchivo.do?ruta=2021/02/22/pdf/2021_623.pdf&amp;tipo=rutaDocm","2021/623")</f>
        <v>980</v>
      </c>
      <c r="B406" t="s" s="12">
        <v>981</v>
      </c>
      <c r="C406" t="s" s="13">
        <v>858</v>
      </c>
      <c r="D406" s="15"/>
      <c r="E406" s="14"/>
      <c r="F406" s="15"/>
      <c r="G406" s="15"/>
      <c r="H406" s="15"/>
      <c r="I406" s="15"/>
    </row>
    <row r="407" ht="20.05" customHeight="1">
      <c r="A407" t="s" s="11">
        <f>HYPERLINK("https://docm.jccm.es/portaldocm/descargarArchivo.do?ruta=2021/02/22/pdf/2021_1043.pdf&amp;tipo=rutaDocm","2021/1043")</f>
        <v>982</v>
      </c>
      <c r="B407" t="s" s="12">
        <v>983</v>
      </c>
      <c r="C407" t="s" s="13">
        <v>858</v>
      </c>
      <c r="D407" t="s" s="13">
        <v>149</v>
      </c>
      <c r="E407" t="s" s="16">
        <v>150</v>
      </c>
      <c r="F407" s="15"/>
      <c r="G407" s="15"/>
      <c r="H407" s="15"/>
      <c r="I407" s="15"/>
    </row>
    <row r="408" ht="20.05" customHeight="1">
      <c r="A408" t="s" s="11">
        <f>HYPERLINK("https://docm.jccm.es/portaldocm/descargarArchivo.do?ruta=2021/02/22/pdf/2021_1381.pdf&amp;tipo=rutaDocm","2021/1381")</f>
        <v>984</v>
      </c>
      <c r="B408" t="s" s="12">
        <v>985</v>
      </c>
      <c r="C408" t="s" s="13">
        <v>858</v>
      </c>
      <c r="D408" s="15"/>
      <c r="E408" s="14"/>
      <c r="F408" s="15"/>
      <c r="G408" s="15"/>
      <c r="H408" s="15"/>
      <c r="I408" s="15"/>
    </row>
    <row r="409" ht="20.05" customHeight="1">
      <c r="A409" t="s" s="11">
        <f>HYPERLINK("https://docm.jccm.es/portaldocm/descargarArchivo.do?ruta=2021/02/22/pdf/2021_1482.pdf&amp;tipo=rutaDocm","2021/1482")</f>
        <v>986</v>
      </c>
      <c r="B409" t="s" s="12">
        <v>987</v>
      </c>
      <c r="C409" t="s" s="13">
        <v>858</v>
      </c>
      <c r="D409" s="15"/>
      <c r="E409" s="14"/>
      <c r="F409" s="15"/>
      <c r="G409" s="15"/>
      <c r="H409" s="15"/>
      <c r="I409" s="15"/>
    </row>
    <row r="410" ht="20.05" customHeight="1">
      <c r="A410" t="s" s="11">
        <f>HYPERLINK("https://docm.jccm.es/portaldocm/descargarArchivo.do?ruta=2021/02/22/pdf/2021_1149.pdf&amp;tipo=rutaDocm","2021/1149")</f>
        <v>988</v>
      </c>
      <c r="B410" t="s" s="12">
        <v>989</v>
      </c>
      <c r="C410" t="s" s="13">
        <v>858</v>
      </c>
      <c r="D410" s="15"/>
      <c r="E410" s="14"/>
      <c r="F410" s="15"/>
      <c r="G410" s="15"/>
      <c r="H410" s="15"/>
      <c r="I410" s="15"/>
    </row>
    <row r="411" ht="20.05" customHeight="1">
      <c r="A411" t="s" s="11">
        <f>HYPERLINK("https://docm.jccm.es/portaldocm/descargarArchivo.do?ruta=2021/02/22/pdf/2021_1200.pdf&amp;tipo=rutaDocm","2021/1200")</f>
        <v>990</v>
      </c>
      <c r="B411" t="s" s="12">
        <v>991</v>
      </c>
      <c r="C411" t="s" s="13">
        <v>858</v>
      </c>
      <c r="D411" s="15"/>
      <c r="E411" s="14"/>
      <c r="F411" s="15"/>
      <c r="G411" s="15"/>
      <c r="H411" s="15"/>
      <c r="I411" s="15"/>
    </row>
    <row r="412" ht="20.05" customHeight="1">
      <c r="A412" t="s" s="11">
        <f>HYPERLINK("https://www.boe.es/boe/dias/2021/02/23/pdfs/BOE-A-2021-2769.pdf","BOE-A-2021-2769")</f>
        <v>992</v>
      </c>
      <c r="B412" t="s" s="12">
        <v>993</v>
      </c>
      <c r="C412" t="s" s="13">
        <v>994</v>
      </c>
      <c r="D412" t="s" s="13">
        <v>995</v>
      </c>
      <c r="E412" t="s" s="16">
        <v>996</v>
      </c>
      <c r="F412" t="s" s="13">
        <v>997</v>
      </c>
      <c r="G412" t="s" s="13">
        <v>998</v>
      </c>
      <c r="H412" t="s" s="13">
        <v>999</v>
      </c>
      <c r="I412" s="15"/>
    </row>
    <row r="413" ht="20.05" customHeight="1">
      <c r="A413" t="s" s="11">
        <f>HYPERLINK("https://www.boe.es/boe/dias/2021/02/23/pdfs/BOE-A-2021-2768.pdf","BOE-A-2021-2768")</f>
        <v>1000</v>
      </c>
      <c r="B413" t="s" s="12">
        <v>1001</v>
      </c>
      <c r="C413" t="s" s="13">
        <v>994</v>
      </c>
      <c r="D413" t="s" s="13">
        <v>1002</v>
      </c>
      <c r="E413" t="s" s="16">
        <v>1003</v>
      </c>
      <c r="F413" t="s" s="13">
        <v>1004</v>
      </c>
      <c r="G413" t="s" s="13">
        <v>1005</v>
      </c>
      <c r="H413" t="s" s="13">
        <v>1006</v>
      </c>
      <c r="I413" s="15"/>
    </row>
    <row r="414" ht="20.05" customHeight="1">
      <c r="A414" t="s" s="11">
        <f>HYPERLINK("https://www.boe.es/boe/dias/2021/02/23/pdfs/BOE-A-2021-2761.pdf","BOE-A-2021-2761")</f>
        <v>1007</v>
      </c>
      <c r="B414" t="s" s="12">
        <v>1008</v>
      </c>
      <c r="C414" t="s" s="13">
        <v>994</v>
      </c>
      <c r="D414" t="s" s="13">
        <v>1009</v>
      </c>
      <c r="E414" t="s" s="16">
        <v>1010</v>
      </c>
      <c r="F414" t="s" s="13">
        <v>1011</v>
      </c>
      <c r="G414" t="s" s="13">
        <v>1012</v>
      </c>
      <c r="H414" s="15"/>
      <c r="I414" s="15"/>
    </row>
    <row r="415" ht="20.05" customHeight="1">
      <c r="A415" t="s" s="11">
        <f>HYPERLINK("https://www.boe.es/boe/dias/2021/02/23/pdfs/BOE-A-2021-2763.pdf","BOE-A-2021-2763")</f>
        <v>1013</v>
      </c>
      <c r="B415" t="s" s="12">
        <v>1014</v>
      </c>
      <c r="C415" t="s" s="13">
        <v>994</v>
      </c>
      <c r="D415" t="s" s="13">
        <v>1015</v>
      </c>
      <c r="E415" t="s" s="16">
        <v>1016</v>
      </c>
      <c r="F415" s="15"/>
      <c r="G415" s="15"/>
      <c r="H415" s="15"/>
      <c r="I415" s="15"/>
    </row>
    <row r="416" ht="20.05" customHeight="1">
      <c r="A416" t="s" s="11">
        <f>HYPERLINK("https://www.boe.es/boe/dias/2021/02/23/pdfs/BOE-A-2021-2762.pdf","BOE-A-2021-2762")</f>
        <v>1017</v>
      </c>
      <c r="B416" t="s" s="12">
        <v>1018</v>
      </c>
      <c r="C416" t="s" s="13">
        <v>994</v>
      </c>
      <c r="D416" t="s" s="13">
        <v>1019</v>
      </c>
      <c r="E416" t="s" s="16">
        <v>1020</v>
      </c>
      <c r="F416" t="s" s="13">
        <v>1021</v>
      </c>
      <c r="G416" t="s" s="13">
        <v>1022</v>
      </c>
      <c r="H416" t="s" s="13">
        <v>1023</v>
      </c>
      <c r="I416" s="15"/>
    </row>
    <row r="417" ht="20.05" customHeight="1">
      <c r="A417" t="s" s="11">
        <f>HYPERLINK("https://www.boe.es/boe/dias/2021/02/23/pdfs/BOE-A-2021-2766.pdf","BOE-A-2021-2766")</f>
        <v>1024</v>
      </c>
      <c r="B417" t="s" s="12">
        <v>1025</v>
      </c>
      <c r="C417" t="s" s="13">
        <v>994</v>
      </c>
      <c r="D417" t="s" s="13">
        <v>1026</v>
      </c>
      <c r="E417" t="s" s="16">
        <v>1027</v>
      </c>
      <c r="F417" t="s" s="13">
        <v>1028</v>
      </c>
      <c r="G417" t="s" s="13">
        <v>1029</v>
      </c>
      <c r="H417" t="s" s="13">
        <v>1030</v>
      </c>
      <c r="I417" t="s" s="13">
        <v>1031</v>
      </c>
    </row>
    <row r="418" ht="20.05" customHeight="1">
      <c r="A418" t="s" s="11">
        <f>HYPERLINK("https://www.boe.es/boe/dias/2021/02/23/pdfs/BOE-A-2021-2767.pdf","BOE-A-2021-2767")</f>
        <v>1032</v>
      </c>
      <c r="B418" t="s" s="12">
        <v>1033</v>
      </c>
      <c r="C418" t="s" s="13">
        <v>994</v>
      </c>
      <c r="D418" t="s" s="13">
        <v>1034</v>
      </c>
      <c r="E418" t="s" s="16">
        <v>1035</v>
      </c>
      <c r="F418" t="s" s="13">
        <v>1036</v>
      </c>
      <c r="G418" t="s" s="13">
        <v>1037</v>
      </c>
      <c r="H418" t="s" s="13">
        <v>1038</v>
      </c>
      <c r="I418" s="15"/>
    </row>
    <row r="419" ht="20.05" customHeight="1">
      <c r="A419" t="s" s="11">
        <f>HYPERLINK("https://www.boe.es/boe/dias/2021/02/23/pdfs/BOE-A-2021-2765.pdf","BOE-A-2021-2765")</f>
        <v>1039</v>
      </c>
      <c r="B419" t="s" s="12">
        <v>1040</v>
      </c>
      <c r="C419" t="s" s="13">
        <v>994</v>
      </c>
      <c r="D419" t="s" s="13">
        <v>1041</v>
      </c>
      <c r="E419" t="s" s="16">
        <v>1042</v>
      </c>
      <c r="F419" t="s" s="13">
        <v>1043</v>
      </c>
      <c r="G419" t="s" s="13">
        <v>1044</v>
      </c>
      <c r="H419" t="s" s="13">
        <v>1045</v>
      </c>
      <c r="I419" t="s" s="13">
        <v>1046</v>
      </c>
    </row>
    <row r="420" ht="20.05" customHeight="1">
      <c r="A420" t="s" s="11">
        <f>HYPERLINK("https://www.boe.es/boe/dias/2021/02/23/pdfs/BOE-A-2021-2764.pdf","BOE-A-2021-2764")</f>
        <v>1047</v>
      </c>
      <c r="B420" t="s" s="12">
        <v>1048</v>
      </c>
      <c r="C420" t="s" s="13">
        <v>994</v>
      </c>
      <c r="D420" t="s" s="13">
        <v>1049</v>
      </c>
      <c r="E420" t="s" s="16">
        <v>1050</v>
      </c>
      <c r="F420" s="15"/>
      <c r="G420" s="15"/>
      <c r="H420" s="15"/>
      <c r="I420" s="15"/>
    </row>
    <row r="421" ht="20.05" customHeight="1">
      <c r="A421" t="s" s="11">
        <f>HYPERLINK("https://docm.jccm.es/portaldocm/descargarArchivo.do?ruta=2021/02/24/pdf/2021_1701.pdf&amp;tipo=rutaDocm","2021/1701")</f>
        <v>1051</v>
      </c>
      <c r="B421" t="s" s="12">
        <v>1052</v>
      </c>
      <c r="C421" t="s" s="13">
        <v>1053</v>
      </c>
      <c r="D421" t="s" s="13">
        <v>42</v>
      </c>
      <c r="E421" s="14"/>
      <c r="F421" s="15"/>
      <c r="G421" s="15"/>
      <c r="H421" s="15"/>
      <c r="I421" s="15"/>
    </row>
    <row r="422" ht="20.05" customHeight="1">
      <c r="A422" t="s" s="11">
        <f>HYPERLINK("https://docm.jccm.es/portaldocm/descargarArchivo.do?ruta=2021/02/24/pdf/2021_1748.pdf&amp;tipo=rutaDocm","2021/1748")</f>
        <v>1054</v>
      </c>
      <c r="B422" t="s" s="12">
        <v>1055</v>
      </c>
      <c r="C422" t="s" s="13">
        <v>1053</v>
      </c>
      <c r="D422" t="s" s="13">
        <v>1056</v>
      </c>
      <c r="E422" s="14"/>
      <c r="F422" s="15"/>
      <c r="G422" s="15"/>
      <c r="H422" s="15"/>
      <c r="I422" s="15"/>
    </row>
    <row r="423" ht="20.05" customHeight="1">
      <c r="A423" t="s" s="11">
        <f>HYPERLINK("https://docm.jccm.es/portaldocm/descargarArchivo.do?ruta=2021/02/24/pdf/2021_1711.pdf&amp;tipo=rutaDocm","2021/1711")</f>
        <v>1057</v>
      </c>
      <c r="B423" t="s" s="12">
        <v>1058</v>
      </c>
      <c r="C423" t="s" s="13">
        <v>1053</v>
      </c>
      <c r="D423" t="s" s="13">
        <v>1059</v>
      </c>
      <c r="E423" s="14"/>
      <c r="F423" s="15"/>
      <c r="G423" s="15"/>
      <c r="H423" s="15"/>
      <c r="I423" s="15"/>
    </row>
    <row r="424" ht="20.05" customHeight="1">
      <c r="A424" t="s" s="11">
        <f>HYPERLINK("https://docm.jccm.es/portaldocm/descargarArchivo.do?ruta=2021/02/24/pdf/2021_1713.pdf&amp;tipo=rutaDocm","2021/1713")</f>
        <v>1060</v>
      </c>
      <c r="B424" t="s" s="12">
        <v>1061</v>
      </c>
      <c r="C424" t="s" s="13">
        <v>1053</v>
      </c>
      <c r="D424" t="s" s="13">
        <v>1059</v>
      </c>
      <c r="E424" s="14"/>
      <c r="F424" s="15"/>
      <c r="G424" s="15"/>
      <c r="H424" s="15"/>
      <c r="I424" s="15"/>
    </row>
    <row r="425" ht="20.05" customHeight="1">
      <c r="A425" t="s" s="11">
        <f>HYPERLINK("https://docm.jccm.es/portaldocm/descargarArchivo.do?ruta=2021/02/24/pdf/2021_1704.pdf&amp;tipo=rutaDocm","2021/1704")</f>
        <v>1062</v>
      </c>
      <c r="B425" t="s" s="12">
        <v>1063</v>
      </c>
      <c r="C425" t="s" s="13">
        <v>1053</v>
      </c>
      <c r="D425" t="s" s="13">
        <v>1064</v>
      </c>
      <c r="E425" t="s" s="16">
        <v>1065</v>
      </c>
      <c r="F425" s="15"/>
      <c r="G425" s="15"/>
      <c r="H425" s="15"/>
      <c r="I425" s="15"/>
    </row>
    <row r="426" ht="20.05" customHeight="1">
      <c r="A426" t="s" s="11">
        <f>HYPERLINK("https://docm.jccm.es/portaldocm/descargarArchivo.do?ruta=2021/02/24/pdf/2021_1700.pdf&amp;tipo=rutaDocm","2021/1700")</f>
        <v>1066</v>
      </c>
      <c r="B426" t="s" s="12">
        <v>1067</v>
      </c>
      <c r="C426" t="s" s="13">
        <v>1053</v>
      </c>
      <c r="D426" t="s" s="13">
        <v>42</v>
      </c>
      <c r="E426" s="14"/>
      <c r="F426" s="15"/>
      <c r="G426" s="15"/>
      <c r="H426" s="15"/>
      <c r="I426" s="15"/>
    </row>
    <row r="427" ht="20.05" customHeight="1">
      <c r="A427" t="s" s="11">
        <f>HYPERLINK("https://docm.jccm.es/portaldocm/descargarArchivo.do?ruta=2021/02/24/pdf/2021_1741.pdf&amp;tipo=rutaDocm","2021/1741")</f>
        <v>1068</v>
      </c>
      <c r="B427" t="s" s="12">
        <v>1069</v>
      </c>
      <c r="C427" t="s" s="13">
        <v>1053</v>
      </c>
      <c r="D427" t="s" s="13">
        <v>1070</v>
      </c>
      <c r="E427" s="14"/>
      <c r="F427" s="15"/>
      <c r="G427" s="15"/>
      <c r="H427" s="15"/>
      <c r="I427" s="15"/>
    </row>
    <row r="428" ht="20.05" customHeight="1">
      <c r="A428" t="s" s="11">
        <f>HYPERLINK("https://docm.jccm.es/portaldocm/descargarArchivo.do?ruta=2021/02/24/pdf/2021_1743.pdf&amp;tipo=rutaDocm","2021/1743")</f>
        <v>1071</v>
      </c>
      <c r="B428" t="s" s="12">
        <v>1072</v>
      </c>
      <c r="C428" t="s" s="13">
        <v>1053</v>
      </c>
      <c r="D428" t="s" s="13">
        <v>1070</v>
      </c>
      <c r="E428" s="14"/>
      <c r="F428" s="15"/>
      <c r="G428" s="15"/>
      <c r="H428" s="15"/>
      <c r="I428" s="15"/>
    </row>
    <row r="429" ht="20.05" customHeight="1">
      <c r="A429" t="s" s="11">
        <f>HYPERLINK("https://docm.jccm.es/portaldocm/descargarArchivo.do?ruta=2021/02/24/pdf/2021_1744.pdf&amp;tipo=rutaDocm","2021/1744")</f>
        <v>1073</v>
      </c>
      <c r="B429" t="s" s="12">
        <v>1074</v>
      </c>
      <c r="C429" t="s" s="13">
        <v>1053</v>
      </c>
      <c r="D429" t="s" s="13">
        <v>1070</v>
      </c>
      <c r="E429" s="14"/>
      <c r="F429" s="15"/>
      <c r="G429" s="15"/>
      <c r="H429" s="15"/>
      <c r="I429" s="15"/>
    </row>
    <row r="430" ht="20.05" customHeight="1">
      <c r="A430" t="s" s="11">
        <f>HYPERLINK("https://docm.jccm.es/portaldocm/descargarArchivo.do?ruta=2021/02/24/pdf/2021_1737.pdf&amp;tipo=rutaDocm","2021/1737")</f>
        <v>1075</v>
      </c>
      <c r="B430" t="s" s="12">
        <v>1076</v>
      </c>
      <c r="C430" t="s" s="13">
        <v>1053</v>
      </c>
      <c r="D430" t="s" s="13">
        <v>1077</v>
      </c>
      <c r="E430" s="14"/>
      <c r="F430" s="15"/>
      <c r="G430" s="15"/>
      <c r="H430" s="15"/>
      <c r="I430" s="15"/>
    </row>
    <row r="431" ht="20.05" customHeight="1">
      <c r="A431" t="s" s="11">
        <f>HYPERLINK("https://docm.jccm.es/portaldocm/descargarArchivo.do?ruta=2021/02/24/pdf/2021_1738.pdf&amp;tipo=rutaDocm","2021/1738")</f>
        <v>1078</v>
      </c>
      <c r="B431" t="s" s="12">
        <v>1079</v>
      </c>
      <c r="C431" t="s" s="13">
        <v>1053</v>
      </c>
      <c r="D431" t="s" s="13">
        <v>1077</v>
      </c>
      <c r="E431" s="14"/>
      <c r="F431" s="15"/>
      <c r="G431" s="15"/>
      <c r="H431" s="15"/>
      <c r="I431" s="15"/>
    </row>
    <row r="432" ht="20.05" customHeight="1">
      <c r="A432" t="s" s="11">
        <f>HYPERLINK("https://docm.jccm.es/portaldocm/descargarArchivo.do?ruta=2021/02/24/pdf/2021_1739.pdf&amp;tipo=rutaDocm","2021/1739")</f>
        <v>1080</v>
      </c>
      <c r="B432" t="s" s="12">
        <v>1081</v>
      </c>
      <c r="C432" t="s" s="13">
        <v>1053</v>
      </c>
      <c r="D432" t="s" s="13">
        <v>1077</v>
      </c>
      <c r="E432" s="14"/>
      <c r="F432" s="15"/>
      <c r="G432" s="15"/>
      <c r="H432" s="15"/>
      <c r="I432" s="15"/>
    </row>
    <row r="433" ht="20.05" customHeight="1">
      <c r="A433" t="s" s="11">
        <f>HYPERLINK("https://docm.jccm.es/portaldocm/descargarArchivo.do?ruta=2021/02/24/pdf/2021_1740.pdf&amp;tipo=rutaDocm","2021/1740")</f>
        <v>1082</v>
      </c>
      <c r="B433" t="s" s="12">
        <v>1083</v>
      </c>
      <c r="C433" t="s" s="13">
        <v>1053</v>
      </c>
      <c r="D433" t="s" s="13">
        <v>1077</v>
      </c>
      <c r="E433" s="14"/>
      <c r="F433" s="15"/>
      <c r="G433" s="15"/>
      <c r="H433" s="15"/>
      <c r="I433" s="15"/>
    </row>
    <row r="434" ht="20.05" customHeight="1">
      <c r="A434" t="s" s="11">
        <f>HYPERLINK("https://docm.jccm.es/portaldocm/descargarArchivo.do?ruta=2021/02/24/pdf/2021_1742.pdf&amp;tipo=rutaDocm","2021/1742")</f>
        <v>1084</v>
      </c>
      <c r="B434" t="s" s="12">
        <v>1085</v>
      </c>
      <c r="C434" t="s" s="13">
        <v>1053</v>
      </c>
      <c r="D434" t="s" s="13">
        <v>1077</v>
      </c>
      <c r="E434" s="14"/>
      <c r="F434" s="15"/>
      <c r="G434" s="15"/>
      <c r="H434" s="15"/>
      <c r="I434" s="15"/>
    </row>
    <row r="435" ht="20.05" customHeight="1">
      <c r="A435" t="s" s="11">
        <f>HYPERLINK("https://docm.jccm.es/portaldocm/descargarArchivo.do?ruta=2021/02/24/pdf/2021_1733.pdf&amp;tipo=rutaDocm","2021/1733")</f>
        <v>1086</v>
      </c>
      <c r="B435" t="s" s="12">
        <v>1087</v>
      </c>
      <c r="C435" t="s" s="13">
        <v>1053</v>
      </c>
      <c r="D435" t="s" s="13">
        <v>745</v>
      </c>
      <c r="E435" s="14"/>
      <c r="F435" s="15"/>
      <c r="G435" s="15"/>
      <c r="H435" s="15"/>
      <c r="I435" s="15"/>
    </row>
    <row r="436" ht="20.05" customHeight="1">
      <c r="A436" t="s" s="11">
        <f>HYPERLINK("https://docm.jccm.es/portaldocm/descargarArchivo.do?ruta=2021/02/24/pdf/2021_1722.pdf&amp;tipo=rutaDocm","2021/1722")</f>
        <v>1088</v>
      </c>
      <c r="B436" t="s" s="12">
        <v>1089</v>
      </c>
      <c r="C436" t="s" s="13">
        <v>1053</v>
      </c>
      <c r="D436" t="s" s="13">
        <v>42</v>
      </c>
      <c r="E436" s="14"/>
      <c r="F436" s="15"/>
      <c r="G436" s="15"/>
      <c r="H436" s="15"/>
      <c r="I436" s="15"/>
    </row>
    <row r="437" ht="20.05" customHeight="1">
      <c r="A437" t="s" s="11">
        <f>HYPERLINK("https://docm.jccm.es/portaldocm/descargarArchivo.do?ruta=2021/02/24/pdf/2021_1723.pdf&amp;tipo=rutaDocm","2021/1723")</f>
        <v>1090</v>
      </c>
      <c r="B437" t="s" s="12">
        <v>1091</v>
      </c>
      <c r="C437" t="s" s="13">
        <v>1053</v>
      </c>
      <c r="D437" t="s" s="13">
        <v>42</v>
      </c>
      <c r="E437" s="14"/>
      <c r="F437" s="15"/>
      <c r="G437" s="15"/>
      <c r="H437" s="15"/>
      <c r="I437" s="15"/>
    </row>
    <row r="438" ht="20.05" customHeight="1">
      <c r="A438" t="s" s="11">
        <f>HYPERLINK("https://docm.jccm.es/portaldocm/descargarArchivo.do?ruta=2021/02/24/pdf/2021_1724.pdf&amp;tipo=rutaDocm","2021/1724")</f>
        <v>1092</v>
      </c>
      <c r="B438" t="s" s="12">
        <v>1093</v>
      </c>
      <c r="C438" t="s" s="13">
        <v>1053</v>
      </c>
      <c r="D438" t="s" s="13">
        <v>42</v>
      </c>
      <c r="E438" s="14"/>
      <c r="F438" s="15"/>
      <c r="G438" s="15"/>
      <c r="H438" s="15"/>
      <c r="I438" s="15"/>
    </row>
    <row r="439" ht="20.05" customHeight="1">
      <c r="A439" t="s" s="11">
        <f>HYPERLINK("https://docm.jccm.es/portaldocm/descargarArchivo.do?ruta=2021/02/24/pdf/2021_1726.pdf&amp;tipo=rutaDocm","2021/1726")</f>
        <v>1094</v>
      </c>
      <c r="B439" t="s" s="12">
        <v>1095</v>
      </c>
      <c r="C439" t="s" s="13">
        <v>1053</v>
      </c>
      <c r="D439" t="s" s="13">
        <v>42</v>
      </c>
      <c r="E439" s="14"/>
      <c r="F439" s="15"/>
      <c r="G439" s="15"/>
      <c r="H439" s="15"/>
      <c r="I439" s="15"/>
    </row>
    <row r="440" ht="20.05" customHeight="1">
      <c r="A440" t="s" s="11">
        <f>HYPERLINK("https://docm.jccm.es/portaldocm/descargarArchivo.do?ruta=2021/02/24/pdf/2021_1721.pdf&amp;tipo=rutaDocm","2021/1721")</f>
        <v>1096</v>
      </c>
      <c r="B440" t="s" s="12">
        <v>1097</v>
      </c>
      <c r="C440" t="s" s="13">
        <v>1053</v>
      </c>
      <c r="D440" t="s" s="13">
        <v>42</v>
      </c>
      <c r="E440" s="14"/>
      <c r="F440" s="15"/>
      <c r="G440" s="15"/>
      <c r="H440" s="15"/>
      <c r="I440" s="15"/>
    </row>
    <row r="441" ht="20.05" customHeight="1">
      <c r="A441" t="s" s="11">
        <f>HYPERLINK("https://docm.jccm.es/portaldocm/descargarArchivo.do?ruta=2021/02/24/pdf/2021_1725.pdf&amp;tipo=rutaDocm","2021/1725")</f>
        <v>1098</v>
      </c>
      <c r="B441" t="s" s="12">
        <v>1099</v>
      </c>
      <c r="C441" t="s" s="13">
        <v>1053</v>
      </c>
      <c r="D441" t="s" s="13">
        <v>42</v>
      </c>
      <c r="E441" s="14"/>
      <c r="F441" s="15"/>
      <c r="G441" s="15"/>
      <c r="H441" s="15"/>
      <c r="I441" s="15"/>
    </row>
    <row r="442" ht="20.05" customHeight="1">
      <c r="A442" t="s" s="11">
        <f>HYPERLINK("https://docm.jccm.es/portaldocm/descargarArchivo.do?ruta=2021/02/24/pdf/2021_1727.pdf&amp;tipo=rutaDocm","2021/1727")</f>
        <v>1100</v>
      </c>
      <c r="B442" t="s" s="12">
        <v>1101</v>
      </c>
      <c r="C442" t="s" s="13">
        <v>1053</v>
      </c>
      <c r="D442" t="s" s="13">
        <v>42</v>
      </c>
      <c r="E442" s="14"/>
      <c r="F442" s="15"/>
      <c r="G442" s="15"/>
      <c r="H442" s="15"/>
      <c r="I442" s="15"/>
    </row>
    <row r="443" ht="20.05" customHeight="1">
      <c r="A443" t="s" s="11">
        <f>HYPERLINK("https://docm.jccm.es/portaldocm/descargarArchivo.do?ruta=2021/02/24/pdf/2021_1753.pdf&amp;tipo=rutaDocm","2021/1753")</f>
        <v>1102</v>
      </c>
      <c r="B443" t="s" s="12">
        <v>1103</v>
      </c>
      <c r="C443" t="s" s="13">
        <v>1053</v>
      </c>
      <c r="D443" t="s" s="13">
        <v>42</v>
      </c>
      <c r="E443" s="14"/>
      <c r="F443" s="15"/>
      <c r="G443" s="15"/>
      <c r="H443" s="15"/>
      <c r="I443" s="15"/>
    </row>
    <row r="444" ht="20.05" customHeight="1">
      <c r="A444" t="s" s="11">
        <f>HYPERLINK("https://docm.jccm.es/portaldocm/descargarArchivo.do?ruta=2021/02/24/pdf/2021_1752.pdf&amp;tipo=rutaDocm","2021/1752")</f>
        <v>1104</v>
      </c>
      <c r="B444" t="s" s="12">
        <v>1105</v>
      </c>
      <c r="C444" t="s" s="13">
        <v>1053</v>
      </c>
      <c r="D444" t="s" s="13">
        <v>42</v>
      </c>
      <c r="E444" s="14"/>
      <c r="F444" s="15"/>
      <c r="G444" s="15"/>
      <c r="H444" s="15"/>
      <c r="I444" s="15"/>
    </row>
    <row r="445" ht="20.05" customHeight="1">
      <c r="A445" t="s" s="11">
        <f>HYPERLINK("https://docm.jccm.es/portaldocm/descargarArchivo.do?ruta=2021/02/24/pdf/2021_1747.pdf&amp;tipo=rutaDocm","2021/1747")</f>
        <v>1106</v>
      </c>
      <c r="B445" t="s" s="12">
        <v>1107</v>
      </c>
      <c r="C445" t="s" s="13">
        <v>1053</v>
      </c>
      <c r="D445" t="s" s="13">
        <v>657</v>
      </c>
      <c r="E445" s="14"/>
      <c r="F445" s="15"/>
      <c r="G445" s="15"/>
      <c r="H445" s="15"/>
      <c r="I445" s="15"/>
    </row>
    <row r="446" ht="20.05" customHeight="1">
      <c r="A446" t="s" s="11">
        <f>HYPERLINK("https://docm.jccm.es/portaldocm/descargarArchivo.do?ruta=2021/02/24/pdf/2021_1785.pdf&amp;tipo=rutaDocm","2021/1785")</f>
        <v>1108</v>
      </c>
      <c r="B446" t="s" s="12">
        <v>1109</v>
      </c>
      <c r="C446" t="s" s="13">
        <v>1053</v>
      </c>
      <c r="D446" t="s" s="13">
        <v>1110</v>
      </c>
      <c r="E446" t="s" s="16">
        <v>1111</v>
      </c>
      <c r="F446" s="15"/>
      <c r="G446" s="15"/>
      <c r="H446" s="15"/>
      <c r="I446" s="15"/>
    </row>
    <row r="447" ht="20.05" customHeight="1">
      <c r="A447" t="s" s="11">
        <f>HYPERLINK("https://docm.jccm.es/portaldocm/descargarArchivo.do?ruta=2021/02/24/pdf/2021_1710.pdf&amp;tipo=rutaDocm","2021/1710")</f>
        <v>1112</v>
      </c>
      <c r="B447" t="s" s="12">
        <v>1113</v>
      </c>
      <c r="C447" t="s" s="13">
        <v>1053</v>
      </c>
      <c r="D447" t="s" s="13">
        <v>42</v>
      </c>
      <c r="E447" s="14"/>
      <c r="F447" s="15"/>
      <c r="G447" s="15"/>
      <c r="H447" s="15"/>
      <c r="I447" s="15"/>
    </row>
    <row r="448" ht="20.05" customHeight="1">
      <c r="A448" t="s" s="11">
        <f>HYPERLINK("https://docm.jccm.es/portaldocm/descargarArchivo.do?ruta=2021/02/24/pdf/2021_1715.pdf&amp;tipo=rutaDocm","2021/1715")</f>
        <v>1114</v>
      </c>
      <c r="B448" t="s" s="12">
        <v>1115</v>
      </c>
      <c r="C448" t="s" s="13">
        <v>1053</v>
      </c>
      <c r="D448" t="s" s="13">
        <v>1116</v>
      </c>
      <c r="E448" s="14"/>
      <c r="F448" s="15"/>
      <c r="G448" s="15"/>
      <c r="H448" s="15"/>
      <c r="I448" s="15"/>
    </row>
    <row r="449" ht="20.05" customHeight="1">
      <c r="A449" t="s" s="11">
        <f>HYPERLINK("https://docm.jccm.es/portaldocm/descargarArchivo.do?ruta=2021/02/24/pdf/2021_1707.pdf&amp;tipo=rutaDocm","2021/1707")</f>
        <v>1117</v>
      </c>
      <c r="B449" t="s" s="12">
        <v>1118</v>
      </c>
      <c r="C449" t="s" s="13">
        <v>1053</v>
      </c>
      <c r="D449" t="s" s="13">
        <v>1119</v>
      </c>
      <c r="E449" t="s" s="16">
        <v>1120</v>
      </c>
      <c r="F449" s="15"/>
      <c r="G449" s="15"/>
      <c r="H449" s="15"/>
      <c r="I449" s="15"/>
    </row>
    <row r="450" ht="20.05" customHeight="1">
      <c r="A450" t="s" s="11">
        <f>HYPERLINK("https://docm.jccm.es/portaldocm/descargarArchivo.do?ruta=2021/02/24/pdf/2021_1728.pdf&amp;tipo=rutaDocm","2021/1728")</f>
        <v>1121</v>
      </c>
      <c r="B450" t="s" s="12">
        <v>1122</v>
      </c>
      <c r="C450" t="s" s="13">
        <v>1053</v>
      </c>
      <c r="D450" t="s" s="13">
        <v>1123</v>
      </c>
      <c r="E450" t="s" s="16">
        <v>1124</v>
      </c>
      <c r="F450" s="15"/>
      <c r="G450" s="15"/>
      <c r="H450" s="15"/>
      <c r="I450" s="15"/>
    </row>
    <row r="451" ht="20.05" customHeight="1">
      <c r="A451" t="s" s="11">
        <f>HYPERLINK("https://docm.jccm.es/portaldocm/descargarArchivo.do?ruta=2021/02/24/pdf/2021_1716.pdf&amp;tipo=rutaDocm","2021/1716")</f>
        <v>1125</v>
      </c>
      <c r="B451" t="s" s="12">
        <v>1126</v>
      </c>
      <c r="C451" t="s" s="13">
        <v>1053</v>
      </c>
      <c r="D451" t="s" s="13">
        <v>1127</v>
      </c>
      <c r="E451" t="s" s="16">
        <v>1128</v>
      </c>
      <c r="F451" s="15"/>
      <c r="G451" s="15"/>
      <c r="H451" s="15"/>
      <c r="I451" s="15"/>
    </row>
    <row r="452" ht="20.05" customHeight="1">
      <c r="A452" t="s" s="11">
        <f>HYPERLINK("https://docm.jccm.es/portaldocm/descargarArchivo.do?ruta=2021/02/24/pdf/2021_1714.pdf&amp;tipo=rutaDocm","2021/1714")</f>
        <v>1129</v>
      </c>
      <c r="B452" t="s" s="12">
        <v>1130</v>
      </c>
      <c r="C452" t="s" s="13">
        <v>1053</v>
      </c>
      <c r="D452" t="s" s="13">
        <v>1131</v>
      </c>
      <c r="E452" t="s" s="16">
        <v>1132</v>
      </c>
      <c r="F452" s="15"/>
      <c r="G452" s="15"/>
      <c r="H452" s="15"/>
      <c r="I452" s="15"/>
    </row>
    <row r="453" ht="20.05" customHeight="1">
      <c r="A453" t="s" s="11">
        <f>HYPERLINK("https://docm.jccm.es/portaldocm/descargarArchivo.do?ruta=2021/02/24/pdf/2021_1717.pdf&amp;tipo=rutaDocm","2021/1717")</f>
        <v>1133</v>
      </c>
      <c r="B453" t="s" s="12">
        <v>1134</v>
      </c>
      <c r="C453" t="s" s="13">
        <v>1053</v>
      </c>
      <c r="D453" t="s" s="13">
        <v>1135</v>
      </c>
      <c r="E453" t="s" s="16">
        <v>1136</v>
      </c>
      <c r="F453" s="15"/>
      <c r="G453" s="15"/>
      <c r="H453" s="15"/>
      <c r="I453" s="15"/>
    </row>
    <row r="454" ht="20.05" customHeight="1">
      <c r="A454" t="s" s="11">
        <f>HYPERLINK("https://docm.jccm.es/portaldocm/descargarArchivo.do?ruta=2021/02/24/pdf/2021_1719.pdf&amp;tipo=rutaDocm","2021/1719")</f>
        <v>1137</v>
      </c>
      <c r="B454" t="s" s="12">
        <v>1138</v>
      </c>
      <c r="C454" t="s" s="13">
        <v>1053</v>
      </c>
      <c r="D454" t="s" s="13">
        <v>1139</v>
      </c>
      <c r="E454" t="s" s="16">
        <v>126</v>
      </c>
      <c r="F454" s="15"/>
      <c r="G454" s="15"/>
      <c r="H454" s="15"/>
      <c r="I454" s="15"/>
    </row>
    <row r="455" ht="20.05" customHeight="1">
      <c r="A455" t="s" s="11">
        <f>HYPERLINK("https://docm.jccm.es/portaldocm/descargarArchivo.do?ruta=2021/02/24/pdf/2021_1754.pdf&amp;tipo=rutaDocm","2021/1754")</f>
        <v>1140</v>
      </c>
      <c r="B455" t="s" s="12">
        <v>1141</v>
      </c>
      <c r="C455" t="s" s="13">
        <v>1053</v>
      </c>
      <c r="D455" t="s" s="13">
        <v>1142</v>
      </c>
      <c r="E455" s="14"/>
      <c r="F455" s="15"/>
      <c r="G455" s="15"/>
      <c r="H455" s="15"/>
      <c r="I455" s="15"/>
    </row>
    <row r="456" ht="20.05" customHeight="1">
      <c r="A456" t="s" s="11">
        <f>HYPERLINK("https://docm.jccm.es/portaldocm/descargarArchivo.do?ruta=2021/02/24/pdf/2021_1729.pdf&amp;tipo=rutaDocm","2021/1729")</f>
        <v>1143</v>
      </c>
      <c r="B456" t="s" s="12">
        <v>1144</v>
      </c>
      <c r="C456" t="s" s="13">
        <v>1053</v>
      </c>
      <c r="D456" t="s" s="13">
        <v>1145</v>
      </c>
      <c r="E456" t="s" s="16">
        <v>1146</v>
      </c>
      <c r="F456" s="15"/>
      <c r="G456" s="15"/>
      <c r="H456" s="15"/>
      <c r="I456" s="15"/>
    </row>
    <row r="457" ht="20.05" customHeight="1">
      <c r="A457" t="s" s="11">
        <f>HYPERLINK("https://docm.jccm.es/portaldocm/descargarArchivo.do?ruta=2021/02/24/pdf/2021_1730.pdf&amp;tipo=rutaDocm","2021/1730")</f>
        <v>1147</v>
      </c>
      <c r="B457" t="s" s="12">
        <v>1148</v>
      </c>
      <c r="C457" t="s" s="13">
        <v>1053</v>
      </c>
      <c r="D457" t="s" s="13">
        <v>1145</v>
      </c>
      <c r="E457" t="s" s="16">
        <v>1146</v>
      </c>
      <c r="F457" s="15"/>
      <c r="G457" s="15"/>
      <c r="H457" s="15"/>
      <c r="I457" s="15"/>
    </row>
    <row r="458" ht="20.05" customHeight="1">
      <c r="A458" t="s" s="11">
        <f>HYPERLINK("https://docm.jccm.es/portaldocm/descargarArchivo.do?ruta=2021/02/24/pdf/2021_1731.pdf&amp;tipo=rutaDocm","2021/1731")</f>
        <v>1149</v>
      </c>
      <c r="B458" t="s" s="12">
        <v>1150</v>
      </c>
      <c r="C458" t="s" s="13">
        <v>1053</v>
      </c>
      <c r="D458" t="s" s="13">
        <v>1145</v>
      </c>
      <c r="E458" t="s" s="16">
        <v>1146</v>
      </c>
      <c r="F458" s="15"/>
      <c r="G458" s="15"/>
      <c r="H458" s="15"/>
      <c r="I458" s="15"/>
    </row>
    <row r="459" ht="20.05" customHeight="1">
      <c r="A459" t="s" s="11">
        <f>HYPERLINK("https://docm.jccm.es/portaldocm/descargarArchivo.do?ruta=2021/02/24/pdf/2021_1732.pdf&amp;tipo=rutaDocm","2021/1732")</f>
        <v>1151</v>
      </c>
      <c r="B459" t="s" s="12">
        <v>1152</v>
      </c>
      <c r="C459" t="s" s="13">
        <v>1053</v>
      </c>
      <c r="D459" t="s" s="13">
        <v>1145</v>
      </c>
      <c r="E459" t="s" s="16">
        <v>1146</v>
      </c>
      <c r="F459" s="15"/>
      <c r="G459" s="15"/>
      <c r="H459" s="15"/>
      <c r="I459" s="15"/>
    </row>
    <row r="460" ht="20.05" customHeight="1">
      <c r="A460" t="s" s="11">
        <f>HYPERLINK("https://docm.jccm.es/portaldocm/descargarArchivo.do?ruta=2021/02/24/pdf/2020_11065.pdf&amp;tipo=rutaDocm","2020/11065")</f>
        <v>1153</v>
      </c>
      <c r="B460" t="s" s="12">
        <v>1154</v>
      </c>
      <c r="C460" t="s" s="13">
        <v>1053</v>
      </c>
      <c r="D460" t="s" s="13">
        <v>42</v>
      </c>
      <c r="E460" s="14"/>
      <c r="F460" s="15"/>
      <c r="G460" s="15"/>
      <c r="H460" s="15"/>
      <c r="I460" s="15"/>
    </row>
    <row r="461" ht="20.05" customHeight="1">
      <c r="A461" t="s" s="11">
        <f>HYPERLINK("https://docm.jccm.es/portaldocm/descargarArchivo.do?ruta=2021/02/24/pdf/2021_1447.pdf&amp;tipo=rutaDocm","2021/1447")</f>
        <v>1155</v>
      </c>
      <c r="B461" t="s" s="12">
        <v>1156</v>
      </c>
      <c r="C461" t="s" s="13">
        <v>1053</v>
      </c>
      <c r="D461" t="s" s="13">
        <v>149</v>
      </c>
      <c r="E461" t="s" s="16">
        <v>150</v>
      </c>
      <c r="F461" s="15"/>
      <c r="G461" s="15"/>
      <c r="H461" s="15"/>
      <c r="I461" s="15"/>
    </row>
    <row r="462" ht="20.05" customHeight="1">
      <c r="A462" t="s" s="11">
        <f>HYPERLINK("https://docm.jccm.es/portaldocm/descargarArchivo.do?ruta=2021/02/24/pdf/2020_9514.pdf&amp;tipo=rutaDocm","2020/9514")</f>
        <v>1157</v>
      </c>
      <c r="B462" t="s" s="12">
        <v>1158</v>
      </c>
      <c r="C462" t="s" s="13">
        <v>1053</v>
      </c>
      <c r="D462" t="s" s="13">
        <v>1159</v>
      </c>
      <c r="E462" t="s" s="16">
        <v>581</v>
      </c>
      <c r="F462" s="15"/>
      <c r="G462" s="15"/>
      <c r="H462" s="15"/>
      <c r="I462" s="15"/>
    </row>
    <row r="463" ht="20.05" customHeight="1">
      <c r="A463" t="s" s="11">
        <f>HYPERLINK("https://docm.jccm.es/portaldocm/descargarArchivo.do?ruta=2021/02/24/pdf/2021_1353.pdf&amp;tipo=rutaDocm","2021/1353")</f>
        <v>1160</v>
      </c>
      <c r="B463" t="s" s="12">
        <v>1161</v>
      </c>
      <c r="C463" t="s" s="13">
        <v>1053</v>
      </c>
      <c r="D463" t="s" s="13">
        <v>1162</v>
      </c>
      <c r="E463" t="s" s="16">
        <v>1163</v>
      </c>
      <c r="F463" s="15"/>
      <c r="G463" s="15"/>
      <c r="H463" s="15"/>
      <c r="I463" s="15"/>
    </row>
    <row r="464" ht="20.05" customHeight="1">
      <c r="A464" t="s" s="11">
        <f>HYPERLINK("https://docm.jccm.es/portaldocm/descargarArchivo.do?ruta=2021/02/24/pdf/2021_1354.pdf&amp;tipo=rutaDocm","2021/1354")</f>
        <v>1164</v>
      </c>
      <c r="B464" t="s" s="12">
        <v>1165</v>
      </c>
      <c r="C464" t="s" s="13">
        <v>1053</v>
      </c>
      <c r="D464" t="s" s="13">
        <v>1162</v>
      </c>
      <c r="E464" t="s" s="16">
        <v>1163</v>
      </c>
      <c r="F464" s="15"/>
      <c r="G464" s="15"/>
      <c r="H464" s="15"/>
      <c r="I464" s="15"/>
    </row>
    <row r="465" ht="20.05" customHeight="1">
      <c r="A465" t="s" s="11">
        <f>HYPERLINK("https://docm.jccm.es/portaldocm/descargarArchivo.do?ruta=2021/02/24/pdf/2021_1355.pdf&amp;tipo=rutaDocm","2021/1355")</f>
        <v>1166</v>
      </c>
      <c r="B465" t="s" s="12">
        <v>1167</v>
      </c>
      <c r="C465" t="s" s="13">
        <v>1053</v>
      </c>
      <c r="D465" t="s" s="13">
        <v>1162</v>
      </c>
      <c r="E465" t="s" s="16">
        <v>1163</v>
      </c>
      <c r="F465" s="15"/>
      <c r="G465" s="15"/>
      <c r="H465" s="15"/>
      <c r="I465" s="15"/>
    </row>
    <row r="466" ht="20.05" customHeight="1">
      <c r="A466" t="s" s="11">
        <f>HYPERLINK("https://docm.jccm.es/portaldocm/descargarArchivo.do?ruta=2021/02/24/pdf/2021_1356.pdf&amp;tipo=rutaDocm","2021/1356")</f>
        <v>1168</v>
      </c>
      <c r="B466" t="s" s="12">
        <v>1169</v>
      </c>
      <c r="C466" t="s" s="13">
        <v>1053</v>
      </c>
      <c r="D466" t="s" s="13">
        <v>1162</v>
      </c>
      <c r="E466" t="s" s="16">
        <v>1163</v>
      </c>
      <c r="F466" s="15"/>
      <c r="G466" s="15"/>
      <c r="H466" s="15"/>
      <c r="I466" s="15"/>
    </row>
    <row r="467" ht="20.05" customHeight="1">
      <c r="A467" t="s" s="11">
        <f>HYPERLINK("https://docm.jccm.es/portaldocm/descargarArchivo.do?ruta=2021/02/24/pdf/2021_1528.pdf&amp;tipo=rutaDocm","2021/1528")</f>
        <v>1170</v>
      </c>
      <c r="B467" t="s" s="12">
        <v>1171</v>
      </c>
      <c r="C467" t="s" s="13">
        <v>1053</v>
      </c>
      <c r="D467" t="s" s="13">
        <v>1162</v>
      </c>
      <c r="E467" t="s" s="16">
        <v>1163</v>
      </c>
      <c r="F467" s="15"/>
      <c r="G467" s="15"/>
      <c r="H467" s="15"/>
      <c r="I467" s="15"/>
    </row>
    <row r="468" ht="20.05" customHeight="1">
      <c r="A468" t="s" s="11">
        <f>HYPERLINK("https://docm.jccm.es/portaldocm/descargarArchivo.do?ruta=2021/02/24/pdf/2021_1532.pdf&amp;tipo=rutaDocm","2021/1532")</f>
        <v>1172</v>
      </c>
      <c r="B468" t="s" s="12">
        <v>1173</v>
      </c>
      <c r="C468" t="s" s="13">
        <v>1053</v>
      </c>
      <c r="D468" t="s" s="13">
        <v>1162</v>
      </c>
      <c r="E468" t="s" s="16">
        <v>1163</v>
      </c>
      <c r="F468" s="15"/>
      <c r="G468" s="15"/>
      <c r="H468" s="15"/>
      <c r="I468" s="15"/>
    </row>
    <row r="469" ht="20.05" customHeight="1">
      <c r="A469" t="s" s="11">
        <f>HYPERLINK("https://docm.jccm.es/portaldocm/descargarArchivo.do?ruta=2021/02/24/pdf/2021_1535.pdf&amp;tipo=rutaDocm","2021/1535")</f>
        <v>1174</v>
      </c>
      <c r="B469" t="s" s="12">
        <v>1175</v>
      </c>
      <c r="C469" t="s" s="13">
        <v>1053</v>
      </c>
      <c r="D469" t="s" s="13">
        <v>1162</v>
      </c>
      <c r="E469" t="s" s="16">
        <v>1163</v>
      </c>
      <c r="F469" s="15"/>
      <c r="G469" s="15"/>
      <c r="H469" s="15"/>
      <c r="I469" s="15"/>
    </row>
    <row r="470" ht="20.05" customHeight="1">
      <c r="A470" t="s" s="11">
        <f>HYPERLINK("https://docm.jccm.es/portaldocm/descargarArchivo.do?ruta=2021/02/24/pdf/2021_1580.pdf&amp;tipo=rutaDocm","2021/1580")</f>
        <v>1176</v>
      </c>
      <c r="B470" t="s" s="12">
        <v>1177</v>
      </c>
      <c r="C470" t="s" s="13">
        <v>1053</v>
      </c>
      <c r="D470" s="15"/>
      <c r="E470" s="14"/>
      <c r="F470" s="15"/>
      <c r="G470" s="15"/>
      <c r="H470" s="15"/>
      <c r="I470" s="15"/>
    </row>
    <row r="471" ht="20.05" customHeight="1">
      <c r="A471" t="s" s="11">
        <f>HYPERLINK("https://docm.jccm.es/portaldocm/descargarArchivo.do?ruta=2021/02/24/pdf/2021_1832.pdf&amp;tipo=rutaDocm","2021/1832")</f>
        <v>1178</v>
      </c>
      <c r="B471" t="s" s="12">
        <v>1179</v>
      </c>
      <c r="C471" t="s" s="13">
        <v>1053</v>
      </c>
      <c r="D471" s="15"/>
      <c r="E471" s="14"/>
      <c r="F471" s="15"/>
      <c r="G471" s="15"/>
      <c r="H471" s="15"/>
      <c r="I471" s="15"/>
    </row>
    <row r="472" ht="20.05" customHeight="1">
      <c r="A472" t="s" s="11">
        <f>HYPERLINK("https://docm.jccm.es/portaldocm/descargarArchivo.do?ruta=2021/02/24/pdf/2021_1507.pdf&amp;tipo=rutaDocm","2021/1507")</f>
        <v>1180</v>
      </c>
      <c r="B472" t="s" s="12">
        <v>1181</v>
      </c>
      <c r="C472" t="s" s="13">
        <v>1053</v>
      </c>
      <c r="D472" t="s" s="13">
        <v>1182</v>
      </c>
      <c r="E472" s="14"/>
      <c r="F472" s="15"/>
      <c r="G472" s="15"/>
      <c r="H472" s="15"/>
      <c r="I472" s="15"/>
    </row>
    <row r="473" ht="20.05" customHeight="1">
      <c r="A473" t="s" s="11">
        <f>HYPERLINK("https://docm.jccm.es/portaldocm/descargarArchivo.do?ruta=2021/02/24/pdf/2021_1333.pdf&amp;tipo=rutaDocm","2021/1333")</f>
        <v>1183</v>
      </c>
      <c r="B473" t="s" s="12">
        <v>1184</v>
      </c>
      <c r="C473" t="s" s="13">
        <v>1053</v>
      </c>
      <c r="D473" s="15"/>
      <c r="E473" s="14"/>
      <c r="F473" s="15"/>
      <c r="G473" s="15"/>
      <c r="H473" s="15"/>
      <c r="I473" s="15"/>
    </row>
    <row r="474" ht="20.05" customHeight="1">
      <c r="A474" t="s" s="11">
        <f>HYPERLINK("https://docm.jccm.es/portaldocm/descargarArchivo.do?ruta=2021/02/24/pdf/2021_1647.pdf&amp;tipo=rutaDocm","2021/1647")</f>
        <v>1185</v>
      </c>
      <c r="B474" t="s" s="12">
        <v>1186</v>
      </c>
      <c r="C474" t="s" s="13">
        <v>1053</v>
      </c>
      <c r="D474" s="15"/>
      <c r="E474" s="14"/>
      <c r="F474" s="15"/>
      <c r="G474" s="15"/>
      <c r="H474" s="15"/>
      <c r="I474" s="15"/>
    </row>
    <row r="475" ht="20.05" customHeight="1">
      <c r="A475" t="s" s="11">
        <f>HYPERLINK("https://docm.jccm.es/portaldocm/descargarArchivo.do?ruta=2021/02/24/pdf/2021_1697.pdf&amp;tipo=rutaDocm","2021/1697")</f>
        <v>1187</v>
      </c>
      <c r="B475" t="s" s="12">
        <v>1188</v>
      </c>
      <c r="C475" t="s" s="13">
        <v>1053</v>
      </c>
      <c r="D475" s="15"/>
      <c r="E475" s="14"/>
      <c r="F475" s="15"/>
      <c r="G475" s="15"/>
      <c r="H475" s="15"/>
      <c r="I475" s="15"/>
    </row>
    <row r="476" ht="20.05" customHeight="1">
      <c r="A476" t="s" s="11">
        <f>HYPERLINK("https://docm.jccm.es/portaldocm/descargarArchivo.do?ruta=2021/02/25/pdf/2021_1615.pdf&amp;tipo=rutaDocm","2021/1615")</f>
        <v>1189</v>
      </c>
      <c r="B476" t="s" s="12">
        <v>1190</v>
      </c>
      <c r="C476" t="s" s="13">
        <v>1191</v>
      </c>
      <c r="D476" t="s" s="13">
        <v>1192</v>
      </c>
      <c r="E476" t="s" s="16">
        <v>1193</v>
      </c>
      <c r="F476" s="15"/>
      <c r="G476" s="15"/>
      <c r="H476" s="15"/>
      <c r="I476" s="15"/>
    </row>
    <row r="477" ht="20.05" customHeight="1">
      <c r="A477" t="s" s="11">
        <f>HYPERLINK("https://docm.jccm.es/portaldocm/descargarArchivo.do?ruta=2021/02/25/pdf/2021_1967.pdf&amp;tipo=rutaDocm","2021/1967")</f>
        <v>1194</v>
      </c>
      <c r="B477" t="s" s="12">
        <v>1195</v>
      </c>
      <c r="C477" t="s" s="13">
        <v>1191</v>
      </c>
      <c r="D477" t="s" s="13">
        <v>1196</v>
      </c>
      <c r="E477" s="14"/>
      <c r="F477" s="15"/>
      <c r="G477" s="15"/>
      <c r="H477" s="15"/>
      <c r="I477" s="15"/>
    </row>
    <row r="478" ht="20.05" customHeight="1">
      <c r="A478" t="s" s="11">
        <f>HYPERLINK("https://docm.jccm.es/portaldocm/descargarArchivo.do?ruta=2021/02/25/pdf/2021_1831.pdf&amp;tipo=rutaDocm","2021/1831")</f>
        <v>1197</v>
      </c>
      <c r="B478" t="s" s="12">
        <v>1198</v>
      </c>
      <c r="C478" t="s" s="13">
        <v>1191</v>
      </c>
      <c r="D478" t="s" s="13">
        <v>42</v>
      </c>
      <c r="E478" s="14"/>
      <c r="F478" s="15"/>
      <c r="G478" s="15"/>
      <c r="H478" s="15"/>
      <c r="I478" s="15"/>
    </row>
    <row r="479" ht="20.05" customHeight="1">
      <c r="A479" t="s" s="11">
        <f>HYPERLINK("https://docm.jccm.es/portaldocm/descargarArchivo.do?ruta=2021/02/25/pdf/2021_1786.pdf&amp;tipo=rutaDocm","2021/1786")</f>
        <v>1199</v>
      </c>
      <c r="B479" t="s" s="12">
        <v>1200</v>
      </c>
      <c r="C479" t="s" s="13">
        <v>1191</v>
      </c>
      <c r="D479" t="s" s="13">
        <v>42</v>
      </c>
      <c r="E479" s="14"/>
      <c r="F479" s="15"/>
      <c r="G479" s="15"/>
      <c r="H479" s="15"/>
      <c r="I479" s="15"/>
    </row>
    <row r="480" ht="20.05" customHeight="1">
      <c r="A480" t="s" s="11">
        <f>HYPERLINK("https://docm.jccm.es/portaldocm/descargarArchivo.do?ruta=2021/02/25/pdf/2021_1789.pdf&amp;tipo=rutaDocm","2021/1789")</f>
        <v>1201</v>
      </c>
      <c r="B480" t="s" s="12">
        <v>1202</v>
      </c>
      <c r="C480" t="s" s="13">
        <v>1191</v>
      </c>
      <c r="D480" t="s" s="13">
        <v>42</v>
      </c>
      <c r="E480" s="14"/>
      <c r="F480" s="15"/>
      <c r="G480" s="15"/>
      <c r="H480" s="15"/>
      <c r="I480" s="15"/>
    </row>
    <row r="481" ht="20.05" customHeight="1">
      <c r="A481" t="s" s="11">
        <f>HYPERLINK("https://docm.jccm.es/portaldocm/descargarArchivo.do?ruta=2021/02/25/pdf/2021_1791.pdf&amp;tipo=rutaDocm","2021/1791")</f>
        <v>1203</v>
      </c>
      <c r="B481" t="s" s="12">
        <v>1204</v>
      </c>
      <c r="C481" t="s" s="13">
        <v>1191</v>
      </c>
      <c r="D481" t="s" s="13">
        <v>42</v>
      </c>
      <c r="E481" s="14"/>
      <c r="F481" s="15"/>
      <c r="G481" s="15"/>
      <c r="H481" s="15"/>
      <c r="I481" s="15"/>
    </row>
    <row r="482" ht="20.05" customHeight="1">
      <c r="A482" t="s" s="11">
        <f>HYPERLINK("https://docm.jccm.es/portaldocm/descargarArchivo.do?ruta=2021/02/25/pdf/2021_1792.pdf&amp;tipo=rutaDocm","2021/1792")</f>
        <v>1205</v>
      </c>
      <c r="B482" t="s" s="12">
        <v>1206</v>
      </c>
      <c r="C482" t="s" s="13">
        <v>1191</v>
      </c>
      <c r="D482" t="s" s="13">
        <v>42</v>
      </c>
      <c r="E482" s="14"/>
      <c r="F482" s="15"/>
      <c r="G482" s="15"/>
      <c r="H482" s="15"/>
      <c r="I482" s="15"/>
    </row>
    <row r="483" ht="20.05" customHeight="1">
      <c r="A483" t="s" s="11">
        <f>HYPERLINK("https://docm.jccm.es/portaldocm/descargarArchivo.do?ruta=2021/02/25/pdf/2021_1793.pdf&amp;tipo=rutaDocm","2021/1793")</f>
        <v>1207</v>
      </c>
      <c r="B483" t="s" s="12">
        <v>1208</v>
      </c>
      <c r="C483" t="s" s="13">
        <v>1191</v>
      </c>
      <c r="D483" t="s" s="13">
        <v>42</v>
      </c>
      <c r="E483" s="14"/>
      <c r="F483" s="15"/>
      <c r="G483" s="15"/>
      <c r="H483" s="15"/>
      <c r="I483" s="15"/>
    </row>
    <row r="484" ht="20.05" customHeight="1">
      <c r="A484" t="s" s="11">
        <f>HYPERLINK("https://docm.jccm.es/portaldocm/descargarArchivo.do?ruta=2021/02/25/pdf/2021_1783.pdf&amp;tipo=rutaDocm","2021/1783")</f>
        <v>1209</v>
      </c>
      <c r="B484" t="s" s="12">
        <v>1210</v>
      </c>
      <c r="C484" t="s" s="13">
        <v>1191</v>
      </c>
      <c r="D484" t="s" s="13">
        <v>42</v>
      </c>
      <c r="E484" s="14"/>
      <c r="F484" s="15"/>
      <c r="G484" s="15"/>
      <c r="H484" s="15"/>
      <c r="I484" s="15"/>
    </row>
    <row r="485" ht="20.05" customHeight="1">
      <c r="A485" t="s" s="11">
        <f>HYPERLINK("https://docm.jccm.es/portaldocm/descargarArchivo.do?ruta=2021/02/25/pdf/2021_1784.pdf&amp;tipo=rutaDocm","2021/1784")</f>
        <v>1211</v>
      </c>
      <c r="B485" t="s" s="12">
        <v>1212</v>
      </c>
      <c r="C485" t="s" s="13">
        <v>1191</v>
      </c>
      <c r="D485" t="s" s="13">
        <v>42</v>
      </c>
      <c r="E485" s="14"/>
      <c r="F485" s="15"/>
      <c r="G485" s="15"/>
      <c r="H485" s="15"/>
      <c r="I485" s="15"/>
    </row>
    <row r="486" ht="20.05" customHeight="1">
      <c r="A486" t="s" s="11">
        <f>HYPERLINK("https://docm.jccm.es/portaldocm/descargarArchivo.do?ruta=2021/02/25/pdf/2021_1787.pdf&amp;tipo=rutaDocm","2021/1787")</f>
        <v>1213</v>
      </c>
      <c r="B486" t="s" s="12">
        <v>1214</v>
      </c>
      <c r="C486" t="s" s="13">
        <v>1191</v>
      </c>
      <c r="D486" t="s" s="13">
        <v>42</v>
      </c>
      <c r="E486" s="14"/>
      <c r="F486" s="15"/>
      <c r="G486" s="15"/>
      <c r="H486" s="15"/>
      <c r="I486" s="15"/>
    </row>
    <row r="487" ht="20.05" customHeight="1">
      <c r="A487" t="s" s="11">
        <f>HYPERLINK("https://docm.jccm.es/portaldocm/descargarArchivo.do?ruta=2021/02/25/pdf/2021_1790.pdf&amp;tipo=rutaDocm","2021/1790")</f>
        <v>1215</v>
      </c>
      <c r="B487" t="s" s="12">
        <v>1216</v>
      </c>
      <c r="C487" t="s" s="13">
        <v>1191</v>
      </c>
      <c r="D487" t="s" s="13">
        <v>42</v>
      </c>
      <c r="E487" s="14"/>
      <c r="F487" s="15"/>
      <c r="G487" s="15"/>
      <c r="H487" s="15"/>
      <c r="I487" s="15"/>
    </row>
    <row r="488" ht="20.05" customHeight="1">
      <c r="A488" t="s" s="11">
        <f>HYPERLINK("https://docm.jccm.es/portaldocm/descargarArchivo.do?ruta=2021/02/25/pdf/2021_1794.pdf&amp;tipo=rutaDocm","2021/1794")</f>
        <v>1217</v>
      </c>
      <c r="B488" t="s" s="12">
        <v>1218</v>
      </c>
      <c r="C488" t="s" s="13">
        <v>1191</v>
      </c>
      <c r="D488" t="s" s="13">
        <v>42</v>
      </c>
      <c r="E488" s="14"/>
      <c r="F488" s="15"/>
      <c r="G488" s="15"/>
      <c r="H488" s="15"/>
      <c r="I488" s="15"/>
    </row>
    <row r="489" ht="20.05" customHeight="1">
      <c r="A489" t="s" s="11">
        <f>HYPERLINK("https://docm.jccm.es/portaldocm/descargarArchivo.do?ruta=2021/02/25/pdf/2021_1762.pdf&amp;tipo=rutaDocm","2021/1762")</f>
        <v>1219</v>
      </c>
      <c r="B489" t="s" s="12">
        <v>1220</v>
      </c>
      <c r="C489" t="s" s="13">
        <v>1191</v>
      </c>
      <c r="D489" t="s" s="13">
        <v>42</v>
      </c>
      <c r="E489" s="14"/>
      <c r="F489" s="15"/>
      <c r="G489" s="15"/>
      <c r="H489" s="15"/>
      <c r="I489" s="15"/>
    </row>
    <row r="490" ht="20.05" customHeight="1">
      <c r="A490" t="s" s="11">
        <f>HYPERLINK("https://docm.jccm.es/portaldocm/descargarArchivo.do?ruta=2021/02/25/pdf/2021_1764.pdf&amp;tipo=rutaDocm","2021/1764")</f>
        <v>1221</v>
      </c>
      <c r="B490" t="s" s="12">
        <v>1222</v>
      </c>
      <c r="C490" t="s" s="13">
        <v>1191</v>
      </c>
      <c r="D490" t="s" s="13">
        <v>1223</v>
      </c>
      <c r="E490" t="s" s="16">
        <v>1224</v>
      </c>
      <c r="F490" s="15"/>
      <c r="G490" s="15"/>
      <c r="H490" s="15"/>
      <c r="I490" s="15"/>
    </row>
    <row r="491" ht="20.05" customHeight="1">
      <c r="A491" t="s" s="11">
        <f>HYPERLINK("https://docm.jccm.es/portaldocm/descargarArchivo.do?ruta=2021/02/25/pdf/2021_1770.pdf&amp;tipo=rutaDocm","2021/1770")</f>
        <v>1225</v>
      </c>
      <c r="B491" t="s" s="12">
        <v>1226</v>
      </c>
      <c r="C491" t="s" s="13">
        <v>1191</v>
      </c>
      <c r="D491" t="s" s="13">
        <v>953</v>
      </c>
      <c r="E491" t="s" s="16">
        <v>954</v>
      </c>
      <c r="F491" s="15"/>
      <c r="G491" s="15"/>
      <c r="H491" s="15"/>
      <c r="I491" s="15"/>
    </row>
    <row r="492" ht="20.05" customHeight="1">
      <c r="A492" t="s" s="11">
        <f>HYPERLINK("https://docm.jccm.es/portaldocm/descargarArchivo.do?ruta=2021/02/25/pdf/2021_1771.pdf&amp;tipo=rutaDocm","2021/1771")</f>
        <v>1227</v>
      </c>
      <c r="B492" t="s" s="12">
        <v>1228</v>
      </c>
      <c r="C492" t="s" s="13">
        <v>1191</v>
      </c>
      <c r="D492" t="s" s="13">
        <v>42</v>
      </c>
      <c r="E492" s="14"/>
      <c r="F492" s="15"/>
      <c r="G492" s="15"/>
      <c r="H492" s="15"/>
      <c r="I492" s="15"/>
    </row>
    <row r="493" ht="20.05" customHeight="1">
      <c r="A493" t="s" s="11">
        <f>HYPERLINK("https://docm.jccm.es/portaldocm/descargarArchivo.do?ruta=2021/02/25/pdf/2021_1806.pdf&amp;tipo=rutaDocm","2021/1806")</f>
        <v>1229</v>
      </c>
      <c r="B493" t="s" s="12">
        <v>1230</v>
      </c>
      <c r="C493" t="s" s="13">
        <v>1191</v>
      </c>
      <c r="D493" t="s" s="13">
        <v>1231</v>
      </c>
      <c r="E493" t="s" s="16">
        <v>1232</v>
      </c>
      <c r="F493" s="15"/>
      <c r="G493" s="15"/>
      <c r="H493" s="15"/>
      <c r="I493" s="15"/>
    </row>
    <row r="494" ht="20.05" customHeight="1">
      <c r="A494" t="s" s="11">
        <f>HYPERLINK("https://docm.jccm.es/portaldocm/descargarArchivo.do?ruta=2021/02/25/pdf/2021_1805.pdf&amp;tipo=rutaDocm","2021/1805")</f>
        <v>1233</v>
      </c>
      <c r="B494" t="s" s="12">
        <v>1234</v>
      </c>
      <c r="C494" t="s" s="13">
        <v>1191</v>
      </c>
      <c r="D494" t="s" s="13">
        <v>1235</v>
      </c>
      <c r="E494" t="s" s="16">
        <v>1236</v>
      </c>
      <c r="F494" s="15"/>
      <c r="G494" s="15"/>
      <c r="H494" s="15"/>
      <c r="I494" s="15"/>
    </row>
    <row r="495" ht="20.05" customHeight="1">
      <c r="A495" t="s" s="11">
        <f>HYPERLINK("https://docm.jccm.es/portaldocm/descargarArchivo.do?ruta=2021/02/25/pdf/2021_1781.pdf&amp;tipo=rutaDocm","2021/1781")</f>
        <v>1237</v>
      </c>
      <c r="B495" t="s" s="12">
        <v>1238</v>
      </c>
      <c r="C495" t="s" s="13">
        <v>1191</v>
      </c>
      <c r="D495" s="15"/>
      <c r="E495" s="14"/>
      <c r="F495" s="15"/>
      <c r="G495" s="15"/>
      <c r="H495" s="15"/>
      <c r="I495" s="15"/>
    </row>
    <row r="496" ht="20.05" customHeight="1">
      <c r="A496" t="s" s="11">
        <f>HYPERLINK("https://docm.jccm.es/portaldocm/descargarArchivo.do?ruta=2021/02/25/pdf/2021_1796.pdf&amp;tipo=rutaDocm","2021/1796")</f>
        <v>1239</v>
      </c>
      <c r="B496" t="s" s="12">
        <v>1240</v>
      </c>
      <c r="C496" t="s" s="13">
        <v>1191</v>
      </c>
      <c r="D496" s="15"/>
      <c r="E496" s="14"/>
      <c r="F496" s="15"/>
      <c r="G496" s="15"/>
      <c r="H496" s="15"/>
      <c r="I496" s="15"/>
    </row>
    <row r="497" ht="20.05" customHeight="1">
      <c r="A497" t="s" s="11">
        <f>HYPERLINK("https://docm.jccm.es/portaldocm/descargarArchivo.do?ruta=2021/02/25/pdf/2021_1763.pdf&amp;tipo=rutaDocm","2021/1763")</f>
        <v>1241</v>
      </c>
      <c r="B497" t="s" s="12">
        <v>1242</v>
      </c>
      <c r="C497" t="s" s="13">
        <v>1191</v>
      </c>
      <c r="D497" s="15"/>
      <c r="E497" s="14"/>
      <c r="F497" s="15"/>
      <c r="G497" s="15"/>
      <c r="H497" s="15"/>
      <c r="I497" s="15"/>
    </row>
    <row r="498" ht="20.05" customHeight="1">
      <c r="A498" t="s" s="11">
        <f>HYPERLINK("https://docm.jccm.es/portaldocm/descargarArchivo.do?ruta=2021/02/25/pdf/2021_1807.pdf&amp;tipo=rutaDocm","2021/1807")</f>
        <v>1243</v>
      </c>
      <c r="B498" t="s" s="12">
        <v>1244</v>
      </c>
      <c r="C498" t="s" s="13">
        <v>1191</v>
      </c>
      <c r="D498" t="s" s="13">
        <v>1245</v>
      </c>
      <c r="E498" s="14"/>
      <c r="F498" s="15"/>
      <c r="G498" s="15"/>
      <c r="H498" s="15"/>
      <c r="I498" s="15"/>
    </row>
    <row r="499" ht="20.05" customHeight="1">
      <c r="A499" t="s" s="11">
        <f>HYPERLINK("https://docm.jccm.es/portaldocm/descargarArchivo.do?ruta=2021/02/25/pdf/2021_1041.pdf&amp;tipo=rutaDocm","2021/1041")</f>
        <v>1246</v>
      </c>
      <c r="B499" t="s" s="12">
        <v>1247</v>
      </c>
      <c r="C499" t="s" s="13">
        <v>1191</v>
      </c>
      <c r="D499" s="15"/>
      <c r="E499" s="14"/>
      <c r="F499" s="15"/>
      <c r="G499" s="15"/>
      <c r="H499" s="15"/>
      <c r="I499" s="15"/>
    </row>
    <row r="500" ht="20.05" customHeight="1">
      <c r="A500" t="s" s="11">
        <f>HYPERLINK("https://docm.jccm.es/portaldocm/descargarArchivo.do?ruta=2021/02/25/pdf/2021_1270.pdf&amp;tipo=rutaDocm","2021/1270")</f>
        <v>1248</v>
      </c>
      <c r="B500" t="s" s="12">
        <v>1249</v>
      </c>
      <c r="C500" t="s" s="13">
        <v>1191</v>
      </c>
      <c r="D500" s="15"/>
      <c r="E500" s="14"/>
      <c r="F500" s="15"/>
      <c r="G500" s="15"/>
      <c r="H500" s="15"/>
      <c r="I500" s="15"/>
    </row>
    <row r="501" ht="20.05" customHeight="1">
      <c r="A501" t="s" s="11">
        <f>HYPERLINK("https://docm.jccm.es/portaldocm/descargarArchivo.do?ruta=2021/02/25/pdf/2021_1643.pdf&amp;tipo=rutaDocm","2021/1643")</f>
        <v>1250</v>
      </c>
      <c r="B501" t="s" s="12">
        <v>1251</v>
      </c>
      <c r="C501" t="s" s="13">
        <v>1191</v>
      </c>
      <c r="D501" t="s" s="13">
        <v>1252</v>
      </c>
      <c r="E501" s="14"/>
      <c r="F501" s="15"/>
      <c r="G501" s="15"/>
      <c r="H501" s="15"/>
      <c r="I501" s="15"/>
    </row>
    <row r="502" ht="20.05" customHeight="1">
      <c r="A502" t="s" s="11">
        <f>HYPERLINK("https://docm.jccm.es/portaldocm/descargarArchivo.do?ruta=2021/02/25/pdf/2021_1703.pdf&amp;tipo=rutaDocm","2021/1703")</f>
        <v>1253</v>
      </c>
      <c r="B502" t="s" s="12">
        <v>1254</v>
      </c>
      <c r="C502" t="s" s="13">
        <v>1191</v>
      </c>
      <c r="D502" s="15"/>
      <c r="E502" s="14"/>
      <c r="F502" s="15"/>
      <c r="G502" s="15"/>
      <c r="H502" s="15"/>
      <c r="I502" s="15"/>
    </row>
    <row r="503" ht="20.05" customHeight="1">
      <c r="A503" t="s" s="11">
        <f>HYPERLINK("https://docm.jccm.es/portaldocm/descargarArchivo.do?ruta=2021/02/25/pdf/2021_1736.pdf&amp;tipo=rutaDocm","2021/1736")</f>
        <v>1255</v>
      </c>
      <c r="B503" t="s" s="12">
        <v>1256</v>
      </c>
      <c r="C503" t="s" s="13">
        <v>1191</v>
      </c>
      <c r="D503" s="15"/>
      <c r="E503" s="14"/>
      <c r="F503" s="15"/>
      <c r="G503" s="15"/>
      <c r="H503" s="15"/>
      <c r="I503" s="15"/>
    </row>
    <row r="504" ht="20.05" customHeight="1">
      <c r="A504" t="s" s="11">
        <f>HYPERLINK("https://docm.jccm.es/portaldocm/descargarArchivo.do?ruta=2021/02/25/pdf/2021_1542.pdf&amp;tipo=rutaDocm","2021/1542")</f>
        <v>1257</v>
      </c>
      <c r="B504" t="s" s="12">
        <v>1258</v>
      </c>
      <c r="C504" t="s" s="13">
        <v>1191</v>
      </c>
      <c r="D504" s="15"/>
      <c r="E504" s="14"/>
      <c r="F504" s="15"/>
      <c r="G504" s="15"/>
      <c r="H504" s="15"/>
      <c r="I504" s="15"/>
    </row>
    <row r="505" ht="20.05" customHeight="1">
      <c r="A505" t="s" s="11">
        <f>HYPERLINK("https://docm.jccm.es/portaldocm/descargarArchivo.do?ruta=2021/02/25/pdf/2021_1607.pdf&amp;tipo=rutaDocm","2021/1607")</f>
        <v>1259</v>
      </c>
      <c r="B505" t="s" s="12">
        <v>1260</v>
      </c>
      <c r="C505" t="s" s="13">
        <v>1191</v>
      </c>
      <c r="D505" t="s" s="13">
        <v>42</v>
      </c>
      <c r="E505" s="14"/>
      <c r="F505" s="15"/>
      <c r="G505" s="15"/>
      <c r="H505" s="15"/>
      <c r="I505" s="15"/>
    </row>
    <row r="506" ht="20.05" customHeight="1">
      <c r="A506" t="s" s="11">
        <f>HYPERLINK("https://docm.jccm.es/portaldocm/descargarArchivo.do?ruta=2021/02/25/pdf/2021_1550.pdf&amp;tipo=rutaDocm","2021/1550")</f>
        <v>1261</v>
      </c>
      <c r="B506" t="s" s="12">
        <v>1262</v>
      </c>
      <c r="C506" t="s" s="13">
        <v>1191</v>
      </c>
      <c r="D506" s="15"/>
      <c r="E506" s="14"/>
      <c r="F506" s="15"/>
      <c r="G506" s="15"/>
      <c r="H506" s="15"/>
      <c r="I506" s="15"/>
    </row>
    <row r="507" ht="20.05" customHeight="1">
      <c r="A507" t="s" s="11">
        <f>HYPERLINK("https://docm.jccm.es/portaldocm/descargarArchivo.do?ruta=2021/02/25/pdf/2021_1363.pdf&amp;tipo=rutaDocm","2021/1363")</f>
        <v>1263</v>
      </c>
      <c r="B507" t="s" s="12">
        <v>1264</v>
      </c>
      <c r="C507" t="s" s="13">
        <v>1191</v>
      </c>
      <c r="D507" s="15"/>
      <c r="E507" s="14"/>
      <c r="F507" s="15"/>
      <c r="G507" s="15"/>
      <c r="H507" s="15"/>
      <c r="I507" s="15"/>
    </row>
    <row r="508" ht="20.05" customHeight="1">
      <c r="A508" t="s" s="11">
        <f>HYPERLINK("https://docm.jccm.es/portaldocm/descargarArchivo.do?ruta=2021/02/26/pdf/2021_1991.pdf&amp;tipo=rutaDocm","2021/1991")</f>
        <v>1265</v>
      </c>
      <c r="B508" t="s" s="12">
        <v>1266</v>
      </c>
      <c r="C508" t="s" s="13">
        <v>1267</v>
      </c>
      <c r="D508" t="s" s="13">
        <v>1268</v>
      </c>
      <c r="E508" s="14"/>
      <c r="F508" s="15"/>
      <c r="G508" s="15"/>
      <c r="H508" s="15"/>
      <c r="I508" s="15"/>
    </row>
    <row r="509" ht="20.05" customHeight="1">
      <c r="A509" t="s" s="11">
        <f>HYPERLINK("https://docm.jccm.es/portaldocm/descargarArchivo.do?ruta=2021/02/26/pdf/2021_2007.pdf&amp;tipo=rutaDocm","2021/2007")</f>
        <v>1269</v>
      </c>
      <c r="B509" t="s" s="12">
        <v>1270</v>
      </c>
      <c r="C509" t="s" s="13">
        <v>1267</v>
      </c>
      <c r="D509" t="s" s="13">
        <v>1271</v>
      </c>
      <c r="E509" s="14"/>
      <c r="F509" s="15"/>
      <c r="G509" s="15"/>
      <c r="H509" s="15"/>
      <c r="I509" s="15"/>
    </row>
    <row r="510" ht="20.05" customHeight="1">
      <c r="A510" t="s" s="11">
        <f>HYPERLINK("https://docm.jccm.es/portaldocm/descargarArchivo.do?ruta=2021/02/26/pdf/2021_1827.pdf&amp;tipo=rutaDocm","2021/1827")</f>
        <v>1272</v>
      </c>
      <c r="B510" t="s" s="12">
        <v>1273</v>
      </c>
      <c r="C510" t="s" s="13">
        <v>1267</v>
      </c>
      <c r="D510" t="s" s="13">
        <v>42</v>
      </c>
      <c r="E510" s="14"/>
      <c r="F510" s="15"/>
      <c r="G510" s="15"/>
      <c r="H510" s="15"/>
      <c r="I510" s="15"/>
    </row>
    <row r="511" ht="20.05" customHeight="1">
      <c r="A511" t="s" s="11">
        <f>HYPERLINK("https://docm.jccm.es/portaldocm/descargarArchivo.do?ruta=2021/02/26/pdf/2021_1829.pdf&amp;tipo=rutaDocm","2021/1829")</f>
        <v>1274</v>
      </c>
      <c r="B511" t="s" s="12">
        <v>1275</v>
      </c>
      <c r="C511" t="s" s="13">
        <v>1267</v>
      </c>
      <c r="D511" t="s" s="13">
        <v>42</v>
      </c>
      <c r="E511" s="14"/>
      <c r="F511" s="15"/>
      <c r="G511" s="15"/>
      <c r="H511" s="15"/>
      <c r="I511" s="15"/>
    </row>
    <row r="512" ht="20.05" customHeight="1">
      <c r="A512" t="s" s="11">
        <f>HYPERLINK("https://docm.jccm.es/portaldocm/descargarArchivo.do?ruta=2021/02/26/pdf/2021_1848.pdf&amp;tipo=rutaDocm","2021/1848")</f>
        <v>1276</v>
      </c>
      <c r="B512" t="s" s="12">
        <v>1277</v>
      </c>
      <c r="C512" t="s" s="13">
        <v>1267</v>
      </c>
      <c r="D512" t="s" s="13">
        <v>1278</v>
      </c>
      <c r="E512" s="14"/>
      <c r="F512" s="15"/>
      <c r="G512" s="15"/>
      <c r="H512" s="15"/>
      <c r="I512" s="15"/>
    </row>
    <row r="513" ht="20.05" customHeight="1">
      <c r="A513" t="s" s="11">
        <f>HYPERLINK("https://docm.jccm.es/portaldocm/descargarArchivo.do?ruta=2021/02/26/pdf/2021_1824.pdf&amp;tipo=rutaDocm","2021/1824")</f>
        <v>1279</v>
      </c>
      <c r="B513" t="s" s="12">
        <v>1280</v>
      </c>
      <c r="C513" t="s" s="13">
        <v>1267</v>
      </c>
      <c r="D513" t="s" s="13">
        <v>1281</v>
      </c>
      <c r="E513" s="14"/>
      <c r="F513" s="15"/>
      <c r="G513" s="15"/>
      <c r="H513" s="15"/>
      <c r="I513" s="15"/>
    </row>
    <row r="514" ht="20.05" customHeight="1">
      <c r="A514" t="s" s="11">
        <f>HYPERLINK("https://docm.jccm.es/portaldocm/descargarArchivo.do?ruta=2021/02/26/pdf/2021_1990.pdf&amp;tipo=rutaDocm","2021/1990")</f>
        <v>1282</v>
      </c>
      <c r="B514" t="s" s="12">
        <v>1283</v>
      </c>
      <c r="C514" t="s" s="13">
        <v>1267</v>
      </c>
      <c r="D514" t="s" s="13">
        <v>1284</v>
      </c>
      <c r="E514" t="s" s="16">
        <v>1285</v>
      </c>
      <c r="F514" s="15"/>
      <c r="G514" s="15"/>
      <c r="H514" s="15"/>
      <c r="I514" s="15"/>
    </row>
    <row r="515" ht="20.05" customHeight="1">
      <c r="A515" t="s" s="11">
        <f>HYPERLINK("https://docm.jccm.es/portaldocm/descargarArchivo.do?ruta=2021/02/26/pdf/2021_1828.pdf&amp;tipo=rutaDocm","2021/1828")</f>
        <v>1286</v>
      </c>
      <c r="B515" t="s" s="12">
        <v>1287</v>
      </c>
      <c r="C515" t="s" s="13">
        <v>1267</v>
      </c>
      <c r="D515" t="s" s="13">
        <v>732</v>
      </c>
      <c r="E515" s="14"/>
      <c r="F515" s="15"/>
      <c r="G515" s="15"/>
      <c r="H515" s="15"/>
      <c r="I515" s="15"/>
    </row>
    <row r="516" ht="20.05" customHeight="1">
      <c r="A516" t="s" s="11">
        <f>HYPERLINK("https://docm.jccm.es/portaldocm/descargarArchivo.do?ruta=2021/02/26/pdf/2021_1919.pdf&amp;tipo=rutaDocm","2021/1919")</f>
        <v>1288</v>
      </c>
      <c r="B516" t="s" s="12">
        <v>1289</v>
      </c>
      <c r="C516" t="s" s="13">
        <v>1267</v>
      </c>
      <c r="D516" t="s" s="13">
        <v>1290</v>
      </c>
      <c r="E516" s="14"/>
      <c r="F516" s="15"/>
      <c r="G516" s="15"/>
      <c r="H516" s="15"/>
      <c r="I516" s="15"/>
    </row>
    <row r="517" ht="20.05" customHeight="1">
      <c r="A517" t="s" s="11">
        <f>HYPERLINK("https://docm.jccm.es/portaldocm/descargarArchivo.do?ruta=2021/02/26/pdf/2021_1920.pdf&amp;tipo=rutaDocm","2021/1920")</f>
        <v>1291</v>
      </c>
      <c r="B517" t="s" s="12">
        <v>1292</v>
      </c>
      <c r="C517" t="s" s="13">
        <v>1267</v>
      </c>
      <c r="D517" t="s" s="13">
        <v>1290</v>
      </c>
      <c r="E517" s="14"/>
      <c r="F517" s="15"/>
      <c r="G517" s="15"/>
      <c r="H517" s="15"/>
      <c r="I517" s="15"/>
    </row>
    <row r="518" ht="20.05" customHeight="1">
      <c r="A518" t="s" s="11">
        <f>HYPERLINK("https://docm.jccm.es/portaldocm/descargarArchivo.do?ruta=2021/02/26/pdf/2021_1880.pdf&amp;tipo=rutaDocm","2021/1880")</f>
        <v>1293</v>
      </c>
      <c r="B518" t="s" s="12">
        <v>1294</v>
      </c>
      <c r="C518" t="s" s="13">
        <v>1267</v>
      </c>
      <c r="D518" t="s" s="13">
        <v>1295</v>
      </c>
      <c r="E518" s="14"/>
      <c r="F518" s="15"/>
      <c r="G518" s="15"/>
      <c r="H518" s="15"/>
      <c r="I518" s="15"/>
    </row>
    <row r="519" ht="20.05" customHeight="1">
      <c r="A519" t="s" s="11">
        <f>HYPERLINK("https://docm.jccm.es/portaldocm/descargarArchivo.do?ruta=2021/02/26/pdf/2021_1815.pdf&amp;tipo=rutaDocm","2021/1815")</f>
        <v>1296</v>
      </c>
      <c r="B519" t="s" s="12">
        <v>1297</v>
      </c>
      <c r="C519" t="s" s="13">
        <v>1267</v>
      </c>
      <c r="D519" t="s" s="13">
        <v>1298</v>
      </c>
      <c r="E519" s="14"/>
      <c r="F519" s="15"/>
      <c r="G519" s="15"/>
      <c r="H519" s="15"/>
      <c r="I519" s="15"/>
    </row>
    <row r="520" ht="20.05" customHeight="1">
      <c r="A520" t="s" s="11">
        <f>HYPERLINK("https://docm.jccm.es/portaldocm/descargarArchivo.do?ruta=2021/02/26/pdf/2021_1983.pdf&amp;tipo=rutaDocm","2021/1983")</f>
        <v>1299</v>
      </c>
      <c r="B520" t="s" s="12">
        <v>1300</v>
      </c>
      <c r="C520" t="s" s="13">
        <v>1267</v>
      </c>
      <c r="D520" t="s" s="13">
        <v>1301</v>
      </c>
      <c r="E520" t="s" s="16">
        <v>1302</v>
      </c>
      <c r="F520" s="15"/>
      <c r="G520" s="15"/>
      <c r="H520" s="15"/>
      <c r="I520" s="15"/>
    </row>
    <row r="521" ht="20.05" customHeight="1">
      <c r="A521" t="s" s="11">
        <f>HYPERLINK("https://docm.jccm.es/portaldocm/descargarArchivo.do?ruta=2021/02/26/pdf/2021_1788.pdf&amp;tipo=rutaDocm","2021/1788")</f>
        <v>1303</v>
      </c>
      <c r="B521" t="s" s="12">
        <v>1304</v>
      </c>
      <c r="C521" t="s" s="13">
        <v>1267</v>
      </c>
      <c r="D521" t="s" s="13">
        <v>925</v>
      </c>
      <c r="E521" s="14"/>
      <c r="F521" s="15"/>
      <c r="G521" s="15"/>
      <c r="H521" s="15"/>
      <c r="I521" s="15"/>
    </row>
    <row r="522" ht="20.05" customHeight="1">
      <c r="A522" t="s" s="11">
        <f>HYPERLINK("https://docm.jccm.es/portaldocm/descargarArchivo.do?ruta=2021/02/26/pdf/2021_1760.pdf&amp;tipo=rutaDocm","2021/1760")</f>
        <v>1305</v>
      </c>
      <c r="B522" t="s" s="12">
        <v>1306</v>
      </c>
      <c r="C522" t="s" s="13">
        <v>1267</v>
      </c>
      <c r="D522" t="s" s="13">
        <v>925</v>
      </c>
      <c r="E522" s="14"/>
      <c r="F522" s="15"/>
      <c r="G522" s="15"/>
      <c r="H522" s="15"/>
      <c r="I522" s="15"/>
    </row>
    <row r="523" ht="20.05" customHeight="1">
      <c r="A523" t="s" s="11">
        <f>HYPERLINK("https://docm.jccm.es/portaldocm/descargarArchivo.do?ruta=2021/02/26/pdf/2021_1838.pdf&amp;tipo=rutaDocm","2021/1838")</f>
        <v>1307</v>
      </c>
      <c r="B523" t="s" s="12">
        <v>1308</v>
      </c>
      <c r="C523" t="s" s="13">
        <v>1267</v>
      </c>
      <c r="D523" t="s" s="13">
        <v>42</v>
      </c>
      <c r="E523" s="14"/>
      <c r="F523" s="15"/>
      <c r="G523" s="15"/>
      <c r="H523" s="15"/>
      <c r="I523" s="15"/>
    </row>
    <row r="524" ht="20.05" customHeight="1">
      <c r="A524" t="s" s="11">
        <f>HYPERLINK("https://docm.jccm.es/portaldocm/descargarArchivo.do?ruta=2021/02/26/pdf/2021_1839.pdf&amp;tipo=rutaDocm","2021/1839")</f>
        <v>1309</v>
      </c>
      <c r="B524" t="s" s="12">
        <v>1310</v>
      </c>
      <c r="C524" t="s" s="13">
        <v>1267</v>
      </c>
      <c r="D524" t="s" s="13">
        <v>42</v>
      </c>
      <c r="E524" s="14"/>
      <c r="F524" s="15"/>
      <c r="G524" s="15"/>
      <c r="H524" s="15"/>
      <c r="I524" s="15"/>
    </row>
    <row r="525" ht="20.05" customHeight="1">
      <c r="A525" t="s" s="11">
        <f>HYPERLINK("https://docm.jccm.es/portaldocm/descargarArchivo.do?ruta=2021/02/26/pdf/2021_1840.pdf&amp;tipo=rutaDocm","2021/1840")</f>
        <v>1311</v>
      </c>
      <c r="B525" t="s" s="12">
        <v>1312</v>
      </c>
      <c r="C525" t="s" s="13">
        <v>1267</v>
      </c>
      <c r="D525" t="s" s="13">
        <v>42</v>
      </c>
      <c r="E525" s="14"/>
      <c r="F525" s="15"/>
      <c r="G525" s="15"/>
      <c r="H525" s="15"/>
      <c r="I525" s="15"/>
    </row>
    <row r="526" ht="20.05" customHeight="1">
      <c r="A526" t="s" s="11">
        <f>HYPERLINK("https://docm.jccm.es/portaldocm/descargarArchivo.do?ruta=2021/02/26/pdf/2021_1841.pdf&amp;tipo=rutaDocm","2021/1841")</f>
        <v>1313</v>
      </c>
      <c r="B526" t="s" s="12">
        <v>1314</v>
      </c>
      <c r="C526" t="s" s="13">
        <v>1267</v>
      </c>
      <c r="D526" t="s" s="13">
        <v>42</v>
      </c>
      <c r="E526" s="14"/>
      <c r="F526" s="15"/>
      <c r="G526" s="15"/>
      <c r="H526" s="15"/>
      <c r="I526" s="15"/>
    </row>
    <row r="527" ht="20.05" customHeight="1">
      <c r="A527" t="s" s="11">
        <f>HYPERLINK("https://docm.jccm.es/portaldocm/descargarArchivo.do?ruta=2021/02/26/pdf/2021_1842.pdf&amp;tipo=rutaDocm","2021/1842")</f>
        <v>1315</v>
      </c>
      <c r="B527" t="s" s="12">
        <v>1316</v>
      </c>
      <c r="C527" t="s" s="13">
        <v>1267</v>
      </c>
      <c r="D527" t="s" s="13">
        <v>42</v>
      </c>
      <c r="E527" s="14"/>
      <c r="F527" s="15"/>
      <c r="G527" s="15"/>
      <c r="H527" s="15"/>
      <c r="I527" s="15"/>
    </row>
    <row r="528" ht="20.05" customHeight="1">
      <c r="A528" t="s" s="11">
        <f>HYPERLINK("https://docm.jccm.es/portaldocm/descargarArchivo.do?ruta=2021/02/26/pdf/2021_1843.pdf&amp;tipo=rutaDocm","2021/1843")</f>
        <v>1317</v>
      </c>
      <c r="B528" t="s" s="12">
        <v>1318</v>
      </c>
      <c r="C528" t="s" s="13">
        <v>1267</v>
      </c>
      <c r="D528" s="15"/>
      <c r="E528" s="14"/>
      <c r="F528" s="15"/>
      <c r="G528" s="15"/>
      <c r="H528" s="15"/>
      <c r="I528" s="15"/>
    </row>
    <row r="529" ht="20.05" customHeight="1">
      <c r="A529" t="s" s="11">
        <f>HYPERLINK("https://docm.jccm.es/portaldocm/descargarArchivo.do?ruta=2021/02/26/pdf/2021_1849.pdf&amp;tipo=rutaDocm","2021/1849")</f>
        <v>1319</v>
      </c>
      <c r="B529" t="s" s="12">
        <v>1320</v>
      </c>
      <c r="C529" t="s" s="13">
        <v>1267</v>
      </c>
      <c r="D529" t="s" s="13">
        <v>42</v>
      </c>
      <c r="E529" s="14"/>
      <c r="F529" s="15"/>
      <c r="G529" s="15"/>
      <c r="H529" s="15"/>
      <c r="I529" s="15"/>
    </row>
    <row r="530" ht="20.05" customHeight="1">
      <c r="A530" t="s" s="11">
        <f>HYPERLINK("https://docm.jccm.es/portaldocm/descargarArchivo.do?ruta=2021/02/26/pdf/2021_1850.pdf&amp;tipo=rutaDocm","2021/1850")</f>
        <v>1321</v>
      </c>
      <c r="B530" t="s" s="12">
        <v>1322</v>
      </c>
      <c r="C530" t="s" s="13">
        <v>1267</v>
      </c>
      <c r="D530" t="s" s="13">
        <v>42</v>
      </c>
      <c r="E530" s="14"/>
      <c r="F530" s="15"/>
      <c r="G530" s="15"/>
      <c r="H530" s="15"/>
      <c r="I530" s="15"/>
    </row>
    <row r="531" ht="20.05" customHeight="1">
      <c r="A531" t="s" s="11">
        <f>HYPERLINK("https://docm.jccm.es/portaldocm/descargarArchivo.do?ruta=2021/02/26/pdf/2021_1951.pdf&amp;tipo=rutaDocm","2021/1951")</f>
        <v>1323</v>
      </c>
      <c r="B531" t="s" s="12">
        <v>1324</v>
      </c>
      <c r="C531" t="s" s="13">
        <v>1267</v>
      </c>
      <c r="D531" t="s" s="13">
        <v>1325</v>
      </c>
      <c r="E531" s="14"/>
      <c r="F531" s="15"/>
      <c r="G531" s="15"/>
      <c r="H531" s="15"/>
      <c r="I531" s="15"/>
    </row>
    <row r="532" ht="20.05" customHeight="1">
      <c r="A532" t="s" s="11">
        <f>HYPERLINK("https://docm.jccm.es/portaldocm/descargarArchivo.do?ruta=2021/02/26/pdf/2021_1847.pdf&amp;tipo=rutaDocm","2021/1847")</f>
        <v>1326</v>
      </c>
      <c r="B532" t="s" s="12">
        <v>1327</v>
      </c>
      <c r="C532" t="s" s="13">
        <v>1267</v>
      </c>
      <c r="D532" t="s" s="13">
        <v>42</v>
      </c>
      <c r="E532" s="14"/>
      <c r="F532" s="15"/>
      <c r="G532" s="15"/>
      <c r="H532" s="15"/>
      <c r="I532" s="15"/>
    </row>
    <row r="533" ht="20.05" customHeight="1">
      <c r="A533" t="s" s="11">
        <f>HYPERLINK("https://docm.jccm.es/portaldocm/descargarArchivo.do?ruta=2021/02/26/pdf/2021_1844.pdf&amp;tipo=rutaDocm","2021/1844")</f>
        <v>1328</v>
      </c>
      <c r="B533" t="s" s="12">
        <v>1329</v>
      </c>
      <c r="C533" t="s" s="13">
        <v>1267</v>
      </c>
      <c r="D533" t="s" s="13">
        <v>42</v>
      </c>
      <c r="E533" s="14"/>
      <c r="F533" s="15"/>
      <c r="G533" s="15"/>
      <c r="H533" s="15"/>
      <c r="I533" s="15"/>
    </row>
    <row r="534" ht="20.05" customHeight="1">
      <c r="A534" t="s" s="11">
        <f>HYPERLINK("https://docm.jccm.es/portaldocm/descargarArchivo.do?ruta=2021/02/26/pdf/2021_1845.pdf&amp;tipo=rutaDocm","2021/1845")</f>
        <v>1330</v>
      </c>
      <c r="B534" t="s" s="12">
        <v>1331</v>
      </c>
      <c r="C534" t="s" s="13">
        <v>1267</v>
      </c>
      <c r="D534" t="s" s="13">
        <v>42</v>
      </c>
      <c r="E534" s="14"/>
      <c r="F534" s="15"/>
      <c r="G534" s="15"/>
      <c r="H534" s="15"/>
      <c r="I534" s="15"/>
    </row>
    <row r="535" ht="20.05" customHeight="1">
      <c r="A535" t="s" s="11">
        <f>HYPERLINK("https://docm.jccm.es/portaldocm/descargarArchivo.do?ruta=2021/02/26/pdf/2021_1846.pdf&amp;tipo=rutaDocm","2021/1846")</f>
        <v>1332</v>
      </c>
      <c r="B535" t="s" s="12">
        <v>1333</v>
      </c>
      <c r="C535" t="s" s="13">
        <v>1267</v>
      </c>
      <c r="D535" t="s" s="13">
        <v>42</v>
      </c>
      <c r="E535" s="14"/>
      <c r="F535" s="15"/>
      <c r="G535" s="15"/>
      <c r="H535" s="15"/>
      <c r="I535" s="15"/>
    </row>
    <row r="536" ht="20.05" customHeight="1">
      <c r="A536" t="s" s="11">
        <f>HYPERLINK("https://docm.jccm.es/portaldocm/descargarArchivo.do?ruta=2021/02/26/pdf/2021_1814.pdf&amp;tipo=rutaDocm","2021/1814")</f>
        <v>1334</v>
      </c>
      <c r="B536" t="s" s="12">
        <v>1335</v>
      </c>
      <c r="C536" t="s" s="13">
        <v>1267</v>
      </c>
      <c r="D536" t="s" s="13">
        <v>1336</v>
      </c>
      <c r="E536" t="s" s="16">
        <v>1337</v>
      </c>
      <c r="F536" s="15"/>
      <c r="G536" s="15"/>
      <c r="H536" s="15"/>
      <c r="I536" s="15"/>
    </row>
    <row r="537" ht="20.05" customHeight="1">
      <c r="A537" t="s" s="11">
        <f>HYPERLINK("https://docm.jccm.es/portaldocm/descargarArchivo.do?ruta=2021/02/26/pdf/2021_1970.pdf&amp;tipo=rutaDocm","2021/1970")</f>
        <v>1338</v>
      </c>
      <c r="B537" t="s" s="12">
        <v>1339</v>
      </c>
      <c r="C537" t="s" s="13">
        <v>1267</v>
      </c>
      <c r="D537" t="s" s="13">
        <v>1340</v>
      </c>
      <c r="E537" s="14"/>
      <c r="F537" s="15"/>
      <c r="G537" s="15"/>
      <c r="H537" s="15"/>
      <c r="I537" s="15"/>
    </row>
    <row r="538" ht="20.05" customHeight="1">
      <c r="A538" t="s" s="11">
        <f>HYPERLINK("https://docm.jccm.es/portaldocm/descargarArchivo.do?ruta=2021/02/26/pdf/2021_1290.pdf&amp;tipo=rutaDocm","2021/1290")</f>
        <v>1341</v>
      </c>
      <c r="B538" t="s" s="12">
        <v>1342</v>
      </c>
      <c r="C538" t="s" s="13">
        <v>1267</v>
      </c>
      <c r="D538" t="s" s="13">
        <v>1343</v>
      </c>
      <c r="E538" t="s" s="16">
        <v>108</v>
      </c>
      <c r="F538" s="15"/>
      <c r="G538" s="15"/>
      <c r="H538" s="15"/>
      <c r="I538" s="15"/>
    </row>
    <row r="539" ht="20.05" customHeight="1">
      <c r="A539" t="s" s="11">
        <f>HYPERLINK("https://docm.jccm.es/portaldocm/descargarArchivo.do?ruta=2021/02/26/pdf/2021_1800.pdf&amp;tipo=rutaDocm","2021/1800")</f>
        <v>1344</v>
      </c>
      <c r="B539" t="s" s="12">
        <v>1345</v>
      </c>
      <c r="C539" t="s" s="13">
        <v>1267</v>
      </c>
      <c r="D539" t="s" s="13">
        <v>1346</v>
      </c>
      <c r="E539" t="s" s="16">
        <v>1347</v>
      </c>
      <c r="F539" s="15"/>
      <c r="G539" s="15"/>
      <c r="H539" s="15"/>
      <c r="I539" s="15"/>
    </row>
    <row r="540" ht="20.05" customHeight="1">
      <c r="A540" t="s" s="11">
        <f>HYPERLINK("https://docm.jccm.es/portaldocm/descargarArchivo.do?ruta=2021/02/26/pdf/2021_1802.pdf&amp;tipo=rutaDocm","2021/1802")</f>
        <v>1348</v>
      </c>
      <c r="B540" t="s" s="12">
        <v>1349</v>
      </c>
      <c r="C540" t="s" s="13">
        <v>1267</v>
      </c>
      <c r="D540" t="s" s="13">
        <v>1346</v>
      </c>
      <c r="E540" t="s" s="16">
        <v>1347</v>
      </c>
      <c r="F540" s="15"/>
      <c r="G540" s="15"/>
      <c r="H540" s="15"/>
      <c r="I540" s="15"/>
    </row>
    <row r="541" ht="20.05" customHeight="1">
      <c r="A541" t="s" s="11">
        <f>HYPERLINK("https://docm.jccm.es/portaldocm/descargarArchivo.do?ruta=2021/02/26/pdf/2021_1833.pdf&amp;tipo=rutaDocm","2021/1833")</f>
        <v>1350</v>
      </c>
      <c r="B541" t="s" s="12">
        <v>1351</v>
      </c>
      <c r="C541" t="s" s="13">
        <v>1267</v>
      </c>
      <c r="D541" t="s" s="13">
        <v>1346</v>
      </c>
      <c r="E541" t="s" s="16">
        <v>1347</v>
      </c>
      <c r="F541" s="15"/>
      <c r="G541" s="15"/>
      <c r="H541" s="15"/>
      <c r="I541" s="15"/>
    </row>
    <row r="542" ht="20.05" customHeight="1">
      <c r="A542" t="s" s="11">
        <f>HYPERLINK("https://docm.jccm.es/portaldocm/descargarArchivo.do?ruta=2021/02/26/pdf/2021_1837.pdf&amp;tipo=rutaDocm","2021/1837")</f>
        <v>1352</v>
      </c>
      <c r="B542" t="s" s="12">
        <v>1353</v>
      </c>
      <c r="C542" t="s" s="13">
        <v>1267</v>
      </c>
      <c r="D542" t="s" s="13">
        <v>1346</v>
      </c>
      <c r="E542" t="s" s="16">
        <v>1347</v>
      </c>
      <c r="F542" s="15"/>
      <c r="G542" s="15"/>
      <c r="H542" s="15"/>
      <c r="I542" s="15"/>
    </row>
    <row r="543" ht="20.05" customHeight="1">
      <c r="A543" t="s" s="11">
        <f>HYPERLINK("https://docm.jccm.es/portaldocm/descargarArchivo.do?ruta=2021/02/26/pdf/2021_1811.pdf&amp;tipo=rutaDocm","2021/1811")</f>
        <v>1354</v>
      </c>
      <c r="B543" t="s" s="12">
        <v>1355</v>
      </c>
      <c r="C543" t="s" s="13">
        <v>1267</v>
      </c>
      <c r="D543" t="s" s="13">
        <v>42</v>
      </c>
      <c r="E543" s="14"/>
      <c r="F543" s="15"/>
      <c r="G543" s="15"/>
      <c r="H543" s="15"/>
      <c r="I543" s="15"/>
    </row>
    <row r="544" ht="20.05" customHeight="1">
      <c r="A544" t="s" s="11">
        <f>HYPERLINK("https://docm.jccm.es/portaldocm/descargarArchivo.do?ruta=2021/02/26/pdf/2021_1040.pdf&amp;tipo=rutaDocm","2021/1040")</f>
        <v>1356</v>
      </c>
      <c r="B544" t="s" s="12">
        <v>1357</v>
      </c>
      <c r="C544" t="s" s="13">
        <v>1267</v>
      </c>
      <c r="D544" s="15"/>
      <c r="E544" s="14"/>
      <c r="F544" s="15"/>
      <c r="G544" s="15"/>
      <c r="H544" s="15"/>
      <c r="I544" s="15"/>
    </row>
    <row r="545" ht="20.05" customHeight="1">
      <c r="A545" t="s" s="11">
        <f>HYPERLINK("https://docm.jccm.es/portaldocm/descargarArchivo.do?ruta=2021/02/26/pdf/2021_1603.pdf&amp;tipo=rutaDocm","2021/1603")</f>
        <v>1358</v>
      </c>
      <c r="B545" t="s" s="12">
        <v>1359</v>
      </c>
      <c r="C545" t="s" s="13">
        <v>1267</v>
      </c>
      <c r="D545" t="s" s="13">
        <v>1252</v>
      </c>
      <c r="E545" s="14"/>
      <c r="F545" s="15"/>
      <c r="G545" s="15"/>
      <c r="H545" s="15"/>
      <c r="I545" s="15"/>
    </row>
    <row r="546" ht="20.05" customHeight="1">
      <c r="A546" t="s" s="11">
        <f>HYPERLINK("https://docm.jccm.es/portaldocm/descargarArchivo.do?ruta=2021/02/26/pdf/2021_1734.pdf&amp;tipo=rutaDocm","2021/1734")</f>
        <v>1360</v>
      </c>
      <c r="B546" t="s" s="12">
        <v>1361</v>
      </c>
      <c r="C546" t="s" s="13">
        <v>1267</v>
      </c>
      <c r="D546" s="15"/>
      <c r="E546" s="14"/>
      <c r="F546" s="15"/>
      <c r="G546" s="15"/>
      <c r="H546" s="15"/>
      <c r="I546" s="15"/>
    </row>
    <row r="547" ht="20.05" customHeight="1">
      <c r="A547" t="s" s="11">
        <f>HYPERLINK("https://docm.jccm.es/portaldocm/descargarArchivo.do?ruta=2021/02/26/pdf/2021_1969.pdf&amp;tipo=rutaDocm","2021/1969")</f>
        <v>1362</v>
      </c>
      <c r="B547" t="s" s="12">
        <v>1363</v>
      </c>
      <c r="C547" t="s" s="13">
        <v>1267</v>
      </c>
      <c r="D547" t="s" s="13">
        <v>1364</v>
      </c>
      <c r="E547" t="s" s="16">
        <v>1365</v>
      </c>
      <c r="F547" s="15"/>
      <c r="G547" s="15"/>
      <c r="H547" s="15"/>
      <c r="I547" s="15"/>
    </row>
    <row r="548" ht="20.05" customHeight="1">
      <c r="A548" t="s" s="11">
        <f>HYPERLINK("https://docm.jccm.es/portaldocm/descargarArchivo.do?ruta=2021/02/26/pdf/2021_1759.pdf&amp;tipo=rutaDocm","2021/1759")</f>
        <v>1366</v>
      </c>
      <c r="B548" t="s" s="12">
        <v>1367</v>
      </c>
      <c r="C548" t="s" s="13">
        <v>1267</v>
      </c>
      <c r="D548" t="s" s="13">
        <v>310</v>
      </c>
      <c r="E548" s="14"/>
      <c r="F548" s="15"/>
      <c r="G548" s="15"/>
      <c r="H548" s="15"/>
      <c r="I548" s="15"/>
    </row>
    <row r="549" ht="20.05" customHeight="1">
      <c r="A549" t="s" s="11">
        <f>HYPERLINK("https://docm.jccm.es/portaldocm/descargarArchivo.do?ruta=2021/02/26/pdf/2021_1755.pdf&amp;tipo=rutaDocm","2021/1755")</f>
        <v>1368</v>
      </c>
      <c r="B549" t="s" s="12">
        <v>1369</v>
      </c>
      <c r="C549" t="s" s="13">
        <v>1267</v>
      </c>
      <c r="D549" t="s" s="13">
        <v>1370</v>
      </c>
      <c r="E549" t="s" s="16">
        <v>1371</v>
      </c>
      <c r="F549" s="15"/>
      <c r="G549" s="15"/>
      <c r="H549" s="15"/>
      <c r="I549" s="15"/>
    </row>
    <row r="550" ht="20.05" customHeight="1">
      <c r="A550" t="s" s="11">
        <f>HYPERLINK("https://docm.jccm.es/portaldocm/descargarArchivo.do?ruta=2021/02/26/pdf/2021_1253.pdf&amp;tipo=rutaDocm","2021/1253")</f>
        <v>1372</v>
      </c>
      <c r="B550" t="s" s="12">
        <v>1373</v>
      </c>
      <c r="C550" t="s" s="13">
        <v>1267</v>
      </c>
      <c r="D550" s="15"/>
      <c r="E550" s="14"/>
      <c r="F550" s="15"/>
      <c r="G550" s="15"/>
      <c r="H550" s="15"/>
      <c r="I550" s="15"/>
    </row>
  </sheetData>
  <mergeCells count="1">
    <mergeCell ref="A1:I1"/>
  </mergeCells>
  <hyperlinks>
    <hyperlink ref="A3" r:id="rId1" location="" tooltip="" display="2021/1372"/>
    <hyperlink ref="A4" r:id="rId2" location="" tooltip="" display="2021/1231"/>
    <hyperlink ref="A5" r:id="rId3" location="" tooltip="" display="2021/1109"/>
    <hyperlink ref="A6" r:id="rId4" location="" tooltip="" display="2021/1248"/>
    <hyperlink ref="A7" r:id="rId5" location="" tooltip="" display="2021/1250"/>
    <hyperlink ref="A8" r:id="rId6" location="" tooltip="" display="2021/1194"/>
    <hyperlink ref="A9" r:id="rId7" location="" tooltip="" display="2021/1236"/>
    <hyperlink ref="A10" r:id="rId8" location="" tooltip="" display="2021/1237"/>
    <hyperlink ref="A11" r:id="rId9" location="" tooltip="" display="2021/1238"/>
    <hyperlink ref="A12" r:id="rId10" location="" tooltip="" display="2021/1239"/>
    <hyperlink ref="A13" r:id="rId11" location="" tooltip="" display="2021/1240"/>
    <hyperlink ref="A14" r:id="rId12" location="" tooltip="" display="2021/1241"/>
    <hyperlink ref="A15" r:id="rId13" location="" tooltip="" display="2021/1215"/>
    <hyperlink ref="A16" r:id="rId14" location="" tooltip="" display="2021/1221"/>
    <hyperlink ref="A17" r:id="rId15" location="" tooltip="" display="2021/1226"/>
    <hyperlink ref="A18" r:id="rId16" location="" tooltip="" display="2021/1207"/>
    <hyperlink ref="A19" r:id="rId17" location="" tooltip="" display="2021/1208"/>
    <hyperlink ref="A20" r:id="rId18" location="" tooltip="" display="2021/1209"/>
    <hyperlink ref="A21" r:id="rId19" location="" tooltip="" display="2021/1210"/>
    <hyperlink ref="A22" r:id="rId20" location="" tooltip="" display="2021/1211"/>
    <hyperlink ref="A23" r:id="rId21" location="" tooltip="" display="2021/1212"/>
    <hyperlink ref="A24" r:id="rId22" location="" tooltip="" display="2021/1213"/>
    <hyperlink ref="A25" r:id="rId23" location="" tooltip="" display="2021/1214"/>
    <hyperlink ref="A26" r:id="rId24" location="" tooltip="" display="2021/1219"/>
    <hyperlink ref="A27" r:id="rId25" location="" tooltip="" display="2021/1225"/>
    <hyperlink ref="A28" r:id="rId26" location="" tooltip="" display="2021/1228"/>
    <hyperlink ref="A29" r:id="rId27" location="" tooltip="" display="2021/1229"/>
    <hyperlink ref="A30" r:id="rId28" location="" tooltip="" display="2021/1217"/>
    <hyperlink ref="A31" r:id="rId29" location="" tooltip="" display="2021/1220"/>
    <hyperlink ref="A32" r:id="rId30" location="" tooltip="" display="2021/1242"/>
    <hyperlink ref="A33" r:id="rId31" location="" tooltip="" display="2021/1243"/>
    <hyperlink ref="A34" r:id="rId32" location="" tooltip="" display="2021/1198"/>
    <hyperlink ref="A35" r:id="rId33" location="" tooltip="" display="2021/1199"/>
    <hyperlink ref="A36" r:id="rId34" location="" tooltip="" display="2021/1201"/>
    <hyperlink ref="A37" r:id="rId35" location="" tooltip="" display="2021/1235"/>
    <hyperlink ref="A38" r:id="rId36" location="" tooltip="" display="2021/1245"/>
    <hyperlink ref="A39" r:id="rId37" location="" tooltip="" display="2021/1246"/>
    <hyperlink ref="A40" r:id="rId38" location="" tooltip="" display="2021/1247"/>
    <hyperlink ref="A41" r:id="rId39" location="" tooltip="" display="2021/1197"/>
    <hyperlink ref="A42" r:id="rId40" location="" tooltip="" display="2021/1216"/>
    <hyperlink ref="A43" r:id="rId41" location="" tooltip="" display="2021/1244"/>
    <hyperlink ref="A44" r:id="rId42" location="" tooltip="" display="2021/1188"/>
    <hyperlink ref="A45" r:id="rId43" location="" tooltip="" display="2021/1190"/>
    <hyperlink ref="A46" r:id="rId44" location="" tooltip="" display="2021/1191"/>
    <hyperlink ref="A47" r:id="rId45" location="" tooltip="" display="2021/1232"/>
    <hyperlink ref="A48" r:id="rId46" location="" tooltip="" display="2021/1331"/>
    <hyperlink ref="A49" r:id="rId47" location="" tooltip="" display="2021/1192"/>
    <hyperlink ref="A50" r:id="rId48" location="" tooltip="" display="2021/1193"/>
    <hyperlink ref="A51" r:id="rId49" location="" tooltip="" display="2021/916"/>
    <hyperlink ref="A52" r:id="rId50" location="" tooltip="" display="2021/1252"/>
    <hyperlink ref="A53" r:id="rId51" location="" tooltip="" display="2021/1251"/>
    <hyperlink ref="A54" r:id="rId52" location="" tooltip="" display="2020/9739"/>
    <hyperlink ref="A55" r:id="rId53" location="" tooltip="" display="2021/553"/>
    <hyperlink ref="A56" r:id="rId54" location="" tooltip="" display="2021/554"/>
    <hyperlink ref="A57" r:id="rId55" location="" tooltip="" display="2021/555"/>
    <hyperlink ref="A58" r:id="rId56" location="" tooltip="" display="2021/556"/>
    <hyperlink ref="A59" r:id="rId57" location="" tooltip="" display="2021/558"/>
    <hyperlink ref="A60" r:id="rId58" location="" tooltip="" display="2021/1085"/>
    <hyperlink ref="A61" r:id="rId59" location="" tooltip="" display="2021/933"/>
    <hyperlink ref="A62" r:id="rId60" location="" tooltip="" display="2021/782"/>
    <hyperlink ref="A63" r:id="rId61" location="" tooltip="" display="2021/1120"/>
    <hyperlink ref="A64" r:id="rId62" location="" tooltip="" display="2021/984"/>
    <hyperlink ref="A65" r:id="rId63" location="" tooltip="" display="2021/1111"/>
    <hyperlink ref="A66" r:id="rId64" location="" tooltip="" display="2021/1122"/>
    <hyperlink ref="A67" r:id="rId65" location="" tooltip="" display="2021/1154"/>
    <hyperlink ref="A68" r:id="rId66" location="" tooltip="" display="2021/1202"/>
    <hyperlink ref="A69" r:id="rId67" location="" tooltip="" display="2021/1203"/>
    <hyperlink ref="A70" r:id="rId68" location="" tooltip="" display="2021/1205"/>
    <hyperlink ref="A71" r:id="rId69" location="" tooltip="" display="2021/1329"/>
    <hyperlink ref="A72" r:id="rId70" location="" tooltip="" display="2021/1279"/>
    <hyperlink ref="A73" r:id="rId71" location="" tooltip="" display="2021/1479"/>
    <hyperlink ref="A74" r:id="rId72" location="" tooltip="" display="2021/1426"/>
    <hyperlink ref="A75" r:id="rId73" location="" tooltip="" display="2021/1344"/>
    <hyperlink ref="A76" r:id="rId74" location="" tooltip="" display="2021/1346"/>
    <hyperlink ref="A77" r:id="rId75" location="" tooltip="" display="2021/1349"/>
    <hyperlink ref="A78" r:id="rId76" location="" tooltip="" display="2021/1351"/>
    <hyperlink ref="A79" r:id="rId77" location="" tooltip="" display="2021/1352"/>
    <hyperlink ref="A80" r:id="rId78" location="" tooltip="" display="2021/1360"/>
    <hyperlink ref="A81" r:id="rId79" location="" tooltip="" display="2021/1371"/>
    <hyperlink ref="A82" r:id="rId80" location="" tooltip="" display="2021/1480"/>
    <hyperlink ref="A83" r:id="rId81" location="" tooltip="" display="2021/1278"/>
    <hyperlink ref="A84" r:id="rId82" location="" tooltip="" display="2021/1265"/>
    <hyperlink ref="A85" r:id="rId83" location="" tooltip="" display="2021/1196"/>
    <hyperlink ref="A86" r:id="rId84" location="" tooltip="" display="2021/1266"/>
    <hyperlink ref="A87" r:id="rId85" location="" tooltip="" display="2021/1262"/>
    <hyperlink ref="A88" r:id="rId86" location="" tooltip="" display="2021/1261"/>
    <hyperlink ref="A89" r:id="rId87" location="" tooltip="" display="2021/1263"/>
    <hyperlink ref="A90" r:id="rId88" location="" tooltip="" display="2021/1283"/>
    <hyperlink ref="A91" r:id="rId89" location="" tooltip="" display="2021/1286"/>
    <hyperlink ref="A92" r:id="rId90" location="" tooltip="" display="2021/1285"/>
    <hyperlink ref="A93" r:id="rId91" location="" tooltip="" display="2021/1281"/>
    <hyperlink ref="A94" r:id="rId92" location="" tooltip="" display="2021/1282"/>
    <hyperlink ref="A95" r:id="rId93" location="" tooltip="" display="2021/1284"/>
    <hyperlink ref="A96" r:id="rId94" location="" tooltip="" display="2021/1287"/>
    <hyperlink ref="A97" r:id="rId95" location="" tooltip="" display="2021/1288"/>
    <hyperlink ref="A98" r:id="rId96" location="" tooltip="" display="2021/1289"/>
    <hyperlink ref="A99" r:id="rId97" location="" tooltip="" display="2021/1291"/>
    <hyperlink ref="A100" r:id="rId98" location="" tooltip="" display="2021/1292"/>
    <hyperlink ref="A101" r:id="rId99" location="" tooltip="" display="2021/1280"/>
    <hyperlink ref="A102" r:id="rId100" location="" tooltip="" display="2021/1269"/>
    <hyperlink ref="A103" r:id="rId101" location="" tooltip="" display="2021/1275"/>
    <hyperlink ref="A104" r:id="rId102" location="" tooltip="" display="2021/1267"/>
    <hyperlink ref="A105" r:id="rId103" location="" tooltip="" display="2021/1274"/>
    <hyperlink ref="A106" r:id="rId104" location="" tooltip="" display="2021/1367"/>
    <hyperlink ref="A107" r:id="rId105" location="" tooltip="" display="2021/1368"/>
    <hyperlink ref="A108" r:id="rId106" location="" tooltip="" display="2021/1420"/>
    <hyperlink ref="A109" r:id="rId107" location="" tooltip="" display="2021/1138"/>
    <hyperlink ref="A110" r:id="rId108" location="" tooltip="" display="2021/1304"/>
    <hyperlink ref="A111" r:id="rId109" location="" tooltip="" display="2021/888"/>
    <hyperlink ref="A112" r:id="rId110" location="" tooltip="" display="2021/1070"/>
    <hyperlink ref="A113" r:id="rId111" location="" tooltip="" display="2021/1173"/>
    <hyperlink ref="A114" r:id="rId112" location="" tooltip="" display="2021/1181"/>
    <hyperlink ref="A115" r:id="rId113" location="" tooltip="" display="2021/1271"/>
    <hyperlink ref="A116" r:id="rId114" location="" tooltip="" display="2021/1373"/>
    <hyperlink ref="A117" r:id="rId115" location="" tooltip="" display="2021/1255"/>
    <hyperlink ref="A118" r:id="rId116" location="" tooltip="" display="2021/1156"/>
    <hyperlink ref="A119" r:id="rId117" location="" tooltip="" display="2021/528"/>
    <hyperlink ref="A120" r:id="rId118" location="" tooltip="" display="2021/833"/>
    <hyperlink ref="A121" r:id="rId119" location="" tooltip="" display="2021/1067"/>
    <hyperlink ref="A122" r:id="rId120" location="" tooltip="" display="2021/867"/>
    <hyperlink ref="A123" r:id="rId121" location="" tooltip="" display="2021/1306"/>
    <hyperlink ref="A124" r:id="rId122" location="" tooltip="" display="2021/1301"/>
    <hyperlink ref="A125" r:id="rId123" location="" tooltip="" display="2021/1302"/>
    <hyperlink ref="A126" r:id="rId124" location="" tooltip="" display="2021/1303"/>
    <hyperlink ref="A127" r:id="rId125" location="" tooltip="" display="2021/1305"/>
    <hyperlink ref="A128" r:id="rId126" location="" tooltip="" display="2021/1308"/>
    <hyperlink ref="A129" r:id="rId127" location="" tooltip="" display="2021/1293"/>
    <hyperlink ref="A130" r:id="rId128" location="" tooltip="" display="2021/1318"/>
    <hyperlink ref="A131" r:id="rId129" location="" tooltip="" display="2021/1309"/>
    <hyperlink ref="A132" r:id="rId130" location="" tooltip="" display="2021/1312"/>
    <hyperlink ref="A133" r:id="rId131" location="" tooltip="" display="2021/1313"/>
    <hyperlink ref="A134" r:id="rId132" location="" tooltip="" display="2021/1314"/>
    <hyperlink ref="A135" r:id="rId133" location="" tooltip="" display="2021/1315"/>
    <hyperlink ref="A136" r:id="rId134" location="" tooltip="" display="2021/1310"/>
    <hyperlink ref="A137" r:id="rId135" location="" tooltip="" display="2021/1311"/>
    <hyperlink ref="A138" r:id="rId136" location="" tooltip="" display="2021/1294"/>
    <hyperlink ref="A139" r:id="rId137" location="" tooltip="" display="2021/1295"/>
    <hyperlink ref="A140" r:id="rId138" location="" tooltip="" display="2021/1307"/>
    <hyperlink ref="A141" r:id="rId139" location="" tooltip="" display="2021/1297"/>
    <hyperlink ref="A142" r:id="rId140" location="" tooltip="" display="2021/1330"/>
    <hyperlink ref="A143" r:id="rId141" location="" tooltip="" display="2021/1316"/>
    <hyperlink ref="A144" r:id="rId142" location="" tooltip="" display="2021/1323"/>
    <hyperlink ref="A145" r:id="rId143" location="" tooltip="" display="2021/1321"/>
    <hyperlink ref="A146" r:id="rId144" location="" tooltip="" display="2021/1319"/>
    <hyperlink ref="A147" r:id="rId145" location="" tooltip="" display="2021/1325"/>
    <hyperlink ref="A148" r:id="rId146" location="" tooltip="" display="2021/1320"/>
    <hyperlink ref="A149" r:id="rId147" location="" tooltip="" display="2021/1324"/>
    <hyperlink ref="A150" r:id="rId148" location="" tooltip="" display="2021/1322"/>
    <hyperlink ref="A151" r:id="rId149" location="" tooltip="" display="2021/1326"/>
    <hyperlink ref="A152" r:id="rId150" location="" tooltip="" display="2021/1327"/>
    <hyperlink ref="A153" r:id="rId151" location="" tooltip="" display="2021/1300"/>
    <hyperlink ref="A154" r:id="rId152" location="" tooltip="" display="2021/1299"/>
    <hyperlink ref="A155" r:id="rId153" location="" tooltip="" display="2021/1432"/>
    <hyperlink ref="A156" r:id="rId154" location="" tooltip="" display="2021/1438"/>
    <hyperlink ref="A157" r:id="rId155" location="" tooltip="" display="2021/1441"/>
    <hyperlink ref="A158" r:id="rId156" location="" tooltip="" display="2021/1189"/>
    <hyperlink ref="A159" r:id="rId157" location="" tooltip="" display="2021/1328"/>
    <hyperlink ref="A160" r:id="rId158" location="" tooltip="" display="2021/1332"/>
    <hyperlink ref="A161" r:id="rId159" location="" tooltip="" display="2021/1113"/>
    <hyperlink ref="A162" r:id="rId160" location="" tooltip="" display="2021/1172"/>
    <hyperlink ref="A163" r:id="rId161" location="" tooltip="" display="2021/974"/>
    <hyperlink ref="A164" r:id="rId162" location="" tooltip="" display="2021/807"/>
    <hyperlink ref="A165" r:id="rId163" location="" tooltip="" display="2021/1045"/>
    <hyperlink ref="A166" r:id="rId164" location="" tooltip="" display="2021/1184"/>
    <hyperlink ref="A167" r:id="rId165" location="" tooltip="" display="2021/1182"/>
    <hyperlink ref="A168" r:id="rId166" location="" tooltip="" display="2021/1183"/>
    <hyperlink ref="A169" r:id="rId167" location="" tooltip="" display="2021/1185"/>
    <hyperlink ref="A170" r:id="rId168" location="" tooltip="" display="2021/1277"/>
    <hyperlink ref="A171" r:id="rId169" location="" tooltip="" display="2021/1256"/>
    <hyperlink ref="A172" r:id="rId170" location="" tooltip="" display="2021/1431"/>
    <hyperlink ref="A173" r:id="rId171" location="" tooltip="" display="2021/1428"/>
    <hyperlink ref="A174" r:id="rId172" location="" tooltip="" display="2021/1429"/>
    <hyperlink ref="A175" r:id="rId173" location="" tooltip="" display="2021/1430"/>
    <hyperlink ref="A176" r:id="rId174" location="" tooltip="" display="2021/1511"/>
    <hyperlink ref="A177" r:id="rId175" location="" tooltip="" display="2021/1456"/>
    <hyperlink ref="A178" r:id="rId176" location="" tooltip="" display="2021/1521"/>
    <hyperlink ref="A179" r:id="rId177" location="" tooltip="" display="2021/1388"/>
    <hyperlink ref="A180" r:id="rId178" location="" tooltip="" display="2021/1389"/>
    <hyperlink ref="A181" r:id="rId179" location="" tooltip="" display="2021/1390"/>
    <hyperlink ref="A182" r:id="rId180" location="" tooltip="" display="2021/1391"/>
    <hyperlink ref="A183" r:id="rId181" location="" tooltip="" display="2021/1392"/>
    <hyperlink ref="A184" r:id="rId182" location="" tooltip="" display="2021/1393"/>
    <hyperlink ref="A185" r:id="rId183" location="" tooltip="" display="2021/1394"/>
    <hyperlink ref="A186" r:id="rId184" location="" tooltip="" display="2021/1395"/>
    <hyperlink ref="A187" r:id="rId185" location="" tooltip="" display="2021/1396"/>
    <hyperlink ref="A188" r:id="rId186" location="" tooltip="" display="2021/1397"/>
    <hyperlink ref="A189" r:id="rId187" location="" tooltip="" display="2021/1398"/>
    <hyperlink ref="A190" r:id="rId188" location="" tooltip="" display="2021/1399"/>
    <hyperlink ref="A191" r:id="rId189" location="" tooltip="" display="2021/1400"/>
    <hyperlink ref="A192" r:id="rId190" location="" tooltip="" display="2021/1401"/>
    <hyperlink ref="A193" r:id="rId191" location="" tooltip="" display="2021/1402"/>
    <hyperlink ref="A194" r:id="rId192" location="" tooltip="" display="2021/1403"/>
    <hyperlink ref="A195" r:id="rId193" location="" tooltip="" display="2021/1404"/>
    <hyperlink ref="A196" r:id="rId194" location="" tooltip="" display="2021/1405"/>
    <hyperlink ref="A197" r:id="rId195" location="" tooltip="" display="2021/1406"/>
    <hyperlink ref="A198" r:id="rId196" location="" tooltip="" display="2021/1407"/>
    <hyperlink ref="A199" r:id="rId197" location="" tooltip="" display="2021/1408"/>
    <hyperlink ref="A200" r:id="rId198" location="" tooltip="" display="2021/1409"/>
    <hyperlink ref="A201" r:id="rId199" location="" tooltip="" display="2021/1410"/>
    <hyperlink ref="A202" r:id="rId200" location="" tooltip="" display="2021/1411"/>
    <hyperlink ref="A203" r:id="rId201" location="" tooltip="" display="2021/1384"/>
    <hyperlink ref="A204" r:id="rId202" location="" tooltip="" display="2021/1385"/>
    <hyperlink ref="A205" r:id="rId203" location="" tooltip="" display="2021/1347"/>
    <hyperlink ref="A206" r:id="rId204" location="" tooltip="" display="2021/1339"/>
    <hyperlink ref="A207" r:id="rId205" location="" tooltip="" display="2021/1340"/>
    <hyperlink ref="A208" r:id="rId206" location="" tooltip="" display="2021/1334"/>
    <hyperlink ref="A209" r:id="rId207" location="" tooltip="" display="2021/1335"/>
    <hyperlink ref="A210" r:id="rId208" location="" tooltip="" display="2021/1386"/>
    <hyperlink ref="A211" r:id="rId209" location="" tooltip="" display="2021/1387"/>
    <hyperlink ref="A212" r:id="rId210" location="" tooltip="" display="2021/1361"/>
    <hyperlink ref="A213" r:id="rId211" location="" tooltip="" display="2021/1357"/>
    <hyperlink ref="A214" r:id="rId212" location="" tooltip="" display="2021/1362"/>
    <hyperlink ref="A215" r:id="rId213" location="" tooltip="" display="2021/1341"/>
    <hyperlink ref="A216" r:id="rId214" location="" tooltip="" display="2021/1379"/>
    <hyperlink ref="A217" r:id="rId215" location="" tooltip="" display="2021/1377"/>
    <hyperlink ref="A218" r:id="rId216" location="" tooltip="" display="2021/1378"/>
    <hyperlink ref="A219" r:id="rId217" location="" tooltip="" display="2021/1380"/>
    <hyperlink ref="A220" r:id="rId218" location="" tooltip="" display="2021/1382"/>
    <hyperlink ref="A221" r:id="rId219" location="" tooltip="" display="2021/1358"/>
    <hyperlink ref="A222" r:id="rId220" location="" tooltip="" display="2021/1526"/>
    <hyperlink ref="A223" r:id="rId221" location="" tooltip="" display="2021/1529"/>
    <hyperlink ref="A224" r:id="rId222" location="" tooltip="" display="2021/1337"/>
    <hyperlink ref="A225" r:id="rId223" location="" tooltip="" display="2021/1556"/>
    <hyperlink ref="A226" r:id="rId224" location="" tooltip="" display="2021/1369"/>
    <hyperlink ref="A227" r:id="rId225" location="" tooltip="" display="2021/1336"/>
    <hyperlink ref="A228" r:id="rId226" location="" tooltip="" display="2021/1345"/>
    <hyperlink ref="A229" r:id="rId227" location="" tooltip="" display="2021/1374"/>
    <hyperlink ref="A230" r:id="rId228" location="" tooltip="" display="2021/1178"/>
    <hyperlink ref="A231" r:id="rId229" location="" tooltip="" display="2021/1179"/>
    <hyperlink ref="A232" r:id="rId230" location="" tooltip="" display="2021/1359"/>
    <hyperlink ref="A233" r:id="rId231" location="" tooltip="" display="2021/1272"/>
    <hyperlink ref="A234" r:id="rId232" location="" tooltip="" display="2021/1273"/>
    <hyperlink ref="A235" r:id="rId233" location="" tooltip="" display="2021/1134"/>
    <hyperlink ref="A236" r:id="rId234" location="" tooltip="" display="2021/1157"/>
    <hyperlink ref="A237" r:id="rId235" location="" tooltip="" display="2021/1158"/>
    <hyperlink ref="A238" r:id="rId236" location="" tooltip="" display="2021/1233"/>
    <hyperlink ref="A239" r:id="rId237" location="" tooltip="" display="2021/1110"/>
    <hyperlink ref="A240" r:id="rId238" location="" tooltip="" display="2021/1147"/>
    <hyperlink ref="A241" r:id="rId239" location="" tooltip="" display="2021/1119"/>
    <hyperlink ref="A242" r:id="rId240" location="" tooltip="" display="2021/1145"/>
    <hyperlink ref="A243" r:id="rId241" location="" tooltip="" display="2021/1452"/>
    <hyperlink ref="A244" r:id="rId242" location="" tooltip="" display="2021/1437"/>
    <hyperlink ref="A245" r:id="rId243" location="" tooltip="" display="2021/1425"/>
    <hyperlink ref="A246" r:id="rId244" location="" tooltip="" display="2021/1591"/>
    <hyperlink ref="A247" r:id="rId245" location="" tooltip="" display="2021/1592"/>
    <hyperlink ref="A248" r:id="rId246" location="" tooltip="" display="2021/1593"/>
    <hyperlink ref="A249" r:id="rId247" location="" tooltip="" display="2021/1609"/>
    <hyperlink ref="A250" r:id="rId248" location="" tooltip="" display="2021/1460"/>
    <hyperlink ref="A251" r:id="rId249" location="" tooltip="" display="2021/1467"/>
    <hyperlink ref="A252" r:id="rId250" location="" tooltip="" display="2021/1470"/>
    <hyperlink ref="A253" r:id="rId251" location="" tooltip="" display="2021/1471"/>
    <hyperlink ref="A254" r:id="rId252" location="" tooltip="" display="2021/1472"/>
    <hyperlink ref="A255" r:id="rId253" location="" tooltip="" display="2021/1474"/>
    <hyperlink ref="A256" r:id="rId254" location="" tooltip="" display="2021/1475"/>
    <hyperlink ref="A257" r:id="rId255" location="" tooltip="" display="2021/1459"/>
    <hyperlink ref="A258" r:id="rId256" location="" tooltip="" display="2021/1461"/>
    <hyperlink ref="A259" r:id="rId257" location="" tooltip="" display="2021/1462"/>
    <hyperlink ref="A260" r:id="rId258" location="" tooltip="" display="2021/1468"/>
    <hyperlink ref="A261" r:id="rId259" location="" tooltip="" display="2021/1469"/>
    <hyperlink ref="A262" r:id="rId260" location="" tooltip="" display="2021/1458"/>
    <hyperlink ref="A263" r:id="rId261" location="" tooltip="" display="2021/1463"/>
    <hyperlink ref="A264" r:id="rId262" location="" tooltip="" display="2021/1464"/>
    <hyperlink ref="A265" r:id="rId263" location="" tooltip="" display="2021/1465"/>
    <hyperlink ref="A266" r:id="rId264" location="" tooltip="" display="2021/1466"/>
    <hyperlink ref="A267" r:id="rId265" location="" tooltip="" display="2021/1473"/>
    <hyperlink ref="A268" r:id="rId266" location="" tooltip="" display="2021/1435"/>
    <hyperlink ref="A269" r:id="rId267" location="" tooltip="" display="2021/1365"/>
    <hyperlink ref="A270" r:id="rId268" location="" tooltip="" display="2021/1366"/>
    <hyperlink ref="A271" r:id="rId269" location="" tooltip="" display="2021/1433"/>
    <hyperlink ref="A272" r:id="rId270" location="" tooltip="" display="2021/1450"/>
    <hyperlink ref="A273" r:id="rId271" location="" tooltip="" display="2021/1419"/>
    <hyperlink ref="A274" r:id="rId272" location="" tooltip="" display="2021/1443"/>
    <hyperlink ref="A275" r:id="rId273" location="" tooltip="" display="2021/1445"/>
    <hyperlink ref="A276" r:id="rId274" location="" tooltip="" display="2021/1440"/>
    <hyperlink ref="A277" r:id="rId275" location="" tooltip="" display="2021/1451"/>
    <hyperlink ref="A278" r:id="rId276" location="" tooltip="" display="2021/1448"/>
    <hyperlink ref="A279" r:id="rId277" location="" tooltip="" display="2021/1442"/>
    <hyperlink ref="A280" r:id="rId278" location="" tooltip="" display="2021/1414"/>
    <hyperlink ref="A281" r:id="rId279" location="" tooltip="" display="2021/1418"/>
    <hyperlink ref="A282" r:id="rId280" location="" tooltip="" display="2021/1449"/>
    <hyperlink ref="A283" r:id="rId281" location="" tooltip="" display="2021/1412"/>
    <hyperlink ref="A284" r:id="rId282" location="" tooltip="" display="2021/1421"/>
    <hyperlink ref="A285" r:id="rId283" location="" tooltip="" display="2021/1423"/>
    <hyperlink ref="A286" r:id="rId284" location="" tooltip="" display="2021/1520"/>
    <hyperlink ref="A287" r:id="rId285" location="" tooltip="" display="2021/1417"/>
    <hyperlink ref="A288" r:id="rId286" location="" tooltip="" display="2021/1434"/>
    <hyperlink ref="A289" r:id="rId287" location="" tooltip="" display="2021/1427"/>
    <hyperlink ref="A290" r:id="rId288" location="" tooltip="" display="2020/9417"/>
    <hyperlink ref="A291" r:id="rId289" location="" tooltip="" display="2021/818"/>
    <hyperlink ref="A292" r:id="rId290" location="" tooltip="" display="2021/1706"/>
    <hyperlink ref="A293" r:id="rId291" location="" tooltip="" display="2021/1510"/>
    <hyperlink ref="A294" r:id="rId292" location="" tooltip="" display="2021/1512"/>
    <hyperlink ref="A295" r:id="rId293" location="" tooltip="" display="2021/1515"/>
    <hyperlink ref="A296" r:id="rId294" location="" tooltip="" display="2021/1516"/>
    <hyperlink ref="A297" r:id="rId295" location="" tooltip="" display="2021/1538"/>
    <hyperlink ref="A298" r:id="rId296" location="" tooltip="" display="2021/1524"/>
    <hyperlink ref="A299" r:id="rId297" location="" tooltip="" display="2021/1596"/>
    <hyperlink ref="A300" r:id="rId298" location="" tooltip="" display="2021/1486"/>
    <hyperlink ref="A301" r:id="rId299" location="" tooltip="" display="2021/1487"/>
    <hyperlink ref="A302" r:id="rId300" location="" tooltip="" display="2021/1522"/>
    <hyperlink ref="A303" r:id="rId301" location="" tooltip="" display="2021/1523"/>
    <hyperlink ref="A304" r:id="rId302" location="" tooltip="" display="2021/1488"/>
    <hyperlink ref="A305" r:id="rId303" location="" tooltip="" display="2021/1490"/>
    <hyperlink ref="A306" r:id="rId304" location="" tooltip="" display="2021/1489"/>
    <hyperlink ref="A307" r:id="rId305" location="" tooltip="" display="2021/1491"/>
    <hyperlink ref="A308" r:id="rId306" location="" tooltip="" display="2021/1492"/>
    <hyperlink ref="A309" r:id="rId307" location="" tooltip="" display="2021/1493"/>
    <hyperlink ref="A310" r:id="rId308" location="" tooltip="" display="2021/1494"/>
    <hyperlink ref="A311" r:id="rId309" location="" tooltip="" display="2021/1495"/>
    <hyperlink ref="A312" r:id="rId310" location="" tooltip="" display="2021/1496"/>
    <hyperlink ref="A313" r:id="rId311" location="" tooltip="" display="2021/1497"/>
    <hyperlink ref="A314" r:id="rId312" location="" tooltip="" display="2021/1498"/>
    <hyperlink ref="A315" r:id="rId313" location="" tooltip="" display="2021/1499"/>
    <hyperlink ref="A316" r:id="rId314" location="" tooltip="" display="2021/1501"/>
    <hyperlink ref="A317" r:id="rId315" location="" tooltip="" display="2021/1504"/>
    <hyperlink ref="A318" r:id="rId316" location="" tooltip="" display="2021/1505"/>
    <hyperlink ref="A319" r:id="rId317" location="" tooltip="" display="2021/1506"/>
    <hyperlink ref="A320" r:id="rId318" location="" tooltip="" display="2021/1508"/>
    <hyperlink ref="A321" r:id="rId319" location="" tooltip="" display="2021/1485"/>
    <hyperlink ref="A322" r:id="rId320" location="" tooltip="" display="2021/1735"/>
    <hyperlink ref="A323" r:id="rId321" location="" tooltip="" display="2021/1554"/>
    <hyperlink ref="A324" r:id="rId322" location="" tooltip="" display="2021/1698"/>
    <hyperlink ref="A325" r:id="rId323" location="" tooltip="" display="2021/1531"/>
    <hyperlink ref="A326" r:id="rId324" location="" tooltip="" display="2021/1533"/>
    <hyperlink ref="A327" r:id="rId325" location="" tooltip="" display="2021/1540"/>
    <hyperlink ref="A328" r:id="rId326" location="" tooltip="" display="2021/1543"/>
    <hyperlink ref="A329" r:id="rId327" location="" tooltip="" display="2021/1544"/>
    <hyperlink ref="A330" r:id="rId328" location="" tooltip="" display="2021/1545"/>
    <hyperlink ref="A331" r:id="rId329" location="" tooltip="" display="2021/1546"/>
    <hyperlink ref="A332" r:id="rId330" location="" tooltip="" display="2021/1547"/>
    <hyperlink ref="A333" r:id="rId331" location="" tooltip="" display="2021/1548"/>
    <hyperlink ref="A334" r:id="rId332" location="" tooltip="" display="2021/1549"/>
    <hyperlink ref="A335" r:id="rId333" location="" tooltip="" display="2021/1514"/>
    <hyperlink ref="A336" r:id="rId334" location="" tooltip="" display="2021/1513"/>
    <hyperlink ref="A337" r:id="rId335" location="" tooltip="" display="2021/1502"/>
    <hyperlink ref="A338" r:id="rId336" location="" tooltip="" display="2021/1503"/>
    <hyperlink ref="A339" r:id="rId337" location="" tooltip="" display="2021/1551"/>
    <hyperlink ref="A340" r:id="rId338" location="" tooltip="" display="2021/1553"/>
    <hyperlink ref="A341" r:id="rId339" location="" tooltip="" display="2021/1525"/>
    <hyperlink ref="A342" r:id="rId340" location="" tooltip="" display="2021/1618"/>
    <hyperlink ref="A343" r:id="rId341" location="" tooltip="" display="2021/884"/>
    <hyperlink ref="A344" r:id="rId342" location="" tooltip="" display="2021/1444"/>
    <hyperlink ref="A345" r:id="rId343" location="" tooltip="" display="2021/1537"/>
    <hyperlink ref="A346" r:id="rId344" location="" tooltip="" display="2021/1631"/>
    <hyperlink ref="A347" r:id="rId345" location="" tooltip="" display="2021/1633"/>
    <hyperlink ref="A348" r:id="rId346" location="" tooltip="" display="2021/1637"/>
    <hyperlink ref="A349" r:id="rId347" location="" tooltip="" display="2021/726"/>
    <hyperlink ref="A350" r:id="rId348" location="" tooltip="" display="2021/1108"/>
    <hyperlink ref="A351" r:id="rId349" location="" tooltip="" display="2021/1105"/>
    <hyperlink ref="A352" r:id="rId350" location="" tooltip="" display="2021/1364"/>
    <hyperlink ref="A353" r:id="rId351" location="" tooltip="" display="2021/1602"/>
    <hyperlink ref="A354" r:id="rId352" location="" tooltip="" display="2021/1595"/>
    <hyperlink ref="A355" r:id="rId353" location="" tooltip="" display="2021/1640"/>
    <hyperlink ref="A356" r:id="rId354" location="" tooltip="" display="2021/1606"/>
    <hyperlink ref="A357" r:id="rId355" location="" tooltip="" display="2021/1749"/>
    <hyperlink ref="A358" r:id="rId356" location="" tooltip="" display="2021/1576"/>
    <hyperlink ref="A359" r:id="rId357" location="" tooltip="" display="2021/1589"/>
    <hyperlink ref="A360" r:id="rId358" location="" tooltip="" display="2021/1653"/>
    <hyperlink ref="A361" r:id="rId359" location="" tooltip="" display="2021/1655"/>
    <hyperlink ref="A362" r:id="rId360" location="" tooltip="" display="2021/1766"/>
    <hyperlink ref="A363" r:id="rId361" location="" tooltip="" display="2021/1564"/>
    <hyperlink ref="A364" r:id="rId362" location="" tooltip="" display="2021/1557"/>
    <hyperlink ref="A365" r:id="rId363" location="" tooltip="" display="2021/1558"/>
    <hyperlink ref="A366" r:id="rId364" location="" tooltip="" display="2021/1563"/>
    <hyperlink ref="A367" r:id="rId365" location="" tooltip="" display="2021/1560"/>
    <hyperlink ref="A368" r:id="rId366" location="" tooltip="" display="2021/1567"/>
    <hyperlink ref="A369" r:id="rId367" location="" tooltip="" display="2021/1568"/>
    <hyperlink ref="A370" r:id="rId368" location="" tooltip="" display="2021/1571"/>
    <hyperlink ref="A371" r:id="rId369" location="" tooltip="" display="2021/1575"/>
    <hyperlink ref="A372" r:id="rId370" location="" tooltip="" display="2021/1584"/>
    <hyperlink ref="A373" r:id="rId371" location="" tooltip="" display="2021/1586"/>
    <hyperlink ref="A374" r:id="rId372" location="" tooltip="" display="2021/1587"/>
    <hyperlink ref="A375" r:id="rId373" location="" tooltip="" display="2021/1559"/>
    <hyperlink ref="A376" r:id="rId374" location="" tooltip="" display="2021/1561"/>
    <hyperlink ref="A377" r:id="rId375" location="" tooltip="" display="2021/1562"/>
    <hyperlink ref="A378" r:id="rId376" location="" tooltip="" display="2021/1565"/>
    <hyperlink ref="A379" r:id="rId377" location="" tooltip="" display="2021/1566"/>
    <hyperlink ref="A380" r:id="rId378" location="" tooltip="" display="2021/1569"/>
    <hyperlink ref="A381" r:id="rId379" location="" tooltip="" display="2021/1570"/>
    <hyperlink ref="A382" r:id="rId380" location="" tooltip="" display="2021/1572"/>
    <hyperlink ref="A383" r:id="rId381" location="" tooltip="" display="2021/1574"/>
    <hyperlink ref="A384" r:id="rId382" location="" tooltip="" display="2021/1583"/>
    <hyperlink ref="A385" r:id="rId383" location="" tooltip="" display="2021/1585"/>
    <hyperlink ref="A386" r:id="rId384" location="" tooltip="" display="2021/1582"/>
    <hyperlink ref="A387" r:id="rId385" location="" tooltip="" display="2021/1590"/>
    <hyperlink ref="A388" r:id="rId386" location="" tooltip="" display="2021/1588"/>
    <hyperlink ref="A389" r:id="rId387" location="" tooltip="" display="2021/1577"/>
    <hyperlink ref="A390" r:id="rId388" location="" tooltip="" display="2021/1578"/>
    <hyperlink ref="A391" r:id="rId389" location="" tooltip="" display="2021/1597"/>
    <hyperlink ref="A392" r:id="rId390" location="" tooltip="" display="2021/1604"/>
    <hyperlink ref="A393" r:id="rId391" location="" tooltip="" display="2021/1605"/>
    <hyperlink ref="A394" r:id="rId392" location="" tooltip="" display="2021/1598"/>
    <hyperlink ref="A395" r:id="rId393" location="" tooltip="" display="2021/1599"/>
    <hyperlink ref="A396" r:id="rId394" location="" tooltip="" display="2021/1600"/>
    <hyperlink ref="A397" r:id="rId395" location="" tooltip="" display="2021/1601"/>
    <hyperlink ref="A398" r:id="rId396" location="" tooltip="" display="2021/1581"/>
    <hyperlink ref="A399" r:id="rId397" location="" tooltip="" display="2021/1757"/>
    <hyperlink ref="A400" r:id="rId398" location="" tooltip="" display="2021/1758"/>
    <hyperlink ref="A401" r:id="rId399" location="" tooltip="" display="2021/997"/>
    <hyperlink ref="A402" r:id="rId400" location="" tooltip="" display="2021/557"/>
    <hyperlink ref="A403" r:id="rId401" location="" tooltip="" display="2021/1257"/>
    <hyperlink ref="A404" r:id="rId402" location="" tooltip="" display="2021/1258"/>
    <hyperlink ref="A405" r:id="rId403" location="" tooltip="" display="2021/1259"/>
    <hyperlink ref="A406" r:id="rId404" location="" tooltip="" display="2021/623"/>
    <hyperlink ref="A407" r:id="rId405" location="" tooltip="" display="2021/1043"/>
    <hyperlink ref="A408" r:id="rId406" location="" tooltip="" display="2021/1381"/>
    <hyperlink ref="A409" r:id="rId407" location="" tooltip="" display="2021/1482"/>
    <hyperlink ref="A410" r:id="rId408" location="" tooltip="" display="2021/1149"/>
    <hyperlink ref="A411" r:id="rId409" location="" tooltip="" display="2021/1200"/>
    <hyperlink ref="A412" r:id="rId410" location="" tooltip="" display="BOE-A-2021-2769"/>
    <hyperlink ref="A413" r:id="rId411" location="" tooltip="" display="BOE-A-2021-2768"/>
    <hyperlink ref="A414" r:id="rId412" location="" tooltip="" display="BOE-A-2021-2761"/>
    <hyperlink ref="A415" r:id="rId413" location="" tooltip="" display="BOE-A-2021-2763"/>
    <hyperlink ref="A416" r:id="rId414" location="" tooltip="" display="BOE-A-2021-2762"/>
    <hyperlink ref="A417" r:id="rId415" location="" tooltip="" display="BOE-A-2021-2766"/>
    <hyperlink ref="A418" r:id="rId416" location="" tooltip="" display="BOE-A-2021-2767"/>
    <hyperlink ref="A419" r:id="rId417" location="" tooltip="" display="BOE-A-2021-2765"/>
    <hyperlink ref="A420" r:id="rId418" location="" tooltip="" display="BOE-A-2021-2764"/>
    <hyperlink ref="A421" r:id="rId419" location="" tooltip="" display="2021/1701"/>
    <hyperlink ref="A422" r:id="rId420" location="" tooltip="" display="2021/1748"/>
    <hyperlink ref="A423" r:id="rId421" location="" tooltip="" display="2021/1711"/>
    <hyperlink ref="A424" r:id="rId422" location="" tooltip="" display="2021/1713"/>
    <hyperlink ref="A425" r:id="rId423" location="" tooltip="" display="2021/1704"/>
    <hyperlink ref="A426" r:id="rId424" location="" tooltip="" display="2021/1700"/>
    <hyperlink ref="A427" r:id="rId425" location="" tooltip="" display="2021/1741"/>
    <hyperlink ref="A428" r:id="rId426" location="" tooltip="" display="2021/1743"/>
    <hyperlink ref="A429" r:id="rId427" location="" tooltip="" display="2021/1744"/>
    <hyperlink ref="A430" r:id="rId428" location="" tooltip="" display="2021/1737"/>
    <hyperlink ref="A431" r:id="rId429" location="" tooltip="" display="2021/1738"/>
    <hyperlink ref="A432" r:id="rId430" location="" tooltip="" display="2021/1739"/>
    <hyperlink ref="A433" r:id="rId431" location="" tooltip="" display="2021/1740"/>
    <hyperlink ref="A434" r:id="rId432" location="" tooltip="" display="2021/1742"/>
    <hyperlink ref="A435" r:id="rId433" location="" tooltip="" display="2021/1733"/>
    <hyperlink ref="A436" r:id="rId434" location="" tooltip="" display="2021/1722"/>
    <hyperlink ref="A437" r:id="rId435" location="" tooltip="" display="2021/1723"/>
    <hyperlink ref="A438" r:id="rId436" location="" tooltip="" display="2021/1724"/>
    <hyperlink ref="A439" r:id="rId437" location="" tooltip="" display="2021/1726"/>
    <hyperlink ref="A440" r:id="rId438" location="" tooltip="" display="2021/1721"/>
    <hyperlink ref="A441" r:id="rId439" location="" tooltip="" display="2021/1725"/>
    <hyperlink ref="A442" r:id="rId440" location="" tooltip="" display="2021/1727"/>
    <hyperlink ref="A443" r:id="rId441" location="" tooltip="" display="2021/1753"/>
    <hyperlink ref="A444" r:id="rId442" location="" tooltip="" display="2021/1752"/>
    <hyperlink ref="A445" r:id="rId443" location="" tooltip="" display="2021/1747"/>
    <hyperlink ref="A446" r:id="rId444" location="" tooltip="" display="2021/1785"/>
    <hyperlink ref="A447" r:id="rId445" location="" tooltip="" display="2021/1710"/>
    <hyperlink ref="A448" r:id="rId446" location="" tooltip="" display="2021/1715"/>
    <hyperlink ref="A449" r:id="rId447" location="" tooltip="" display="2021/1707"/>
    <hyperlink ref="A450" r:id="rId448" location="" tooltip="" display="2021/1728"/>
    <hyperlink ref="A451" r:id="rId449" location="" tooltip="" display="2021/1716"/>
    <hyperlink ref="A452" r:id="rId450" location="" tooltip="" display="2021/1714"/>
    <hyperlink ref="A453" r:id="rId451" location="" tooltip="" display="2021/1717"/>
    <hyperlink ref="A454" r:id="rId452" location="" tooltip="" display="2021/1719"/>
    <hyperlink ref="A455" r:id="rId453" location="" tooltip="" display="2021/1754"/>
    <hyperlink ref="A456" r:id="rId454" location="" tooltip="" display="2021/1729"/>
    <hyperlink ref="A457" r:id="rId455" location="" tooltip="" display="2021/1730"/>
    <hyperlink ref="A458" r:id="rId456" location="" tooltip="" display="2021/1731"/>
    <hyperlink ref="A459" r:id="rId457" location="" tooltip="" display="2021/1732"/>
    <hyperlink ref="A460" r:id="rId458" location="" tooltip="" display="2020/11065"/>
    <hyperlink ref="A461" r:id="rId459" location="" tooltip="" display="2021/1447"/>
    <hyperlink ref="A462" r:id="rId460" location="" tooltip="" display="2020/9514"/>
    <hyperlink ref="A463" r:id="rId461" location="" tooltip="" display="2021/1353"/>
    <hyperlink ref="A464" r:id="rId462" location="" tooltip="" display="2021/1354"/>
    <hyperlink ref="A465" r:id="rId463" location="" tooltip="" display="2021/1355"/>
    <hyperlink ref="A466" r:id="rId464" location="" tooltip="" display="2021/1356"/>
    <hyperlink ref="A467" r:id="rId465" location="" tooltip="" display="2021/1528"/>
    <hyperlink ref="A468" r:id="rId466" location="" tooltip="" display="2021/1532"/>
    <hyperlink ref="A469" r:id="rId467" location="" tooltip="" display="2021/1535"/>
    <hyperlink ref="A470" r:id="rId468" location="" tooltip="" display="2021/1580"/>
    <hyperlink ref="A471" r:id="rId469" location="" tooltip="" display="2021/1832"/>
    <hyperlink ref="A472" r:id="rId470" location="" tooltip="" display="2021/1507"/>
    <hyperlink ref="A473" r:id="rId471" location="" tooltip="" display="2021/1333"/>
    <hyperlink ref="A474" r:id="rId472" location="" tooltip="" display="2021/1647"/>
    <hyperlink ref="A475" r:id="rId473" location="" tooltip="" display="2021/1697"/>
    <hyperlink ref="A476" r:id="rId474" location="" tooltip="" display="2021/1615"/>
    <hyperlink ref="A477" r:id="rId475" location="" tooltip="" display="2021/1967"/>
    <hyperlink ref="A478" r:id="rId476" location="" tooltip="" display="2021/1831"/>
    <hyperlink ref="A479" r:id="rId477" location="" tooltip="" display="2021/1786"/>
    <hyperlink ref="A480" r:id="rId478" location="" tooltip="" display="2021/1789"/>
    <hyperlink ref="A481" r:id="rId479" location="" tooltip="" display="2021/1791"/>
    <hyperlink ref="A482" r:id="rId480" location="" tooltip="" display="2021/1792"/>
    <hyperlink ref="A483" r:id="rId481" location="" tooltip="" display="2021/1793"/>
    <hyperlink ref="A484" r:id="rId482" location="" tooltip="" display="2021/1783"/>
    <hyperlink ref="A485" r:id="rId483" location="" tooltip="" display="2021/1784"/>
    <hyperlink ref="A486" r:id="rId484" location="" tooltip="" display="2021/1787"/>
    <hyperlink ref="A487" r:id="rId485" location="" tooltip="" display="2021/1790"/>
    <hyperlink ref="A488" r:id="rId486" location="" tooltip="" display="2021/1794"/>
    <hyperlink ref="A489" r:id="rId487" location="" tooltip="" display="2021/1762"/>
    <hyperlink ref="A490" r:id="rId488" location="" tooltip="" display="2021/1764"/>
    <hyperlink ref="A491" r:id="rId489" location="" tooltip="" display="2021/1770"/>
    <hyperlink ref="A492" r:id="rId490" location="" tooltip="" display="2021/1771"/>
    <hyperlink ref="A493" r:id="rId491" location="" tooltip="" display="2021/1806"/>
    <hyperlink ref="A494" r:id="rId492" location="" tooltip="" display="2021/1805"/>
    <hyperlink ref="A495" r:id="rId493" location="" tooltip="" display="2021/1781"/>
    <hyperlink ref="A496" r:id="rId494" location="" tooltip="" display="2021/1796"/>
    <hyperlink ref="A497" r:id="rId495" location="" tooltip="" display="2021/1763"/>
    <hyperlink ref="A498" r:id="rId496" location="" tooltip="" display="2021/1807"/>
    <hyperlink ref="A499" r:id="rId497" location="" tooltip="" display="2021/1041"/>
    <hyperlink ref="A500" r:id="rId498" location="" tooltip="" display="2021/1270"/>
    <hyperlink ref="A501" r:id="rId499" location="" tooltip="" display="2021/1643"/>
    <hyperlink ref="A502" r:id="rId500" location="" tooltip="" display="2021/1703"/>
    <hyperlink ref="A503" r:id="rId501" location="" tooltip="" display="2021/1736"/>
    <hyperlink ref="A504" r:id="rId502" location="" tooltip="" display="2021/1542"/>
    <hyperlink ref="A505" r:id="rId503" location="" tooltip="" display="2021/1607"/>
    <hyperlink ref="A506" r:id="rId504" location="" tooltip="" display="2021/1550"/>
    <hyperlink ref="A507" r:id="rId505" location="" tooltip="" display="2021/1363"/>
    <hyperlink ref="A508" r:id="rId506" location="" tooltip="" display="2021/1991"/>
    <hyperlink ref="A509" r:id="rId507" location="" tooltip="" display="2021/2007"/>
    <hyperlink ref="A510" r:id="rId508" location="" tooltip="" display="2021/1827"/>
    <hyperlink ref="A511" r:id="rId509" location="" tooltip="" display="2021/1829"/>
    <hyperlink ref="A512" r:id="rId510" location="" tooltip="" display="2021/1848"/>
    <hyperlink ref="A513" r:id="rId511" location="" tooltip="" display="2021/1824"/>
    <hyperlink ref="A514" r:id="rId512" location="" tooltip="" display="2021/1990"/>
    <hyperlink ref="A515" r:id="rId513" location="" tooltip="" display="2021/1828"/>
    <hyperlink ref="A516" r:id="rId514" location="" tooltip="" display="2021/1919"/>
    <hyperlink ref="A517" r:id="rId515" location="" tooltip="" display="2021/1920"/>
    <hyperlink ref="A518" r:id="rId516" location="" tooltip="" display="2021/1880"/>
    <hyperlink ref="A519" r:id="rId517" location="" tooltip="" display="2021/1815"/>
    <hyperlink ref="A520" r:id="rId518" location="" tooltip="" display="2021/1983"/>
    <hyperlink ref="A521" r:id="rId519" location="" tooltip="" display="2021/1788"/>
    <hyperlink ref="A522" r:id="rId520" location="" tooltip="" display="2021/1760"/>
    <hyperlink ref="A523" r:id="rId521" location="" tooltip="" display="2021/1838"/>
    <hyperlink ref="A524" r:id="rId522" location="" tooltip="" display="2021/1839"/>
    <hyperlink ref="A525" r:id="rId523" location="" tooltip="" display="2021/1840"/>
    <hyperlink ref="A526" r:id="rId524" location="" tooltip="" display="2021/1841"/>
    <hyperlink ref="A527" r:id="rId525" location="" tooltip="" display="2021/1842"/>
    <hyperlink ref="A528" r:id="rId526" location="" tooltip="" display="2021/1843"/>
    <hyperlink ref="A529" r:id="rId527" location="" tooltip="" display="2021/1849"/>
    <hyperlink ref="A530" r:id="rId528" location="" tooltip="" display="2021/1850"/>
    <hyperlink ref="A531" r:id="rId529" location="" tooltip="" display="2021/1951"/>
    <hyperlink ref="A532" r:id="rId530" location="" tooltip="" display="2021/1847"/>
    <hyperlink ref="A533" r:id="rId531" location="" tooltip="" display="2021/1844"/>
    <hyperlink ref="A534" r:id="rId532" location="" tooltip="" display="2021/1845"/>
    <hyperlink ref="A535" r:id="rId533" location="" tooltip="" display="2021/1846"/>
    <hyperlink ref="A536" r:id="rId534" location="" tooltip="" display="2021/1814"/>
    <hyperlink ref="A537" r:id="rId535" location="" tooltip="" display="2021/1970"/>
    <hyperlink ref="A538" r:id="rId536" location="" tooltip="" display="2021/1290"/>
    <hyperlink ref="A539" r:id="rId537" location="" tooltip="" display="2021/1800"/>
    <hyperlink ref="A540" r:id="rId538" location="" tooltip="" display="2021/1802"/>
    <hyperlink ref="A541" r:id="rId539" location="" tooltip="" display="2021/1833"/>
    <hyperlink ref="A542" r:id="rId540" location="" tooltip="" display="2021/1837"/>
    <hyperlink ref="A543" r:id="rId541" location="" tooltip="" display="2021/1811"/>
    <hyperlink ref="A544" r:id="rId542" location="" tooltip="" display="2021/1040"/>
    <hyperlink ref="A545" r:id="rId543" location="" tooltip="" display="2021/1603"/>
    <hyperlink ref="A546" r:id="rId544" location="" tooltip="" display="2021/1734"/>
    <hyperlink ref="A547" r:id="rId545" location="" tooltip="" display="2021/1969"/>
    <hyperlink ref="A548" r:id="rId546" location="" tooltip="" display="2021/1759"/>
    <hyperlink ref="A549" r:id="rId547" location="" tooltip="" display="2021/1755"/>
    <hyperlink ref="A550" r:id="rId548" location="" tooltip="" display="2021/1253"/>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