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arjavjain/OneDrive - Syracuse University/Syracuse Semesters/Sem 3/Venture Capital/Group/"/>
    </mc:Choice>
  </mc:AlternateContent>
  <xr:revisionPtr revIDLastSave="0" documentId="13_ncr:1_{7C10C11C-44D1-CC4B-AAED-B04738D3BA90}" xr6:coauthVersionLast="45" xr6:coauthVersionMax="45" xr10:uidLastSave="{00000000-0000-0000-0000-000000000000}"/>
  <bookViews>
    <workbookView xWindow="0" yWindow="460" windowWidth="33600" windowHeight="19460" firstSheet="2" activeTab="14" xr2:uid="{00000000-000D-0000-FFFF-FFFF00000000}"/>
  </bookViews>
  <sheets>
    <sheet name="Sales Projections" sheetId="1" r:id="rId1"/>
    <sheet name="Variable Costs&amp; SUC" sheetId="2" r:id="rId2"/>
    <sheet name="Capital Budget Expenditures" sheetId="3" r:id="rId3"/>
    <sheet name="Dep &amp; Amortization Sch" sheetId="4" r:id="rId4"/>
    <sheet name="Prepaid Expense Schedule" sheetId="5" r:id="rId5"/>
    <sheet name="Q.2 Break-even" sheetId="6" r:id="rId6"/>
    <sheet name="IS YR 1" sheetId="7" r:id="rId7"/>
    <sheet name="IS YR 2" sheetId="8" r:id="rId8"/>
    <sheet name="IS YR 3" sheetId="9" r:id="rId9"/>
    <sheet name="BS YR1" sheetId="10" r:id="rId10"/>
    <sheet name="BS YR2 " sheetId="11" r:id="rId11"/>
    <sheet name="BS YR3" sheetId="12" r:id="rId12"/>
    <sheet name="Cash Flow YR 1" sheetId="13" r:id="rId13"/>
    <sheet name="Cash Flow YR2" sheetId="14" r:id="rId14"/>
    <sheet name="Cash Flow YR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C22" i="15"/>
  <c r="B17" i="15"/>
  <c r="C16" i="15"/>
  <c r="C17" i="15" s="1"/>
  <c r="B16" i="15"/>
  <c r="M22" i="14"/>
  <c r="L22" i="14"/>
  <c r="J22" i="14"/>
  <c r="I22" i="14"/>
  <c r="H22" i="14"/>
  <c r="G22" i="14"/>
  <c r="F22" i="14"/>
  <c r="E22" i="14"/>
  <c r="D22" i="14"/>
  <c r="C22" i="14"/>
  <c r="B21" i="14"/>
  <c r="B22" i="14" s="1"/>
  <c r="M17" i="14"/>
  <c r="C17" i="14"/>
  <c r="B17" i="14"/>
  <c r="C16" i="14"/>
  <c r="D16" i="14" s="1"/>
  <c r="B10" i="14"/>
  <c r="M22" i="13"/>
  <c r="L22" i="13"/>
  <c r="K22" i="13"/>
  <c r="I22" i="13"/>
  <c r="H22" i="13"/>
  <c r="G22" i="13"/>
  <c r="F22" i="13"/>
  <c r="E22" i="13"/>
  <c r="D22" i="13"/>
  <c r="C22" i="13"/>
  <c r="B21" i="13"/>
  <c r="B22" i="13" s="1"/>
  <c r="J20" i="13"/>
  <c r="J22" i="13" s="1"/>
  <c r="M17" i="13"/>
  <c r="L17" i="13"/>
  <c r="K17" i="13"/>
  <c r="J17" i="13"/>
  <c r="I17" i="13"/>
  <c r="H17" i="13"/>
  <c r="G17" i="13"/>
  <c r="F17" i="13"/>
  <c r="E17" i="13"/>
  <c r="D17" i="13"/>
  <c r="C17" i="13"/>
  <c r="B17" i="13"/>
  <c r="E11" i="12"/>
  <c r="D11" i="12"/>
  <c r="C11" i="12"/>
  <c r="B11" i="12"/>
  <c r="L19" i="11"/>
  <c r="K19" i="11"/>
  <c r="J19" i="11"/>
  <c r="I19" i="11"/>
  <c r="H19" i="11"/>
  <c r="G19" i="11"/>
  <c r="D19" i="11"/>
  <c r="C19" i="11"/>
  <c r="B19" i="11"/>
  <c r="L11" i="11"/>
  <c r="K11" i="11"/>
  <c r="J11" i="11"/>
  <c r="I11" i="11"/>
  <c r="H11" i="11"/>
  <c r="G11" i="11"/>
  <c r="D11" i="11"/>
  <c r="C11" i="11"/>
  <c r="B11" i="11"/>
  <c r="M19" i="10"/>
  <c r="F19" i="11" s="1"/>
  <c r="L19" i="10"/>
  <c r="K19" i="10"/>
  <c r="J19" i="10"/>
  <c r="I19" i="10"/>
  <c r="H19" i="10"/>
  <c r="G19" i="10"/>
  <c r="F19" i="10"/>
  <c r="E19" i="10"/>
  <c r="D19" i="10"/>
  <c r="C19" i="10"/>
  <c r="B19" i="10"/>
  <c r="E18" i="10"/>
  <c r="D18" i="10"/>
  <c r="C18" i="10"/>
  <c r="B18" i="10"/>
  <c r="M11" i="10"/>
  <c r="F11" i="11" s="1"/>
  <c r="L11" i="10"/>
  <c r="K11" i="10"/>
  <c r="J11" i="10"/>
  <c r="I11" i="10"/>
  <c r="H11" i="10"/>
  <c r="G11" i="10"/>
  <c r="F11" i="10"/>
  <c r="E11" i="10"/>
  <c r="D11" i="10"/>
  <c r="C11" i="10"/>
  <c r="B11" i="10"/>
  <c r="H6" i="10"/>
  <c r="H8" i="13" s="1"/>
  <c r="G6" i="10"/>
  <c r="F6" i="10"/>
  <c r="F8" i="13" s="1"/>
  <c r="E6" i="10"/>
  <c r="D6" i="10"/>
  <c r="C6" i="10"/>
  <c r="C8" i="13" s="1"/>
  <c r="B6" i="10"/>
  <c r="B8" i="13" s="1"/>
  <c r="E27" i="9"/>
  <c r="D27" i="9"/>
  <c r="C27" i="9"/>
  <c r="B27" i="9"/>
  <c r="K26" i="8"/>
  <c r="J26" i="8"/>
  <c r="I26" i="8"/>
  <c r="I41" i="6" s="1"/>
  <c r="H26" i="8"/>
  <c r="H41" i="6" s="1"/>
  <c r="G26" i="8"/>
  <c r="G41" i="6" s="1"/>
  <c r="F26" i="8"/>
  <c r="F41" i="6" s="1"/>
  <c r="E26" i="8"/>
  <c r="D26" i="8"/>
  <c r="C26" i="8"/>
  <c r="B26" i="8"/>
  <c r="M16" i="8"/>
  <c r="M26" i="8" s="1"/>
  <c r="L16" i="8"/>
  <c r="L26" i="8" s="1"/>
  <c r="B24" i="7"/>
  <c r="K23" i="7"/>
  <c r="D21" i="7"/>
  <c r="C21" i="7"/>
  <c r="B21" i="7"/>
  <c r="B18" i="7"/>
  <c r="M14" i="7"/>
  <c r="L14" i="7"/>
  <c r="L23" i="7" s="1"/>
  <c r="E81" i="6"/>
  <c r="D81" i="6"/>
  <c r="C81" i="6"/>
  <c r="E80" i="6"/>
  <c r="B80" i="6"/>
  <c r="F77" i="6"/>
  <c r="E77" i="6"/>
  <c r="D77" i="6"/>
  <c r="C77" i="6"/>
  <c r="B77" i="6"/>
  <c r="B81" i="6" s="1"/>
  <c r="F76" i="6"/>
  <c r="F80" i="6" s="1"/>
  <c r="E76" i="6"/>
  <c r="D76" i="6"/>
  <c r="C76" i="6"/>
  <c r="B76" i="6"/>
  <c r="E70" i="6"/>
  <c r="D70" i="6"/>
  <c r="C70" i="6"/>
  <c r="F70" i="6" s="1"/>
  <c r="B70" i="6"/>
  <c r="E66" i="6"/>
  <c r="F66" i="6" s="1"/>
  <c r="D66" i="6"/>
  <c r="C66" i="6"/>
  <c r="B66" i="6"/>
  <c r="E65" i="6"/>
  <c r="D65" i="6"/>
  <c r="C65" i="6"/>
  <c r="B65" i="6"/>
  <c r="F65" i="6" s="1"/>
  <c r="E64" i="6"/>
  <c r="D64" i="6"/>
  <c r="C64" i="6"/>
  <c r="B64" i="6"/>
  <c r="F63" i="6"/>
  <c r="E63" i="6"/>
  <c r="D63" i="6"/>
  <c r="C63" i="6"/>
  <c r="B63" i="6"/>
  <c r="E62" i="6"/>
  <c r="D62" i="6"/>
  <c r="C62" i="6"/>
  <c r="F62" i="6" s="1"/>
  <c r="B62" i="6"/>
  <c r="E61" i="6"/>
  <c r="D61" i="6"/>
  <c r="C61" i="6"/>
  <c r="F61" i="6" s="1"/>
  <c r="B61" i="6"/>
  <c r="E60" i="6"/>
  <c r="D60" i="6"/>
  <c r="C60" i="6"/>
  <c r="B60" i="6"/>
  <c r="K48" i="6"/>
  <c r="J48" i="6"/>
  <c r="I48" i="6"/>
  <c r="C48" i="6"/>
  <c r="B48" i="6"/>
  <c r="M46" i="6"/>
  <c r="M48" i="6" s="1"/>
  <c r="L46" i="6"/>
  <c r="K46" i="6"/>
  <c r="J46" i="6"/>
  <c r="I46" i="6"/>
  <c r="H46" i="6"/>
  <c r="H48" i="6" s="1"/>
  <c r="G46" i="6"/>
  <c r="G48" i="6" s="1"/>
  <c r="F46" i="6"/>
  <c r="F48" i="6" s="1"/>
  <c r="E46" i="6"/>
  <c r="E48" i="6" s="1"/>
  <c r="D46" i="6"/>
  <c r="C46" i="6"/>
  <c r="B46" i="6"/>
  <c r="M41" i="6"/>
  <c r="L41" i="6"/>
  <c r="K41" i="6"/>
  <c r="J41" i="6"/>
  <c r="E41" i="6"/>
  <c r="D41" i="6"/>
  <c r="C41" i="6"/>
  <c r="B41" i="6"/>
  <c r="N41" i="6" s="1"/>
  <c r="M37" i="6"/>
  <c r="L37" i="6"/>
  <c r="K37" i="6"/>
  <c r="J37" i="6"/>
  <c r="I37" i="6"/>
  <c r="H37" i="6"/>
  <c r="G37" i="6"/>
  <c r="F37" i="6"/>
  <c r="E37" i="6"/>
  <c r="N37" i="6" s="1"/>
  <c r="D37" i="6"/>
  <c r="C37" i="6"/>
  <c r="B37" i="6"/>
  <c r="M36" i="6"/>
  <c r="L36" i="6"/>
  <c r="K36" i="6"/>
  <c r="J36" i="6"/>
  <c r="I36" i="6"/>
  <c r="H36" i="6"/>
  <c r="G36" i="6"/>
  <c r="F36" i="6"/>
  <c r="E36" i="6"/>
  <c r="D36" i="6"/>
  <c r="C36" i="6"/>
  <c r="B36" i="6"/>
  <c r="N36" i="6" s="1"/>
  <c r="M35" i="6"/>
  <c r="L35" i="6"/>
  <c r="K35" i="6"/>
  <c r="J35" i="6"/>
  <c r="I35" i="6"/>
  <c r="H35" i="6"/>
  <c r="G35" i="6"/>
  <c r="F35" i="6"/>
  <c r="E35" i="6"/>
  <c r="D35" i="6"/>
  <c r="C35" i="6"/>
  <c r="B35" i="6"/>
  <c r="N35" i="6" s="1"/>
  <c r="M34" i="6"/>
  <c r="L34" i="6"/>
  <c r="K34" i="6"/>
  <c r="J34" i="6"/>
  <c r="I34" i="6"/>
  <c r="H34" i="6"/>
  <c r="G34" i="6"/>
  <c r="F34" i="6"/>
  <c r="E34" i="6"/>
  <c r="D34" i="6"/>
  <c r="N34" i="6" s="1"/>
  <c r="C34" i="6"/>
  <c r="B34" i="6"/>
  <c r="M33" i="6"/>
  <c r="L33" i="6"/>
  <c r="K33" i="6"/>
  <c r="J33" i="6"/>
  <c r="I33" i="6"/>
  <c r="H33" i="6"/>
  <c r="G33" i="6"/>
  <c r="F33" i="6"/>
  <c r="E33" i="6"/>
  <c r="D33" i="6"/>
  <c r="C33" i="6"/>
  <c r="B33" i="6"/>
  <c r="N33" i="6" s="1"/>
  <c r="M32" i="6"/>
  <c r="L32" i="6"/>
  <c r="K32" i="6"/>
  <c r="J32" i="6"/>
  <c r="I32" i="6"/>
  <c r="H32" i="6"/>
  <c r="G32" i="6"/>
  <c r="F32" i="6"/>
  <c r="E32" i="6"/>
  <c r="D32" i="6"/>
  <c r="C32" i="6"/>
  <c r="B32" i="6"/>
  <c r="N32" i="6" s="1"/>
  <c r="I25" i="6"/>
  <c r="M20" i="6"/>
  <c r="K20" i="6"/>
  <c r="C20" i="6"/>
  <c r="J19" i="6"/>
  <c r="I19" i="6"/>
  <c r="I21" i="6" s="1"/>
  <c r="F19" i="6"/>
  <c r="B19" i="6"/>
  <c r="M18" i="6"/>
  <c r="L18" i="6"/>
  <c r="L20" i="6" s="1"/>
  <c r="K18" i="6"/>
  <c r="J18" i="6"/>
  <c r="I18" i="6"/>
  <c r="I20" i="6" s="1"/>
  <c r="H18" i="6"/>
  <c r="H20" i="6" s="1"/>
  <c r="G18" i="6"/>
  <c r="G20" i="6" s="1"/>
  <c r="F18" i="6"/>
  <c r="E18" i="6"/>
  <c r="D18" i="6"/>
  <c r="C18" i="6"/>
  <c r="B18" i="6"/>
  <c r="L13" i="6"/>
  <c r="K13" i="6"/>
  <c r="J13" i="6"/>
  <c r="I13" i="6"/>
  <c r="H13" i="6"/>
  <c r="G13" i="6"/>
  <c r="F13" i="6"/>
  <c r="E13" i="6"/>
  <c r="D13" i="6"/>
  <c r="C13" i="6"/>
  <c r="B13" i="6"/>
  <c r="C11" i="6"/>
  <c r="B11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N8" i="6" s="1"/>
  <c r="D8" i="6"/>
  <c r="C8" i="6"/>
  <c r="B8" i="6"/>
  <c r="M7" i="6"/>
  <c r="L7" i="6"/>
  <c r="K7" i="6"/>
  <c r="J7" i="6"/>
  <c r="I7" i="6"/>
  <c r="H7" i="6"/>
  <c r="G7" i="6"/>
  <c r="F7" i="6"/>
  <c r="N7" i="6" s="1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B49" i="5"/>
  <c r="B48" i="5"/>
  <c r="B50" i="5" s="1"/>
  <c r="B38" i="5"/>
  <c r="B39" i="5" s="1"/>
  <c r="B37" i="5"/>
  <c r="B26" i="5"/>
  <c r="B25" i="5"/>
  <c r="B20" i="5"/>
  <c r="B21" i="5" s="1"/>
  <c r="C19" i="5" s="1"/>
  <c r="B19" i="5"/>
  <c r="B7" i="11" s="1"/>
  <c r="B14" i="5"/>
  <c r="B13" i="5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C39" i="4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C37" i="4"/>
  <c r="D37" i="4" s="1"/>
  <c r="E37" i="4" s="1"/>
  <c r="E36" i="4"/>
  <c r="B25" i="8" s="1"/>
  <c r="B40" i="6" s="1"/>
  <c r="D36" i="4"/>
  <c r="C36" i="4"/>
  <c r="C35" i="4"/>
  <c r="D35" i="4" s="1"/>
  <c r="E35" i="4" s="1"/>
  <c r="C17" i="4"/>
  <c r="D17" i="4" s="1"/>
  <c r="I15" i="4"/>
  <c r="F21" i="7" s="1"/>
  <c r="H15" i="4"/>
  <c r="E21" i="7" s="1"/>
  <c r="D9" i="4"/>
  <c r="B20" i="15" s="1"/>
  <c r="B22" i="15" s="1"/>
  <c r="C8" i="4"/>
  <c r="K20" i="14" s="1"/>
  <c r="K22" i="14" s="1"/>
  <c r="B7" i="4"/>
  <c r="C7" i="4" s="1"/>
  <c r="B26" i="2"/>
  <c r="G19" i="6" s="1"/>
  <c r="G21" i="6" s="1"/>
  <c r="B4" i="2"/>
  <c r="B9" i="2" s="1"/>
  <c r="B104" i="1"/>
  <c r="B98" i="1"/>
  <c r="B97" i="1"/>
  <c r="B84" i="1"/>
  <c r="C79" i="1"/>
  <c r="B79" i="1"/>
  <c r="C73" i="1"/>
  <c r="B73" i="1"/>
  <c r="E72" i="1"/>
  <c r="B72" i="1"/>
  <c r="M66" i="1"/>
  <c r="L66" i="1"/>
  <c r="K66" i="1"/>
  <c r="J66" i="1"/>
  <c r="I66" i="1"/>
  <c r="H66" i="1"/>
  <c r="G66" i="1"/>
  <c r="F66" i="1"/>
  <c r="E66" i="1"/>
  <c r="D66" i="1"/>
  <c r="C66" i="1"/>
  <c r="B66" i="1"/>
  <c r="L60" i="1"/>
  <c r="K60" i="1"/>
  <c r="J60" i="1"/>
  <c r="I60" i="1"/>
  <c r="H60" i="1"/>
  <c r="G60" i="1"/>
  <c r="D60" i="1"/>
  <c r="C60" i="1"/>
  <c r="B60" i="1"/>
  <c r="M59" i="1"/>
  <c r="L59" i="1"/>
  <c r="K59" i="1"/>
  <c r="H59" i="1"/>
  <c r="G59" i="1"/>
  <c r="F59" i="1"/>
  <c r="E59" i="1"/>
  <c r="D59" i="1"/>
  <c r="C59" i="1"/>
  <c r="I53" i="1"/>
  <c r="M52" i="1"/>
  <c r="L52" i="1"/>
  <c r="K52" i="1"/>
  <c r="J52" i="1"/>
  <c r="J50" i="1"/>
  <c r="I47" i="1"/>
  <c r="I6" i="10" s="1"/>
  <c r="I8" i="13" s="1"/>
  <c r="M46" i="1"/>
  <c r="J46" i="1"/>
  <c r="M45" i="1"/>
  <c r="L45" i="1"/>
  <c r="K45" i="1"/>
  <c r="J45" i="1"/>
  <c r="I45" i="1"/>
  <c r="J44" i="1"/>
  <c r="J47" i="1" s="1"/>
  <c r="B41" i="1"/>
  <c r="B39" i="1"/>
  <c r="B36" i="1"/>
  <c r="B33" i="1"/>
  <c r="B91" i="1" s="1"/>
  <c r="B31" i="1"/>
  <c r="B28" i="1"/>
  <c r="E25" i="1"/>
  <c r="E8" i="9" s="1"/>
  <c r="D25" i="1"/>
  <c r="D8" i="9" s="1"/>
  <c r="C25" i="1"/>
  <c r="C8" i="9" s="1"/>
  <c r="B25" i="1"/>
  <c r="B8" i="9" s="1"/>
  <c r="E23" i="1"/>
  <c r="D23" i="1"/>
  <c r="C23" i="1"/>
  <c r="B23" i="1"/>
  <c r="B5" i="9" s="1"/>
  <c r="E20" i="1"/>
  <c r="E4" i="9" s="1"/>
  <c r="D20" i="1"/>
  <c r="D4" i="9" s="1"/>
  <c r="C20" i="1"/>
  <c r="C4" i="9" s="1"/>
  <c r="B20" i="1"/>
  <c r="B4" i="9" s="1"/>
  <c r="F19" i="1"/>
  <c r="M15" i="1"/>
  <c r="M4" i="8" s="1"/>
  <c r="L15" i="1"/>
  <c r="L4" i="8" s="1"/>
  <c r="K15" i="1"/>
  <c r="K4" i="8" s="1"/>
  <c r="J15" i="1"/>
  <c r="J4" i="8" s="1"/>
  <c r="I15" i="1"/>
  <c r="I4" i="8" s="1"/>
  <c r="H15" i="1"/>
  <c r="H4" i="8" s="1"/>
  <c r="G15" i="1"/>
  <c r="G4" i="8" s="1"/>
  <c r="F15" i="1"/>
  <c r="F4" i="8" s="1"/>
  <c r="E15" i="1"/>
  <c r="E4" i="8" s="1"/>
  <c r="D15" i="1"/>
  <c r="D4" i="8" s="1"/>
  <c r="C15" i="1"/>
  <c r="C4" i="8" s="1"/>
  <c r="B15" i="1"/>
  <c r="B4" i="8" s="1"/>
  <c r="M9" i="1"/>
  <c r="M4" i="7" s="1"/>
  <c r="L9" i="1"/>
  <c r="L4" i="7" s="1"/>
  <c r="K9" i="1"/>
  <c r="K4" i="7" s="1"/>
  <c r="J9" i="1"/>
  <c r="J4" i="7" s="1"/>
  <c r="I9" i="1"/>
  <c r="I4" i="7" s="1"/>
  <c r="I8" i="7" s="1"/>
  <c r="H9" i="1"/>
  <c r="H4" i="7" s="1"/>
  <c r="G9" i="1"/>
  <c r="G4" i="7" s="1"/>
  <c r="F9" i="1"/>
  <c r="F4" i="7" s="1"/>
  <c r="E9" i="1"/>
  <c r="E4" i="7" s="1"/>
  <c r="D9" i="1"/>
  <c r="D4" i="7" s="1"/>
  <c r="C9" i="1"/>
  <c r="C4" i="7" s="1"/>
  <c r="B9" i="1"/>
  <c r="B4" i="7" s="1"/>
  <c r="B22" i="7" l="1"/>
  <c r="F35" i="4"/>
  <c r="B26" i="9"/>
  <c r="B69" i="6" s="1"/>
  <c r="F37" i="4"/>
  <c r="J6" i="10"/>
  <c r="J8" i="13" s="1"/>
  <c r="K44" i="1"/>
  <c r="C7" i="11"/>
  <c r="C21" i="5"/>
  <c r="D19" i="5" s="1"/>
  <c r="C16" i="4"/>
  <c r="D16" i="4" s="1"/>
  <c r="D7" i="4"/>
  <c r="E9" i="9"/>
  <c r="N5" i="6"/>
  <c r="C84" i="6"/>
  <c r="F8" i="7"/>
  <c r="F25" i="6"/>
  <c r="J15" i="4"/>
  <c r="F36" i="4"/>
  <c r="B7" i="12"/>
  <c r="B10" i="15"/>
  <c r="C21" i="6"/>
  <c r="K21" i="6"/>
  <c r="H8" i="7"/>
  <c r="H25" i="6"/>
  <c r="B11" i="15"/>
  <c r="B8" i="12"/>
  <c r="B24" i="9"/>
  <c r="D21" i="6"/>
  <c r="B20" i="6"/>
  <c r="B53" i="6"/>
  <c r="B8" i="8"/>
  <c r="C15" i="4"/>
  <c r="D15" i="4" s="1"/>
  <c r="M15" i="4" s="1"/>
  <c r="J9" i="10"/>
  <c r="K9" i="10" s="1"/>
  <c r="L9" i="10" s="1"/>
  <c r="M9" i="10" s="1"/>
  <c r="B9" i="11" s="1"/>
  <c r="C9" i="11" s="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C8" i="8"/>
  <c r="C11" i="8"/>
  <c r="C53" i="6"/>
  <c r="B11" i="13"/>
  <c r="B20" i="7"/>
  <c r="B21" i="6"/>
  <c r="C83" i="6"/>
  <c r="F84" i="6"/>
  <c r="J53" i="6"/>
  <c r="J8" i="8"/>
  <c r="F20" i="1"/>
  <c r="L53" i="6"/>
  <c r="L8" i="8"/>
  <c r="L11" i="8" s="1"/>
  <c r="M8" i="8"/>
  <c r="M53" i="6"/>
  <c r="C26" i="5"/>
  <c r="J8" i="7"/>
  <c r="J9" i="7"/>
  <c r="J25" i="6"/>
  <c r="D7" i="15"/>
  <c r="D5" i="12"/>
  <c r="D5" i="9"/>
  <c r="D73" i="1"/>
  <c r="B10" i="13"/>
  <c r="B7" i="10"/>
  <c r="F21" i="6"/>
  <c r="D20" i="6"/>
  <c r="K8" i="8"/>
  <c r="K53" i="6"/>
  <c r="K11" i="8"/>
  <c r="B8" i="7"/>
  <c r="B25" i="6"/>
  <c r="B85" i="1"/>
  <c r="G73" i="1"/>
  <c r="B15" i="5"/>
  <c r="C13" i="5" s="1"/>
  <c r="F8" i="8"/>
  <c r="F53" i="6"/>
  <c r="D8" i="4"/>
  <c r="C25" i="6"/>
  <c r="C8" i="7"/>
  <c r="G8" i="8"/>
  <c r="G11" i="8" s="1"/>
  <c r="G53" i="6"/>
  <c r="E5" i="9"/>
  <c r="E12" i="9" s="1"/>
  <c r="E5" i="12"/>
  <c r="E7" i="15"/>
  <c r="E73" i="1"/>
  <c r="F11" i="6"/>
  <c r="E20" i="6"/>
  <c r="D25" i="6"/>
  <c r="D8" i="7"/>
  <c r="D9" i="7" s="1"/>
  <c r="L8" i="7"/>
  <c r="L9" i="7" s="1"/>
  <c r="L25" i="6"/>
  <c r="H53" i="6"/>
  <c r="H8" i="8"/>
  <c r="C9" i="9"/>
  <c r="J53" i="1"/>
  <c r="K50" i="1" s="1"/>
  <c r="K53" i="1" s="1"/>
  <c r="L50" i="1" s="1"/>
  <c r="L53" i="1" s="1"/>
  <c r="M50" i="1" s="1"/>
  <c r="M53" i="1" s="1"/>
  <c r="B64" i="1" s="1"/>
  <c r="B67" i="1" s="1"/>
  <c r="C64" i="1" s="1"/>
  <c r="C67" i="1" s="1"/>
  <c r="D64" i="1" s="1"/>
  <c r="D67" i="1" s="1"/>
  <c r="E64" i="1" s="1"/>
  <c r="E67" i="1" s="1"/>
  <c r="F64" i="1" s="1"/>
  <c r="F67" i="1" s="1"/>
  <c r="G64" i="1" s="1"/>
  <c r="G67" i="1" s="1"/>
  <c r="H64" i="1" s="1"/>
  <c r="H67" i="1" s="1"/>
  <c r="I64" i="1" s="1"/>
  <c r="I67" i="1" s="1"/>
  <c r="J64" i="1" s="1"/>
  <c r="J67" i="1" s="1"/>
  <c r="K64" i="1" s="1"/>
  <c r="K67" i="1" s="1"/>
  <c r="L64" i="1" s="1"/>
  <c r="L67" i="1" s="1"/>
  <c r="M64" i="1" s="1"/>
  <c r="M67" i="1" s="1"/>
  <c r="B77" i="1" s="1"/>
  <c r="B80" i="1" s="1"/>
  <c r="C77" i="1" s="1"/>
  <c r="C80" i="1" s="1"/>
  <c r="D77" i="1" s="1"/>
  <c r="D80" i="1" s="1"/>
  <c r="E77" i="1" s="1"/>
  <c r="E80" i="1" s="1"/>
  <c r="B89" i="1" s="1"/>
  <c r="B92" i="1" s="1"/>
  <c r="B102" i="1" s="1"/>
  <c r="B105" i="1" s="1"/>
  <c r="D79" i="1"/>
  <c r="B27" i="5"/>
  <c r="C25" i="5" s="1"/>
  <c r="N9" i="6"/>
  <c r="F20" i="6"/>
  <c r="G8" i="7"/>
  <c r="G25" i="6"/>
  <c r="D8" i="8"/>
  <c r="D53" i="6"/>
  <c r="B8" i="11"/>
  <c r="C20" i="5"/>
  <c r="B23" i="8"/>
  <c r="E11" i="8"/>
  <c r="E8" i="8"/>
  <c r="E53" i="6"/>
  <c r="C14" i="5"/>
  <c r="K8" i="7"/>
  <c r="K25" i="6"/>
  <c r="B9" i="9"/>
  <c r="B12" i="9" s="1"/>
  <c r="E25" i="6"/>
  <c r="E8" i="7"/>
  <c r="M9" i="7"/>
  <c r="M25" i="6"/>
  <c r="M8" i="7"/>
  <c r="I53" i="6"/>
  <c r="I8" i="8"/>
  <c r="D9" i="9"/>
  <c r="D12" i="9"/>
  <c r="E79" i="1"/>
  <c r="G7" i="8"/>
  <c r="F7" i="7"/>
  <c r="F9" i="7" s="1"/>
  <c r="D78" i="6"/>
  <c r="D84" i="6" s="1"/>
  <c r="J47" i="6"/>
  <c r="B47" i="6"/>
  <c r="B49" i="6" s="1"/>
  <c r="F7" i="8"/>
  <c r="F11" i="8" s="1"/>
  <c r="M7" i="7"/>
  <c r="E7" i="7"/>
  <c r="E9" i="7" s="1"/>
  <c r="C78" i="6"/>
  <c r="I47" i="6"/>
  <c r="I7" i="8"/>
  <c r="I11" i="8" s="1"/>
  <c r="L7" i="7"/>
  <c r="B7" i="7"/>
  <c r="B9" i="7" s="1"/>
  <c r="H47" i="6"/>
  <c r="H49" i="6" s="1"/>
  <c r="M19" i="6"/>
  <c r="M21" i="6" s="1"/>
  <c r="E19" i="6"/>
  <c r="E21" i="6" s="1"/>
  <c r="D72" i="1"/>
  <c r="F60" i="1"/>
  <c r="J59" i="1"/>
  <c r="B59" i="1"/>
  <c r="L46" i="1"/>
  <c r="K19" i="6"/>
  <c r="H7" i="8"/>
  <c r="H11" i="8" s="1"/>
  <c r="K7" i="7"/>
  <c r="K9" i="7" s="1"/>
  <c r="G47" i="6"/>
  <c r="L19" i="6"/>
  <c r="L21" i="6" s="1"/>
  <c r="D19" i="6"/>
  <c r="C72" i="1"/>
  <c r="G72" i="1" s="1"/>
  <c r="M60" i="1"/>
  <c r="E60" i="1"/>
  <c r="I59" i="1"/>
  <c r="K46" i="1"/>
  <c r="C19" i="6"/>
  <c r="E7" i="8"/>
  <c r="J7" i="7"/>
  <c r="F47" i="6"/>
  <c r="F49" i="6" s="1"/>
  <c r="D7" i="8"/>
  <c r="D11" i="8" s="1"/>
  <c r="I7" i="7"/>
  <c r="E47" i="6"/>
  <c r="E49" i="6" s="1"/>
  <c r="M7" i="8"/>
  <c r="M11" i="8" s="1"/>
  <c r="C7" i="8"/>
  <c r="H7" i="7"/>
  <c r="H9" i="7" s="1"/>
  <c r="F78" i="6"/>
  <c r="F83" i="6" s="1"/>
  <c r="D47" i="6"/>
  <c r="D49" i="6" s="1"/>
  <c r="L7" i="8"/>
  <c r="B7" i="8"/>
  <c r="B11" i="8" s="1"/>
  <c r="G7" i="7"/>
  <c r="G9" i="7" s="1"/>
  <c r="E78" i="6"/>
  <c r="E84" i="6" s="1"/>
  <c r="M47" i="6"/>
  <c r="M49" i="6" s="1"/>
  <c r="C47" i="6"/>
  <c r="C49" i="6" s="1"/>
  <c r="K7" i="8"/>
  <c r="D7" i="7"/>
  <c r="B78" i="6"/>
  <c r="B83" i="6" s="1"/>
  <c r="L47" i="6"/>
  <c r="L49" i="6" s="1"/>
  <c r="J7" i="8"/>
  <c r="J11" i="8" s="1"/>
  <c r="C7" i="7"/>
  <c r="C9" i="7" s="1"/>
  <c r="K47" i="6"/>
  <c r="K49" i="6" s="1"/>
  <c r="E11" i="6"/>
  <c r="H19" i="6"/>
  <c r="H21" i="6" s="1"/>
  <c r="J20" i="6"/>
  <c r="J21" i="6"/>
  <c r="G49" i="6"/>
  <c r="G8" i="13"/>
  <c r="L48" i="6"/>
  <c r="F81" i="6"/>
  <c r="M23" i="7"/>
  <c r="M13" i="6" s="1"/>
  <c r="N13" i="6" s="1"/>
  <c r="C80" i="6"/>
  <c r="D48" i="6"/>
  <c r="B5" i="12"/>
  <c r="B7" i="15"/>
  <c r="M6" i="6"/>
  <c r="D11" i="6"/>
  <c r="J49" i="6"/>
  <c r="F60" i="6"/>
  <c r="F64" i="6"/>
  <c r="D80" i="6"/>
  <c r="D83" i="6" s="1"/>
  <c r="I9" i="7"/>
  <c r="D8" i="13"/>
  <c r="I49" i="6"/>
  <c r="C7" i="15"/>
  <c r="C5" i="12"/>
  <c r="C5" i="9"/>
  <c r="C12" i="9" s="1"/>
  <c r="B84" i="6"/>
  <c r="E8" i="13"/>
  <c r="F18" i="10"/>
  <c r="D17" i="14"/>
  <c r="E16" i="14"/>
  <c r="B6" i="13"/>
  <c r="D16" i="15"/>
  <c r="E11" i="11"/>
  <c r="M11" i="11"/>
  <c r="E19" i="11"/>
  <c r="M19" i="11"/>
  <c r="C25" i="8" l="1"/>
  <c r="G36" i="4"/>
  <c r="N16" i="4"/>
  <c r="E16" i="4"/>
  <c r="C11" i="13"/>
  <c r="C20" i="7"/>
  <c r="D14" i="5"/>
  <c r="B67" i="6"/>
  <c r="C26" i="9"/>
  <c r="C69" i="6" s="1"/>
  <c r="G37" i="4"/>
  <c r="B8" i="10"/>
  <c r="B10" i="6"/>
  <c r="G21" i="7"/>
  <c r="K15" i="4"/>
  <c r="C15" i="5"/>
  <c r="D13" i="5" s="1"/>
  <c r="C7" i="10"/>
  <c r="C8" i="12"/>
  <c r="C11" i="15"/>
  <c r="C24" i="9"/>
  <c r="D26" i="5"/>
  <c r="N6" i="6"/>
  <c r="D7" i="11"/>
  <c r="B19" i="12"/>
  <c r="E19" i="12"/>
  <c r="D19" i="12"/>
  <c r="C19" i="12"/>
  <c r="G35" i="4"/>
  <c r="C22" i="7"/>
  <c r="D17" i="15"/>
  <c r="E16" i="15"/>
  <c r="E17" i="15" s="1"/>
  <c r="E17" i="14"/>
  <c r="F16" i="14"/>
  <c r="E83" i="6"/>
  <c r="B11" i="14"/>
  <c r="B38" i="6"/>
  <c r="C7" i="12"/>
  <c r="C27" i="5"/>
  <c r="D25" i="5" s="1"/>
  <c r="J21" i="7"/>
  <c r="N15" i="4"/>
  <c r="G18" i="10"/>
  <c r="C8" i="11"/>
  <c r="D20" i="5"/>
  <c r="C23" i="8"/>
  <c r="B30" i="7"/>
  <c r="B32" i="7" s="1"/>
  <c r="B9" i="12"/>
  <c r="C9" i="12" s="1"/>
  <c r="D9" i="12" s="1"/>
  <c r="E9" i="12" s="1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C18" i="4"/>
  <c r="D18" i="4" s="1"/>
  <c r="E18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K47" i="1"/>
  <c r="B12" i="10"/>
  <c r="B12" i="6"/>
  <c r="B5" i="13" l="1"/>
  <c r="B12" i="13" s="1"/>
  <c r="B24" i="13" s="1"/>
  <c r="B26" i="13" s="1"/>
  <c r="B20" i="10"/>
  <c r="B33" i="7"/>
  <c r="K21" i="7"/>
  <c r="O15" i="4"/>
  <c r="D7" i="12"/>
  <c r="D27" i="5"/>
  <c r="E25" i="5" s="1"/>
  <c r="B25" i="9"/>
  <c r="F18" i="4"/>
  <c r="F17" i="14"/>
  <c r="G16" i="14"/>
  <c r="C40" i="6"/>
  <c r="C11" i="14"/>
  <c r="C38" i="6"/>
  <c r="K6" i="10"/>
  <c r="K8" i="13" s="1"/>
  <c r="L44" i="1"/>
  <c r="L47" i="1" s="1"/>
  <c r="D8" i="11"/>
  <c r="E20" i="5"/>
  <c r="D23" i="8"/>
  <c r="D21" i="5"/>
  <c r="E19" i="5" s="1"/>
  <c r="D7" i="10"/>
  <c r="D15" i="5"/>
  <c r="E13" i="5" s="1"/>
  <c r="B15" i="6"/>
  <c r="C30" i="7"/>
  <c r="C32" i="7" s="1"/>
  <c r="C8" i="10"/>
  <c r="C10" i="6"/>
  <c r="G11" i="6"/>
  <c r="D25" i="8"/>
  <c r="H36" i="4"/>
  <c r="J10" i="10"/>
  <c r="K10" i="10" s="1"/>
  <c r="J11" i="6"/>
  <c r="C12" i="10"/>
  <c r="D12" i="10" s="1"/>
  <c r="D11" i="13"/>
  <c r="D20" i="7"/>
  <c r="E14" i="5"/>
  <c r="D26" i="9"/>
  <c r="D69" i="6" s="1"/>
  <c r="H37" i="4"/>
  <c r="H18" i="10"/>
  <c r="H35" i="4"/>
  <c r="D22" i="7"/>
  <c r="D8" i="12"/>
  <c r="D11" i="15"/>
  <c r="D24" i="9"/>
  <c r="E26" i="5"/>
  <c r="B24" i="8"/>
  <c r="F16" i="4"/>
  <c r="C12" i="6"/>
  <c r="C6" i="13"/>
  <c r="C67" i="6"/>
  <c r="H21" i="7"/>
  <c r="L15" i="4"/>
  <c r="I21" i="7" s="1"/>
  <c r="O16" i="4"/>
  <c r="K24" i="8"/>
  <c r="I18" i="10" l="1"/>
  <c r="E7" i="11"/>
  <c r="E21" i="5"/>
  <c r="F19" i="5" s="1"/>
  <c r="B6" i="14"/>
  <c r="B39" i="6"/>
  <c r="B33" i="8"/>
  <c r="B35" i="8" s="1"/>
  <c r="I11" i="6"/>
  <c r="E8" i="12"/>
  <c r="E24" i="9"/>
  <c r="E11" i="15"/>
  <c r="E26" i="9"/>
  <c r="E69" i="6" s="1"/>
  <c r="F69" i="6" s="1"/>
  <c r="I37" i="4"/>
  <c r="J37" i="4" s="1"/>
  <c r="K37" i="4" s="1"/>
  <c r="L37" i="4" s="1"/>
  <c r="M37" i="4" s="1"/>
  <c r="N37" i="4" s="1"/>
  <c r="O37" i="4" s="1"/>
  <c r="P37" i="4" s="1"/>
  <c r="C15" i="6"/>
  <c r="D11" i="14"/>
  <c r="D38" i="6"/>
  <c r="E12" i="10"/>
  <c r="H11" i="6"/>
  <c r="D67" i="6"/>
  <c r="E8" i="11"/>
  <c r="E23" i="8"/>
  <c r="F20" i="5"/>
  <c r="L10" i="10"/>
  <c r="M10" i="10" s="1"/>
  <c r="B10" i="11" s="1"/>
  <c r="C5" i="13"/>
  <c r="C12" i="13" s="1"/>
  <c r="C24" i="13" s="1"/>
  <c r="C26" i="13" s="1"/>
  <c r="C33" i="7"/>
  <c r="G17" i="14"/>
  <c r="H16" i="14"/>
  <c r="L21" i="7"/>
  <c r="P15" i="4"/>
  <c r="M21" i="7" s="1"/>
  <c r="B24" i="6"/>
  <c r="B22" i="6"/>
  <c r="B23" i="6" s="1"/>
  <c r="B26" i="6" s="1"/>
  <c r="K11" i="6"/>
  <c r="L24" i="8"/>
  <c r="P16" i="4"/>
  <c r="M24" i="8" s="1"/>
  <c r="L6" i="10"/>
  <c r="L8" i="13" s="1"/>
  <c r="M44" i="1"/>
  <c r="M47" i="1" s="1"/>
  <c r="D12" i="6"/>
  <c r="D6" i="13"/>
  <c r="E11" i="13"/>
  <c r="E20" i="7"/>
  <c r="F14" i="5"/>
  <c r="I36" i="4"/>
  <c r="E25" i="8"/>
  <c r="C25" i="9"/>
  <c r="G18" i="4"/>
  <c r="E7" i="10"/>
  <c r="E15" i="5"/>
  <c r="F13" i="5" s="1"/>
  <c r="B6" i="15"/>
  <c r="B68" i="6"/>
  <c r="B34" i="9"/>
  <c r="B36" i="9" s="1"/>
  <c r="C20" i="10"/>
  <c r="B22" i="10"/>
  <c r="E22" i="7"/>
  <c r="I35" i="4"/>
  <c r="D8" i="10"/>
  <c r="D30" i="7"/>
  <c r="D32" i="7" s="1"/>
  <c r="D10" i="6"/>
  <c r="D40" i="6"/>
  <c r="K39" i="6"/>
  <c r="G16" i="4"/>
  <c r="C24" i="8"/>
  <c r="E7" i="12"/>
  <c r="E27" i="5"/>
  <c r="C25" i="13"/>
  <c r="B4" i="10"/>
  <c r="B14" i="10" s="1"/>
  <c r="B43" i="6" l="1"/>
  <c r="M6" i="10"/>
  <c r="M8" i="13" s="1"/>
  <c r="B58" i="1"/>
  <c r="B61" i="1" s="1"/>
  <c r="F7" i="11"/>
  <c r="F21" i="5"/>
  <c r="G19" i="5" s="1"/>
  <c r="C6" i="14"/>
  <c r="C10" i="11"/>
  <c r="C39" i="6"/>
  <c r="C43" i="6" s="1"/>
  <c r="C33" i="8"/>
  <c r="C35" i="8" s="1"/>
  <c r="D15" i="6"/>
  <c r="B72" i="6"/>
  <c r="J36" i="4"/>
  <c r="F25" i="8"/>
  <c r="F8" i="11"/>
  <c r="F23" i="8"/>
  <c r="G20" i="5"/>
  <c r="E67" i="6"/>
  <c r="D25" i="13"/>
  <c r="C4" i="10"/>
  <c r="C14" i="10" s="1"/>
  <c r="C24" i="10" s="1"/>
  <c r="E40" i="6"/>
  <c r="M39" i="6"/>
  <c r="M11" i="6"/>
  <c r="E11" i="14"/>
  <c r="E38" i="6"/>
  <c r="D5" i="13"/>
  <c r="D12" i="13" s="1"/>
  <c r="D24" i="13" s="1"/>
  <c r="D26" i="13" s="1"/>
  <c r="D33" i="7"/>
  <c r="E8" i="10"/>
  <c r="E30" i="7"/>
  <c r="E32" i="7" s="1"/>
  <c r="E10" i="6"/>
  <c r="J18" i="10"/>
  <c r="C6" i="15"/>
  <c r="C68" i="6"/>
  <c r="C72" i="6" s="1"/>
  <c r="C34" i="9"/>
  <c r="C36" i="9" s="1"/>
  <c r="C5" i="15" s="1"/>
  <c r="D20" i="10"/>
  <c r="C22" i="10"/>
  <c r="B5" i="15"/>
  <c r="D24" i="8"/>
  <c r="H16" i="4"/>
  <c r="F20" i="7"/>
  <c r="F11" i="13"/>
  <c r="G14" i="5"/>
  <c r="F7" i="10"/>
  <c r="F15" i="5"/>
  <c r="G13" i="5" s="1"/>
  <c r="L39" i="6"/>
  <c r="L11" i="6"/>
  <c r="N11" i="6" s="1"/>
  <c r="F22" i="7"/>
  <c r="J35" i="4"/>
  <c r="H17" i="14"/>
  <c r="I16" i="14"/>
  <c r="B24" i="10"/>
  <c r="E12" i="6"/>
  <c r="E6" i="13"/>
  <c r="D25" i="9"/>
  <c r="H18" i="4"/>
  <c r="C24" i="6"/>
  <c r="C22" i="6"/>
  <c r="C23" i="6" s="1"/>
  <c r="C26" i="6" s="1"/>
  <c r="B5" i="14"/>
  <c r="B36" i="8"/>
  <c r="B89" i="6"/>
  <c r="E20" i="10" l="1"/>
  <c r="D22" i="10"/>
  <c r="D24" i="6"/>
  <c r="D22" i="6"/>
  <c r="D23" i="6" s="1"/>
  <c r="D26" i="6" s="1"/>
  <c r="C86" i="6"/>
  <c r="C87" i="6" s="1"/>
  <c r="C88" i="6"/>
  <c r="F11" i="14"/>
  <c r="F38" i="6"/>
  <c r="D6" i="15"/>
  <c r="D68" i="6"/>
  <c r="D34" i="9"/>
  <c r="D36" i="9" s="1"/>
  <c r="D5" i="15" s="1"/>
  <c r="G11" i="13"/>
  <c r="G20" i="7"/>
  <c r="H14" i="5"/>
  <c r="G8" i="11"/>
  <c r="G23" i="8"/>
  <c r="H20" i="5"/>
  <c r="E25" i="13"/>
  <c r="D4" i="10"/>
  <c r="D14" i="10" s="1"/>
  <c r="D24" i="10" s="1"/>
  <c r="B52" i="6"/>
  <c r="B50" i="6"/>
  <c r="B51" i="6" s="1"/>
  <c r="B54" i="6" s="1"/>
  <c r="F67" i="6"/>
  <c r="F40" i="6"/>
  <c r="E5" i="13"/>
  <c r="E12" i="13" s="1"/>
  <c r="E24" i="13" s="1"/>
  <c r="E26" i="13" s="1"/>
  <c r="E33" i="7"/>
  <c r="F30" i="7"/>
  <c r="F32" i="7" s="1"/>
  <c r="F8" i="10"/>
  <c r="F10" i="6"/>
  <c r="C5" i="14"/>
  <c r="C89" i="6"/>
  <c r="C36" i="8"/>
  <c r="E24" i="8"/>
  <c r="I16" i="4"/>
  <c r="C50" i="6"/>
  <c r="C51" i="6" s="1"/>
  <c r="C54" i="6" s="1"/>
  <c r="C52" i="6"/>
  <c r="I17" i="14"/>
  <c r="J16" i="14"/>
  <c r="G7" i="10"/>
  <c r="G15" i="5"/>
  <c r="H13" i="5" s="1"/>
  <c r="F12" i="6"/>
  <c r="F6" i="13"/>
  <c r="F12" i="10"/>
  <c r="G12" i="10" s="1"/>
  <c r="B6" i="11"/>
  <c r="B8" i="14" s="1"/>
  <c r="B12" i="14" s="1"/>
  <c r="B24" i="14" s="1"/>
  <c r="P60" i="1"/>
  <c r="C58" i="1"/>
  <c r="C61" i="1" s="1"/>
  <c r="D6" i="14"/>
  <c r="D10" i="11"/>
  <c r="D39" i="6"/>
  <c r="D43" i="6" s="1"/>
  <c r="D33" i="8"/>
  <c r="D35" i="8" s="1"/>
  <c r="K18" i="10"/>
  <c r="G25" i="8"/>
  <c r="K36" i="4"/>
  <c r="G7" i="11"/>
  <c r="G21" i="5"/>
  <c r="H19" i="5" s="1"/>
  <c r="E25" i="9"/>
  <c r="I18" i="4"/>
  <c r="J18" i="4" s="1"/>
  <c r="K18" i="4" s="1"/>
  <c r="L18" i="4" s="1"/>
  <c r="M18" i="4" s="1"/>
  <c r="N18" i="4" s="1"/>
  <c r="O18" i="4" s="1"/>
  <c r="P18" i="4" s="1"/>
  <c r="G22" i="7"/>
  <c r="K35" i="4"/>
  <c r="E15" i="6"/>
  <c r="B86" i="6"/>
  <c r="B87" i="6" s="1"/>
  <c r="B90" i="6" s="1"/>
  <c r="B88" i="6"/>
  <c r="C90" i="6" l="1"/>
  <c r="H7" i="10"/>
  <c r="H15" i="5"/>
  <c r="I13" i="5" s="1"/>
  <c r="E4" i="10"/>
  <c r="E14" i="10" s="1"/>
  <c r="E24" i="10" s="1"/>
  <c r="F25" i="13"/>
  <c r="D72" i="6"/>
  <c r="D50" i="6"/>
  <c r="D51" i="6" s="1"/>
  <c r="D54" i="6" s="1"/>
  <c r="D52" i="6"/>
  <c r="H25" i="8"/>
  <c r="L36" i="4"/>
  <c r="H8" i="11"/>
  <c r="H23" i="8"/>
  <c r="I20" i="5"/>
  <c r="C6" i="11"/>
  <c r="C8" i="14" s="1"/>
  <c r="C12" i="14" s="1"/>
  <c r="C24" i="14" s="1"/>
  <c r="D58" i="1"/>
  <c r="D61" i="1" s="1"/>
  <c r="H22" i="7"/>
  <c r="L35" i="4"/>
  <c r="F15" i="6"/>
  <c r="E24" i="6"/>
  <c r="E22" i="6"/>
  <c r="E23" i="6" s="1"/>
  <c r="E26" i="6" s="1"/>
  <c r="G40" i="6"/>
  <c r="K16" i="14"/>
  <c r="J17" i="14"/>
  <c r="G11" i="14"/>
  <c r="G38" i="6"/>
  <c r="G12" i="6"/>
  <c r="G6" i="13"/>
  <c r="H11" i="13"/>
  <c r="I14" i="5"/>
  <c r="H20" i="7"/>
  <c r="E10" i="11"/>
  <c r="E6" i="14"/>
  <c r="E39" i="6"/>
  <c r="E43" i="6" s="1"/>
  <c r="E33" i="8"/>
  <c r="E35" i="8" s="1"/>
  <c r="H12" i="10"/>
  <c r="F5" i="13"/>
  <c r="F12" i="13" s="1"/>
  <c r="F24" i="13" s="1"/>
  <c r="F33" i="7"/>
  <c r="G30" i="7"/>
  <c r="G32" i="7" s="1"/>
  <c r="G8" i="10"/>
  <c r="G10" i="6"/>
  <c r="F20" i="10"/>
  <c r="E22" i="10"/>
  <c r="H7" i="11"/>
  <c r="H21" i="5"/>
  <c r="I19" i="5" s="1"/>
  <c r="L18" i="10"/>
  <c r="E6" i="15"/>
  <c r="E68" i="6"/>
  <c r="E72" i="6" s="1"/>
  <c r="E34" i="9"/>
  <c r="E36" i="9" s="1"/>
  <c r="E5" i="15" s="1"/>
  <c r="D5" i="14"/>
  <c r="D89" i="6"/>
  <c r="D36" i="8"/>
  <c r="F24" i="8"/>
  <c r="J16" i="4"/>
  <c r="F24" i="6" l="1"/>
  <c r="F22" i="6"/>
  <c r="F23" i="6" s="1"/>
  <c r="F26" i="6" s="1"/>
  <c r="I25" i="8"/>
  <c r="M36" i="4"/>
  <c r="M18" i="10"/>
  <c r="I7" i="11"/>
  <c r="I21" i="5"/>
  <c r="J19" i="5" s="1"/>
  <c r="F26" i="13"/>
  <c r="H8" i="10"/>
  <c r="H10" i="6"/>
  <c r="H15" i="6" s="1"/>
  <c r="H30" i="7"/>
  <c r="H32" i="7" s="1"/>
  <c r="I22" i="7"/>
  <c r="M35" i="4"/>
  <c r="H40" i="6"/>
  <c r="I7" i="10"/>
  <c r="I15" i="5"/>
  <c r="J13" i="5" s="1"/>
  <c r="G5" i="13"/>
  <c r="G12" i="13" s="1"/>
  <c r="G24" i="13" s="1"/>
  <c r="G33" i="7"/>
  <c r="F6" i="14"/>
  <c r="F10" i="11"/>
  <c r="F39" i="6"/>
  <c r="F43" i="6" s="1"/>
  <c r="F33" i="8"/>
  <c r="F35" i="8" s="1"/>
  <c r="H12" i="6"/>
  <c r="H6" i="13"/>
  <c r="G24" i="8"/>
  <c r="K16" i="4"/>
  <c r="I12" i="10"/>
  <c r="E36" i="8"/>
  <c r="E5" i="14"/>
  <c r="E89" i="6"/>
  <c r="L16" i="14"/>
  <c r="L17" i="14" s="1"/>
  <c r="K17" i="14"/>
  <c r="E86" i="6"/>
  <c r="E87" i="6" s="1"/>
  <c r="E90" i="6" s="1"/>
  <c r="E88" i="6"/>
  <c r="G15" i="6"/>
  <c r="I8" i="11"/>
  <c r="I23" i="8"/>
  <c r="J20" i="5"/>
  <c r="F68" i="6"/>
  <c r="I11" i="13"/>
  <c r="I20" i="7"/>
  <c r="J14" i="5"/>
  <c r="D6" i="11"/>
  <c r="D8" i="14" s="1"/>
  <c r="D12" i="14" s="1"/>
  <c r="D24" i="14" s="1"/>
  <c r="E58" i="1"/>
  <c r="E61" i="1" s="1"/>
  <c r="G20" i="10"/>
  <c r="F22" i="10"/>
  <c r="E52" i="6"/>
  <c r="E50" i="6"/>
  <c r="E51" i="6" s="1"/>
  <c r="E54" i="6" s="1"/>
  <c r="H11" i="14"/>
  <c r="H38" i="6"/>
  <c r="D88" i="6"/>
  <c r="D86" i="6"/>
  <c r="D87" i="6" s="1"/>
  <c r="D90" i="6" s="1"/>
  <c r="F72" i="6"/>
  <c r="I8" i="10" l="1"/>
  <c r="I10" i="6"/>
  <c r="I30" i="7"/>
  <c r="I32" i="7" s="1"/>
  <c r="H24" i="8"/>
  <c r="L16" i="4"/>
  <c r="J22" i="7"/>
  <c r="N35" i="4"/>
  <c r="B18" i="11"/>
  <c r="F52" i="6"/>
  <c r="F50" i="6"/>
  <c r="F51" i="6" s="1"/>
  <c r="F54" i="6" s="1"/>
  <c r="H20" i="10"/>
  <c r="G22" i="10"/>
  <c r="J8" i="11"/>
  <c r="K20" i="5"/>
  <c r="J23" i="8"/>
  <c r="H5" i="13"/>
  <c r="H12" i="13" s="1"/>
  <c r="H24" i="13" s="1"/>
  <c r="H33" i="7"/>
  <c r="J25" i="8"/>
  <c r="N36" i="4"/>
  <c r="I40" i="6"/>
  <c r="J12" i="10"/>
  <c r="F88" i="6"/>
  <c r="F86" i="6"/>
  <c r="F87" i="6" s="1"/>
  <c r="G10" i="11"/>
  <c r="G6" i="14"/>
  <c r="G39" i="6"/>
  <c r="G43" i="6" s="1"/>
  <c r="G33" i="8"/>
  <c r="G35" i="8" s="1"/>
  <c r="I12" i="6"/>
  <c r="I6" i="13"/>
  <c r="I11" i="14"/>
  <c r="I38" i="6"/>
  <c r="E12" i="14"/>
  <c r="E24" i="14" s="1"/>
  <c r="F4" i="10"/>
  <c r="F14" i="10" s="1"/>
  <c r="F24" i="10" s="1"/>
  <c r="G25" i="13"/>
  <c r="G26" i="13" s="1"/>
  <c r="E6" i="11"/>
  <c r="E8" i="14" s="1"/>
  <c r="F58" i="1"/>
  <c r="F61" i="1" s="1"/>
  <c r="H24" i="6"/>
  <c r="H22" i="6"/>
  <c r="H23" i="6" s="1"/>
  <c r="H26" i="6" s="1"/>
  <c r="J7" i="10"/>
  <c r="J15" i="5"/>
  <c r="K13" i="5" s="1"/>
  <c r="J11" i="13"/>
  <c r="J20" i="7"/>
  <c r="K14" i="5"/>
  <c r="G24" i="6"/>
  <c r="G22" i="6"/>
  <c r="G23" i="6" s="1"/>
  <c r="G26" i="6" s="1"/>
  <c r="F5" i="14"/>
  <c r="F36" i="8"/>
  <c r="F89" i="6"/>
  <c r="J7" i="11"/>
  <c r="J21" i="5"/>
  <c r="K19" i="5" s="1"/>
  <c r="H25" i="13" l="1"/>
  <c r="G4" i="10"/>
  <c r="G14" i="10" s="1"/>
  <c r="G24" i="10" s="1"/>
  <c r="O35" i="4"/>
  <c r="K22" i="7"/>
  <c r="I24" i="8"/>
  <c r="M16" i="4"/>
  <c r="J24" i="8" s="1"/>
  <c r="K15" i="5"/>
  <c r="L13" i="5" s="1"/>
  <c r="K7" i="10"/>
  <c r="K8" i="11"/>
  <c r="K23" i="8"/>
  <c r="L20" i="5"/>
  <c r="G5" i="14"/>
  <c r="G36" i="8"/>
  <c r="G52" i="6"/>
  <c r="G50" i="6"/>
  <c r="G51" i="6" s="1"/>
  <c r="G54" i="6" s="1"/>
  <c r="K25" i="8"/>
  <c r="O36" i="4"/>
  <c r="I20" i="10"/>
  <c r="H22" i="10"/>
  <c r="H10" i="11"/>
  <c r="H6" i="14"/>
  <c r="H39" i="6"/>
  <c r="H43" i="6" s="1"/>
  <c r="H33" i="8"/>
  <c r="H35" i="8" s="1"/>
  <c r="F12" i="14"/>
  <c r="F24" i="14" s="1"/>
  <c r="I5" i="13"/>
  <c r="I12" i="13" s="1"/>
  <c r="I24" i="13" s="1"/>
  <c r="I33" i="7"/>
  <c r="I15" i="6"/>
  <c r="K11" i="13"/>
  <c r="K20" i="7"/>
  <c r="L14" i="5"/>
  <c r="F6" i="11"/>
  <c r="F8" i="14" s="1"/>
  <c r="G58" i="1"/>
  <c r="G61" i="1" s="1"/>
  <c r="F90" i="6"/>
  <c r="H26" i="13"/>
  <c r="K12" i="10"/>
  <c r="J12" i="6"/>
  <c r="J6" i="13"/>
  <c r="J40" i="6"/>
  <c r="K7" i="11"/>
  <c r="K21" i="5"/>
  <c r="L19" i="5" s="1"/>
  <c r="J8" i="10"/>
  <c r="J10" i="6"/>
  <c r="J30" i="7"/>
  <c r="J32" i="7" s="1"/>
  <c r="J11" i="14"/>
  <c r="J38" i="6"/>
  <c r="C18" i="11"/>
  <c r="K40" i="6" l="1"/>
  <c r="K6" i="14"/>
  <c r="L15" i="5"/>
  <c r="M13" i="5" s="1"/>
  <c r="L7" i="10"/>
  <c r="J10" i="11"/>
  <c r="K10" i="11" s="1"/>
  <c r="L10" i="11" s="1"/>
  <c r="M10" i="11" s="1"/>
  <c r="B10" i="12" s="1"/>
  <c r="C10" i="12" s="1"/>
  <c r="D10" i="12" s="1"/>
  <c r="E10" i="12" s="1"/>
  <c r="J6" i="14"/>
  <c r="J39" i="6"/>
  <c r="N39" i="6" s="1"/>
  <c r="I10" i="11"/>
  <c r="I6" i="14"/>
  <c r="I39" i="6"/>
  <c r="I43" i="6" s="1"/>
  <c r="I33" i="8"/>
  <c r="I35" i="8" s="1"/>
  <c r="J33" i="8"/>
  <c r="J35" i="8" s="1"/>
  <c r="J15" i="6"/>
  <c r="I25" i="13"/>
  <c r="I26" i="13" s="1"/>
  <c r="H4" i="10"/>
  <c r="H14" i="10" s="1"/>
  <c r="H24" i="10" s="1"/>
  <c r="K12" i="6"/>
  <c r="K6" i="13"/>
  <c r="L11" i="13"/>
  <c r="L20" i="7"/>
  <c r="M14" i="5"/>
  <c r="I24" i="6"/>
  <c r="I22" i="6"/>
  <c r="I23" i="6" s="1"/>
  <c r="I26" i="6" s="1"/>
  <c r="L8" i="11"/>
  <c r="M20" i="5"/>
  <c r="L23" i="8"/>
  <c r="P35" i="4"/>
  <c r="M22" i="7" s="1"/>
  <c r="L22" i="7"/>
  <c r="L12" i="10" s="1"/>
  <c r="M12" i="10" s="1"/>
  <c r="B12" i="11" s="1"/>
  <c r="C12" i="11" s="1"/>
  <c r="D12" i="11" s="1"/>
  <c r="E12" i="11" s="1"/>
  <c r="F12" i="11" s="1"/>
  <c r="G12" i="11" s="1"/>
  <c r="H12" i="11" s="1"/>
  <c r="I12" i="11" s="1"/>
  <c r="J12" i="11" s="1"/>
  <c r="K12" i="11" s="1"/>
  <c r="J5" i="13"/>
  <c r="J12" i="13" s="1"/>
  <c r="J24" i="13" s="1"/>
  <c r="J33" i="7"/>
  <c r="K8" i="10"/>
  <c r="K30" i="7"/>
  <c r="K32" i="7" s="1"/>
  <c r="K10" i="6"/>
  <c r="K15" i="6" s="1"/>
  <c r="G6" i="11"/>
  <c r="G8" i="14" s="1"/>
  <c r="G12" i="14" s="1"/>
  <c r="G24" i="14" s="1"/>
  <c r="H58" i="1"/>
  <c r="H61" i="1" s="1"/>
  <c r="J20" i="10"/>
  <c r="I22" i="10"/>
  <c r="K11" i="14"/>
  <c r="K33" i="8"/>
  <c r="K35" i="8" s="1"/>
  <c r="K38" i="6"/>
  <c r="K43" i="6" s="1"/>
  <c r="H5" i="14"/>
  <c r="H36" i="8"/>
  <c r="H52" i="6"/>
  <c r="H50" i="6"/>
  <c r="H51" i="6" s="1"/>
  <c r="H54" i="6" s="1"/>
  <c r="L7" i="11"/>
  <c r="L21" i="5"/>
  <c r="M19" i="5" s="1"/>
  <c r="D18" i="11"/>
  <c r="L25" i="8"/>
  <c r="P36" i="4"/>
  <c r="M25" i="8" s="1"/>
  <c r="J25" i="13" l="1"/>
  <c r="I4" i="10"/>
  <c r="I14" i="10" s="1"/>
  <c r="I24" i="10" s="1"/>
  <c r="L12" i="11"/>
  <c r="M12" i="11" s="1"/>
  <c r="B12" i="12" s="1"/>
  <c r="C12" i="12" s="1"/>
  <c r="D12" i="12" s="1"/>
  <c r="E12" i="12" s="1"/>
  <c r="L40" i="6"/>
  <c r="L6" i="14"/>
  <c r="L30" i="7"/>
  <c r="L32" i="7" s="1"/>
  <c r="L8" i="10"/>
  <c r="L10" i="6"/>
  <c r="J5" i="14"/>
  <c r="J36" i="8"/>
  <c r="M12" i="6"/>
  <c r="M6" i="13"/>
  <c r="I5" i="14"/>
  <c r="I36" i="8"/>
  <c r="M7" i="10"/>
  <c r="M15" i="5"/>
  <c r="M40" i="6"/>
  <c r="M6" i="14"/>
  <c r="H6" i="11"/>
  <c r="H8" i="14" s="1"/>
  <c r="H12" i="14" s="1"/>
  <c r="H24" i="14" s="1"/>
  <c r="I58" i="1"/>
  <c r="I61" i="1" s="1"/>
  <c r="J43" i="6"/>
  <c r="I52" i="6"/>
  <c r="I50" i="6"/>
  <c r="I51" i="6" s="1"/>
  <c r="I54" i="6" s="1"/>
  <c r="K20" i="10"/>
  <c r="J22" i="10"/>
  <c r="J24" i="6"/>
  <c r="J22" i="6"/>
  <c r="J23" i="6" s="1"/>
  <c r="J26" i="6" s="1"/>
  <c r="E18" i="11"/>
  <c r="K52" i="6"/>
  <c r="K50" i="6"/>
  <c r="K51" i="6" s="1"/>
  <c r="K54" i="6" s="1"/>
  <c r="K24" i="6"/>
  <c r="K22" i="6"/>
  <c r="K23" i="6" s="1"/>
  <c r="K26" i="6" s="1"/>
  <c r="M8" i="11"/>
  <c r="M23" i="8"/>
  <c r="J26" i="13"/>
  <c r="M11" i="13"/>
  <c r="M20" i="7"/>
  <c r="L12" i="6"/>
  <c r="L6" i="13"/>
  <c r="L11" i="14"/>
  <c r="L33" i="8"/>
  <c r="L35" i="8" s="1"/>
  <c r="L38" i="6"/>
  <c r="L43" i="6" s="1"/>
  <c r="M7" i="11"/>
  <c r="M21" i="5"/>
  <c r="K5" i="14"/>
  <c r="K36" i="8"/>
  <c r="K5" i="13"/>
  <c r="K12" i="13" s="1"/>
  <c r="K24" i="13" s="1"/>
  <c r="K33" i="7"/>
  <c r="L5" i="13" l="1"/>
  <c r="L12" i="13" s="1"/>
  <c r="L24" i="13" s="1"/>
  <c r="L33" i="7"/>
  <c r="I6" i="11"/>
  <c r="I8" i="14" s="1"/>
  <c r="J58" i="1"/>
  <c r="J61" i="1" s="1"/>
  <c r="I12" i="14"/>
  <c r="I24" i="14" s="1"/>
  <c r="L52" i="6"/>
  <c r="L50" i="6"/>
  <c r="L51" i="6" s="1"/>
  <c r="L54" i="6" s="1"/>
  <c r="N12" i="6"/>
  <c r="M8" i="10"/>
  <c r="M10" i="6"/>
  <c r="M30" i="7"/>
  <c r="M32" i="7" s="1"/>
  <c r="N40" i="6"/>
  <c r="F18" i="11"/>
  <c r="K25" i="13"/>
  <c r="K26" i="13" s="1"/>
  <c r="J4" i="10"/>
  <c r="J14" i="10" s="1"/>
  <c r="J24" i="10" s="1"/>
  <c r="M11" i="14"/>
  <c r="M33" i="8"/>
  <c r="M35" i="8" s="1"/>
  <c r="M38" i="6"/>
  <c r="L20" i="10"/>
  <c r="K22" i="10"/>
  <c r="J52" i="6"/>
  <c r="J50" i="6"/>
  <c r="J51" i="6" s="1"/>
  <c r="J54" i="6" s="1"/>
  <c r="L5" i="14"/>
  <c r="L36" i="8"/>
  <c r="L15" i="6"/>
  <c r="L25" i="13" l="1"/>
  <c r="K4" i="10"/>
  <c r="K14" i="10" s="1"/>
  <c r="K24" i="10" s="1"/>
  <c r="L24" i="6"/>
  <c r="L22" i="6"/>
  <c r="L23" i="6" s="1"/>
  <c r="L26" i="6" s="1"/>
  <c r="J6" i="11"/>
  <c r="J8" i="14" s="1"/>
  <c r="J12" i="14" s="1"/>
  <c r="J24" i="14" s="1"/>
  <c r="K58" i="1"/>
  <c r="K61" i="1" s="1"/>
  <c r="M5" i="13"/>
  <c r="M12" i="13" s="1"/>
  <c r="M24" i="13" s="1"/>
  <c r="M33" i="7"/>
  <c r="G18" i="11"/>
  <c r="M20" i="10"/>
  <c r="L22" i="10"/>
  <c r="M36" i="8"/>
  <c r="M5" i="14"/>
  <c r="M15" i="6"/>
  <c r="N10" i="6"/>
  <c r="L26" i="13"/>
  <c r="M43" i="6"/>
  <c r="N38" i="6"/>
  <c r="N43" i="6" s="1"/>
  <c r="K6" i="11" l="1"/>
  <c r="K8" i="14" s="1"/>
  <c r="K12" i="14" s="1"/>
  <c r="K24" i="14" s="1"/>
  <c r="L58" i="1"/>
  <c r="L61" i="1" s="1"/>
  <c r="M24" i="6"/>
  <c r="M22" i="6"/>
  <c r="M23" i="6" s="1"/>
  <c r="M26" i="6" s="1"/>
  <c r="N15" i="6"/>
  <c r="M52" i="6"/>
  <c r="M50" i="6"/>
  <c r="M51" i="6" s="1"/>
  <c r="M54" i="6" s="1"/>
  <c r="B20" i="11"/>
  <c r="M22" i="10"/>
  <c r="M25" i="13"/>
  <c r="M26" i="13" s="1"/>
  <c r="L4" i="10"/>
  <c r="L14" i="10" s="1"/>
  <c r="L24" i="10" s="1"/>
  <c r="H18" i="11"/>
  <c r="B25" i="14" l="1"/>
  <c r="B26" i="14" s="1"/>
  <c r="M4" i="10"/>
  <c r="M14" i="10" s="1"/>
  <c r="M24" i="10" s="1"/>
  <c r="I18" i="11"/>
  <c r="C20" i="11"/>
  <c r="B22" i="11"/>
  <c r="L6" i="11"/>
  <c r="L8" i="14" s="1"/>
  <c r="L12" i="14" s="1"/>
  <c r="L24" i="14" s="1"/>
  <c r="M58" i="1"/>
  <c r="M61" i="1" s="1"/>
  <c r="M6" i="11" l="1"/>
  <c r="M8" i="14" s="1"/>
  <c r="M12" i="14" s="1"/>
  <c r="M24" i="14" s="1"/>
  <c r="B71" i="1"/>
  <c r="B74" i="1" s="1"/>
  <c r="G71" i="1"/>
  <c r="G74" i="1" s="1"/>
  <c r="D20" i="11"/>
  <c r="C22" i="11"/>
  <c r="J18" i="11"/>
  <c r="C25" i="14"/>
  <c r="C26" i="14" s="1"/>
  <c r="B4" i="11"/>
  <c r="B14" i="11" s="1"/>
  <c r="B24" i="11" s="1"/>
  <c r="E20" i="11" l="1"/>
  <c r="D22" i="11"/>
  <c r="K18" i="11"/>
  <c r="B6" i="12"/>
  <c r="B8" i="15" s="1"/>
  <c r="B12" i="15" s="1"/>
  <c r="B24" i="15" s="1"/>
  <c r="C71" i="1"/>
  <c r="C74" i="1" s="1"/>
  <c r="C4" i="11"/>
  <c r="C14" i="11" s="1"/>
  <c r="C24" i="11" s="1"/>
  <c r="D25" i="14"/>
  <c r="D26" i="14" s="1"/>
  <c r="C6" i="12" l="1"/>
  <c r="C8" i="15" s="1"/>
  <c r="C12" i="15" s="1"/>
  <c r="C24" i="15" s="1"/>
  <c r="D71" i="1"/>
  <c r="D74" i="1" s="1"/>
  <c r="L18" i="11"/>
  <c r="D4" i="11"/>
  <c r="D14" i="11" s="1"/>
  <c r="D24" i="11" s="1"/>
  <c r="E25" i="14"/>
  <c r="E26" i="14" s="1"/>
  <c r="F20" i="11"/>
  <c r="E22" i="11"/>
  <c r="G20" i="11" l="1"/>
  <c r="F22" i="11"/>
  <c r="D6" i="12"/>
  <c r="D8" i="15" s="1"/>
  <c r="D12" i="15" s="1"/>
  <c r="D24" i="15" s="1"/>
  <c r="E71" i="1"/>
  <c r="E74" i="1" s="1"/>
  <c r="E4" i="11"/>
  <c r="E14" i="11" s="1"/>
  <c r="E24" i="11" s="1"/>
  <c r="F25" i="14"/>
  <c r="F26" i="14" s="1"/>
  <c r="M18" i="11"/>
  <c r="B18" i="12" l="1"/>
  <c r="F4" i="11"/>
  <c r="F14" i="11" s="1"/>
  <c r="F24" i="11" s="1"/>
  <c r="G25" i="14"/>
  <c r="G26" i="14" s="1"/>
  <c r="E6" i="12"/>
  <c r="E8" i="15" s="1"/>
  <c r="E12" i="15" s="1"/>
  <c r="E24" i="15" s="1"/>
  <c r="B83" i="1"/>
  <c r="B86" i="1" s="1"/>
  <c r="B96" i="1" s="1"/>
  <c r="B99" i="1" s="1"/>
  <c r="H20" i="11"/>
  <c r="G22" i="11"/>
  <c r="I20" i="11" l="1"/>
  <c r="H22" i="11"/>
  <c r="H25" i="14"/>
  <c r="H26" i="14" s="1"/>
  <c r="G4" i="11"/>
  <c r="G14" i="11" s="1"/>
  <c r="G24" i="11" s="1"/>
  <c r="C18" i="12"/>
  <c r="I25" i="14" l="1"/>
  <c r="I26" i="14" s="1"/>
  <c r="H4" i="11"/>
  <c r="H14" i="11" s="1"/>
  <c r="H24" i="11" s="1"/>
  <c r="D18" i="12"/>
  <c r="J20" i="11"/>
  <c r="I22" i="11"/>
  <c r="K20" i="11" l="1"/>
  <c r="J22" i="11"/>
  <c r="E18" i="12"/>
  <c r="J25" i="14"/>
  <c r="J26" i="14" s="1"/>
  <c r="I4" i="11"/>
  <c r="I14" i="11" s="1"/>
  <c r="I24" i="11" s="1"/>
  <c r="K25" i="14" l="1"/>
  <c r="K26" i="14" s="1"/>
  <c r="J4" i="11"/>
  <c r="J14" i="11" s="1"/>
  <c r="J24" i="11" s="1"/>
  <c r="L20" i="11"/>
  <c r="K22" i="11"/>
  <c r="M20" i="11" l="1"/>
  <c r="L22" i="11"/>
  <c r="K4" i="11"/>
  <c r="K14" i="11" s="1"/>
  <c r="K24" i="11" s="1"/>
  <c r="L25" i="14"/>
  <c r="L26" i="14" s="1"/>
  <c r="L4" i="11" l="1"/>
  <c r="L14" i="11" s="1"/>
  <c r="L24" i="11" s="1"/>
  <c r="M25" i="14"/>
  <c r="M26" i="14" s="1"/>
  <c r="B20" i="12"/>
  <c r="M22" i="11"/>
  <c r="M4" i="11" l="1"/>
  <c r="M14" i="11" s="1"/>
  <c r="M24" i="11" s="1"/>
  <c r="B25" i="15"/>
  <c r="B26" i="15" s="1"/>
  <c r="C20" i="12"/>
  <c r="B22" i="12"/>
  <c r="B4" i="12" l="1"/>
  <c r="B14" i="12" s="1"/>
  <c r="B24" i="12" s="1"/>
  <c r="C25" i="15"/>
  <c r="C26" i="15" s="1"/>
  <c r="D20" i="12"/>
  <c r="C22" i="12"/>
  <c r="C4" i="12" l="1"/>
  <c r="C14" i="12" s="1"/>
  <c r="C24" i="12" s="1"/>
  <c r="D25" i="15"/>
  <c r="D26" i="15" s="1"/>
  <c r="E20" i="12"/>
  <c r="E22" i="12" s="1"/>
  <c r="D22" i="12"/>
  <c r="D4" i="12" l="1"/>
  <c r="D14" i="12" s="1"/>
  <c r="D24" i="12" s="1"/>
  <c r="E25" i="15"/>
  <c r="E26" i="15" s="1"/>
  <c r="E4" i="12" s="1"/>
  <c r="E14" i="12" s="1"/>
  <c r="E24" i="12" s="1"/>
</calcChain>
</file>

<file path=xl/sharedStrings.xml><?xml version="1.0" encoding="utf-8"?>
<sst xmlns="http://schemas.openxmlformats.org/spreadsheetml/2006/main" count="737" uniqueCount="261">
  <si>
    <t>SALES PROJECTIONS BY UNITS &amp; DOLLARS</t>
  </si>
  <si>
    <t>Retail Price (website direct)</t>
  </si>
  <si>
    <t>(includes $10 for shipping &amp; handling)</t>
  </si>
  <si>
    <t>Wholesale price (retail channel)</t>
  </si>
  <si>
    <t>YEAR 1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</si>
  <si>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</si>
  <si>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</si>
  <si>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</si>
  <si>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</si>
  <si>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</si>
  <si>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</si>
  <si>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</si>
  <si>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</si>
  <si>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</si>
  <si>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</si>
  <si>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</si>
  <si>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</si>
  <si>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By Units (website)</t>
  </si>
  <si>
    <t>By Dollars (website)</t>
  </si>
  <si>
    <t>YEAR 2</t>
  </si>
  <si>
    <t>YEAR 3</t>
  </si>
  <si>
    <t>QTR 1</t>
  </si>
  <si>
    <t>QTR 2</t>
  </si>
  <si>
    <t>QTR 3</t>
  </si>
  <si>
    <t>QTR4</t>
  </si>
  <si>
    <t>YR3</t>
  </si>
  <si>
    <t xml:space="preserve"> </t>
  </si>
  <si>
    <t>By  Units (wholesale)</t>
  </si>
  <si>
    <t>By Dollars (wholesale)</t>
  </si>
  <si>
    <t>Total Units</t>
  </si>
  <si>
    <t>YEAR 4</t>
  </si>
  <si>
    <t>YEAR 5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</si>
  <si>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</si>
  <si>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</si>
  <si>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</si>
  <si>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</si>
  <si>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</si>
  <si>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</si>
  <si>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</si>
  <si>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</si>
  <si>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</si>
  <si>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</si>
  <si>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</si>
  <si>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</si>
  <si>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Beginning Inventory</t>
  </si>
  <si>
    <t>Purchases</t>
  </si>
  <si>
    <t>Cost of Goods Sold</t>
  </si>
  <si>
    <t>Ending Inventory</t>
  </si>
  <si>
    <t>BY UNIT</t>
  </si>
  <si>
    <t>Units Sold</t>
  </si>
  <si>
    <t>COGS</t>
  </si>
  <si>
    <t>Q1</t>
  </si>
  <si>
    <t>Q2</t>
  </si>
  <si>
    <t>Q3</t>
  </si>
  <si>
    <t>Q4</t>
  </si>
  <si>
    <t>YR 3</t>
  </si>
  <si>
    <t>YR4</t>
  </si>
  <si>
    <t>YR5</t>
  </si>
  <si>
    <t>START UP COSTS</t>
  </si>
  <si>
    <t>Provisional Patent</t>
  </si>
  <si>
    <t>expensed in first month as legal/ not amortized</t>
  </si>
  <si>
    <t>Trademark Registration</t>
  </si>
  <si>
    <t>amortized for 10 years</t>
  </si>
  <si>
    <t>Legal Fees</t>
  </si>
  <si>
    <t>expensed in first month as legal</t>
  </si>
  <si>
    <t>Website Development</t>
  </si>
  <si>
    <t>expensed in first month as marketing</t>
  </si>
  <si>
    <t>Domain Name</t>
  </si>
  <si>
    <t>Total Startup Costs</t>
  </si>
  <si>
    <t xml:space="preserve">Variable Costs </t>
  </si>
  <si>
    <t>Unit Cost</t>
  </si>
  <si>
    <t>Chip</t>
  </si>
  <si>
    <t>Plastic</t>
  </si>
  <si>
    <t>Box</t>
  </si>
  <si>
    <t>Pump</t>
  </si>
  <si>
    <t>Cord</t>
  </si>
  <si>
    <t>Sensor</t>
  </si>
  <si>
    <t>Contact MC</t>
  </si>
  <si>
    <t>Shipping</t>
  </si>
  <si>
    <t>Sauter</t>
  </si>
  <si>
    <t>Assembly</t>
  </si>
  <si>
    <t>Total VC</t>
  </si>
  <si>
    <t>Credit Card Discount Fee</t>
  </si>
  <si>
    <t>CAPEX</t>
  </si>
  <si>
    <t>COST</t>
  </si>
  <si>
    <t>EXPECTED PURCHASE DATE</t>
  </si>
  <si>
    <t>Office Equipment</t>
  </si>
  <si>
    <t>April  YR 1</t>
  </si>
  <si>
    <t>Depreciation</t>
  </si>
  <si>
    <t>Trademark</t>
  </si>
  <si>
    <t>AUG YR 1</t>
  </si>
  <si>
    <t>Amortized for 10 years</t>
  </si>
  <si>
    <t>Utility Patent</t>
  </si>
  <si>
    <t>AUG YR 2</t>
  </si>
  <si>
    <t>Amortized for 15 years</t>
  </si>
  <si>
    <t>Computers</t>
  </si>
  <si>
    <t>MAY YR 2</t>
  </si>
  <si>
    <t>AUG YR 3</t>
  </si>
  <si>
    <t>SensiStart, Inc</t>
  </si>
  <si>
    <t>Depreciation Schedule</t>
  </si>
  <si>
    <t>Year 1</t>
  </si>
  <si>
    <t>Year 2</t>
  </si>
  <si>
    <t>Year 3</t>
  </si>
  <si>
    <t>Total Fixed Assets:</t>
  </si>
  <si>
    <t>Office equipment</t>
  </si>
  <si>
    <t>Computer</t>
  </si>
  <si>
    <t>Useful Life in years:</t>
  </si>
  <si>
    <t>Depreciation Method</t>
  </si>
  <si>
    <t>Straight-line</t>
  </si>
  <si>
    <t>Salvage Value</t>
  </si>
  <si>
    <t>Year</t>
  </si>
  <si>
    <t>Depreciation Expense per Year</t>
  </si>
  <si>
    <t>Depreciation Expense per Month</t>
  </si>
  <si>
    <t xml:space="preserve">Year 1 </t>
  </si>
  <si>
    <t>Year 4</t>
  </si>
  <si>
    <t>Year 5</t>
  </si>
  <si>
    <t>Year 6</t>
  </si>
  <si>
    <t>Amortization Schedule</t>
  </si>
  <si>
    <t>Purchase Month</t>
  </si>
  <si>
    <t>Useful years</t>
  </si>
  <si>
    <t>Amortization Expense per Year</t>
  </si>
  <si>
    <t>Amortization Expense per Month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</si>
  <si>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</si>
  <si>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</si>
  <si>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</si>
  <si>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</si>
  <si>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</si>
  <si>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</si>
  <si>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</si>
  <si>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</si>
  <si>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</si>
  <si>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Prepaid Insurance Amortization Schedule</t>
  </si>
  <si>
    <t>Insurance is prepaid at the beginning of the fiscal year in August</t>
  </si>
  <si>
    <t>The rates are as follows:</t>
  </si>
  <si>
    <t xml:space="preserve">Year 3 </t>
  </si>
  <si>
    <t>Period in Months</t>
  </si>
  <si>
    <t xml:space="preserve">Start Date </t>
  </si>
  <si>
    <t>Month</t>
  </si>
  <si>
    <t>Opening Balance</t>
  </si>
  <si>
    <t>Prepaid Amortization</t>
  </si>
  <si>
    <t>Ending Balance</t>
  </si>
  <si>
    <t>Quarter</t>
  </si>
  <si>
    <t>Start Date</t>
  </si>
  <si>
    <t>Aug Year 4</t>
  </si>
  <si>
    <t>End Date</t>
  </si>
  <si>
    <t>July Year 4</t>
  </si>
  <si>
    <t>Amount</t>
  </si>
  <si>
    <t>Period : Year</t>
  </si>
  <si>
    <t>Yr</t>
  </si>
  <si>
    <t>Yrly</t>
  </si>
  <si>
    <t>Aug Year 5</t>
  </si>
  <si>
    <t>July Year 5</t>
  </si>
  <si>
    <t>Total</t>
  </si>
  <si>
    <t>Rent</t>
  </si>
  <si>
    <t>Payroll</t>
  </si>
  <si>
    <t>Website hosting</t>
  </si>
  <si>
    <t>Gateway fee</t>
  </si>
  <si>
    <t>Internet Access/Tel</t>
  </si>
  <si>
    <t>Insurance</t>
  </si>
  <si>
    <t>Ammortization</t>
  </si>
  <si>
    <t>Payroll expense</t>
  </si>
  <si>
    <t>Total Fixed cost</t>
  </si>
  <si>
    <t>Break-even analysis</t>
  </si>
  <si>
    <t>Selling price</t>
  </si>
  <si>
    <t>Variable costs</t>
  </si>
  <si>
    <t>CC transaction fee</t>
  </si>
  <si>
    <t>Contribution Margin</t>
  </si>
  <si>
    <t>Breakeven in units</t>
  </si>
  <si>
    <t>BE Revenue</t>
  </si>
  <si>
    <t>BE price</t>
  </si>
  <si>
    <t>Actual Revenue</t>
  </si>
  <si>
    <t>Break-even</t>
  </si>
  <si>
    <t>Payroll (founders)</t>
  </si>
  <si>
    <t>Payroll (employees)</t>
  </si>
  <si>
    <t>Website Hosting</t>
  </si>
  <si>
    <t>Gateway Fee</t>
  </si>
  <si>
    <t>Internet Access/ Tel</t>
  </si>
  <si>
    <t>Total Fixed Cost</t>
  </si>
  <si>
    <t>Supplies</t>
  </si>
  <si>
    <t>Amortization</t>
  </si>
  <si>
    <t>Payroll Expense</t>
  </si>
  <si>
    <t>Total FC</t>
  </si>
  <si>
    <t>Wholesale</t>
  </si>
  <si>
    <t>Website</t>
  </si>
  <si>
    <t>Variable costs (wholesale/Website)</t>
  </si>
  <si>
    <t>Sensistart, Inc
Income Statement
YR1</t>
  </si>
  <si>
    <t>REVENUES</t>
  </si>
  <si>
    <t>Direct via Website</t>
  </si>
  <si>
    <t>Unit</t>
  </si>
  <si>
    <t>Credit Card fees</t>
  </si>
  <si>
    <t>Gross Margin</t>
  </si>
  <si>
    <t>Operating Expenses</t>
  </si>
  <si>
    <t>Utilites</t>
  </si>
  <si>
    <t>Legal</t>
  </si>
  <si>
    <t>Marketing</t>
  </si>
  <si>
    <t>Advertising</t>
  </si>
  <si>
    <t>Trade Shows</t>
  </si>
  <si>
    <t>Travel Expenses</t>
  </si>
  <si>
    <t>R&amp;D</t>
  </si>
  <si>
    <t>Total Operating Costs</t>
  </si>
  <si>
    <t>Net Income (loss)</t>
  </si>
  <si>
    <t>Break-Even</t>
  </si>
  <si>
    <t>Sensistart, Inc
Income Statement
YR2</t>
  </si>
  <si>
    <t>Payroll (Founders)</t>
  </si>
  <si>
    <t>Sensistart, Inc.
Income Statement
YR3</t>
  </si>
  <si>
    <t>1st QTR</t>
  </si>
  <si>
    <t>2nd QTR</t>
  </si>
  <si>
    <t>3rd QTR</t>
  </si>
  <si>
    <t>4th QTR</t>
  </si>
  <si>
    <t>Professional Fees</t>
  </si>
  <si>
    <t>Sensistart, Inc
Balance Sheet
YR 1</t>
  </si>
  <si>
    <t>Assets</t>
  </si>
  <si>
    <t>Cash</t>
  </si>
  <si>
    <t>Accounts Receivable</t>
  </si>
  <si>
    <t>Inventory</t>
  </si>
  <si>
    <t>Prepaid Expense: Insurance</t>
  </si>
  <si>
    <t>Less: Prepaid Amortization</t>
  </si>
  <si>
    <t>Plant &amp; Equipment</t>
  </si>
  <si>
    <t>Less: accumulated depreciation</t>
  </si>
  <si>
    <t xml:space="preserve">Intangible Assets </t>
  </si>
  <si>
    <t>Less: accumulated amortization</t>
  </si>
  <si>
    <t>Total Assets</t>
  </si>
  <si>
    <t>Liabilities and Owners' Equity</t>
  </si>
  <si>
    <t>Accounts Payable</t>
  </si>
  <si>
    <t>Outside Capital Investment</t>
  </si>
  <si>
    <t>Founder's Investment</t>
  </si>
  <si>
    <t>Retained Earnings (deficit)</t>
  </si>
  <si>
    <t>Total Liabilities &amp; Equity</t>
  </si>
  <si>
    <t>BALANCE CHECK</t>
  </si>
  <si>
    <t>Sensistart, Inc
Balance Sheet
YR 2</t>
  </si>
  <si>
    <t>Sensistart, Inc
Balance Sheet
YR 3</t>
  </si>
  <si>
    <t>QTR 4</t>
  </si>
  <si>
    <t>Sensistart, Inc
Cashflow Statement
YR 1</t>
  </si>
  <si>
    <t>Cash Flow Year 1</t>
  </si>
  <si>
    <t>Operating Activities</t>
  </si>
  <si>
    <t>Plus D&amp;A</t>
  </si>
  <si>
    <t>(Increase) Decrease Accounts Receivable</t>
  </si>
  <si>
    <t>(Increase) Decrease in Inventory</t>
  </si>
  <si>
    <t>Increase (Decrease) Accounts Payable</t>
  </si>
  <si>
    <t>Less Prepaid Expense (insurance)</t>
  </si>
  <si>
    <t>Plus Prepaid Expense Amortization</t>
  </si>
  <si>
    <t>Cash from (used) in operations</t>
  </si>
  <si>
    <t>Financing Activities</t>
  </si>
  <si>
    <t>Cash from Financing</t>
  </si>
  <si>
    <t>Investing Activities</t>
  </si>
  <si>
    <t>Purchase of  Equipment</t>
  </si>
  <si>
    <t>Purchase of Intellectual Property</t>
  </si>
  <si>
    <t>Cash From Investing</t>
  </si>
  <si>
    <t>Total source (use) of cash</t>
  </si>
  <si>
    <t>Beginning cash</t>
  </si>
  <si>
    <t>Ending cash</t>
  </si>
  <si>
    <t>NOTES</t>
  </si>
  <si>
    <t>Initial order will be 500 units</t>
  </si>
  <si>
    <t xml:space="preserve">No accounts receivabele </t>
  </si>
  <si>
    <t>Sensistart, Inc
Cashflow Statement
YR 2</t>
  </si>
  <si>
    <t>Cash Flow Year 2</t>
  </si>
  <si>
    <t>(Increase) Decrease in Accounts Rec</t>
  </si>
  <si>
    <t>Cash From Investing (use)</t>
  </si>
  <si>
    <t>Sensistart, Inc
Cashflow Statement
YR 3</t>
  </si>
  <si>
    <t>Cash Flow Year 3</t>
  </si>
  <si>
    <t>Cash From Investing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</si>
</sst>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</numFmts>
  <fonts count="1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rgb="FF44546A"/>
      <name val="Calibri"/>
    </font>
    <font>
      <sz val="11"/>
      <color theme="0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Arial"/>
    </font>
    <font>
      <b/>
      <sz val="11"/>
      <color theme="1"/>
      <name val="Calibri"/>
    </font>
    <font>
      <b/>
      <sz val="11"/>
      <name val="Arial"/>
    </font>
    <font>
      <b/>
      <sz val="14"/>
      <name val="Arial"/>
    </font>
    <font>
      <sz val="11"/>
      <color theme="0"/>
      <name val="Arial"/>
    </font>
    <font>
      <b/>
      <sz val="11"/>
      <color theme="0"/>
      <name val="Arial"/>
    </font>
    <font>
      <sz val="11"/>
      <color rgb="FF282828"/>
      <name val="Arial"/>
    </font>
    <font>
      <b/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8EAADB"/>
        <bgColor rgb="FF8EAADB"/>
      </patternFill>
    </fill>
    <fill>
      <patternFill patternType="solid">
        <fgColor rgb="FFDEEAF6"/>
        <bgColor rgb="FFDEEAF6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9CC2E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/>
    <xf numFmtId="164" fontId="4" fillId="0" borderId="0" xfId="0" applyNumberFormat="1" applyFont="1"/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164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44" fontId="4" fillId="0" borderId="0" xfId="0" applyNumberFormat="1" applyFont="1"/>
    <xf numFmtId="44" fontId="4" fillId="2" borderId="2" xfId="0" applyNumberFormat="1" applyFont="1" applyFill="1" applyBorder="1"/>
    <xf numFmtId="37" fontId="4" fillId="0" borderId="0" xfId="0" applyNumberFormat="1" applyFont="1"/>
    <xf numFmtId="4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4" fillId="0" borderId="0" xfId="0" applyFont="1" applyAlignment="1">
      <alignment horizontal="center"/>
    </xf>
    <xf numFmtId="0" fontId="7" fillId="0" borderId="0" xfId="0" applyFont="1"/>
    <xf numFmtId="44" fontId="8" fillId="0" borderId="0" xfId="0" applyNumberFormat="1" applyFont="1"/>
    <xf numFmtId="44" fontId="4" fillId="0" borderId="0" xfId="0" applyNumberFormat="1" applyFont="1" applyAlignment="1"/>
    <xf numFmtId="10" fontId="4" fillId="0" borderId="0" xfId="0" applyNumberFormat="1" applyFont="1"/>
    <xf numFmtId="166" fontId="4" fillId="0" borderId="0" xfId="0" applyNumberFormat="1" applyFont="1"/>
    <xf numFmtId="0" fontId="6" fillId="2" borderId="2" xfId="0" applyFont="1" applyFill="1" applyBorder="1" applyAlignment="1">
      <alignment horizontal="center"/>
    </xf>
    <xf numFmtId="0" fontId="2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3" borderId="3" xfId="0" applyFont="1" applyFill="1" applyBorder="1" applyAlignment="1"/>
    <xf numFmtId="0" fontId="2" fillId="0" borderId="3" xfId="0" applyFont="1" applyBorder="1"/>
    <xf numFmtId="0" fontId="9" fillId="0" borderId="3" xfId="0" applyFont="1" applyBorder="1" applyAlignment="1"/>
    <xf numFmtId="164" fontId="9" fillId="0" borderId="3" xfId="0" applyNumberFormat="1" applyFont="1" applyBorder="1" applyAlignment="1">
      <alignment horizontal="right"/>
    </xf>
    <xf numFmtId="164" fontId="9" fillId="0" borderId="3" xfId="0" applyNumberFormat="1" applyFont="1" applyBorder="1" applyAlignment="1"/>
    <xf numFmtId="164" fontId="9" fillId="0" borderId="3" xfId="0" applyNumberFormat="1" applyFont="1" applyBorder="1" applyAlignment="1"/>
    <xf numFmtId="0" fontId="9" fillId="0" borderId="3" xfId="0" applyFont="1" applyBorder="1" applyAlignment="1">
      <alignment horizontal="right"/>
    </xf>
    <xf numFmtId="0" fontId="9" fillId="0" borderId="3" xfId="0" applyFont="1" applyBorder="1" applyAlignment="1"/>
    <xf numFmtId="0" fontId="10" fillId="3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wrapText="1"/>
    </xf>
    <xf numFmtId="164" fontId="10" fillId="0" borderId="3" xfId="0" applyNumberFormat="1" applyFont="1" applyBorder="1" applyAlignment="1">
      <alignment horizontal="right"/>
    </xf>
    <xf numFmtId="164" fontId="10" fillId="0" borderId="3" xfId="0" applyNumberFormat="1" applyFont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4" borderId="3" xfId="0" applyFont="1" applyFill="1" applyBorder="1" applyAlignment="1"/>
    <xf numFmtId="164" fontId="9" fillId="0" borderId="3" xfId="0" applyNumberFormat="1" applyFont="1" applyBorder="1" applyAlignment="1"/>
    <xf numFmtId="0" fontId="9" fillId="0" borderId="3" xfId="0" applyFont="1" applyBorder="1" applyAlignment="1">
      <alignment wrapText="1"/>
    </xf>
    <xf numFmtId="0" fontId="9" fillId="0" borderId="0" xfId="0" applyFont="1" applyAlignment="1">
      <alignment wrapText="1"/>
    </xf>
    <xf numFmtId="164" fontId="9" fillId="0" borderId="3" xfId="0" applyNumberFormat="1" applyFont="1" applyBorder="1" applyAlignment="1">
      <alignment wrapText="1"/>
    </xf>
    <xf numFmtId="164" fontId="10" fillId="4" borderId="3" xfId="0" applyNumberFormat="1" applyFont="1" applyFill="1" applyBorder="1" applyAlignment="1"/>
    <xf numFmtId="164" fontId="10" fillId="4" borderId="3" xfId="0" applyNumberFormat="1" applyFont="1" applyFill="1" applyBorder="1" applyAlignment="1">
      <alignment wrapText="1"/>
    </xf>
    <xf numFmtId="164" fontId="12" fillId="4" borderId="3" xfId="0" applyNumberFormat="1" applyFont="1" applyFill="1" applyBorder="1" applyAlignment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/>
    <xf numFmtId="164" fontId="10" fillId="4" borderId="3" xfId="0" applyNumberFormat="1" applyFont="1" applyFill="1" applyBorder="1" applyAlignment="1">
      <alignment horizontal="left"/>
    </xf>
    <xf numFmtId="164" fontId="9" fillId="0" borderId="3" xfId="0" applyNumberFormat="1" applyFont="1" applyBorder="1" applyAlignment="1">
      <alignment horizontal="right"/>
    </xf>
    <xf numFmtId="17" fontId="4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2" fillId="0" borderId="0" xfId="0" applyFont="1" applyAlignment="1"/>
    <xf numFmtId="0" fontId="10" fillId="4" borderId="9" xfId="0" applyFont="1" applyFill="1" applyBorder="1" applyAlignment="1"/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13" fillId="4" borderId="9" xfId="0" applyFont="1" applyFill="1" applyBorder="1" applyAlignment="1"/>
    <xf numFmtId="1" fontId="4" fillId="0" borderId="0" xfId="0" applyNumberFormat="1" applyFont="1"/>
    <xf numFmtId="0" fontId="4" fillId="0" borderId="9" xfId="0" applyFont="1" applyBorder="1"/>
    <xf numFmtId="0" fontId="14" fillId="0" borderId="0" xfId="0" applyFont="1" applyAlignment="1"/>
    <xf numFmtId="0" fontId="13" fillId="3" borderId="0" xfId="0" applyFont="1" applyFill="1"/>
    <xf numFmtId="0" fontId="13" fillId="3" borderId="0" xfId="0" applyFont="1" applyFill="1" applyAlignment="1"/>
    <xf numFmtId="0" fontId="12" fillId="0" borderId="0" xfId="0" applyFont="1"/>
    <xf numFmtId="0" fontId="2" fillId="3" borderId="0" xfId="0" applyFont="1" applyFill="1"/>
    <xf numFmtId="164" fontId="2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0" fontId="11" fillId="3" borderId="0" xfId="0" applyFont="1" applyFill="1" applyAlignment="1"/>
    <xf numFmtId="0" fontId="4" fillId="0" borderId="0" xfId="0" applyFont="1" applyAlignment="1"/>
    <xf numFmtId="164" fontId="1" fillId="0" borderId="0" xfId="0" applyNumberFormat="1" applyFont="1" applyAlignment="1"/>
    <xf numFmtId="4" fontId="2" fillId="0" borderId="0" xfId="0" applyNumberFormat="1" applyFont="1"/>
    <xf numFmtId="8" fontId="2" fillId="0" borderId="0" xfId="0" applyNumberFormat="1" applyFont="1"/>
    <xf numFmtId="0" fontId="12" fillId="3" borderId="0" xfId="0" applyFont="1" applyFill="1" applyAlignment="1"/>
    <xf numFmtId="0" fontId="12" fillId="3" borderId="0" xfId="0" applyFont="1" applyFill="1"/>
    <xf numFmtId="0" fontId="11" fillId="3" borderId="0" xfId="0" applyFont="1" applyFill="1"/>
    <xf numFmtId="164" fontId="11" fillId="0" borderId="0" xfId="0" applyNumberFormat="1" applyFont="1"/>
    <xf numFmtId="164" fontId="11" fillId="0" borderId="0" xfId="0" applyNumberFormat="1" applyFont="1" applyAlignment="1"/>
    <xf numFmtId="2" fontId="2" fillId="0" borderId="0" xfId="0" applyNumberFormat="1" applyFont="1"/>
    <xf numFmtId="2" fontId="11" fillId="0" borderId="0" xfId="0" applyNumberFormat="1" applyFont="1"/>
    <xf numFmtId="164" fontId="12" fillId="0" borderId="0" xfId="0" applyNumberFormat="1" applyFont="1"/>
    <xf numFmtId="8" fontId="6" fillId="2" borderId="2" xfId="0" applyNumberFormat="1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13" fillId="0" borderId="0" xfId="0" applyFont="1"/>
    <xf numFmtId="8" fontId="4" fillId="0" borderId="0" xfId="0" applyNumberFormat="1" applyFont="1"/>
    <xf numFmtId="0" fontId="4" fillId="5" borderId="2" xfId="0" applyFont="1" applyFill="1" applyBorder="1"/>
    <xf numFmtId="164" fontId="4" fillId="5" borderId="2" xfId="0" applyNumberFormat="1" applyFont="1" applyFill="1" applyBorder="1"/>
    <xf numFmtId="164" fontId="2" fillId="5" borderId="0" xfId="0" applyNumberFormat="1" applyFont="1" applyFill="1"/>
    <xf numFmtId="0" fontId="13" fillId="4" borderId="0" xfId="0" applyFont="1" applyFill="1" applyAlignment="1"/>
    <xf numFmtId="164" fontId="1" fillId="4" borderId="0" xfId="0" applyNumberFormat="1" applyFont="1" applyFill="1"/>
    <xf numFmtId="164" fontId="1" fillId="6" borderId="0" xfId="0" applyNumberFormat="1" applyFont="1" applyFill="1"/>
    <xf numFmtId="8" fontId="15" fillId="2" borderId="2" xfId="0" applyNumberFormat="1" applyFont="1" applyFill="1" applyBorder="1" applyAlignment="1">
      <alignment wrapText="1"/>
    </xf>
    <xf numFmtId="164" fontId="1" fillId="0" borderId="0" xfId="0" applyNumberFormat="1" applyFont="1"/>
    <xf numFmtId="164" fontId="1" fillId="3" borderId="0" xfId="0" applyNumberFormat="1" applyFont="1" applyFill="1"/>
    <xf numFmtId="0" fontId="15" fillId="2" borderId="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2" xfId="0" applyFont="1" applyFill="1" applyBorder="1"/>
    <xf numFmtId="164" fontId="6" fillId="7" borderId="2" xfId="0" applyNumberFormat="1" applyFont="1" applyFill="1" applyBorder="1"/>
    <xf numFmtId="164" fontId="4" fillId="0" borderId="0" xfId="0" applyNumberFormat="1" applyFont="1" applyAlignment="1"/>
    <xf numFmtId="0" fontId="6" fillId="7" borderId="2" xfId="0" applyFont="1" applyFill="1" applyBorder="1"/>
    <xf numFmtId="164" fontId="3" fillId="0" borderId="0" xfId="0" applyNumberFormat="1" applyFont="1"/>
    <xf numFmtId="0" fontId="4" fillId="8" borderId="2" xfId="0" applyFont="1" applyFill="1" applyBorder="1"/>
    <xf numFmtId="164" fontId="9" fillId="0" borderId="0" xfId="0" applyNumberFormat="1" applyFont="1"/>
    <xf numFmtId="164" fontId="2" fillId="0" borderId="0" xfId="0" applyNumberFormat="1" applyFont="1"/>
    <xf numFmtId="164" fontId="17" fillId="5" borderId="0" xfId="0" applyNumberFormat="1" applyFont="1" applyFill="1" applyAlignment="1">
      <alignment horizontal="left" wrapText="1"/>
    </xf>
    <xf numFmtId="164" fontId="18" fillId="0" borderId="0" xfId="0" applyNumberFormat="1" applyFont="1"/>
    <xf numFmtId="164" fontId="10" fillId="0" borderId="7" xfId="0" applyNumberFormat="1" applyFont="1" applyBorder="1" applyAlignment="1"/>
    <xf numFmtId="0" fontId="11" fillId="0" borderId="8" xfId="0" applyFont="1" applyBorder="1"/>
    <xf numFmtId="0" fontId="9" fillId="0" borderId="4" xfId="0" applyFont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164" fontId="9" fillId="0" borderId="4" xfId="0" applyNumberFormat="1" applyFont="1" applyBorder="1" applyAlignment="1">
      <alignment horizontal="center"/>
    </xf>
    <xf numFmtId="0" fontId="10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topLeftCell="A58" workbookViewId="0">
      <selection activeCell="D12" sqref="D12"/>
    </sheetView>
  </sheetViews>
  <sheetFormatPr baseColWidth="10" defaultColWidth="12.6640625" defaultRowHeight="15" customHeight="1" x14ac:dyDescent="0.15"/>
  <cols>
    <col min="1" max="1" width="27.33203125" customWidth="1"/>
    <col min="2" max="2" width="13.6640625" bestFit="1" customWidth="1"/>
    <col min="3" max="3" width="15.6640625" customWidth="1"/>
    <col min="4" max="5" width="12.1640625" bestFit="1" customWidth="1"/>
    <col min="6" max="6" width="11.1640625" bestFit="1" customWidth="1"/>
    <col min="7" max="7" width="12.1640625" bestFit="1" customWidth="1"/>
    <col min="8" max="9" width="11.1640625" bestFit="1" customWidth="1"/>
    <col min="10" max="10" width="11.1640625" customWidth="1"/>
    <col min="11" max="12" width="12.1640625" bestFit="1" customWidth="1"/>
    <col min="13" max="13" width="11.1640625" bestFit="1" customWidth="1"/>
    <col min="14" max="15" width="7.6640625" customWidth="1"/>
    <col min="16" max="16" width="11.1640625" bestFit="1" customWidth="1"/>
    <col min="17" max="26" width="7.6640625" customWidth="1"/>
  </cols>
  <sheetData>
    <row r="1" spans="1:25" x14ac:dyDescent="0.2">
      <c r="A1" s="1" t="s">
        <v>0</v>
      </c>
    </row>
    <row r="3" spans="1:25" x14ac:dyDescent="0.2">
      <c r="A3" s="2" t="s">
        <v>1</v>
      </c>
      <c r="B3" s="3">
        <v>129.99</v>
      </c>
      <c r="C3" s="2" t="s">
        <v>2</v>
      </c>
    </row>
    <row r="4" spans="1:25" x14ac:dyDescent="0.2">
      <c r="A4" s="2" t="s">
        <v>3</v>
      </c>
      <c r="B4" s="3">
        <v>85</v>
      </c>
    </row>
    <row r="5" spans="1:25" x14ac:dyDescent="0.2">
      <c r="B5" s="4"/>
    </row>
    <row r="7" spans="1:25" x14ac:dyDescent="0.2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7" t="s">
        <v>17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80</v>
      </c>
      <c r="K8" s="2">
        <v>100</v>
      </c>
      <c r="L8" s="2">
        <v>60</v>
      </c>
      <c r="M8" s="2">
        <v>100</v>
      </c>
    </row>
    <row r="9" spans="1:25" x14ac:dyDescent="0.2">
      <c r="A9" s="7" t="s">
        <v>18</v>
      </c>
      <c r="B9" s="4">
        <f t="shared" ref="B9:M9" si="0">B8*$B3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10399.200000000001</v>
      </c>
      <c r="K9" s="4">
        <f t="shared" si="0"/>
        <v>12999</v>
      </c>
      <c r="L9" s="4">
        <f t="shared" si="0"/>
        <v>7799.4000000000005</v>
      </c>
      <c r="M9" s="4">
        <f t="shared" si="0"/>
        <v>12999</v>
      </c>
    </row>
    <row r="12" spans="1:25" x14ac:dyDescent="0.2">
      <c r="A12" s="5" t="s">
        <v>19</v>
      </c>
      <c r="B12" s="5" t="s">
        <v>5</v>
      </c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</row>
    <row r="14" spans="1:25" x14ac:dyDescent="0.2">
      <c r="A14" s="7" t="s">
        <v>17</v>
      </c>
      <c r="B14" s="2">
        <v>120</v>
      </c>
      <c r="C14" s="2">
        <v>200</v>
      </c>
      <c r="D14" s="2">
        <v>250</v>
      </c>
      <c r="E14" s="2">
        <v>400</v>
      </c>
      <c r="F14" s="2">
        <v>250</v>
      </c>
      <c r="G14" s="2">
        <v>250</v>
      </c>
      <c r="H14" s="2">
        <v>300</v>
      </c>
      <c r="I14" s="2">
        <v>400</v>
      </c>
      <c r="J14" s="2">
        <v>500</v>
      </c>
      <c r="K14" s="2">
        <v>550</v>
      </c>
      <c r="L14" s="2">
        <v>700</v>
      </c>
      <c r="M14" s="2">
        <v>800</v>
      </c>
    </row>
    <row r="15" spans="1:25" x14ac:dyDescent="0.2">
      <c r="A15" s="7" t="s">
        <v>18</v>
      </c>
      <c r="B15" s="4">
        <f t="shared" ref="B15:M15" si="1">B14*$B3</f>
        <v>15598.800000000001</v>
      </c>
      <c r="C15" s="4">
        <f t="shared" si="1"/>
        <v>25998</v>
      </c>
      <c r="D15" s="4">
        <f t="shared" si="1"/>
        <v>32497.500000000004</v>
      </c>
      <c r="E15" s="4">
        <f t="shared" si="1"/>
        <v>51996</v>
      </c>
      <c r="F15" s="4">
        <f t="shared" si="1"/>
        <v>32497.500000000004</v>
      </c>
      <c r="G15" s="4">
        <f t="shared" si="1"/>
        <v>32497.500000000004</v>
      </c>
      <c r="H15" s="4">
        <f t="shared" si="1"/>
        <v>38997</v>
      </c>
      <c r="I15" s="4">
        <f t="shared" si="1"/>
        <v>51996</v>
      </c>
      <c r="J15" s="4">
        <f t="shared" si="1"/>
        <v>64995.000000000007</v>
      </c>
      <c r="K15" s="4">
        <f t="shared" si="1"/>
        <v>71494.5</v>
      </c>
      <c r="L15" s="4">
        <f t="shared" si="1"/>
        <v>90993</v>
      </c>
      <c r="M15" s="4">
        <f t="shared" si="1"/>
        <v>103992</v>
      </c>
    </row>
    <row r="17" spans="1:9" x14ac:dyDescent="0.2">
      <c r="A17" s="5" t="s">
        <v>20</v>
      </c>
      <c r="B17" s="5" t="s">
        <v>21</v>
      </c>
      <c r="C17" s="5" t="s">
        <v>22</v>
      </c>
      <c r="D17" s="5" t="s">
        <v>23</v>
      </c>
      <c r="E17" s="5" t="s">
        <v>24</v>
      </c>
      <c r="F17" s="6" t="s">
        <v>25</v>
      </c>
    </row>
    <row r="19" spans="1:9" x14ac:dyDescent="0.2">
      <c r="A19" s="7" t="s">
        <v>17</v>
      </c>
      <c r="B19" s="2">
        <v>700</v>
      </c>
      <c r="C19" s="2">
        <v>1000</v>
      </c>
      <c r="D19" s="2">
        <v>1100</v>
      </c>
      <c r="E19" s="2">
        <v>1500</v>
      </c>
      <c r="F19" s="2">
        <f t="shared" ref="F19:F20" si="2">SUM(B19:E19)</f>
        <v>4300</v>
      </c>
      <c r="I19" s="2" t="s">
        <v>26</v>
      </c>
    </row>
    <row r="20" spans="1:9" x14ac:dyDescent="0.2">
      <c r="A20" s="7" t="s">
        <v>18</v>
      </c>
      <c r="B20" s="4">
        <f t="shared" ref="B20:E20" si="3">B19*$B3</f>
        <v>90993</v>
      </c>
      <c r="C20" s="4">
        <f t="shared" si="3"/>
        <v>129990.00000000001</v>
      </c>
      <c r="D20" s="4">
        <f t="shared" si="3"/>
        <v>142989</v>
      </c>
      <c r="E20" s="4">
        <f t="shared" si="3"/>
        <v>194985</v>
      </c>
      <c r="F20" s="8">
        <f t="shared" si="2"/>
        <v>558957</v>
      </c>
    </row>
    <row r="21" spans="1:9" ht="15.75" customHeight="1" x14ac:dyDescent="0.2">
      <c r="A21" s="7"/>
      <c r="B21" s="4"/>
      <c r="C21" s="4"/>
      <c r="D21" s="4"/>
      <c r="E21" s="4"/>
    </row>
    <row r="22" spans="1:9" ht="15.75" customHeight="1" x14ac:dyDescent="0.2">
      <c r="A22" s="7" t="s">
        <v>27</v>
      </c>
      <c r="B22" s="9">
        <v>400</v>
      </c>
      <c r="C22" s="9">
        <v>1000</v>
      </c>
      <c r="D22" s="9">
        <v>2000</v>
      </c>
      <c r="E22" s="9">
        <v>3000</v>
      </c>
    </row>
    <row r="23" spans="1:9" ht="15.75" customHeight="1" x14ac:dyDescent="0.2">
      <c r="A23" s="7" t="s">
        <v>28</v>
      </c>
      <c r="B23" s="4">
        <f t="shared" ref="B23:E23" si="4">B22*$B$4</f>
        <v>34000</v>
      </c>
      <c r="C23" s="4">
        <f t="shared" si="4"/>
        <v>85000</v>
      </c>
      <c r="D23" s="4">
        <f t="shared" si="4"/>
        <v>170000</v>
      </c>
      <c r="E23" s="4">
        <f t="shared" si="4"/>
        <v>255000</v>
      </c>
    </row>
    <row r="24" spans="1:9" ht="15.75" customHeight="1" x14ac:dyDescent="0.2">
      <c r="A24" s="7"/>
      <c r="B24" s="4"/>
      <c r="C24" s="4"/>
      <c r="D24" s="4"/>
      <c r="E24" s="4"/>
    </row>
    <row r="25" spans="1:9" ht="15.75" customHeight="1" x14ac:dyDescent="0.2">
      <c r="A25" s="7" t="s">
        <v>29</v>
      </c>
      <c r="B25" s="2">
        <f t="shared" ref="B25:E25" si="5">B19+B22</f>
        <v>1100</v>
      </c>
      <c r="C25" s="2">
        <f t="shared" si="5"/>
        <v>2000</v>
      </c>
      <c r="D25" s="2">
        <f t="shared" si="5"/>
        <v>3100</v>
      </c>
      <c r="E25" s="2">
        <f t="shared" si="5"/>
        <v>4500</v>
      </c>
    </row>
    <row r="26" spans="1:9" ht="15.75" customHeight="1" x14ac:dyDescent="0.2">
      <c r="A26" s="5" t="s">
        <v>30</v>
      </c>
    </row>
    <row r="27" spans="1:9" ht="15.75" customHeight="1" x14ac:dyDescent="0.2">
      <c r="A27" s="7" t="s">
        <v>17</v>
      </c>
      <c r="B27" s="2">
        <v>5000</v>
      </c>
    </row>
    <row r="28" spans="1:9" ht="15.75" customHeight="1" x14ac:dyDescent="0.2">
      <c r="A28" s="7" t="s">
        <v>18</v>
      </c>
      <c r="B28" s="4">
        <f>B27*B3</f>
        <v>649950</v>
      </c>
    </row>
    <row r="29" spans="1:9" ht="15.75" customHeight="1" x14ac:dyDescent="0.2">
      <c r="A29" s="7"/>
      <c r="B29" s="4"/>
    </row>
    <row r="30" spans="1:9" ht="15.75" customHeight="1" x14ac:dyDescent="0.2">
      <c r="A30" s="7" t="s">
        <v>27</v>
      </c>
      <c r="B30" s="9">
        <v>19000</v>
      </c>
    </row>
    <row r="31" spans="1:9" ht="15.75" customHeight="1" x14ac:dyDescent="0.2">
      <c r="A31" s="7" t="s">
        <v>28</v>
      </c>
      <c r="B31" s="4">
        <f>B30*B4</f>
        <v>1615000</v>
      </c>
    </row>
    <row r="32" spans="1:9" ht="15.75" customHeight="1" x14ac:dyDescent="0.2">
      <c r="A32" s="7"/>
      <c r="B32" s="4"/>
    </row>
    <row r="33" spans="1:13" ht="15.75" customHeight="1" x14ac:dyDescent="0.2">
      <c r="A33" s="7" t="s">
        <v>29</v>
      </c>
      <c r="B33" s="10">
        <f>B27+B30</f>
        <v>24000</v>
      </c>
    </row>
    <row r="34" spans="1:13" ht="15.75" customHeight="1" x14ac:dyDescent="0.2">
      <c r="A34" s="5" t="s">
        <v>31</v>
      </c>
      <c r="B34" s="2" t="s">
        <v>26</v>
      </c>
    </row>
    <row r="35" spans="1:13" ht="15.75" customHeight="1" x14ac:dyDescent="0.2">
      <c r="A35" s="7" t="s">
        <v>17</v>
      </c>
      <c r="B35" s="2">
        <v>10000</v>
      </c>
    </row>
    <row r="36" spans="1:13" ht="15.75" customHeight="1" x14ac:dyDescent="0.2">
      <c r="A36" s="7" t="s">
        <v>18</v>
      </c>
      <c r="B36" s="4">
        <f>B35*B3</f>
        <v>1299900</v>
      </c>
    </row>
    <row r="37" spans="1:13" ht="15.75" customHeight="1" x14ac:dyDescent="0.15"/>
    <row r="38" spans="1:13" ht="15.75" customHeight="1" x14ac:dyDescent="0.2">
      <c r="A38" s="7" t="s">
        <v>27</v>
      </c>
      <c r="B38" s="2">
        <v>24000</v>
      </c>
    </row>
    <row r="39" spans="1:13" ht="15.75" customHeight="1" x14ac:dyDescent="0.2">
      <c r="A39" s="7" t="s">
        <v>28</v>
      </c>
      <c r="B39" s="4">
        <f>B38*B4</f>
        <v>2040000</v>
      </c>
    </row>
    <row r="40" spans="1:13" ht="15.75" customHeight="1" x14ac:dyDescent="0.15"/>
    <row r="41" spans="1:13" ht="15.75" customHeight="1" x14ac:dyDescent="0.2">
      <c r="A41" s="7" t="s">
        <v>29</v>
      </c>
      <c r="B41" s="10">
        <f>B35+B38</f>
        <v>34000</v>
      </c>
    </row>
    <row r="42" spans="1:13" ht="15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2">
      <c r="A43" s="12" t="s">
        <v>4</v>
      </c>
      <c r="B43" s="12" t="s">
        <v>32</v>
      </c>
      <c r="C43" s="12" t="s">
        <v>33</v>
      </c>
      <c r="D43" s="12" t="s">
        <v>34</v>
      </c>
      <c r="E43" s="12" t="s">
        <v>35</v>
      </c>
      <c r="F43" s="12" t="s">
        <v>36</v>
      </c>
      <c r="G43" s="12" t="s">
        <v>37</v>
      </c>
      <c r="H43" s="12" t="s">
        <v>38</v>
      </c>
      <c r="I43" s="12" t="s">
        <v>39</v>
      </c>
      <c r="J43" s="12" t="s">
        <v>40</v>
      </c>
      <c r="K43" s="12" t="s">
        <v>41</v>
      </c>
      <c r="L43" s="12" t="s">
        <v>42</v>
      </c>
      <c r="M43" s="12" t="s">
        <v>43</v>
      </c>
    </row>
    <row r="44" spans="1:13" ht="15.75" customHeight="1" x14ac:dyDescent="0.2">
      <c r="A44" s="11" t="s">
        <v>44</v>
      </c>
      <c r="B44" s="11"/>
      <c r="C44" s="11"/>
      <c r="D44" s="11"/>
      <c r="E44" s="11"/>
      <c r="F44" s="11"/>
      <c r="G44" s="11"/>
      <c r="H44" s="11"/>
      <c r="I44" s="11">
        <v>0</v>
      </c>
      <c r="J44" s="11">
        <f>I45</f>
        <v>17400</v>
      </c>
      <c r="K44" s="11">
        <f t="shared" ref="K44:M44" si="6">J47</f>
        <v>14616</v>
      </c>
      <c r="L44" s="11">
        <f t="shared" si="6"/>
        <v>11136</v>
      </c>
      <c r="M44" s="11">
        <f t="shared" si="6"/>
        <v>9048</v>
      </c>
    </row>
    <row r="45" spans="1:13" ht="15.75" customHeight="1" x14ac:dyDescent="0.2">
      <c r="A45" s="11" t="s">
        <v>45</v>
      </c>
      <c r="B45" s="11"/>
      <c r="C45" s="11"/>
      <c r="D45" s="11"/>
      <c r="E45" s="11"/>
      <c r="F45" s="11"/>
      <c r="G45" s="11"/>
      <c r="H45" s="11"/>
      <c r="I45" s="11">
        <f>I51*'Variable Costs&amp; SUC'!$B$26</f>
        <v>17400</v>
      </c>
      <c r="J45" s="11">
        <f>J51*'Variable Costs&amp; SUC'!$B$26</f>
        <v>0</v>
      </c>
      <c r="K45" s="11">
        <f>K51*'Variable Costs&amp; SUC'!$B$26</f>
        <v>0</v>
      </c>
      <c r="L45" s="11">
        <f>L51*'Variable Costs&amp; SUC'!$B$26</f>
        <v>0</v>
      </c>
      <c r="M45" s="11">
        <f>M51*'Variable Costs&amp; SUC'!$B$26</f>
        <v>0</v>
      </c>
    </row>
    <row r="46" spans="1:13" ht="15.75" customHeight="1" x14ac:dyDescent="0.2">
      <c r="A46" s="11" t="s">
        <v>46</v>
      </c>
      <c r="B46" s="11"/>
      <c r="C46" s="11"/>
      <c r="D46" s="11"/>
      <c r="E46" s="11"/>
      <c r="F46" s="11"/>
      <c r="G46" s="11"/>
      <c r="H46" s="11"/>
      <c r="I46" s="11"/>
      <c r="J46" s="11">
        <f>'Variable Costs&amp; SUC'!$B$26*'Sales Projections'!J8</f>
        <v>2784</v>
      </c>
      <c r="K46" s="11">
        <f>'Variable Costs&amp; SUC'!$B$26*'Sales Projections'!K8</f>
        <v>3479.9999999999995</v>
      </c>
      <c r="L46" s="11">
        <f>'Variable Costs&amp; SUC'!$B$26*'Sales Projections'!L8</f>
        <v>2088</v>
      </c>
      <c r="M46" s="11">
        <f>'Variable Costs&amp; SUC'!$B$26*'Sales Projections'!M8</f>
        <v>3479.9999999999995</v>
      </c>
    </row>
    <row r="47" spans="1:13" ht="15.75" customHeight="1" x14ac:dyDescent="0.2">
      <c r="A47" s="11" t="s">
        <v>47</v>
      </c>
      <c r="B47" s="11"/>
      <c r="C47" s="11"/>
      <c r="D47" s="11"/>
      <c r="E47" s="11"/>
      <c r="F47" s="11"/>
      <c r="G47" s="11"/>
      <c r="H47" s="11"/>
      <c r="I47" s="11">
        <f t="shared" ref="I47:M47" si="7">I44+I45-I46</f>
        <v>17400</v>
      </c>
      <c r="J47" s="11">
        <f t="shared" si="7"/>
        <v>14616</v>
      </c>
      <c r="K47" s="11">
        <f t="shared" si="7"/>
        <v>11136</v>
      </c>
      <c r="L47" s="11">
        <f t="shared" si="7"/>
        <v>9048</v>
      </c>
      <c r="M47" s="11">
        <f t="shared" si="7"/>
        <v>5568</v>
      </c>
    </row>
    <row r="48" spans="1:13" ht="15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6" ht="15.75" customHeight="1" x14ac:dyDescent="0.2">
      <c r="A49" s="11" t="s">
        <v>48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6" ht="15.75" customHeight="1" x14ac:dyDescent="0.2">
      <c r="A50" s="11" t="s">
        <v>44</v>
      </c>
      <c r="B50" s="13"/>
      <c r="C50" s="13"/>
      <c r="D50" s="13"/>
      <c r="E50" s="13"/>
      <c r="F50" s="13"/>
      <c r="G50" s="13"/>
      <c r="H50" s="13"/>
      <c r="I50" s="13">
        <v>0</v>
      </c>
      <c r="J50" s="13">
        <f t="shared" ref="J50:M50" si="8">I53</f>
        <v>500</v>
      </c>
      <c r="K50" s="13">
        <f t="shared" si="8"/>
        <v>420</v>
      </c>
      <c r="L50" s="13">
        <f t="shared" si="8"/>
        <v>320</v>
      </c>
      <c r="M50" s="13">
        <f t="shared" si="8"/>
        <v>260</v>
      </c>
    </row>
    <row r="51" spans="1:16" ht="15.75" customHeight="1" x14ac:dyDescent="0.2">
      <c r="A51" s="11" t="s">
        <v>45</v>
      </c>
      <c r="B51" s="13"/>
      <c r="C51" s="13"/>
      <c r="D51" s="13"/>
      <c r="E51" s="13"/>
      <c r="F51" s="13"/>
      <c r="G51" s="13"/>
      <c r="H51" s="13"/>
      <c r="I51" s="13">
        <v>500</v>
      </c>
      <c r="J51" s="13"/>
      <c r="K51" s="13">
        <v>0</v>
      </c>
      <c r="L51" s="13">
        <v>0</v>
      </c>
      <c r="M51" s="13">
        <v>0</v>
      </c>
    </row>
    <row r="52" spans="1:16" ht="15.75" customHeight="1" x14ac:dyDescent="0.2">
      <c r="A52" s="11" t="s">
        <v>49</v>
      </c>
      <c r="B52" s="13"/>
      <c r="C52" s="13"/>
      <c r="D52" s="13"/>
      <c r="E52" s="13"/>
      <c r="F52" s="13"/>
      <c r="G52" s="13"/>
      <c r="H52" s="13"/>
      <c r="I52" s="13">
        <v>0</v>
      </c>
      <c r="J52" s="13">
        <f t="shared" ref="J52:M52" si="9">J8</f>
        <v>80</v>
      </c>
      <c r="K52" s="13">
        <f t="shared" si="9"/>
        <v>100</v>
      </c>
      <c r="L52" s="13">
        <f t="shared" si="9"/>
        <v>60</v>
      </c>
      <c r="M52" s="13">
        <f t="shared" si="9"/>
        <v>100</v>
      </c>
    </row>
    <row r="53" spans="1:16" ht="15.75" customHeight="1" x14ac:dyDescent="0.2">
      <c r="A53" s="11" t="s">
        <v>47</v>
      </c>
      <c r="B53" s="13"/>
      <c r="C53" s="13"/>
      <c r="D53" s="13"/>
      <c r="E53" s="13"/>
      <c r="F53" s="13"/>
      <c r="G53" s="13"/>
      <c r="H53" s="13"/>
      <c r="I53" s="13">
        <f t="shared" ref="I53:M53" si="10">I50+I51-I52</f>
        <v>500</v>
      </c>
      <c r="J53" s="13">
        <f t="shared" si="10"/>
        <v>420</v>
      </c>
      <c r="K53" s="13">
        <f t="shared" si="10"/>
        <v>320</v>
      </c>
      <c r="L53" s="13">
        <f t="shared" si="10"/>
        <v>260</v>
      </c>
      <c r="M53" s="13">
        <f t="shared" si="10"/>
        <v>160</v>
      </c>
    </row>
    <row r="54" spans="1:16" ht="15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6" ht="15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6" ht="15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6" ht="15.75" customHeight="1" x14ac:dyDescent="0.2">
      <c r="A57" s="12" t="s">
        <v>19</v>
      </c>
      <c r="B57" s="12" t="s">
        <v>32</v>
      </c>
      <c r="C57" s="12" t="s">
        <v>33</v>
      </c>
      <c r="D57" s="12" t="s">
        <v>34</v>
      </c>
      <c r="E57" s="12" t="s">
        <v>35</v>
      </c>
      <c r="F57" s="12" t="s">
        <v>36</v>
      </c>
      <c r="G57" s="12" t="s">
        <v>37</v>
      </c>
      <c r="H57" s="12" t="s">
        <v>38</v>
      </c>
      <c r="I57" s="12" t="s">
        <v>39</v>
      </c>
      <c r="J57" s="12" t="s">
        <v>40</v>
      </c>
      <c r="K57" s="12" t="s">
        <v>41</v>
      </c>
      <c r="L57" s="12" t="s">
        <v>42</v>
      </c>
      <c r="M57" s="12" t="s">
        <v>43</v>
      </c>
    </row>
    <row r="58" spans="1:16" ht="15.75" customHeight="1" x14ac:dyDescent="0.2">
      <c r="A58" s="11" t="s">
        <v>44</v>
      </c>
      <c r="B58" s="11">
        <f>M47</f>
        <v>5568</v>
      </c>
      <c r="C58" s="11">
        <f t="shared" ref="C58:M58" si="11">B61</f>
        <v>36192</v>
      </c>
      <c r="D58" s="11">
        <f t="shared" si="11"/>
        <v>29232</v>
      </c>
      <c r="E58" s="11">
        <f t="shared" si="11"/>
        <v>20532</v>
      </c>
      <c r="F58" s="11">
        <f t="shared" si="11"/>
        <v>41412</v>
      </c>
      <c r="G58" s="11">
        <f t="shared" si="11"/>
        <v>32712</v>
      </c>
      <c r="H58" s="11">
        <f t="shared" si="11"/>
        <v>24012</v>
      </c>
      <c r="I58" s="11">
        <f t="shared" si="11"/>
        <v>65772</v>
      </c>
      <c r="J58" s="11">
        <f t="shared" si="11"/>
        <v>51852</v>
      </c>
      <c r="K58" s="11">
        <f t="shared" si="11"/>
        <v>34452</v>
      </c>
      <c r="L58" s="11">
        <f t="shared" si="11"/>
        <v>102312</v>
      </c>
      <c r="M58" s="11">
        <f t="shared" si="11"/>
        <v>77952</v>
      </c>
    </row>
    <row r="59" spans="1:16" ht="15.75" customHeight="1" x14ac:dyDescent="0.2">
      <c r="A59" s="11" t="s">
        <v>45</v>
      </c>
      <c r="B59" s="11">
        <f>B65*'Variable Costs&amp; SUC'!$B$26</f>
        <v>34800</v>
      </c>
      <c r="C59" s="11">
        <f>C65*'Variable Costs&amp; SUC'!$B$26</f>
        <v>0</v>
      </c>
      <c r="D59" s="11">
        <f>D65*'Variable Costs&amp; SUC'!$B$26</f>
        <v>0</v>
      </c>
      <c r="E59" s="11">
        <f>E65*'Variable Costs&amp; SUC'!$B$26</f>
        <v>34800</v>
      </c>
      <c r="F59" s="11">
        <f>F65*'Variable Costs&amp; SUC'!$B$26</f>
        <v>0</v>
      </c>
      <c r="G59" s="11">
        <f>G65*'Variable Costs&amp; SUC'!$B$26</f>
        <v>0</v>
      </c>
      <c r="H59" s="11">
        <f>H65*'Variable Costs&amp; SUC'!$B$26</f>
        <v>52199.999999999993</v>
      </c>
      <c r="I59" s="11">
        <f>I65*'Variable Costs&amp; SUC'!$B$26</f>
        <v>0</v>
      </c>
      <c r="J59" s="11">
        <f>J65*'Variable Costs&amp; SUC'!$B$26</f>
        <v>0</v>
      </c>
      <c r="K59" s="11">
        <f>K65*'Variable Costs&amp; SUC'!$B$26</f>
        <v>87000</v>
      </c>
      <c r="L59" s="11">
        <f>L65*'Variable Costs&amp; SUC'!$B$26</f>
        <v>0</v>
      </c>
      <c r="M59" s="11">
        <f>M65*'Variable Costs&amp; SUC'!$B$26</f>
        <v>0</v>
      </c>
    </row>
    <row r="60" spans="1:16" ht="15.75" customHeight="1" x14ac:dyDescent="0.2">
      <c r="A60" s="11" t="s">
        <v>50</v>
      </c>
      <c r="B60" s="11">
        <f>B14*'Variable Costs&amp; SUC'!$B$26</f>
        <v>4176</v>
      </c>
      <c r="C60" s="11">
        <f>C14*'Variable Costs&amp; SUC'!$B$26</f>
        <v>6959.9999999999991</v>
      </c>
      <c r="D60" s="11">
        <f>D14*'Variable Costs&amp; SUC'!$B$26</f>
        <v>8700</v>
      </c>
      <c r="E60" s="11">
        <f>E14*'Variable Costs&amp; SUC'!$B$26</f>
        <v>13919.999999999998</v>
      </c>
      <c r="F60" s="11">
        <f>F14*'Variable Costs&amp; SUC'!$B$26</f>
        <v>8700</v>
      </c>
      <c r="G60" s="11">
        <f>G14*'Variable Costs&amp; SUC'!$B$26</f>
        <v>8700</v>
      </c>
      <c r="H60" s="11">
        <f>H14*'Variable Costs&amp; SUC'!$B$26</f>
        <v>10440</v>
      </c>
      <c r="I60" s="11">
        <f>I14*'Variable Costs&amp; SUC'!$B$26</f>
        <v>13919.999999999998</v>
      </c>
      <c r="J60" s="11">
        <f>J14*'Variable Costs&amp; SUC'!$B$26</f>
        <v>17400</v>
      </c>
      <c r="K60" s="11">
        <f>K14*'Variable Costs&amp; SUC'!$B$26</f>
        <v>19140</v>
      </c>
      <c r="L60" s="11">
        <f>L14*'Variable Costs&amp; SUC'!$B$26</f>
        <v>24359.999999999996</v>
      </c>
      <c r="M60" s="11">
        <f>M14*'Variable Costs&amp; SUC'!$B$26</f>
        <v>27839.999999999996</v>
      </c>
      <c r="P60" s="11">
        <f>B61-M47</f>
        <v>30624</v>
      </c>
    </row>
    <row r="61" spans="1:16" ht="15.75" customHeight="1" x14ac:dyDescent="0.2">
      <c r="A61" s="11" t="s">
        <v>47</v>
      </c>
      <c r="B61" s="11">
        <f t="shared" ref="B61:M61" si="12">B58+B59-B60</f>
        <v>36192</v>
      </c>
      <c r="C61" s="11">
        <f t="shared" si="12"/>
        <v>29232</v>
      </c>
      <c r="D61" s="11">
        <f t="shared" si="12"/>
        <v>20532</v>
      </c>
      <c r="E61" s="11">
        <f t="shared" si="12"/>
        <v>41412</v>
      </c>
      <c r="F61" s="11">
        <f t="shared" si="12"/>
        <v>32712</v>
      </c>
      <c r="G61" s="11">
        <f t="shared" si="12"/>
        <v>24012</v>
      </c>
      <c r="H61" s="11">
        <f t="shared" si="12"/>
        <v>65772</v>
      </c>
      <c r="I61" s="11">
        <f t="shared" si="12"/>
        <v>51852</v>
      </c>
      <c r="J61" s="11">
        <f t="shared" si="12"/>
        <v>34452</v>
      </c>
      <c r="K61" s="11">
        <f t="shared" si="12"/>
        <v>102312</v>
      </c>
      <c r="L61" s="11">
        <f t="shared" si="12"/>
        <v>77952</v>
      </c>
      <c r="M61" s="11">
        <f t="shared" si="12"/>
        <v>50112</v>
      </c>
    </row>
    <row r="62" spans="1:16" ht="15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6" ht="15.75" customHeight="1" x14ac:dyDescent="0.2">
      <c r="A63" s="11" t="s">
        <v>48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ht="15.75" customHeight="1" x14ac:dyDescent="0.2">
      <c r="A64" s="11" t="s">
        <v>44</v>
      </c>
      <c r="B64" s="13">
        <f>M53</f>
        <v>160</v>
      </c>
      <c r="C64" s="13">
        <f t="shared" ref="C64:M64" si="13">B67</f>
        <v>1040</v>
      </c>
      <c r="D64" s="13">
        <f t="shared" si="13"/>
        <v>840</v>
      </c>
      <c r="E64" s="13">
        <f t="shared" si="13"/>
        <v>590</v>
      </c>
      <c r="F64" s="13">
        <f t="shared" si="13"/>
        <v>1190</v>
      </c>
      <c r="G64" s="13">
        <f t="shared" si="13"/>
        <v>940</v>
      </c>
      <c r="H64" s="13">
        <f t="shared" si="13"/>
        <v>690</v>
      </c>
      <c r="I64" s="13">
        <f t="shared" si="13"/>
        <v>1890</v>
      </c>
      <c r="J64" s="13">
        <f t="shared" si="13"/>
        <v>1490</v>
      </c>
      <c r="K64" s="13">
        <f t="shared" si="13"/>
        <v>990</v>
      </c>
      <c r="L64" s="13">
        <f t="shared" si="13"/>
        <v>2940</v>
      </c>
      <c r="M64" s="13">
        <f t="shared" si="13"/>
        <v>2240</v>
      </c>
    </row>
    <row r="65" spans="1:13" ht="15.75" customHeight="1" x14ac:dyDescent="0.2">
      <c r="A65" s="11" t="s">
        <v>45</v>
      </c>
      <c r="B65" s="13">
        <v>1000</v>
      </c>
      <c r="C65" s="13"/>
      <c r="D65" s="13"/>
      <c r="E65" s="13">
        <v>1000</v>
      </c>
      <c r="F65" s="13"/>
      <c r="G65" s="13"/>
      <c r="H65" s="13">
        <v>1500</v>
      </c>
      <c r="I65" s="13"/>
      <c r="J65" s="13"/>
      <c r="K65" s="13">
        <v>2500</v>
      </c>
      <c r="L65" s="13"/>
      <c r="M65" s="13"/>
    </row>
    <row r="66" spans="1:13" ht="15.75" customHeight="1" x14ac:dyDescent="0.2">
      <c r="A66" s="11" t="s">
        <v>49</v>
      </c>
      <c r="B66" s="13">
        <f t="shared" ref="B66:M66" si="14">B14</f>
        <v>120</v>
      </c>
      <c r="C66" s="13">
        <f t="shared" si="14"/>
        <v>200</v>
      </c>
      <c r="D66" s="13">
        <f t="shared" si="14"/>
        <v>250</v>
      </c>
      <c r="E66" s="13">
        <f t="shared" si="14"/>
        <v>400</v>
      </c>
      <c r="F66" s="13">
        <f t="shared" si="14"/>
        <v>250</v>
      </c>
      <c r="G66" s="13">
        <f t="shared" si="14"/>
        <v>250</v>
      </c>
      <c r="H66" s="13">
        <f t="shared" si="14"/>
        <v>300</v>
      </c>
      <c r="I66" s="13">
        <f t="shared" si="14"/>
        <v>400</v>
      </c>
      <c r="J66" s="13">
        <f t="shared" si="14"/>
        <v>500</v>
      </c>
      <c r="K66" s="13">
        <f t="shared" si="14"/>
        <v>550</v>
      </c>
      <c r="L66" s="13">
        <f t="shared" si="14"/>
        <v>700</v>
      </c>
      <c r="M66" s="13">
        <f t="shared" si="14"/>
        <v>800</v>
      </c>
    </row>
    <row r="67" spans="1:13" ht="15.75" customHeight="1" x14ac:dyDescent="0.2">
      <c r="A67" s="11" t="s">
        <v>47</v>
      </c>
      <c r="B67" s="13">
        <f t="shared" ref="B67:M67" si="15">B64+B65-B66</f>
        <v>1040</v>
      </c>
      <c r="C67" s="13">
        <f t="shared" si="15"/>
        <v>840</v>
      </c>
      <c r="D67" s="13">
        <f t="shared" si="15"/>
        <v>590</v>
      </c>
      <c r="E67" s="13">
        <f t="shared" si="15"/>
        <v>1190</v>
      </c>
      <c r="F67" s="13">
        <f t="shared" si="15"/>
        <v>940</v>
      </c>
      <c r="G67" s="13">
        <f t="shared" si="15"/>
        <v>690</v>
      </c>
      <c r="H67" s="13">
        <f t="shared" si="15"/>
        <v>1890</v>
      </c>
      <c r="I67" s="13">
        <f t="shared" si="15"/>
        <v>1490</v>
      </c>
      <c r="J67" s="13">
        <f t="shared" si="15"/>
        <v>990</v>
      </c>
      <c r="K67" s="13">
        <f t="shared" si="15"/>
        <v>2940</v>
      </c>
      <c r="L67" s="13">
        <f t="shared" si="15"/>
        <v>2240</v>
      </c>
      <c r="M67" s="13">
        <f t="shared" si="15"/>
        <v>1440</v>
      </c>
    </row>
    <row r="68" spans="1:13" ht="15.75" customHeight="1" x14ac:dyDescent="0.2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5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 ht="15.75" customHeight="1" x14ac:dyDescent="0.2">
      <c r="A70" s="12" t="s">
        <v>20</v>
      </c>
      <c r="B70" s="14" t="s">
        <v>51</v>
      </c>
      <c r="C70" s="14" t="s">
        <v>52</v>
      </c>
      <c r="D70" s="14" t="s">
        <v>53</v>
      </c>
      <c r="E70" s="14" t="s">
        <v>54</v>
      </c>
      <c r="F70" s="11"/>
      <c r="G70" s="11" t="s">
        <v>55</v>
      </c>
      <c r="H70" s="11"/>
      <c r="I70" s="11"/>
      <c r="J70" s="11"/>
      <c r="K70" s="11"/>
      <c r="L70" s="11"/>
      <c r="M70" s="11"/>
    </row>
    <row r="71" spans="1:13" ht="15.75" customHeight="1" x14ac:dyDescent="0.2">
      <c r="A71" s="11" t="s">
        <v>44</v>
      </c>
      <c r="B71" s="11">
        <f>M61</f>
        <v>50112</v>
      </c>
      <c r="C71" s="11">
        <f t="shared" ref="C71:E71" si="16">B74</f>
        <v>151032</v>
      </c>
      <c r="D71" s="11">
        <f t="shared" si="16"/>
        <v>81432</v>
      </c>
      <c r="E71" s="11">
        <f t="shared" si="16"/>
        <v>77952.000000000015</v>
      </c>
      <c r="F71" s="11"/>
      <c r="G71" s="11">
        <f>M61</f>
        <v>50112</v>
      </c>
      <c r="H71" s="11"/>
      <c r="I71" s="11"/>
      <c r="J71" s="11"/>
      <c r="K71" s="11"/>
      <c r="L71" s="11"/>
      <c r="M71" s="11"/>
    </row>
    <row r="72" spans="1:13" ht="15.75" customHeight="1" x14ac:dyDescent="0.2">
      <c r="A72" s="11" t="s">
        <v>45</v>
      </c>
      <c r="B72" s="11">
        <f>B78*'Variable Costs&amp; SUC'!$B$26</f>
        <v>139200</v>
      </c>
      <c r="C72" s="11">
        <f>C78*'Variable Costs&amp; SUC'!$B$26</f>
        <v>0</v>
      </c>
      <c r="D72" s="11">
        <f>D78*'Variable Costs&amp; SUC'!$B$26</f>
        <v>104399.99999999999</v>
      </c>
      <c r="E72" s="11">
        <f>E78*'Variable Costs&amp; SUC'!$B$26</f>
        <v>696000</v>
      </c>
      <c r="F72" s="11"/>
      <c r="G72" s="11">
        <f t="shared" ref="G72:G73" si="17">SUM(B72:E72)</f>
        <v>939600</v>
      </c>
      <c r="H72" s="11"/>
      <c r="I72" s="11"/>
      <c r="J72" s="11"/>
      <c r="K72" s="11"/>
      <c r="L72" s="11"/>
      <c r="M72" s="11"/>
    </row>
    <row r="73" spans="1:13" ht="15.75" customHeight="1" x14ac:dyDescent="0.2">
      <c r="A73" s="11" t="s">
        <v>46</v>
      </c>
      <c r="B73" s="11">
        <f>B25*'Variable Costs&amp; SUC'!$B$26</f>
        <v>38280</v>
      </c>
      <c r="C73" s="11">
        <f>C25*'Variable Costs&amp; SUC'!$B$26</f>
        <v>69600</v>
      </c>
      <c r="D73" s="11">
        <f>D25*'Variable Costs&amp; SUC'!$B$26</f>
        <v>107879.99999999999</v>
      </c>
      <c r="E73" s="11">
        <f>E25*'Variable Costs&amp; SUC'!$B$26</f>
        <v>156600</v>
      </c>
      <c r="F73" s="11"/>
      <c r="G73" s="11">
        <f t="shared" si="17"/>
        <v>372360</v>
      </c>
      <c r="H73" s="11"/>
      <c r="I73" s="11"/>
      <c r="J73" s="11"/>
      <c r="K73" s="11"/>
      <c r="L73" s="11"/>
      <c r="M73" s="11"/>
    </row>
    <row r="74" spans="1:13" ht="15.75" customHeight="1" x14ac:dyDescent="0.2">
      <c r="A74" s="11" t="s">
        <v>47</v>
      </c>
      <c r="B74" s="11">
        <f t="shared" ref="B74:E74" si="18">B71+B72-B73</f>
        <v>151032</v>
      </c>
      <c r="C74" s="11">
        <f t="shared" si="18"/>
        <v>81432</v>
      </c>
      <c r="D74" s="11">
        <f t="shared" si="18"/>
        <v>77952.000000000015</v>
      </c>
      <c r="E74" s="11">
        <f t="shared" si="18"/>
        <v>617352</v>
      </c>
      <c r="F74" s="11"/>
      <c r="G74" s="11">
        <f>G71+G72-G73</f>
        <v>617352</v>
      </c>
      <c r="H74" s="11"/>
      <c r="I74" s="11"/>
      <c r="J74" s="11"/>
      <c r="K74" s="11"/>
      <c r="L74" s="11"/>
      <c r="M74" s="11"/>
    </row>
    <row r="75" spans="1:13" ht="15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ht="15.75" customHeight="1" x14ac:dyDescent="0.2">
      <c r="A76" s="11" t="s">
        <v>48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ht="15.75" customHeight="1" x14ac:dyDescent="0.2">
      <c r="A77" s="11" t="s">
        <v>44</v>
      </c>
      <c r="B77" s="13">
        <f>M67</f>
        <v>1440</v>
      </c>
      <c r="C77" s="13">
        <f t="shared" ref="C77:E77" si="19">B80</f>
        <v>4340</v>
      </c>
      <c r="D77" s="13">
        <f t="shared" si="19"/>
        <v>2340</v>
      </c>
      <c r="E77" s="13">
        <f t="shared" si="19"/>
        <v>2240</v>
      </c>
      <c r="F77" s="11"/>
      <c r="G77" s="11"/>
      <c r="H77" s="11"/>
      <c r="I77" s="11"/>
      <c r="J77" s="11"/>
      <c r="K77" s="11"/>
      <c r="L77" s="11"/>
      <c r="M77" s="11"/>
    </row>
    <row r="78" spans="1:13" ht="15.75" customHeight="1" x14ac:dyDescent="0.2">
      <c r="A78" s="11" t="s">
        <v>45</v>
      </c>
      <c r="B78" s="13">
        <v>4000</v>
      </c>
      <c r="C78" s="13"/>
      <c r="D78" s="13">
        <v>3000</v>
      </c>
      <c r="E78" s="13">
        <v>20000</v>
      </c>
      <c r="F78" s="11"/>
      <c r="G78" s="11"/>
      <c r="H78" s="11"/>
      <c r="I78" s="11"/>
      <c r="J78" s="11"/>
      <c r="K78" s="11"/>
      <c r="L78" s="11"/>
      <c r="M78" s="11"/>
    </row>
    <row r="79" spans="1:13" ht="15.75" customHeight="1" x14ac:dyDescent="0.2">
      <c r="A79" s="11" t="s">
        <v>49</v>
      </c>
      <c r="B79" s="13">
        <f t="shared" ref="B79:E79" si="20">B25</f>
        <v>1100</v>
      </c>
      <c r="C79" s="13">
        <f t="shared" si="20"/>
        <v>2000</v>
      </c>
      <c r="D79" s="13">
        <f t="shared" si="20"/>
        <v>3100</v>
      </c>
      <c r="E79" s="13">
        <f t="shared" si="20"/>
        <v>4500</v>
      </c>
      <c r="F79" s="11"/>
      <c r="G79" s="11"/>
      <c r="H79" s="11"/>
      <c r="I79" s="11"/>
      <c r="J79" s="11"/>
      <c r="K79" s="11"/>
      <c r="L79" s="11"/>
      <c r="M79" s="11"/>
    </row>
    <row r="80" spans="1:13" ht="15.75" customHeight="1" x14ac:dyDescent="0.2">
      <c r="A80" s="11" t="s">
        <v>47</v>
      </c>
      <c r="B80" s="13">
        <f t="shared" ref="B80:E80" si="21">B77+B78-B79</f>
        <v>4340</v>
      </c>
      <c r="C80" s="13">
        <f t="shared" si="21"/>
        <v>2340</v>
      </c>
      <c r="D80" s="13">
        <f t="shared" si="21"/>
        <v>2240</v>
      </c>
      <c r="E80" s="13">
        <f t="shared" si="21"/>
        <v>17740</v>
      </c>
      <c r="F80" s="11"/>
      <c r="G80" s="11"/>
      <c r="H80" s="11"/>
      <c r="I80" s="11"/>
      <c r="J80" s="11"/>
      <c r="K80" s="11"/>
      <c r="L80" s="11"/>
      <c r="M80" s="11"/>
    </row>
    <row r="81" spans="1:13" ht="15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 ht="15.75" customHeight="1" x14ac:dyDescent="0.2">
      <c r="A82" s="12" t="s">
        <v>30</v>
      </c>
      <c r="B82" s="14" t="s">
        <v>56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ht="15.75" customHeight="1" x14ac:dyDescent="0.2">
      <c r="A83" s="11" t="s">
        <v>44</v>
      </c>
      <c r="B83" s="11">
        <f>E74</f>
        <v>617352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ht="15.75" customHeight="1" x14ac:dyDescent="0.2">
      <c r="A84" s="11" t="s">
        <v>45</v>
      </c>
      <c r="B84" s="11">
        <f>B90*'Variable Costs&amp; SUC'!B26</f>
        <v>1043999.9999999999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ht="15.75" customHeight="1" x14ac:dyDescent="0.2">
      <c r="A85" s="11" t="s">
        <v>46</v>
      </c>
      <c r="B85" s="11">
        <f>B33*'Variable Costs&amp; SUC'!B26</f>
        <v>835199.99999999988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ht="15.75" customHeight="1" x14ac:dyDescent="0.2">
      <c r="A86" s="11" t="s">
        <v>47</v>
      </c>
      <c r="B86" s="11">
        <f>B83+B84-B85</f>
        <v>826152.00000000012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ht="15.75" customHeight="1" x14ac:dyDescent="0.15"/>
    <row r="88" spans="1:13" ht="15.75" customHeight="1" x14ac:dyDescent="0.2">
      <c r="A88" s="11" t="s">
        <v>48</v>
      </c>
    </row>
    <row r="89" spans="1:13" ht="15.75" customHeight="1" x14ac:dyDescent="0.2">
      <c r="A89" s="11" t="s">
        <v>44</v>
      </c>
      <c r="B89" s="13">
        <f>E80</f>
        <v>17740</v>
      </c>
    </row>
    <row r="90" spans="1:13" ht="15.75" customHeight="1" x14ac:dyDescent="0.2">
      <c r="A90" s="11" t="s">
        <v>45</v>
      </c>
      <c r="B90" s="10">
        <v>30000</v>
      </c>
    </row>
    <row r="91" spans="1:13" ht="15.75" customHeight="1" x14ac:dyDescent="0.2">
      <c r="A91" s="11" t="s">
        <v>49</v>
      </c>
      <c r="B91" s="10">
        <f>B33</f>
        <v>24000</v>
      </c>
    </row>
    <row r="92" spans="1:13" ht="15.75" customHeight="1" x14ac:dyDescent="0.2">
      <c r="A92" s="11" t="s">
        <v>47</v>
      </c>
      <c r="B92" s="13">
        <f>B89+B90-B91</f>
        <v>23740</v>
      </c>
    </row>
    <row r="93" spans="1:13" ht="15.75" customHeight="1" x14ac:dyDescent="0.15"/>
    <row r="94" spans="1:13" ht="15.75" customHeight="1" x14ac:dyDescent="0.15"/>
    <row r="95" spans="1:13" ht="15.75" customHeight="1" x14ac:dyDescent="0.2">
      <c r="A95" s="12" t="s">
        <v>31</v>
      </c>
      <c r="B95" s="15" t="s">
        <v>57</v>
      </c>
    </row>
    <row r="96" spans="1:13" ht="15.75" customHeight="1" x14ac:dyDescent="0.2">
      <c r="A96" s="11" t="s">
        <v>44</v>
      </c>
      <c r="B96" s="4">
        <f>B86</f>
        <v>826152.00000000012</v>
      </c>
    </row>
    <row r="97" spans="1:2" ht="15.75" customHeight="1" x14ac:dyDescent="0.2">
      <c r="A97" s="11" t="s">
        <v>45</v>
      </c>
      <c r="B97" s="4">
        <f>B103*'Variable Costs&amp; SUC'!B26</f>
        <v>313200</v>
      </c>
    </row>
    <row r="98" spans="1:2" ht="15.75" customHeight="1" x14ac:dyDescent="0.2">
      <c r="A98" s="11" t="s">
        <v>46</v>
      </c>
      <c r="B98" s="4">
        <f>B41*'Variable Costs&amp; SUC'!B26</f>
        <v>1183200</v>
      </c>
    </row>
    <row r="99" spans="1:2" ht="15.75" customHeight="1" x14ac:dyDescent="0.2">
      <c r="A99" s="11" t="s">
        <v>47</v>
      </c>
      <c r="B99" s="4">
        <f>B96+B97-B98</f>
        <v>-43848</v>
      </c>
    </row>
    <row r="100" spans="1:2" ht="15.75" customHeight="1" x14ac:dyDescent="0.15"/>
    <row r="101" spans="1:2" ht="15.75" customHeight="1" x14ac:dyDescent="0.2">
      <c r="A101" s="11" t="s">
        <v>48</v>
      </c>
    </row>
    <row r="102" spans="1:2" ht="15.75" customHeight="1" x14ac:dyDescent="0.2">
      <c r="A102" s="11" t="s">
        <v>44</v>
      </c>
      <c r="B102" s="13">
        <f>B92</f>
        <v>23740</v>
      </c>
    </row>
    <row r="103" spans="1:2" ht="15.75" customHeight="1" x14ac:dyDescent="0.2">
      <c r="A103" s="11" t="s">
        <v>45</v>
      </c>
      <c r="B103" s="2">
        <v>9000</v>
      </c>
    </row>
    <row r="104" spans="1:2" ht="15.75" customHeight="1" x14ac:dyDescent="0.2">
      <c r="A104" s="11" t="s">
        <v>49</v>
      </c>
      <c r="B104" s="10">
        <f>B41</f>
        <v>34000</v>
      </c>
    </row>
    <row r="105" spans="1:2" ht="15.75" customHeight="1" x14ac:dyDescent="0.2">
      <c r="A105" s="11" t="s">
        <v>47</v>
      </c>
      <c r="B105" s="13">
        <f>B102+B103-B104</f>
        <v>-1260</v>
      </c>
    </row>
    <row r="106" spans="1:2" ht="15.75" customHeight="1" x14ac:dyDescent="0.15"/>
    <row r="107" spans="1:2" ht="15.75" customHeight="1" x14ac:dyDescent="0.15"/>
    <row r="108" spans="1:2" ht="15.75" customHeight="1" x14ac:dyDescent="0.15"/>
    <row r="109" spans="1:2" ht="15.75" customHeight="1" x14ac:dyDescent="0.15"/>
    <row r="110" spans="1:2" ht="15.75" customHeight="1" x14ac:dyDescent="0.15"/>
    <row r="111" spans="1:2" ht="15.75" customHeight="1" x14ac:dyDescent="0.15"/>
    <row r="112" spans="1: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6.5" customWidth="1"/>
    <col min="2" max="2" width="9.6640625" customWidth="1"/>
    <col min="3" max="3" width="9.83203125" customWidth="1"/>
    <col min="4" max="4" width="10.6640625" customWidth="1"/>
    <col min="5" max="5" width="12.1640625" customWidth="1"/>
    <col min="6" max="8" width="11.6640625" customWidth="1"/>
    <col min="9" max="9" width="11.1640625" customWidth="1"/>
    <col min="10" max="10" width="12" customWidth="1"/>
    <col min="11" max="12" width="9.5" customWidth="1"/>
    <col min="13" max="13" width="11.1640625" customWidth="1"/>
    <col min="14" max="26" width="7.6640625" customWidth="1"/>
  </cols>
  <sheetData>
    <row r="1" spans="1:26" ht="48" x14ac:dyDescent="0.2">
      <c r="A1" s="85" t="s">
        <v>210</v>
      </c>
      <c r="B1" s="99" t="s">
        <v>5</v>
      </c>
      <c r="C1" s="99" t="s">
        <v>6</v>
      </c>
      <c r="D1" s="99" t="s">
        <v>7</v>
      </c>
      <c r="E1" s="99" t="s">
        <v>8</v>
      </c>
      <c r="F1" s="99" t="s">
        <v>9</v>
      </c>
      <c r="G1" s="99" t="s">
        <v>10</v>
      </c>
      <c r="H1" s="99" t="s">
        <v>11</v>
      </c>
      <c r="I1" s="99" t="s">
        <v>12</v>
      </c>
      <c r="J1" s="99" t="s">
        <v>13</v>
      </c>
      <c r="K1" s="99" t="s">
        <v>14</v>
      </c>
      <c r="L1" s="99" t="s">
        <v>15</v>
      </c>
      <c r="M1" s="99" t="s">
        <v>16</v>
      </c>
    </row>
    <row r="2" spans="1:26" x14ac:dyDescent="0.2">
      <c r="J2" s="9"/>
    </row>
    <row r="3" spans="1:26" x14ac:dyDescent="0.2">
      <c r="A3" s="100" t="s">
        <v>211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6" x14ac:dyDescent="0.2">
      <c r="A4" s="2" t="s">
        <v>212</v>
      </c>
      <c r="B4" s="4">
        <f>'Cash Flow YR 1'!B26</f>
        <v>871590</v>
      </c>
      <c r="C4" s="4">
        <f>'Cash Flow YR 1'!C26</f>
        <v>867930</v>
      </c>
      <c r="D4" s="4">
        <f>'Cash Flow YR 1'!D26</f>
        <v>867920</v>
      </c>
      <c r="E4" s="4">
        <f>'Cash Flow YR 1'!E26</f>
        <v>866910</v>
      </c>
      <c r="F4" s="4">
        <f>'Cash Flow YR 1'!F26</f>
        <v>866900</v>
      </c>
      <c r="G4" s="4">
        <f>'Cash Flow YR 1'!G26</f>
        <v>866890</v>
      </c>
      <c r="H4" s="4">
        <f>'Cash Flow YR 1'!H26</f>
        <v>866880</v>
      </c>
      <c r="I4" s="4">
        <f>'Cash Flow YR 1'!I26</f>
        <v>841770</v>
      </c>
      <c r="J4" s="4">
        <f>'Cash Flow YR 1'!J26</f>
        <v>847425.21799999999</v>
      </c>
      <c r="K4" s="4">
        <f>'Cash Flow YR 1'!K26</f>
        <v>845576.74049999996</v>
      </c>
      <c r="L4" s="4">
        <f>'Cash Flow YR 1'!L26</f>
        <v>841145.65399999998</v>
      </c>
      <c r="M4" s="4">
        <f>'Cash Flow YR 1'!M26</f>
        <v>836297.17649999994</v>
      </c>
    </row>
    <row r="5" spans="1:26" x14ac:dyDescent="0.2">
      <c r="A5" s="2" t="s">
        <v>213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26" x14ac:dyDescent="0.2">
      <c r="A6" s="2" t="s">
        <v>214</v>
      </c>
      <c r="B6" s="4">
        <f>'Sales Projections'!B47</f>
        <v>0</v>
      </c>
      <c r="C6" s="4">
        <f>'Sales Projections'!C47</f>
        <v>0</v>
      </c>
      <c r="D6" s="4">
        <f>'Sales Projections'!D47</f>
        <v>0</v>
      </c>
      <c r="E6" s="4">
        <f>'Sales Projections'!E47</f>
        <v>0</v>
      </c>
      <c r="F6" s="4">
        <f>'Sales Projections'!F47</f>
        <v>0</v>
      </c>
      <c r="G6" s="4">
        <f>'Sales Projections'!G47</f>
        <v>0</v>
      </c>
      <c r="H6" s="4">
        <f>'Sales Projections'!H47</f>
        <v>0</v>
      </c>
      <c r="I6" s="4">
        <f>'Sales Projections'!I47</f>
        <v>17400</v>
      </c>
      <c r="J6" s="4">
        <f>'Sales Projections'!J47</f>
        <v>14616</v>
      </c>
      <c r="K6" s="4">
        <f>'Sales Projections'!K47</f>
        <v>11136</v>
      </c>
      <c r="L6" s="4">
        <f>'Sales Projections'!L47</f>
        <v>9048</v>
      </c>
      <c r="M6" s="4">
        <f>'Sales Projections'!M47</f>
        <v>5568</v>
      </c>
    </row>
    <row r="7" spans="1:26" x14ac:dyDescent="0.2">
      <c r="A7" s="2" t="s">
        <v>215</v>
      </c>
      <c r="B7" s="4">
        <f>'Prepaid Expense Schedule'!B13</f>
        <v>5000</v>
      </c>
      <c r="C7" s="4">
        <f>'Prepaid Expense Schedule'!C13</f>
        <v>4583.333333333333</v>
      </c>
      <c r="D7" s="4">
        <f>'Prepaid Expense Schedule'!D13</f>
        <v>4166.6666666666661</v>
      </c>
      <c r="E7" s="4">
        <f>'Prepaid Expense Schedule'!E13</f>
        <v>3749.9999999999995</v>
      </c>
      <c r="F7" s="4">
        <f>'Prepaid Expense Schedule'!F13</f>
        <v>3333.333333333333</v>
      </c>
      <c r="G7" s="4">
        <f>'Prepaid Expense Schedule'!G13</f>
        <v>2916.6666666666665</v>
      </c>
      <c r="H7" s="4">
        <f>'Prepaid Expense Schedule'!H13</f>
        <v>2500</v>
      </c>
      <c r="I7" s="4">
        <f>'Prepaid Expense Schedule'!I13</f>
        <v>2083.3333333333335</v>
      </c>
      <c r="J7" s="4">
        <f>'Prepaid Expense Schedule'!J13</f>
        <v>1666.6666666666667</v>
      </c>
      <c r="K7" s="4">
        <f>'Prepaid Expense Schedule'!K13</f>
        <v>1250</v>
      </c>
      <c r="L7" s="4">
        <f>'Prepaid Expense Schedule'!L13</f>
        <v>833.33333333333326</v>
      </c>
      <c r="M7" s="4">
        <f>'Prepaid Expense Schedule'!M13</f>
        <v>416.66666666666657</v>
      </c>
    </row>
    <row r="8" spans="1:26" x14ac:dyDescent="0.2">
      <c r="A8" s="2" t="s">
        <v>216</v>
      </c>
      <c r="B8" s="4">
        <f>'IS YR 1'!B20</f>
        <v>416.66666666666669</v>
      </c>
      <c r="C8" s="4">
        <f>'IS YR 1'!C20</f>
        <v>416.66666666666669</v>
      </c>
      <c r="D8" s="4">
        <f>'IS YR 1'!D20</f>
        <v>416.66666666666669</v>
      </c>
      <c r="E8" s="4">
        <f>'IS YR 1'!E20</f>
        <v>416.66666666666669</v>
      </c>
      <c r="F8" s="4">
        <f>'IS YR 1'!F20</f>
        <v>416.66666666666669</v>
      </c>
      <c r="G8" s="4">
        <f>'IS YR 1'!G20</f>
        <v>416.66666666666669</v>
      </c>
      <c r="H8" s="4">
        <f>'IS YR 1'!H20</f>
        <v>416.66666666666669</v>
      </c>
      <c r="I8" s="4">
        <f>'IS YR 1'!I20</f>
        <v>416.66666666666669</v>
      </c>
      <c r="J8" s="4">
        <f>'IS YR 1'!J20</f>
        <v>416.66666666666669</v>
      </c>
      <c r="K8" s="4">
        <f>'IS YR 1'!K20</f>
        <v>416.66666666666669</v>
      </c>
      <c r="L8" s="4">
        <f>'IS YR 1'!L20</f>
        <v>416.66666666666669</v>
      </c>
      <c r="M8" s="4">
        <f>'IS YR 1'!M20</f>
        <v>416.66666666666669</v>
      </c>
    </row>
    <row r="9" spans="1:26" x14ac:dyDescent="0.2">
      <c r="A9" s="2" t="s">
        <v>217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4">
        <f>'Dep &amp; Amortization Sch'!B7</f>
        <v>3500</v>
      </c>
      <c r="K9" s="4">
        <f t="shared" ref="K9:M9" si="0">J9</f>
        <v>3500</v>
      </c>
      <c r="L9" s="4">
        <f t="shared" si="0"/>
        <v>3500</v>
      </c>
      <c r="M9" s="4">
        <f t="shared" si="0"/>
        <v>3500</v>
      </c>
    </row>
    <row r="10" spans="1:26" x14ac:dyDescent="0.2">
      <c r="A10" s="2" t="s">
        <v>218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4">
        <f>'IS YR 1'!J21</f>
        <v>58.333333333333336</v>
      </c>
      <c r="K10" s="4">
        <f>J10+'IS YR 1'!K21</f>
        <v>116.66666666666667</v>
      </c>
      <c r="L10" s="4">
        <f>K10+'IS YR 1'!L21</f>
        <v>175</v>
      </c>
      <c r="M10" s="4">
        <f>L10+'IS YR 1'!M21</f>
        <v>233.33333333333334</v>
      </c>
    </row>
    <row r="11" spans="1:26" x14ac:dyDescent="0.2">
      <c r="A11" s="2" t="s">
        <v>219</v>
      </c>
      <c r="B11" s="4">
        <f>'Dep &amp; Amortization Sch'!$B$29</f>
        <v>850</v>
      </c>
      <c r="C11" s="4">
        <f>'Dep &amp; Amortization Sch'!$B$29</f>
        <v>850</v>
      </c>
      <c r="D11" s="4">
        <f>'Dep &amp; Amortization Sch'!$B$29</f>
        <v>850</v>
      </c>
      <c r="E11" s="4">
        <f>'Dep &amp; Amortization Sch'!$B$29</f>
        <v>850</v>
      </c>
      <c r="F11" s="4">
        <f>'Dep &amp; Amortization Sch'!$B$29</f>
        <v>850</v>
      </c>
      <c r="G11" s="4">
        <f>'Dep &amp; Amortization Sch'!$B$29</f>
        <v>850</v>
      </c>
      <c r="H11" s="4">
        <f>'Dep &amp; Amortization Sch'!$B$29</f>
        <v>850</v>
      </c>
      <c r="I11" s="4">
        <f>'Dep &amp; Amortization Sch'!$B$29</f>
        <v>850</v>
      </c>
      <c r="J11" s="4">
        <f>'Dep &amp; Amortization Sch'!$B$29</f>
        <v>850</v>
      </c>
      <c r="K11" s="4">
        <f>'Dep &amp; Amortization Sch'!$B$29</f>
        <v>850</v>
      </c>
      <c r="L11" s="4">
        <f>'Dep &amp; Amortization Sch'!$B$29</f>
        <v>850</v>
      </c>
      <c r="M11" s="4">
        <f>'Dep &amp; Amortization Sch'!$B$29</f>
        <v>850</v>
      </c>
    </row>
    <row r="12" spans="1:26" x14ac:dyDescent="0.2">
      <c r="A12" s="2" t="s">
        <v>220</v>
      </c>
      <c r="B12" s="4">
        <f>'IS YR 1'!B22</f>
        <v>7.083333333333333</v>
      </c>
      <c r="C12" s="4">
        <f>B12+'IS YR 1'!C22</f>
        <v>14.166666666666666</v>
      </c>
      <c r="D12" s="4">
        <f>C12+'IS YR 1'!D22</f>
        <v>21.25</v>
      </c>
      <c r="E12" s="4">
        <f>D12+'IS YR 1'!E22</f>
        <v>28.333333333333332</v>
      </c>
      <c r="F12" s="4">
        <f>E12+'IS YR 1'!F22</f>
        <v>35.416666666666664</v>
      </c>
      <c r="G12" s="4">
        <f>F12+'IS YR 1'!G22</f>
        <v>42.5</v>
      </c>
      <c r="H12" s="4">
        <f>G12+'IS YR 1'!H22</f>
        <v>49.583333333333336</v>
      </c>
      <c r="I12" s="4">
        <f>H12+'IS YR 1'!I22</f>
        <v>56.666666666666671</v>
      </c>
      <c r="J12" s="4">
        <f>I12+'IS YR 1'!J22</f>
        <v>63.750000000000007</v>
      </c>
      <c r="K12" s="4">
        <f>J12+'IS YR 1'!K22</f>
        <v>70.833333333333343</v>
      </c>
      <c r="L12" s="4">
        <f>K12+'IS YR 1'!L22</f>
        <v>77.916666666666671</v>
      </c>
      <c r="M12" s="4">
        <f>L12+'IS YR 1'!M22</f>
        <v>85</v>
      </c>
    </row>
    <row r="13" spans="1:2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6" x14ac:dyDescent="0.2">
      <c r="A14" s="1" t="s">
        <v>221</v>
      </c>
      <c r="B14" s="96">
        <f t="shared" ref="B14:M14" si="1">B4+B5+B6+B7-B8+B9-B10+B11-B12</f>
        <v>877016.25</v>
      </c>
      <c r="C14" s="96">
        <f t="shared" si="1"/>
        <v>872932.50000000012</v>
      </c>
      <c r="D14" s="96">
        <f t="shared" si="1"/>
        <v>872498.75</v>
      </c>
      <c r="E14" s="96">
        <f t="shared" si="1"/>
        <v>871065</v>
      </c>
      <c r="F14" s="96">
        <f t="shared" si="1"/>
        <v>870631.25000000012</v>
      </c>
      <c r="G14" s="96">
        <f t="shared" si="1"/>
        <v>870197.5</v>
      </c>
      <c r="H14" s="96">
        <f t="shared" si="1"/>
        <v>869763.75</v>
      </c>
      <c r="I14" s="96">
        <f t="shared" si="1"/>
        <v>861630.00000000012</v>
      </c>
      <c r="J14" s="96">
        <f t="shared" si="1"/>
        <v>867519.13466666662</v>
      </c>
      <c r="K14" s="96">
        <f t="shared" si="1"/>
        <v>861708.57383333333</v>
      </c>
      <c r="L14" s="96">
        <f t="shared" si="1"/>
        <v>854707.4040000001</v>
      </c>
      <c r="M14" s="96">
        <f t="shared" si="1"/>
        <v>845896.84316666657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26" x14ac:dyDescent="0.2">
      <c r="A16" s="100" t="s">
        <v>222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26" x14ac:dyDescent="0.2">
      <c r="A17" s="2" t="s">
        <v>223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</row>
    <row r="18" spans="1:26" x14ac:dyDescent="0.2">
      <c r="A18" s="2" t="s">
        <v>224</v>
      </c>
      <c r="B18" s="102">
        <f>'Cash Flow YR 1'!B16</f>
        <v>870000</v>
      </c>
      <c r="C18" s="4">
        <f t="shared" ref="C18:M18" si="2">B18</f>
        <v>870000</v>
      </c>
      <c r="D18" s="4">
        <f t="shared" si="2"/>
        <v>870000</v>
      </c>
      <c r="E18" s="4">
        <f t="shared" si="2"/>
        <v>870000</v>
      </c>
      <c r="F18" s="4">
        <f t="shared" si="2"/>
        <v>870000</v>
      </c>
      <c r="G18" s="4">
        <f t="shared" si="2"/>
        <v>870000</v>
      </c>
      <c r="H18" s="4">
        <f t="shared" si="2"/>
        <v>870000</v>
      </c>
      <c r="I18" s="4">
        <f t="shared" si="2"/>
        <v>870000</v>
      </c>
      <c r="J18" s="4">
        <f t="shared" si="2"/>
        <v>870000</v>
      </c>
      <c r="K18" s="4">
        <f t="shared" si="2"/>
        <v>870000</v>
      </c>
      <c r="L18" s="4">
        <f t="shared" si="2"/>
        <v>870000</v>
      </c>
      <c r="M18" s="4">
        <f t="shared" si="2"/>
        <v>870000</v>
      </c>
    </row>
    <row r="19" spans="1:26" x14ac:dyDescent="0.2">
      <c r="A19" s="2" t="s">
        <v>225</v>
      </c>
      <c r="B19" s="102">
        <f>'Cash Flow YR 1'!$B$15</f>
        <v>10000</v>
      </c>
      <c r="C19" s="102">
        <f>'Cash Flow YR 1'!$B$15</f>
        <v>10000</v>
      </c>
      <c r="D19" s="102">
        <f>'Cash Flow YR 1'!$B$15</f>
        <v>10000</v>
      </c>
      <c r="E19" s="102">
        <f>'Cash Flow YR 1'!$B$15</f>
        <v>10000</v>
      </c>
      <c r="F19" s="102">
        <f>'Cash Flow YR 1'!$B$15</f>
        <v>10000</v>
      </c>
      <c r="G19" s="102">
        <f>'Cash Flow YR 1'!$B$15</f>
        <v>10000</v>
      </c>
      <c r="H19" s="102">
        <f>'Cash Flow YR 1'!$B$15</f>
        <v>10000</v>
      </c>
      <c r="I19" s="102">
        <f>'Cash Flow YR 1'!$B$15</f>
        <v>10000</v>
      </c>
      <c r="J19" s="102">
        <f>'Cash Flow YR 1'!$B$15</f>
        <v>10000</v>
      </c>
      <c r="K19" s="102">
        <f>'Cash Flow YR 1'!$B$15</f>
        <v>10000</v>
      </c>
      <c r="L19" s="102">
        <f>'Cash Flow YR 1'!$B$15</f>
        <v>10000</v>
      </c>
      <c r="M19" s="102">
        <f>'Cash Flow YR 1'!$B$15</f>
        <v>10000</v>
      </c>
    </row>
    <row r="20" spans="1:26" x14ac:dyDescent="0.2">
      <c r="A20" s="2" t="s">
        <v>226</v>
      </c>
      <c r="B20" s="4">
        <f>'IS YR 1'!B32</f>
        <v>-2983.75</v>
      </c>
      <c r="C20" s="4">
        <f>B20+'IS YR 1'!C32</f>
        <v>-7067.5</v>
      </c>
      <c r="D20" s="4">
        <f>C20+'IS YR 1'!D32</f>
        <v>-7501.25</v>
      </c>
      <c r="E20" s="4">
        <f>D20+'IS YR 1'!E32</f>
        <v>-8935</v>
      </c>
      <c r="F20" s="4">
        <f>E20+'IS YR 1'!F32</f>
        <v>-9368.75</v>
      </c>
      <c r="G20" s="4">
        <f>F20+'IS YR 1'!G32</f>
        <v>-9802.5</v>
      </c>
      <c r="H20" s="4">
        <f>G20+'IS YR 1'!H32</f>
        <v>-10236.25</v>
      </c>
      <c r="I20" s="4">
        <f>H20+'IS YR 1'!I32</f>
        <v>-18370</v>
      </c>
      <c r="J20" s="4">
        <f>I20+'IS YR 1'!J32</f>
        <v>-12480.865333333331</v>
      </c>
      <c r="K20" s="4">
        <f>J20+'IS YR 1'!K32</f>
        <v>-18291.426166666664</v>
      </c>
      <c r="L20" s="4">
        <f>K20+'IS YR 1'!L32</f>
        <v>-25292.595999999998</v>
      </c>
      <c r="M20" s="4">
        <f>L20+'IS YR 1'!M32</f>
        <v>-34103.156833333334</v>
      </c>
    </row>
    <row r="21" spans="1:26" ht="15.75" customHeight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26" ht="15.75" customHeight="1" x14ac:dyDescent="0.2">
      <c r="A22" s="1" t="s">
        <v>227</v>
      </c>
      <c r="B22" s="84">
        <f t="shared" ref="B22:M22" si="3">SUM(B17:B20)</f>
        <v>877016.25</v>
      </c>
      <c r="C22" s="84">
        <f t="shared" si="3"/>
        <v>872932.5</v>
      </c>
      <c r="D22" s="84">
        <f t="shared" si="3"/>
        <v>872498.75</v>
      </c>
      <c r="E22" s="84">
        <f t="shared" si="3"/>
        <v>871065</v>
      </c>
      <c r="F22" s="84">
        <f t="shared" si="3"/>
        <v>870631.25</v>
      </c>
      <c r="G22" s="84">
        <f t="shared" si="3"/>
        <v>870197.5</v>
      </c>
      <c r="H22" s="84">
        <f t="shared" si="3"/>
        <v>869763.75</v>
      </c>
      <c r="I22" s="84">
        <f t="shared" si="3"/>
        <v>861630</v>
      </c>
      <c r="J22" s="84">
        <f t="shared" si="3"/>
        <v>867519.13466666662</v>
      </c>
      <c r="K22" s="84">
        <f t="shared" si="3"/>
        <v>861708.57383333333</v>
      </c>
      <c r="L22" s="84">
        <f t="shared" si="3"/>
        <v>854707.40399999998</v>
      </c>
      <c r="M22" s="84">
        <f t="shared" si="3"/>
        <v>845896.84316666669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5.75" customHeight="1" x14ac:dyDescent="0.2">
      <c r="J23" s="9"/>
    </row>
    <row r="24" spans="1:26" ht="15.75" customHeight="1" x14ac:dyDescent="0.2">
      <c r="A24" s="1" t="s">
        <v>228</v>
      </c>
      <c r="B24" s="96">
        <f t="shared" ref="B24:M24" si="4">B14-B22</f>
        <v>0</v>
      </c>
      <c r="C24" s="96">
        <f t="shared" si="4"/>
        <v>0</v>
      </c>
      <c r="D24" s="96">
        <f t="shared" si="4"/>
        <v>0</v>
      </c>
      <c r="E24" s="96">
        <f t="shared" si="4"/>
        <v>0</v>
      </c>
      <c r="F24" s="96">
        <f t="shared" si="4"/>
        <v>0</v>
      </c>
      <c r="G24" s="96">
        <f t="shared" si="4"/>
        <v>0</v>
      </c>
      <c r="H24" s="96">
        <f t="shared" si="4"/>
        <v>0</v>
      </c>
      <c r="I24" s="96">
        <f t="shared" si="4"/>
        <v>0</v>
      </c>
      <c r="J24" s="96">
        <f t="shared" si="4"/>
        <v>0</v>
      </c>
      <c r="K24" s="96">
        <f t="shared" si="4"/>
        <v>0</v>
      </c>
      <c r="L24" s="96">
        <f t="shared" si="4"/>
        <v>0</v>
      </c>
      <c r="M24" s="96">
        <f t="shared" si="4"/>
        <v>0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5.75" customHeight="1" x14ac:dyDescent="0.2">
      <c r="J25" s="9"/>
    </row>
    <row r="26" spans="1:26" ht="15.75" customHeight="1" x14ac:dyDescent="0.2">
      <c r="A26" s="1"/>
      <c r="J26" s="9"/>
    </row>
    <row r="27" spans="1:26" ht="15.75" customHeight="1" x14ac:dyDescent="0.2">
      <c r="J27" s="4"/>
      <c r="K27" s="4"/>
      <c r="L27" s="4"/>
      <c r="M27" s="4"/>
    </row>
    <row r="28" spans="1:26" ht="15.75" customHeight="1" x14ac:dyDescent="0.2">
      <c r="J28" s="9"/>
    </row>
    <row r="29" spans="1:26" ht="15.75" customHeight="1" x14ac:dyDescent="0.2">
      <c r="G29" s="4"/>
      <c r="J29" s="9"/>
    </row>
    <row r="30" spans="1:26" ht="15.75" customHeigh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6" ht="15.75" customHeight="1" x14ac:dyDescent="0.2">
      <c r="J31" s="9"/>
    </row>
    <row r="32" spans="1:26" ht="15.75" customHeight="1" x14ac:dyDescent="0.2">
      <c r="J32" s="9"/>
      <c r="K32" s="4"/>
      <c r="L32" s="4"/>
      <c r="M32" s="4"/>
    </row>
    <row r="33" spans="9:13" ht="15.75" customHeight="1" x14ac:dyDescent="0.15"/>
    <row r="34" spans="9:13" ht="15.75" customHeight="1" x14ac:dyDescent="0.15"/>
    <row r="35" spans="9:13" ht="15.75" customHeight="1" x14ac:dyDescent="0.15"/>
    <row r="36" spans="9:13" ht="15.75" customHeight="1" x14ac:dyDescent="0.15"/>
    <row r="37" spans="9:13" ht="15.75" customHeight="1" x14ac:dyDescent="0.2">
      <c r="I37" s="4"/>
    </row>
    <row r="38" spans="9:13" ht="15.75" customHeight="1" x14ac:dyDescent="0.15"/>
    <row r="39" spans="9:13" ht="15.75" customHeight="1" x14ac:dyDescent="0.2">
      <c r="I39" s="4"/>
    </row>
    <row r="40" spans="9:13" ht="15.75" customHeight="1" x14ac:dyDescent="0.2">
      <c r="M40" s="4"/>
    </row>
    <row r="41" spans="9:13" ht="15.75" customHeight="1" x14ac:dyDescent="0.15"/>
    <row r="42" spans="9:13" ht="15.75" customHeight="1" x14ac:dyDescent="0.15"/>
    <row r="43" spans="9:13" ht="15.75" customHeight="1" x14ac:dyDescent="0.15"/>
    <row r="44" spans="9:13" ht="15.75" customHeight="1" x14ac:dyDescent="0.15"/>
    <row r="45" spans="9:13" ht="15.75" customHeight="1" x14ac:dyDescent="0.15"/>
    <row r="46" spans="9:13" ht="15.75" customHeight="1" x14ac:dyDescent="0.15"/>
    <row r="47" spans="9:13" ht="15.75" customHeight="1" x14ac:dyDescent="0.15"/>
    <row r="48" spans="9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6.5" customWidth="1"/>
    <col min="2" max="13" width="10.83203125" customWidth="1"/>
    <col min="14" max="15" width="7.6640625" customWidth="1"/>
    <col min="16" max="16" width="8.83203125" customWidth="1"/>
    <col min="17" max="26" width="7.6640625" customWidth="1"/>
  </cols>
  <sheetData>
    <row r="1" spans="1:26" ht="49.5" customHeight="1" x14ac:dyDescent="0.2">
      <c r="A1" s="85" t="s">
        <v>229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7" t="s">
        <v>14</v>
      </c>
      <c r="L1" s="17" t="s">
        <v>15</v>
      </c>
      <c r="M1" s="17" t="s">
        <v>16</v>
      </c>
    </row>
    <row r="2" spans="1:26" x14ac:dyDescent="0.2">
      <c r="J2" s="9"/>
    </row>
    <row r="3" spans="1:26" x14ac:dyDescent="0.2">
      <c r="A3" s="103" t="s">
        <v>211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6" x14ac:dyDescent="0.2">
      <c r="A4" s="2" t="s">
        <v>212</v>
      </c>
      <c r="B4" s="4">
        <f>'Cash Flow YR2'!B26</f>
        <v>777052.50349999999</v>
      </c>
      <c r="C4" s="4">
        <f>'Cash Flow YR2'!C26</f>
        <v>774873.04850000003</v>
      </c>
      <c r="D4" s="4">
        <f>'Cash Flow YR2'!D26</f>
        <v>786446.85475000006</v>
      </c>
      <c r="E4" s="4">
        <f>'Cash Flow YR2'!E26</f>
        <v>781780.44475000002</v>
      </c>
      <c r="F4" s="4">
        <f>'Cash Flow YR2'!F26</f>
        <v>793354.25100000005</v>
      </c>
      <c r="G4" s="4">
        <f>'Cash Flow YR2'!G26</f>
        <v>804928.05725000007</v>
      </c>
      <c r="H4" s="4">
        <f>'Cash Flow YR2'!H26</f>
        <v>770655.12475000008</v>
      </c>
      <c r="I4" s="4">
        <f>'Cash Flow YR2'!I26</f>
        <v>793588.71475000004</v>
      </c>
      <c r="J4" s="4">
        <f>'Cash Flow YR2'!J26</f>
        <v>836928.82725000009</v>
      </c>
      <c r="K4" s="4">
        <f>'Cash Flow YR2'!K26</f>
        <v>794122.20100000012</v>
      </c>
      <c r="L4" s="4">
        <f>'Cash Flow YR2'!L26</f>
        <v>862875.35850000009</v>
      </c>
      <c r="M4" s="4">
        <f>'Cash Flow YR2'!M26</f>
        <v>938835.03850000002</v>
      </c>
    </row>
    <row r="5" spans="1:26" x14ac:dyDescent="0.2">
      <c r="A5" s="2" t="s">
        <v>213</v>
      </c>
      <c r="B5" s="102">
        <v>0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</row>
    <row r="6" spans="1:26" x14ac:dyDescent="0.2">
      <c r="A6" s="2" t="s">
        <v>214</v>
      </c>
      <c r="B6" s="4">
        <f>'Sales Projections'!B61</f>
        <v>36192</v>
      </c>
      <c r="C6" s="4">
        <f>'Sales Projections'!C61</f>
        <v>29232</v>
      </c>
      <c r="D6" s="4">
        <f>'Sales Projections'!D61</f>
        <v>20532</v>
      </c>
      <c r="E6" s="4">
        <f>'Sales Projections'!E61</f>
        <v>41412</v>
      </c>
      <c r="F6" s="4">
        <f>'Sales Projections'!F61</f>
        <v>32712</v>
      </c>
      <c r="G6" s="4">
        <f>'Sales Projections'!G61</f>
        <v>24012</v>
      </c>
      <c r="H6" s="4">
        <f>'Sales Projections'!H61</f>
        <v>65772</v>
      </c>
      <c r="I6" s="4">
        <f>'Sales Projections'!I61</f>
        <v>51852</v>
      </c>
      <c r="J6" s="4">
        <f>'Sales Projections'!J61</f>
        <v>34452</v>
      </c>
      <c r="K6" s="4">
        <f>'Sales Projections'!K61</f>
        <v>102312</v>
      </c>
      <c r="L6" s="4">
        <f>'Sales Projections'!L61</f>
        <v>77952</v>
      </c>
      <c r="M6" s="4">
        <f>'Sales Projections'!M61</f>
        <v>50112</v>
      </c>
    </row>
    <row r="7" spans="1:26" x14ac:dyDescent="0.2">
      <c r="A7" s="2" t="s">
        <v>215</v>
      </c>
      <c r="B7" s="4">
        <f>'Prepaid Expense Schedule'!B19</f>
        <v>7500</v>
      </c>
      <c r="C7" s="4">
        <f>'Prepaid Expense Schedule'!C19</f>
        <v>6875</v>
      </c>
      <c r="D7" s="4">
        <f>'Prepaid Expense Schedule'!D19</f>
        <v>6250</v>
      </c>
      <c r="E7" s="4">
        <f>'Prepaid Expense Schedule'!E19</f>
        <v>5625</v>
      </c>
      <c r="F7" s="4">
        <f>'Prepaid Expense Schedule'!F19</f>
        <v>5000</v>
      </c>
      <c r="G7" s="4">
        <f>'Prepaid Expense Schedule'!G19</f>
        <v>4375</v>
      </c>
      <c r="H7" s="4">
        <f>'Prepaid Expense Schedule'!H19</f>
        <v>3750</v>
      </c>
      <c r="I7" s="4">
        <f>'Prepaid Expense Schedule'!I19</f>
        <v>3125</v>
      </c>
      <c r="J7" s="4">
        <f>'Prepaid Expense Schedule'!J19</f>
        <v>2500</v>
      </c>
      <c r="K7" s="4">
        <f>'Prepaid Expense Schedule'!K19</f>
        <v>1875</v>
      </c>
      <c r="L7" s="4">
        <f>'Prepaid Expense Schedule'!L19</f>
        <v>1250</v>
      </c>
      <c r="M7" s="4">
        <f>'Prepaid Expense Schedule'!M19</f>
        <v>625</v>
      </c>
    </row>
    <row r="8" spans="1:26" x14ac:dyDescent="0.2">
      <c r="A8" s="2" t="s">
        <v>216</v>
      </c>
      <c r="B8" s="4">
        <f>'Prepaid Expense Schedule'!B20</f>
        <v>625</v>
      </c>
      <c r="C8" s="4">
        <f>'Prepaid Expense Schedule'!C20</f>
        <v>625</v>
      </c>
      <c r="D8" s="4">
        <f>'Prepaid Expense Schedule'!D20</f>
        <v>625</v>
      </c>
      <c r="E8" s="4">
        <f>'Prepaid Expense Schedule'!E20</f>
        <v>625</v>
      </c>
      <c r="F8" s="4">
        <f>'Prepaid Expense Schedule'!F20</f>
        <v>625</v>
      </c>
      <c r="G8" s="4">
        <f>'Prepaid Expense Schedule'!G20</f>
        <v>625</v>
      </c>
      <c r="H8" s="4">
        <f>'Prepaid Expense Schedule'!H20</f>
        <v>625</v>
      </c>
      <c r="I8" s="4">
        <f>'Prepaid Expense Schedule'!I20</f>
        <v>625</v>
      </c>
      <c r="J8" s="4">
        <f>'Prepaid Expense Schedule'!J20</f>
        <v>625</v>
      </c>
      <c r="K8" s="4">
        <f>'Prepaid Expense Schedule'!K20</f>
        <v>625</v>
      </c>
      <c r="L8" s="4">
        <f>'Prepaid Expense Schedule'!L20</f>
        <v>625</v>
      </c>
      <c r="M8" s="4">
        <f>'Prepaid Expense Schedule'!M20</f>
        <v>625</v>
      </c>
    </row>
    <row r="9" spans="1:26" x14ac:dyDescent="0.2">
      <c r="A9" s="2" t="s">
        <v>217</v>
      </c>
      <c r="B9" s="4">
        <f>'BS YR1'!$M$9</f>
        <v>3500</v>
      </c>
      <c r="C9" s="4">
        <f t="shared" ref="C9:J9" si="0">B9</f>
        <v>3500</v>
      </c>
      <c r="D9" s="4">
        <f t="shared" si="0"/>
        <v>3500</v>
      </c>
      <c r="E9" s="4">
        <f t="shared" si="0"/>
        <v>3500</v>
      </c>
      <c r="F9" s="4">
        <f t="shared" si="0"/>
        <v>3500</v>
      </c>
      <c r="G9" s="4">
        <f t="shared" si="0"/>
        <v>3500</v>
      </c>
      <c r="H9" s="4">
        <f t="shared" si="0"/>
        <v>3500</v>
      </c>
      <c r="I9" s="4">
        <f t="shared" si="0"/>
        <v>3500</v>
      </c>
      <c r="J9" s="4">
        <f t="shared" si="0"/>
        <v>3500</v>
      </c>
      <c r="K9" s="102">
        <f>J9+'Capital Budget Expenditures'!$B$6</f>
        <v>6500</v>
      </c>
      <c r="L9" s="102">
        <f t="shared" ref="L9:M9" si="1">K9</f>
        <v>6500</v>
      </c>
      <c r="M9" s="102">
        <f t="shared" si="1"/>
        <v>6500</v>
      </c>
    </row>
    <row r="10" spans="1:26" x14ac:dyDescent="0.2">
      <c r="A10" s="2" t="s">
        <v>218</v>
      </c>
      <c r="B10" s="4">
        <f>'BS YR1'!$M$10+'IS YR 2'!B24</f>
        <v>291.66666666666669</v>
      </c>
      <c r="C10" s="4">
        <f>'IS YR 2'!C24+B10</f>
        <v>350</v>
      </c>
      <c r="D10" s="4">
        <f>'IS YR 2'!D24+C10</f>
        <v>408.33333333333331</v>
      </c>
      <c r="E10" s="4">
        <f>'IS YR 2'!E24+D10</f>
        <v>466.66666666666663</v>
      </c>
      <c r="F10" s="4">
        <f>'IS YR 2'!F24+E10</f>
        <v>525</v>
      </c>
      <c r="G10" s="4">
        <f>'IS YR 2'!G24+F10</f>
        <v>583.33333333333337</v>
      </c>
      <c r="H10" s="4">
        <f>'IS YR 2'!H24+G10</f>
        <v>641.66666666666674</v>
      </c>
      <c r="I10" s="4">
        <f>'IS YR 2'!I24+H10</f>
        <v>700.00000000000011</v>
      </c>
      <c r="J10" s="4">
        <f>'IS YR 2'!J24+I10</f>
        <v>758.33333333333348</v>
      </c>
      <c r="K10" s="4">
        <f>'IS YR 2'!K24+J10</f>
        <v>866.66666666666686</v>
      </c>
      <c r="L10" s="4">
        <f>'IS YR 2'!L24+K10</f>
        <v>975.00000000000023</v>
      </c>
      <c r="M10" s="4">
        <f>'IS YR 2'!M24+L10</f>
        <v>1083.3333333333335</v>
      </c>
    </row>
    <row r="11" spans="1:26" x14ac:dyDescent="0.2">
      <c r="A11" s="2" t="s">
        <v>219</v>
      </c>
      <c r="B11" s="4">
        <f>'Dep &amp; Amortization Sch'!$C$30+'BS YR1'!$M$11</f>
        <v>10850</v>
      </c>
      <c r="C11" s="4">
        <f>'Dep &amp; Amortization Sch'!$C$30+'BS YR1'!$M$11</f>
        <v>10850</v>
      </c>
      <c r="D11" s="4">
        <f>'Dep &amp; Amortization Sch'!$C$30+'BS YR1'!$M$11</f>
        <v>10850</v>
      </c>
      <c r="E11" s="4">
        <f>'Dep &amp; Amortization Sch'!$C$30+'BS YR1'!$M$11</f>
        <v>10850</v>
      </c>
      <c r="F11" s="4">
        <f>'Dep &amp; Amortization Sch'!$C$30+'BS YR1'!$M$11</f>
        <v>10850</v>
      </c>
      <c r="G11" s="4">
        <f>'Dep &amp; Amortization Sch'!$C$30+'BS YR1'!$M$11</f>
        <v>10850</v>
      </c>
      <c r="H11" s="4">
        <f>'Dep &amp; Amortization Sch'!$C$30+'BS YR1'!$M$11</f>
        <v>10850</v>
      </c>
      <c r="I11" s="4">
        <f>'Dep &amp; Amortization Sch'!$C$30+'BS YR1'!$M$11</f>
        <v>10850</v>
      </c>
      <c r="J11" s="4">
        <f>'Dep &amp; Amortization Sch'!$C$30+'BS YR1'!$M$11</f>
        <v>10850</v>
      </c>
      <c r="K11" s="4">
        <f>'Dep &amp; Amortization Sch'!$C$30+'BS YR1'!$M$11</f>
        <v>10850</v>
      </c>
      <c r="L11" s="4">
        <f>'Dep &amp; Amortization Sch'!$C$30+'BS YR1'!$M$11</f>
        <v>10850</v>
      </c>
      <c r="M11" s="4">
        <f>'Dep &amp; Amortization Sch'!$C$30+'BS YR1'!$M$11</f>
        <v>10850</v>
      </c>
    </row>
    <row r="12" spans="1:26" x14ac:dyDescent="0.2">
      <c r="A12" s="2" t="s">
        <v>220</v>
      </c>
      <c r="B12" s="4">
        <f>'BS YR1'!$M$12+'IS YR 2'!B25</f>
        <v>147.63888888888889</v>
      </c>
      <c r="C12" s="4">
        <f>'IS YR 2'!C25+B12</f>
        <v>210.27777777777777</v>
      </c>
      <c r="D12" s="4">
        <f>'IS YR 2'!D25+C12</f>
        <v>272.91666666666663</v>
      </c>
      <c r="E12" s="4">
        <f>'IS YR 2'!E25+D12</f>
        <v>335.55555555555554</v>
      </c>
      <c r="F12" s="4">
        <f>'IS YR 2'!F25+E12</f>
        <v>398.19444444444446</v>
      </c>
      <c r="G12" s="4">
        <f>'IS YR 2'!G25+F12</f>
        <v>460.83333333333337</v>
      </c>
      <c r="H12" s="4">
        <f>'IS YR 2'!H25+G12</f>
        <v>523.47222222222229</v>
      </c>
      <c r="I12" s="4">
        <f>'IS YR 2'!I25+H12</f>
        <v>586.1111111111112</v>
      </c>
      <c r="J12" s="4">
        <f>'IS YR 2'!J25+I12</f>
        <v>648.75000000000011</v>
      </c>
      <c r="K12" s="4">
        <f>'IS YR 2'!K25+J12</f>
        <v>711.38888888888903</v>
      </c>
      <c r="L12" s="4">
        <f>'IS YR 2'!L25+K12</f>
        <v>774.02777777777794</v>
      </c>
      <c r="M12" s="4">
        <f>'IS YR 2'!M25+L12</f>
        <v>836.66666666666686</v>
      </c>
      <c r="N12" s="4"/>
    </row>
    <row r="13" spans="1:2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6" x14ac:dyDescent="0.2">
      <c r="A14" s="1" t="s">
        <v>221</v>
      </c>
      <c r="B14" s="96">
        <f t="shared" ref="B14:M14" si="2">B4+B5+B6+B7-B8+B9-B10+B11-B12</f>
        <v>834030.19794444449</v>
      </c>
      <c r="C14" s="96">
        <f t="shared" si="2"/>
        <v>824144.77072222228</v>
      </c>
      <c r="D14" s="96">
        <f t="shared" si="2"/>
        <v>826272.60475000006</v>
      </c>
      <c r="E14" s="96">
        <f t="shared" si="2"/>
        <v>841740.22252777789</v>
      </c>
      <c r="F14" s="96">
        <f t="shared" si="2"/>
        <v>843868.05655555555</v>
      </c>
      <c r="G14" s="96">
        <f t="shared" si="2"/>
        <v>845995.89058333333</v>
      </c>
      <c r="H14" s="96">
        <f t="shared" si="2"/>
        <v>852736.9858611112</v>
      </c>
      <c r="I14" s="96">
        <f t="shared" si="2"/>
        <v>861004.60363888892</v>
      </c>
      <c r="J14" s="96">
        <f t="shared" si="2"/>
        <v>886198.74391666672</v>
      </c>
      <c r="K14" s="96">
        <f t="shared" si="2"/>
        <v>913456.14544444461</v>
      </c>
      <c r="L14" s="96">
        <f t="shared" si="2"/>
        <v>957053.33072222234</v>
      </c>
      <c r="M14" s="96">
        <f t="shared" si="2"/>
        <v>1004377.0385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26" x14ac:dyDescent="0.2">
      <c r="A16" s="103" t="s">
        <v>222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26" x14ac:dyDescent="0.2">
      <c r="A17" s="2" t="s">
        <v>223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</row>
    <row r="18" spans="1:26" x14ac:dyDescent="0.2">
      <c r="A18" s="2" t="s">
        <v>224</v>
      </c>
      <c r="B18" s="102">
        <f>'BS YR1'!M18</f>
        <v>870000</v>
      </c>
      <c r="C18" s="102">
        <f t="shared" ref="C18:M18" si="3">B18</f>
        <v>870000</v>
      </c>
      <c r="D18" s="102">
        <f t="shared" si="3"/>
        <v>870000</v>
      </c>
      <c r="E18" s="102">
        <f t="shared" si="3"/>
        <v>870000</v>
      </c>
      <c r="F18" s="102">
        <f t="shared" si="3"/>
        <v>870000</v>
      </c>
      <c r="G18" s="102">
        <f t="shared" si="3"/>
        <v>870000</v>
      </c>
      <c r="H18" s="102">
        <f t="shared" si="3"/>
        <v>870000</v>
      </c>
      <c r="I18" s="102">
        <f t="shared" si="3"/>
        <v>870000</v>
      </c>
      <c r="J18" s="102">
        <f t="shared" si="3"/>
        <v>870000</v>
      </c>
      <c r="K18" s="102">
        <f t="shared" si="3"/>
        <v>870000</v>
      </c>
      <c r="L18" s="102">
        <f t="shared" si="3"/>
        <v>870000</v>
      </c>
      <c r="M18" s="102">
        <f t="shared" si="3"/>
        <v>870000</v>
      </c>
    </row>
    <row r="19" spans="1:26" x14ac:dyDescent="0.2">
      <c r="A19" s="2" t="s">
        <v>225</v>
      </c>
      <c r="B19" s="4">
        <f>'BS YR1'!$M$19</f>
        <v>10000</v>
      </c>
      <c r="C19" s="4">
        <f>'BS YR1'!$M$19</f>
        <v>10000</v>
      </c>
      <c r="D19" s="4">
        <f>'BS YR1'!$M$19</f>
        <v>10000</v>
      </c>
      <c r="E19" s="4">
        <f>'BS YR1'!$M$19</f>
        <v>10000</v>
      </c>
      <c r="F19" s="4">
        <f>'BS YR1'!$M$19</f>
        <v>10000</v>
      </c>
      <c r="G19" s="4">
        <f>'BS YR1'!$M$19</f>
        <v>10000</v>
      </c>
      <c r="H19" s="4">
        <f>'BS YR1'!$M$19</f>
        <v>10000</v>
      </c>
      <c r="I19" s="4">
        <f>'BS YR1'!$M$19</f>
        <v>10000</v>
      </c>
      <c r="J19" s="4">
        <f>'BS YR1'!$M$19</f>
        <v>10000</v>
      </c>
      <c r="K19" s="4">
        <f>'BS YR1'!$M$19</f>
        <v>10000</v>
      </c>
      <c r="L19" s="4">
        <f>'BS YR1'!$M$19</f>
        <v>10000</v>
      </c>
      <c r="M19" s="4">
        <f>'BS YR1'!$M$19</f>
        <v>10000</v>
      </c>
    </row>
    <row r="20" spans="1:26" x14ac:dyDescent="0.2">
      <c r="A20" s="2" t="s">
        <v>226</v>
      </c>
      <c r="B20" s="4">
        <f>'IS YR 2'!B35+'BS YR1'!M20</f>
        <v>-45969.802055555556</v>
      </c>
      <c r="C20" s="4">
        <f>B20+'IS YR 2'!C35</f>
        <v>-55855.229277777777</v>
      </c>
      <c r="D20" s="4">
        <f>C20+'IS YR 2'!D35</f>
        <v>-53727.395249999994</v>
      </c>
      <c r="E20" s="4">
        <f>D20+'IS YR 2'!E35</f>
        <v>-38259.777472222224</v>
      </c>
      <c r="F20" s="4">
        <f>E20+'IS YR 2'!F35</f>
        <v>-36131.943444444441</v>
      </c>
      <c r="G20" s="4">
        <f>F20+'IS YR 2'!G35</f>
        <v>-34004.109416666659</v>
      </c>
      <c r="H20" s="4">
        <f>G20+'IS YR 2'!H35</f>
        <v>-27263.014138888881</v>
      </c>
      <c r="I20" s="4">
        <f>H20+'IS YR 2'!I35</f>
        <v>-18995.396361111107</v>
      </c>
      <c r="J20" s="4">
        <f>I20+'IS YR 2'!J35</f>
        <v>6198.7439166666809</v>
      </c>
      <c r="K20" s="4">
        <f>J20+'IS YR 2'!K35</f>
        <v>33456.145444444453</v>
      </c>
      <c r="L20" s="4">
        <f>K20+'IS YR 2'!L35</f>
        <v>77053.330722222236</v>
      </c>
      <c r="M20" s="4">
        <f>L20+'IS YR 2'!M35</f>
        <v>124377.03850000001</v>
      </c>
    </row>
    <row r="21" spans="1:26" ht="15.75" customHeight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26" ht="15.75" customHeight="1" x14ac:dyDescent="0.2">
      <c r="A22" s="1" t="s">
        <v>227</v>
      </c>
      <c r="B22" s="84">
        <f t="shared" ref="B22:M22" si="4">SUM(B17:B20)</f>
        <v>834030.19794444449</v>
      </c>
      <c r="C22" s="84">
        <f t="shared" si="4"/>
        <v>824144.77072222228</v>
      </c>
      <c r="D22" s="84">
        <f t="shared" si="4"/>
        <v>826272.60475000006</v>
      </c>
      <c r="E22" s="84">
        <f t="shared" si="4"/>
        <v>841740.22252777778</v>
      </c>
      <c r="F22" s="84">
        <f t="shared" si="4"/>
        <v>843868.05655555555</v>
      </c>
      <c r="G22" s="84">
        <f t="shared" si="4"/>
        <v>845995.89058333333</v>
      </c>
      <c r="H22" s="84">
        <f t="shared" si="4"/>
        <v>852736.98586111108</v>
      </c>
      <c r="I22" s="84">
        <f t="shared" si="4"/>
        <v>861004.60363888892</v>
      </c>
      <c r="J22" s="84">
        <f t="shared" si="4"/>
        <v>886198.74391666672</v>
      </c>
      <c r="K22" s="84">
        <f t="shared" si="4"/>
        <v>913456.1454444445</v>
      </c>
      <c r="L22" s="84">
        <f t="shared" si="4"/>
        <v>957053.33072222222</v>
      </c>
      <c r="M22" s="84">
        <f t="shared" si="4"/>
        <v>1004377.0385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5.75" customHeight="1" x14ac:dyDescent="0.2">
      <c r="J23" s="9"/>
    </row>
    <row r="24" spans="1:26" ht="15.75" customHeight="1" x14ac:dyDescent="0.2">
      <c r="A24" s="1" t="s">
        <v>228</v>
      </c>
      <c r="B24" s="96">
        <f t="shared" ref="B24:M24" si="5">B14-B22</f>
        <v>0</v>
      </c>
      <c r="C24" s="96">
        <f t="shared" si="5"/>
        <v>0</v>
      </c>
      <c r="D24" s="96">
        <f t="shared" si="5"/>
        <v>0</v>
      </c>
      <c r="E24" s="96">
        <f t="shared" si="5"/>
        <v>0</v>
      </c>
      <c r="F24" s="96">
        <f t="shared" si="5"/>
        <v>0</v>
      </c>
      <c r="G24" s="96">
        <f t="shared" si="5"/>
        <v>0</v>
      </c>
      <c r="H24" s="96">
        <f t="shared" si="5"/>
        <v>0</v>
      </c>
      <c r="I24" s="96">
        <f t="shared" si="5"/>
        <v>0</v>
      </c>
      <c r="J24" s="96">
        <f t="shared" si="5"/>
        <v>0</v>
      </c>
      <c r="K24" s="96">
        <f t="shared" si="5"/>
        <v>0</v>
      </c>
      <c r="L24" s="96">
        <f t="shared" si="5"/>
        <v>0</v>
      </c>
      <c r="M24" s="96">
        <f t="shared" si="5"/>
        <v>0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5.75" customHeight="1" x14ac:dyDescent="0.2">
      <c r="J25" s="9"/>
    </row>
    <row r="26" spans="1:26" ht="15.75" customHeight="1" x14ac:dyDescent="0.2">
      <c r="A26" s="1"/>
      <c r="J26" s="9"/>
    </row>
    <row r="27" spans="1:26" ht="15.75" customHeight="1" x14ac:dyDescent="0.2">
      <c r="J27" s="4"/>
      <c r="K27" s="4"/>
      <c r="L27" s="4"/>
      <c r="M27" s="4"/>
    </row>
    <row r="28" spans="1:26" ht="15.75" customHeight="1" x14ac:dyDescent="0.2">
      <c r="J28" s="9"/>
    </row>
    <row r="29" spans="1:26" ht="15.75" customHeight="1" x14ac:dyDescent="0.2">
      <c r="G29" s="4"/>
      <c r="J29" s="9"/>
    </row>
    <row r="30" spans="1:26" ht="15.75" customHeigh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P30" s="4"/>
    </row>
    <row r="31" spans="1:26" ht="15.75" customHeight="1" x14ac:dyDescent="0.2">
      <c r="J31" s="9"/>
    </row>
    <row r="32" spans="1:26" ht="15.75" customHeight="1" x14ac:dyDescent="0.2">
      <c r="J32" s="9"/>
      <c r="K32" s="4"/>
      <c r="L32" s="4"/>
      <c r="M32" s="4"/>
    </row>
    <row r="33" spans="2:13" ht="15.75" customHeight="1" x14ac:dyDescent="0.15"/>
    <row r="34" spans="2:13" ht="15.75" customHeight="1" x14ac:dyDescent="0.2">
      <c r="B34" s="4"/>
      <c r="C34" s="4"/>
      <c r="D34" s="4"/>
      <c r="E34" s="4"/>
      <c r="F34" s="4"/>
    </row>
    <row r="35" spans="2:13" ht="15.75" customHeight="1" x14ac:dyDescent="0.2">
      <c r="K35" s="4"/>
    </row>
    <row r="36" spans="2:13" ht="15.75" customHeight="1" x14ac:dyDescent="0.15"/>
    <row r="37" spans="2:13" ht="15.75" customHeight="1" x14ac:dyDescent="0.2">
      <c r="I37" s="4"/>
    </row>
    <row r="38" spans="2:13" ht="15.75" customHeight="1" x14ac:dyDescent="0.15"/>
    <row r="39" spans="2:13" ht="15.75" customHeight="1" x14ac:dyDescent="0.2">
      <c r="I39" s="4"/>
    </row>
    <row r="40" spans="2:13" ht="15.75" customHeight="1" x14ac:dyDescent="0.2">
      <c r="M40" s="4"/>
    </row>
    <row r="41" spans="2:13" ht="15.75" customHeight="1" x14ac:dyDescent="0.15"/>
    <row r="42" spans="2:13" ht="15.75" customHeight="1" x14ac:dyDescent="0.15"/>
    <row r="43" spans="2:13" ht="15.75" customHeight="1" x14ac:dyDescent="0.15"/>
    <row r="44" spans="2:13" ht="15.75" customHeight="1" x14ac:dyDescent="0.15"/>
    <row r="45" spans="2:13" ht="15.75" customHeight="1" x14ac:dyDescent="0.15"/>
    <row r="46" spans="2:13" ht="15.75" customHeight="1" x14ac:dyDescent="0.15"/>
    <row r="47" spans="2:13" ht="15.75" customHeight="1" x14ac:dyDescent="0.15"/>
    <row r="48" spans="2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26.5" customWidth="1"/>
    <col min="2" max="2" width="12.33203125" customWidth="1"/>
    <col min="3" max="3" width="12.1640625" customWidth="1"/>
    <col min="4" max="4" width="10.6640625" customWidth="1"/>
    <col min="5" max="5" width="12.5" customWidth="1"/>
    <col min="6" max="6" width="4.5" customWidth="1"/>
    <col min="7" max="7" width="11.1640625" customWidth="1"/>
    <col min="8" max="8" width="12" customWidth="1"/>
    <col min="9" max="11" width="9.5" customWidth="1"/>
    <col min="12" max="26" width="7.6640625" customWidth="1"/>
  </cols>
  <sheetData>
    <row r="1" spans="1:11" ht="56.25" customHeight="1" x14ac:dyDescent="0.2">
      <c r="A1" s="85" t="s">
        <v>230</v>
      </c>
    </row>
    <row r="2" spans="1:11" x14ac:dyDescent="0.2">
      <c r="B2" s="17" t="s">
        <v>21</v>
      </c>
      <c r="C2" s="17" t="s">
        <v>22</v>
      </c>
      <c r="D2" s="17" t="s">
        <v>23</v>
      </c>
      <c r="E2" s="17" t="s">
        <v>231</v>
      </c>
      <c r="F2" s="17"/>
      <c r="G2" s="17"/>
      <c r="H2" s="17"/>
      <c r="I2" s="17"/>
      <c r="J2" s="17"/>
      <c r="K2" s="17"/>
    </row>
    <row r="3" spans="1:11" x14ac:dyDescent="0.2">
      <c r="A3" s="100" t="s">
        <v>211</v>
      </c>
      <c r="B3" s="103"/>
      <c r="C3" s="103"/>
      <c r="D3" s="103"/>
      <c r="E3" s="103"/>
      <c r="H3" s="9"/>
    </row>
    <row r="4" spans="1:11" x14ac:dyDescent="0.2">
      <c r="A4" s="2" t="s">
        <v>212</v>
      </c>
      <c r="B4" s="4">
        <f>'Cash Flow YR3'!B26</f>
        <v>811403.196</v>
      </c>
      <c r="C4" s="4">
        <f>'Cash Flow YR3'!C26</f>
        <v>896340.92099999997</v>
      </c>
      <c r="D4" s="4">
        <f>'Cash Flow YR3'!D26</f>
        <v>940085.16849999991</v>
      </c>
      <c r="E4" s="4">
        <f>'Cash Flow YR3'!E26</f>
        <v>528055.50599999994</v>
      </c>
      <c r="F4" s="4"/>
      <c r="G4" s="4"/>
      <c r="H4" s="4"/>
      <c r="I4" s="4"/>
      <c r="J4" s="4"/>
      <c r="K4" s="4"/>
    </row>
    <row r="5" spans="1:11" x14ac:dyDescent="0.2">
      <c r="A5" s="2" t="s">
        <v>213</v>
      </c>
      <c r="B5" s="4">
        <f>'Sales Projections'!B23</f>
        <v>34000</v>
      </c>
      <c r="C5" s="4">
        <f>'Sales Projections'!C23</f>
        <v>85000</v>
      </c>
      <c r="D5" s="4">
        <f>'Sales Projections'!D23</f>
        <v>170000</v>
      </c>
      <c r="E5" s="4">
        <f>'Sales Projections'!E23</f>
        <v>255000</v>
      </c>
      <c r="F5" s="104"/>
      <c r="G5" s="4"/>
      <c r="H5" s="4"/>
      <c r="I5" s="4"/>
      <c r="J5" s="4"/>
      <c r="K5" s="4"/>
    </row>
    <row r="6" spans="1:11" x14ac:dyDescent="0.2">
      <c r="A6" s="2" t="s">
        <v>214</v>
      </c>
      <c r="B6" s="4">
        <f>'Sales Projections'!B74</f>
        <v>151032</v>
      </c>
      <c r="C6" s="4">
        <f>'Sales Projections'!C74</f>
        <v>81432</v>
      </c>
      <c r="D6" s="4">
        <f>'Sales Projections'!D74</f>
        <v>77952.000000000015</v>
      </c>
      <c r="E6" s="4">
        <f>'Sales Projections'!E74</f>
        <v>617352</v>
      </c>
      <c r="F6" s="4"/>
      <c r="G6" s="4"/>
      <c r="H6" s="4"/>
      <c r="I6" s="4"/>
      <c r="J6" s="4"/>
      <c r="K6" s="4"/>
    </row>
    <row r="7" spans="1:11" x14ac:dyDescent="0.2">
      <c r="A7" s="2" t="s">
        <v>215</v>
      </c>
      <c r="B7" s="4">
        <f>'Prepaid Expense Schedule'!B25</f>
        <v>8000</v>
      </c>
      <c r="C7" s="4">
        <f>'Prepaid Expense Schedule'!C25</f>
        <v>6000</v>
      </c>
      <c r="D7" s="4">
        <f>'Prepaid Expense Schedule'!D25</f>
        <v>4000</v>
      </c>
      <c r="E7" s="4">
        <f>'Prepaid Expense Schedule'!E25</f>
        <v>2000</v>
      </c>
      <c r="F7" s="4"/>
      <c r="G7" s="4"/>
      <c r="H7" s="4"/>
      <c r="I7" s="4"/>
      <c r="J7" s="4"/>
      <c r="K7" s="4"/>
    </row>
    <row r="8" spans="1:11" x14ac:dyDescent="0.2">
      <c r="A8" s="2" t="s">
        <v>216</v>
      </c>
      <c r="B8" s="4">
        <f>'Prepaid Expense Schedule'!B26</f>
        <v>2000</v>
      </c>
      <c r="C8" s="4">
        <f>'Prepaid Expense Schedule'!C26</f>
        <v>2000</v>
      </c>
      <c r="D8" s="4">
        <f>'Prepaid Expense Schedule'!D26</f>
        <v>2000</v>
      </c>
      <c r="E8" s="4">
        <f>'Prepaid Expense Schedule'!E26</f>
        <v>2000</v>
      </c>
      <c r="F8" s="4"/>
      <c r="G8" s="4"/>
      <c r="H8" s="4"/>
      <c r="I8" s="4"/>
      <c r="J8" s="4"/>
      <c r="K8" s="4"/>
    </row>
    <row r="9" spans="1:11" x14ac:dyDescent="0.2">
      <c r="A9" s="2" t="s">
        <v>217</v>
      </c>
      <c r="B9" s="4">
        <f>SUM('Dep &amp; Amortization Sch'!D7:D9)</f>
        <v>11500</v>
      </c>
      <c r="C9" s="4">
        <f t="shared" ref="C9:E9" si="0">B9</f>
        <v>11500</v>
      </c>
      <c r="D9" s="4">
        <f t="shared" si="0"/>
        <v>11500</v>
      </c>
      <c r="E9" s="4">
        <f t="shared" si="0"/>
        <v>11500</v>
      </c>
      <c r="F9" s="4"/>
      <c r="G9" s="4"/>
      <c r="H9" s="4"/>
      <c r="I9" s="4"/>
      <c r="J9" s="4"/>
      <c r="K9" s="4"/>
    </row>
    <row r="10" spans="1:11" x14ac:dyDescent="0.2">
      <c r="A10" s="2" t="s">
        <v>218</v>
      </c>
      <c r="B10" s="4">
        <f>'BS YR2 '!M10+'IS YR 3'!B25</f>
        <v>1658.3333333333335</v>
      </c>
      <c r="C10" s="4">
        <f>B10+'IS YR 3'!C25</f>
        <v>2233.3333333333335</v>
      </c>
      <c r="D10" s="4">
        <f>C10+'IS YR 3'!D25</f>
        <v>2808.3333333333335</v>
      </c>
      <c r="E10" s="4">
        <f>D10+'IS YR 3'!E25</f>
        <v>3383.3333333333335</v>
      </c>
      <c r="F10" s="4"/>
      <c r="G10" s="4"/>
      <c r="H10" s="4"/>
      <c r="I10" s="4"/>
      <c r="J10" s="4"/>
      <c r="K10" s="4"/>
    </row>
    <row r="11" spans="1:11" x14ac:dyDescent="0.2">
      <c r="A11" s="2" t="s">
        <v>219</v>
      </c>
      <c r="B11" s="4">
        <f>SUM('Dep &amp; Amortization Sch'!$B$29,'Dep &amp; Amortization Sch'!$C$30)</f>
        <v>10850</v>
      </c>
      <c r="C11" s="4">
        <f>SUM('Dep &amp; Amortization Sch'!$B$29,'Dep &amp; Amortization Sch'!$C$30)</f>
        <v>10850</v>
      </c>
      <c r="D11" s="4">
        <f>SUM('Dep &amp; Amortization Sch'!$B$29,'Dep &amp; Amortization Sch'!$C$30)</f>
        <v>10850</v>
      </c>
      <c r="E11" s="4">
        <f>SUM('Dep &amp; Amortization Sch'!$B$29,'Dep &amp; Amortization Sch'!$C$30)</f>
        <v>10850</v>
      </c>
      <c r="F11" s="4"/>
      <c r="G11" s="4"/>
      <c r="H11" s="4"/>
      <c r="I11" s="4"/>
      <c r="J11" s="4"/>
      <c r="K11" s="4"/>
    </row>
    <row r="12" spans="1:11" x14ac:dyDescent="0.2">
      <c r="A12" s="2" t="s">
        <v>220</v>
      </c>
      <c r="B12" s="4">
        <f>'BS YR2 '!M12+'IS YR 3'!B26</f>
        <v>1024.5833333333335</v>
      </c>
      <c r="C12" s="4">
        <f>B12+'IS YR 3'!C26</f>
        <v>1212.5000000000002</v>
      </c>
      <c r="D12" s="4">
        <f>C12+'IS YR 3'!D26</f>
        <v>1400.416666666667</v>
      </c>
      <c r="E12" s="4">
        <f>D12+'IS YR 3'!E26</f>
        <v>1588.3333333333337</v>
      </c>
      <c r="F12" s="4"/>
      <c r="G12" s="4"/>
      <c r="H12" s="4"/>
      <c r="I12" s="4"/>
      <c r="J12" s="4"/>
      <c r="K12" s="4"/>
    </row>
    <row r="13" spans="1:1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">
      <c r="A14" s="1" t="s">
        <v>221</v>
      </c>
      <c r="B14" s="96">
        <f t="shared" ref="B14:E14" si="1">B4+B5+B6+B7-B8+B9-B10+B11-B12</f>
        <v>1022102.2793333333</v>
      </c>
      <c r="C14" s="96">
        <f t="shared" si="1"/>
        <v>1085677.0876666668</v>
      </c>
      <c r="D14" s="96">
        <f t="shared" si="1"/>
        <v>1208178.4184999999</v>
      </c>
      <c r="E14" s="96">
        <f t="shared" si="1"/>
        <v>1417785.8393333335</v>
      </c>
      <c r="F14" s="4"/>
      <c r="G14" s="4"/>
      <c r="H14" s="4"/>
      <c r="I14" s="4"/>
      <c r="J14" s="4"/>
      <c r="K14" s="4"/>
    </row>
    <row r="15" spans="1:1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100" t="s">
        <v>222</v>
      </c>
      <c r="B16" s="101"/>
      <c r="C16" s="101"/>
      <c r="D16" s="101"/>
      <c r="E16" s="101"/>
      <c r="F16" s="4"/>
      <c r="G16" s="4"/>
      <c r="H16" s="4"/>
      <c r="I16" s="4"/>
      <c r="J16" s="4"/>
      <c r="K16" s="4"/>
    </row>
    <row r="17" spans="1:11" x14ac:dyDescent="0.2">
      <c r="A17" s="2" t="s">
        <v>223</v>
      </c>
      <c r="B17" s="102">
        <v>0</v>
      </c>
      <c r="C17" s="102">
        <v>0</v>
      </c>
      <c r="D17" s="102">
        <v>0</v>
      </c>
      <c r="E17" s="102">
        <v>0</v>
      </c>
      <c r="F17" s="4"/>
      <c r="G17" s="4"/>
      <c r="H17" s="4"/>
      <c r="I17" s="4"/>
      <c r="J17" s="4"/>
      <c r="K17" s="4"/>
    </row>
    <row r="18" spans="1:11" x14ac:dyDescent="0.2">
      <c r="A18" s="2" t="s">
        <v>224</v>
      </c>
      <c r="B18" s="102">
        <f>'BS YR2 '!M18</f>
        <v>870000</v>
      </c>
      <c r="C18" s="102">
        <f t="shared" ref="C18:E18" si="2">B18</f>
        <v>870000</v>
      </c>
      <c r="D18" s="102">
        <f t="shared" si="2"/>
        <v>870000</v>
      </c>
      <c r="E18" s="102">
        <f t="shared" si="2"/>
        <v>870000</v>
      </c>
      <c r="F18" s="4"/>
      <c r="G18" s="4"/>
      <c r="H18" s="4"/>
      <c r="I18" s="4"/>
      <c r="J18" s="4"/>
      <c r="K18" s="4"/>
    </row>
    <row r="19" spans="1:11" x14ac:dyDescent="0.2">
      <c r="A19" s="2" t="s">
        <v>225</v>
      </c>
      <c r="B19" s="102">
        <f>'BS YR2 '!$M$19</f>
        <v>10000</v>
      </c>
      <c r="C19" s="102">
        <f>'BS YR2 '!$M$19</f>
        <v>10000</v>
      </c>
      <c r="D19" s="102">
        <f>'BS YR2 '!$M$19</f>
        <v>10000</v>
      </c>
      <c r="E19" s="102">
        <f>'BS YR2 '!$M$19</f>
        <v>10000</v>
      </c>
      <c r="F19" s="4"/>
      <c r="G19" s="4"/>
      <c r="H19" s="4"/>
      <c r="I19" s="4"/>
      <c r="J19" s="4"/>
      <c r="K19" s="4"/>
    </row>
    <row r="20" spans="1:11" x14ac:dyDescent="0.2">
      <c r="A20" s="2" t="s">
        <v>226</v>
      </c>
      <c r="B20" s="4">
        <f>'IS YR 3'!B36+'BS YR2 '!M20</f>
        <v>142102.27933333337</v>
      </c>
      <c r="C20" s="4">
        <f>B20+'IS YR 3'!C36</f>
        <v>205677.08766666672</v>
      </c>
      <c r="D20" s="4">
        <f>C20+'IS YR 3'!D36</f>
        <v>328178.41850000003</v>
      </c>
      <c r="E20" s="4">
        <f>D20+'IS YR 3'!E36</f>
        <v>537785.83933333331</v>
      </c>
      <c r="F20" s="4"/>
      <c r="G20" s="4"/>
      <c r="H20" s="4"/>
      <c r="I20" s="4"/>
      <c r="J20" s="4"/>
      <c r="K20" s="4"/>
    </row>
    <row r="21" spans="1:11" ht="15.75" customHeight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">
      <c r="A22" s="1" t="s">
        <v>227</v>
      </c>
      <c r="B22" s="96">
        <f t="shared" ref="B22:E22" si="3">SUM(B17:B20)</f>
        <v>1022102.2793333334</v>
      </c>
      <c r="C22" s="96">
        <f t="shared" si="3"/>
        <v>1085677.0876666666</v>
      </c>
      <c r="D22" s="96">
        <f t="shared" si="3"/>
        <v>1208178.4185000001</v>
      </c>
      <c r="E22" s="96">
        <f t="shared" si="3"/>
        <v>1417785.8393333333</v>
      </c>
      <c r="F22" s="4"/>
      <c r="G22" s="4"/>
      <c r="H22" s="4"/>
      <c r="I22" s="4"/>
      <c r="J22" s="4"/>
      <c r="K22" s="4"/>
    </row>
    <row r="23" spans="1:11" ht="15.75" customHeight="1" x14ac:dyDescent="0.2">
      <c r="B23" s="4"/>
      <c r="C23" s="4"/>
      <c r="D23" s="4"/>
      <c r="E23" s="4"/>
      <c r="H23" s="9"/>
    </row>
    <row r="24" spans="1:11" ht="15.75" customHeight="1" x14ac:dyDescent="0.2">
      <c r="A24" s="1" t="s">
        <v>228</v>
      </c>
      <c r="B24" s="96">
        <f t="shared" ref="B24:E24" si="4">B14-B22</f>
        <v>0</v>
      </c>
      <c r="C24" s="96">
        <f t="shared" si="4"/>
        <v>0</v>
      </c>
      <c r="D24" s="96">
        <f t="shared" si="4"/>
        <v>0</v>
      </c>
      <c r="E24" s="96">
        <f t="shared" si="4"/>
        <v>0</v>
      </c>
      <c r="H24" s="9"/>
    </row>
    <row r="25" spans="1:11" ht="15.75" customHeight="1" x14ac:dyDescent="0.2">
      <c r="H25" s="9"/>
    </row>
    <row r="26" spans="1:11" ht="15.75" customHeight="1" x14ac:dyDescent="0.2">
      <c r="A26" s="1"/>
      <c r="H26" s="9"/>
    </row>
    <row r="27" spans="1:11" ht="15.75" customHeight="1" x14ac:dyDescent="0.2">
      <c r="H27" s="9"/>
    </row>
    <row r="28" spans="1:11" ht="15.75" customHeight="1" x14ac:dyDescent="0.2">
      <c r="H28" s="4"/>
      <c r="I28" s="4"/>
      <c r="J28" s="4"/>
      <c r="K28" s="4"/>
    </row>
    <row r="29" spans="1:11" ht="15.75" customHeight="1" x14ac:dyDescent="0.2">
      <c r="H29" s="9"/>
    </row>
    <row r="30" spans="1:11" ht="15.75" customHeight="1" x14ac:dyDescent="0.2">
      <c r="H30" s="9"/>
    </row>
    <row r="31" spans="1:11" ht="15.75" customHeight="1" x14ac:dyDescent="0.2"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">
      <c r="H32" s="9"/>
    </row>
    <row r="33" spans="7:11" ht="15.75" customHeight="1" x14ac:dyDescent="0.2">
      <c r="H33" s="9"/>
      <c r="I33" s="4"/>
      <c r="J33" s="4"/>
      <c r="K33" s="4"/>
    </row>
    <row r="34" spans="7:11" ht="15.75" customHeight="1" x14ac:dyDescent="0.15"/>
    <row r="35" spans="7:11" ht="15.75" customHeight="1" x14ac:dyDescent="0.15"/>
    <row r="36" spans="7:11" ht="15.75" customHeight="1" x14ac:dyDescent="0.15"/>
    <row r="37" spans="7:11" ht="15.75" customHeight="1" x14ac:dyDescent="0.15"/>
    <row r="38" spans="7:11" ht="15.75" customHeight="1" x14ac:dyDescent="0.2">
      <c r="G38" s="4"/>
    </row>
    <row r="39" spans="7:11" ht="15.75" customHeight="1" x14ac:dyDescent="0.15"/>
    <row r="40" spans="7:11" ht="15.75" customHeight="1" x14ac:dyDescent="0.2">
      <c r="G40" s="4"/>
    </row>
    <row r="41" spans="7:11" ht="15.75" customHeight="1" x14ac:dyDescent="0.2">
      <c r="K41" s="4"/>
    </row>
    <row r="42" spans="7:11" ht="15.75" customHeight="1" x14ac:dyDescent="0.15"/>
    <row r="43" spans="7:11" ht="15.75" customHeight="1" x14ac:dyDescent="0.15"/>
    <row r="44" spans="7:11" ht="15.75" customHeight="1" x14ac:dyDescent="0.15"/>
    <row r="45" spans="7:11" ht="15.75" customHeight="1" x14ac:dyDescent="0.15"/>
    <row r="46" spans="7:11" ht="15.75" customHeight="1" x14ac:dyDescent="0.15"/>
    <row r="47" spans="7:11" ht="15.75" customHeight="1" x14ac:dyDescent="0.15"/>
    <row r="48" spans="7:1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00"/>
  <sheetViews>
    <sheetView workbookViewId="0"/>
  </sheetViews>
  <sheetFormatPr baseColWidth="10" defaultColWidth="12.6640625" defaultRowHeight="15" customHeight="1" x14ac:dyDescent="0.15"/>
  <cols>
    <col min="1" max="1" width="34.1640625" customWidth="1"/>
    <col min="2" max="2" width="9.6640625" customWidth="1"/>
    <col min="3" max="3" width="10.5" customWidth="1"/>
    <col min="4" max="10" width="9.6640625" customWidth="1"/>
    <col min="11" max="13" width="10.5" customWidth="1"/>
    <col min="14" max="26" width="7.6640625" customWidth="1"/>
  </cols>
  <sheetData>
    <row r="1" spans="1:21" ht="54" customHeight="1" x14ac:dyDescent="0.2">
      <c r="A1" s="85" t="s">
        <v>232</v>
      </c>
    </row>
    <row r="2" spans="1:21" x14ac:dyDescent="0.2">
      <c r="A2" s="2" t="s">
        <v>233</v>
      </c>
    </row>
    <row r="3" spans="1:21" x14ac:dyDescent="0.2">
      <c r="A3" s="16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3" t="s">
        <v>15</v>
      </c>
      <c r="M3" s="23" t="s">
        <v>16</v>
      </c>
      <c r="N3" s="86"/>
      <c r="O3" s="86"/>
      <c r="P3" s="86"/>
      <c r="Q3" s="86"/>
      <c r="R3" s="86"/>
      <c r="S3" s="86"/>
      <c r="T3" s="86"/>
      <c r="U3" s="86"/>
    </row>
    <row r="4" spans="1:21" x14ac:dyDescent="0.2">
      <c r="A4" s="105" t="s">
        <v>234</v>
      </c>
      <c r="J4" s="9"/>
      <c r="K4" s="9"/>
      <c r="L4" s="9"/>
      <c r="M4" s="9"/>
    </row>
    <row r="5" spans="1:21" x14ac:dyDescent="0.2">
      <c r="A5" s="2" t="s">
        <v>200</v>
      </c>
      <c r="B5" s="4">
        <f>'IS YR 1'!B32</f>
        <v>-2983.75</v>
      </c>
      <c r="C5" s="4">
        <f>'IS YR 1'!C32</f>
        <v>-4083.75</v>
      </c>
      <c r="D5" s="4">
        <f>'IS YR 1'!D32</f>
        <v>-433.75</v>
      </c>
      <c r="E5" s="4">
        <f>'IS YR 1'!E32</f>
        <v>-1433.75</v>
      </c>
      <c r="F5" s="4">
        <f>'IS YR 1'!F32</f>
        <v>-433.75</v>
      </c>
      <c r="G5" s="4">
        <f>'IS YR 1'!G32</f>
        <v>-433.75</v>
      </c>
      <c r="H5" s="4">
        <f>'IS YR 1'!H32</f>
        <v>-433.75</v>
      </c>
      <c r="I5" s="4">
        <f>'IS YR 1'!I32</f>
        <v>-8133.75</v>
      </c>
      <c r="J5" s="4">
        <f>'IS YR 1'!J32</f>
        <v>5889.1346666666677</v>
      </c>
      <c r="K5" s="4">
        <f>'IS YR 1'!K32</f>
        <v>-5810.5608333333348</v>
      </c>
      <c r="L5" s="4">
        <f>'IS YR 1'!L32</f>
        <v>-7001.1698333333334</v>
      </c>
      <c r="M5" s="4">
        <f>'IS YR 1'!M32</f>
        <v>-8810.5608333333366</v>
      </c>
    </row>
    <row r="6" spans="1:21" x14ac:dyDescent="0.2">
      <c r="A6" s="2" t="s">
        <v>235</v>
      </c>
      <c r="B6" s="4">
        <f>SUM('IS YR 1'!B21,'IS YR 1'!B22)</f>
        <v>7.083333333333333</v>
      </c>
      <c r="C6" s="4">
        <f>SUM('IS YR 1'!C21,'IS YR 1'!C22)</f>
        <v>7.083333333333333</v>
      </c>
      <c r="D6" s="4">
        <f>SUM('IS YR 1'!D21,'IS YR 1'!D22)</f>
        <v>7.083333333333333</v>
      </c>
      <c r="E6" s="4">
        <f>SUM('IS YR 1'!E21,'IS YR 1'!E22)</f>
        <v>7.083333333333333</v>
      </c>
      <c r="F6" s="4">
        <f>SUM('IS YR 1'!F21,'IS YR 1'!F22)</f>
        <v>7.083333333333333</v>
      </c>
      <c r="G6" s="4">
        <f>SUM('IS YR 1'!G21,'IS YR 1'!G22)</f>
        <v>7.083333333333333</v>
      </c>
      <c r="H6" s="4">
        <f>SUM('IS YR 1'!H21,'IS YR 1'!H22)</f>
        <v>7.083333333333333</v>
      </c>
      <c r="I6" s="4">
        <f>SUM('IS YR 1'!I21,'IS YR 1'!I22)</f>
        <v>7.083333333333333</v>
      </c>
      <c r="J6" s="4">
        <f>SUM('IS YR 1'!J21,'IS YR 1'!J22)</f>
        <v>65.416666666666671</v>
      </c>
      <c r="K6" s="4">
        <f>SUM('IS YR 1'!K21,'IS YR 1'!K22)</f>
        <v>65.416666666666671</v>
      </c>
      <c r="L6" s="4">
        <f>SUM('IS YR 1'!L21,'IS YR 1'!L22)</f>
        <v>65.416666666666671</v>
      </c>
      <c r="M6" s="4">
        <f>SUM('IS YR 1'!M21,'IS YR 1'!M22)</f>
        <v>65.416666666666671</v>
      </c>
    </row>
    <row r="7" spans="1:21" x14ac:dyDescent="0.2">
      <c r="A7" s="2" t="s">
        <v>236</v>
      </c>
      <c r="B7" s="106">
        <v>0</v>
      </c>
      <c r="C7" s="106">
        <v>0</v>
      </c>
      <c r="D7" s="106">
        <v>0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</row>
    <row r="8" spans="1:21" x14ac:dyDescent="0.2">
      <c r="A8" s="2" t="s">
        <v>237</v>
      </c>
      <c r="B8" s="106">
        <f>IFERROR('BS YR1'!B6-'BS YR1'!A6,0)</f>
        <v>0</v>
      </c>
      <c r="C8" s="106">
        <f>IFERROR('BS YR1'!C6-'BS YR1'!B6,0)</f>
        <v>0</v>
      </c>
      <c r="D8" s="106">
        <f>IFERROR('BS YR1'!D6-'BS YR1'!C6,0)</f>
        <v>0</v>
      </c>
      <c r="E8" s="106">
        <f>IFERROR('BS YR1'!E6-'BS YR1'!D6,0)</f>
        <v>0</v>
      </c>
      <c r="F8" s="106">
        <f>IFERROR('BS YR1'!F6-'BS YR1'!E6,0)</f>
        <v>0</v>
      </c>
      <c r="G8" s="106">
        <f>IFERROR('BS YR1'!G6-'BS YR1'!F6,0)</f>
        <v>0</v>
      </c>
      <c r="H8" s="106">
        <f>IFERROR('BS YR1'!H6-'BS YR1'!G6,0)</f>
        <v>0</v>
      </c>
      <c r="I8" s="106">
        <f>-IFERROR('BS YR1'!I6-'BS YR1'!H6,0)</f>
        <v>-17400</v>
      </c>
      <c r="J8" s="106">
        <f>-IFERROR('BS YR1'!J6-'BS YR1'!I6,0)</f>
        <v>2784</v>
      </c>
      <c r="K8" s="106">
        <f>-IFERROR('BS YR1'!K6-'BS YR1'!J6,0)</f>
        <v>3480</v>
      </c>
      <c r="L8" s="106">
        <f>-IFERROR('BS YR1'!L6-'BS YR1'!K6,0)</f>
        <v>2088</v>
      </c>
      <c r="M8" s="106">
        <f>-IFERROR('BS YR1'!M6-'BS YR1'!L6,0)</f>
        <v>3480</v>
      </c>
    </row>
    <row r="9" spans="1:21" x14ac:dyDescent="0.2">
      <c r="A9" s="2" t="s">
        <v>238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</row>
    <row r="10" spans="1:21" x14ac:dyDescent="0.2">
      <c r="A10" s="2" t="s">
        <v>239</v>
      </c>
      <c r="B10" s="4">
        <f>-'Prepaid Expense Schedule'!B13</f>
        <v>-5000</v>
      </c>
      <c r="C10" s="102">
        <v>0</v>
      </c>
      <c r="D10" s="102">
        <v>0</v>
      </c>
      <c r="E10" s="102">
        <v>0</v>
      </c>
      <c r="F10" s="102">
        <v>0</v>
      </c>
      <c r="G10" s="102">
        <v>0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</row>
    <row r="11" spans="1:21" x14ac:dyDescent="0.2">
      <c r="A11" s="2" t="s">
        <v>240</v>
      </c>
      <c r="B11" s="107">
        <f>'Prepaid Expense Schedule'!B14</f>
        <v>416.66666666666669</v>
      </c>
      <c r="C11" s="107">
        <f>'Prepaid Expense Schedule'!C14</f>
        <v>416.66666666666669</v>
      </c>
      <c r="D11" s="107">
        <f>'Prepaid Expense Schedule'!D14</f>
        <v>416.66666666666669</v>
      </c>
      <c r="E11" s="107">
        <f>'Prepaid Expense Schedule'!E14</f>
        <v>416.66666666666669</v>
      </c>
      <c r="F11" s="107">
        <f>'Prepaid Expense Schedule'!F14</f>
        <v>416.66666666666669</v>
      </c>
      <c r="G11" s="107">
        <f>'Prepaid Expense Schedule'!G14</f>
        <v>416.66666666666669</v>
      </c>
      <c r="H11" s="107">
        <f>'Prepaid Expense Schedule'!H14</f>
        <v>416.66666666666669</v>
      </c>
      <c r="I11" s="107">
        <f>'Prepaid Expense Schedule'!I14</f>
        <v>416.66666666666669</v>
      </c>
      <c r="J11" s="107">
        <f>'Prepaid Expense Schedule'!J14</f>
        <v>416.66666666666669</v>
      </c>
      <c r="K11" s="107">
        <f>'Prepaid Expense Schedule'!K14</f>
        <v>416.66666666666669</v>
      </c>
      <c r="L11" s="107">
        <f>'Prepaid Expense Schedule'!L14</f>
        <v>416.66666666666669</v>
      </c>
      <c r="M11" s="107">
        <f>'Prepaid Expense Schedule'!M14</f>
        <v>416.66666666666669</v>
      </c>
    </row>
    <row r="12" spans="1:21" x14ac:dyDescent="0.2">
      <c r="A12" s="67" t="s">
        <v>241</v>
      </c>
      <c r="B12" s="96">
        <f t="shared" ref="B12:M12" si="0">SUM(B5:B11)</f>
        <v>-7559.9999999999991</v>
      </c>
      <c r="C12" s="96">
        <f t="shared" si="0"/>
        <v>-3660</v>
      </c>
      <c r="D12" s="96">
        <f t="shared" si="0"/>
        <v>-10</v>
      </c>
      <c r="E12" s="96">
        <f t="shared" si="0"/>
        <v>-1010</v>
      </c>
      <c r="F12" s="96">
        <f t="shared" si="0"/>
        <v>-10</v>
      </c>
      <c r="G12" s="96">
        <f t="shared" si="0"/>
        <v>-10</v>
      </c>
      <c r="H12" s="96">
        <f t="shared" si="0"/>
        <v>-10</v>
      </c>
      <c r="I12" s="96">
        <f t="shared" si="0"/>
        <v>-25110</v>
      </c>
      <c r="J12" s="96">
        <f t="shared" si="0"/>
        <v>9155.2180000000008</v>
      </c>
      <c r="K12" s="96">
        <f t="shared" si="0"/>
        <v>-1848.4775000000011</v>
      </c>
      <c r="L12" s="96">
        <f t="shared" si="0"/>
        <v>-4431.0864999999994</v>
      </c>
      <c r="M12" s="96">
        <f t="shared" si="0"/>
        <v>-4848.4775000000036</v>
      </c>
    </row>
    <row r="13" spans="1:2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1" x14ac:dyDescent="0.2">
      <c r="A14" s="105" t="s">
        <v>242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1" x14ac:dyDescent="0.2">
      <c r="A15" s="2" t="s">
        <v>225</v>
      </c>
      <c r="B15" s="4">
        <v>10000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21" x14ac:dyDescent="0.2">
      <c r="A16" s="2" t="s">
        <v>224</v>
      </c>
      <c r="B16" s="108">
        <v>870000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67" t="s">
        <v>243</v>
      </c>
      <c r="B17" s="96">
        <f t="shared" ref="B17:M17" si="1">SUM(B15:B16)</f>
        <v>880000</v>
      </c>
      <c r="C17" s="96">
        <f t="shared" si="1"/>
        <v>0</v>
      </c>
      <c r="D17" s="96">
        <f t="shared" si="1"/>
        <v>0</v>
      </c>
      <c r="E17" s="96">
        <f t="shared" si="1"/>
        <v>0</v>
      </c>
      <c r="F17" s="96">
        <f t="shared" si="1"/>
        <v>0</v>
      </c>
      <c r="G17" s="96">
        <f t="shared" si="1"/>
        <v>0</v>
      </c>
      <c r="H17" s="96">
        <f t="shared" si="1"/>
        <v>0</v>
      </c>
      <c r="I17" s="96">
        <f t="shared" si="1"/>
        <v>0</v>
      </c>
      <c r="J17" s="96">
        <f t="shared" si="1"/>
        <v>0</v>
      </c>
      <c r="K17" s="96">
        <f t="shared" si="1"/>
        <v>0</v>
      </c>
      <c r="L17" s="96">
        <f t="shared" si="1"/>
        <v>0</v>
      </c>
      <c r="M17" s="96">
        <f t="shared" si="1"/>
        <v>0</v>
      </c>
    </row>
    <row r="18" spans="1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05" t="s">
        <v>244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2" t="s">
        <v>245</v>
      </c>
      <c r="B20" s="102">
        <v>0</v>
      </c>
      <c r="C20" s="3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4">
        <f>-'Capital Budget Expenditures'!B3</f>
        <v>-3500</v>
      </c>
      <c r="K20" s="102">
        <v>0</v>
      </c>
      <c r="L20" s="102">
        <v>0</v>
      </c>
      <c r="M20" s="102">
        <v>0</v>
      </c>
    </row>
    <row r="21" spans="1:13" ht="15.75" customHeight="1" x14ac:dyDescent="0.2">
      <c r="A21" s="2" t="s">
        <v>246</v>
      </c>
      <c r="B21" s="4">
        <f>-'Dep &amp; Amortization Sch'!B29</f>
        <v>-850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</row>
    <row r="22" spans="1:13" ht="15.75" customHeight="1" x14ac:dyDescent="0.2">
      <c r="A22" s="67" t="s">
        <v>247</v>
      </c>
      <c r="B22" s="96">
        <f t="shared" ref="B22:M22" si="2">SUM(B20:B21)</f>
        <v>-850</v>
      </c>
      <c r="C22" s="96">
        <f t="shared" si="2"/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-3500</v>
      </c>
      <c r="K22" s="96">
        <f t="shared" si="2"/>
        <v>0</v>
      </c>
      <c r="L22" s="96">
        <f t="shared" si="2"/>
        <v>0</v>
      </c>
      <c r="M22" s="96">
        <f t="shared" si="2"/>
        <v>0</v>
      </c>
    </row>
    <row r="23" spans="1:13" ht="15.75" customHeight="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.75" customHeight="1" x14ac:dyDescent="0.2">
      <c r="A24" s="67" t="s">
        <v>248</v>
      </c>
      <c r="B24" s="96">
        <f t="shared" ref="B24:M24" si="3">B12+B17+B22</f>
        <v>871590</v>
      </c>
      <c r="C24" s="96">
        <f t="shared" si="3"/>
        <v>-3660</v>
      </c>
      <c r="D24" s="96">
        <f t="shared" si="3"/>
        <v>-10</v>
      </c>
      <c r="E24" s="96">
        <f t="shared" si="3"/>
        <v>-1010</v>
      </c>
      <c r="F24" s="96">
        <f t="shared" si="3"/>
        <v>-10</v>
      </c>
      <c r="G24" s="96">
        <f t="shared" si="3"/>
        <v>-10</v>
      </c>
      <c r="H24" s="96">
        <f t="shared" si="3"/>
        <v>-10</v>
      </c>
      <c r="I24" s="96">
        <f t="shared" si="3"/>
        <v>-25110</v>
      </c>
      <c r="J24" s="96">
        <f t="shared" si="3"/>
        <v>5655.2180000000008</v>
      </c>
      <c r="K24" s="96">
        <f t="shared" si="3"/>
        <v>-1848.4775000000011</v>
      </c>
      <c r="L24" s="96">
        <f t="shared" si="3"/>
        <v>-4431.0864999999994</v>
      </c>
      <c r="M24" s="96">
        <f t="shared" si="3"/>
        <v>-4848.4775000000036</v>
      </c>
    </row>
    <row r="25" spans="1:13" ht="15.75" customHeight="1" x14ac:dyDescent="0.2">
      <c r="A25" s="2" t="s">
        <v>249</v>
      </c>
      <c r="B25" s="102">
        <v>0</v>
      </c>
      <c r="C25" s="4">
        <f t="shared" ref="C25:M25" si="4">B26</f>
        <v>871590</v>
      </c>
      <c r="D25" s="4">
        <f t="shared" si="4"/>
        <v>867930</v>
      </c>
      <c r="E25" s="4">
        <f t="shared" si="4"/>
        <v>867920</v>
      </c>
      <c r="F25" s="4">
        <f t="shared" si="4"/>
        <v>866910</v>
      </c>
      <c r="G25" s="4">
        <f t="shared" si="4"/>
        <v>866900</v>
      </c>
      <c r="H25" s="4">
        <f t="shared" si="4"/>
        <v>866890</v>
      </c>
      <c r="I25" s="4">
        <f t="shared" si="4"/>
        <v>866880</v>
      </c>
      <c r="J25" s="4">
        <f t="shared" si="4"/>
        <v>841770</v>
      </c>
      <c r="K25" s="4">
        <f t="shared" si="4"/>
        <v>847425.21799999999</v>
      </c>
      <c r="L25" s="4">
        <f t="shared" si="4"/>
        <v>845576.74049999996</v>
      </c>
      <c r="M25" s="4">
        <f t="shared" si="4"/>
        <v>841145.65399999998</v>
      </c>
    </row>
    <row r="26" spans="1:13" ht="15.75" customHeight="1" x14ac:dyDescent="0.2">
      <c r="A26" s="67" t="s">
        <v>250</v>
      </c>
      <c r="B26" s="96">
        <f t="shared" ref="B26:M26" si="5">B24+B25</f>
        <v>871590</v>
      </c>
      <c r="C26" s="96">
        <f t="shared" si="5"/>
        <v>867930</v>
      </c>
      <c r="D26" s="96">
        <f t="shared" si="5"/>
        <v>867920</v>
      </c>
      <c r="E26" s="96">
        <f t="shared" si="5"/>
        <v>866910</v>
      </c>
      <c r="F26" s="96">
        <f t="shared" si="5"/>
        <v>866900</v>
      </c>
      <c r="G26" s="96">
        <f t="shared" si="5"/>
        <v>866890</v>
      </c>
      <c r="H26" s="96">
        <f t="shared" si="5"/>
        <v>866880</v>
      </c>
      <c r="I26" s="96">
        <f t="shared" si="5"/>
        <v>841770</v>
      </c>
      <c r="J26" s="96">
        <f t="shared" si="5"/>
        <v>847425.21799999999</v>
      </c>
      <c r="K26" s="96">
        <f t="shared" si="5"/>
        <v>845576.74049999996</v>
      </c>
      <c r="L26" s="96">
        <f t="shared" si="5"/>
        <v>841145.65399999998</v>
      </c>
      <c r="M26" s="96">
        <f t="shared" si="5"/>
        <v>836297.17649999994</v>
      </c>
    </row>
    <row r="27" spans="1:13" ht="15.75" customHeight="1" x14ac:dyDescent="0.2">
      <c r="J27" s="9"/>
      <c r="K27" s="9"/>
      <c r="L27" s="9"/>
      <c r="M27" s="9"/>
    </row>
    <row r="28" spans="1:13" ht="15.75" customHeight="1" x14ac:dyDescent="0.15"/>
    <row r="29" spans="1:13" ht="15.75" customHeight="1" x14ac:dyDescent="0.15"/>
    <row r="30" spans="1:13" ht="15.75" customHeight="1" x14ac:dyDescent="0.15"/>
    <row r="31" spans="1:13" ht="15.75" customHeight="1" x14ac:dyDescent="0.15"/>
    <row r="32" spans="1:13" ht="15.75" customHeight="1" x14ac:dyDescent="0.2">
      <c r="A32" s="1" t="s">
        <v>251</v>
      </c>
    </row>
    <row r="33" spans="1:1" ht="15.75" customHeight="1" x14ac:dyDescent="0.2">
      <c r="A33" s="2" t="s">
        <v>252</v>
      </c>
    </row>
    <row r="34" spans="1:1" ht="15.75" customHeight="1" x14ac:dyDescent="0.2">
      <c r="A34" s="2" t="s">
        <v>253</v>
      </c>
    </row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0.1640625" customWidth="1"/>
    <col min="2" max="2" width="10.83203125" customWidth="1"/>
    <col min="3" max="3" width="10.5" customWidth="1"/>
    <col min="4" max="4" width="10.83203125" customWidth="1"/>
    <col min="5" max="10" width="11.6640625" customWidth="1"/>
    <col min="11" max="13" width="10.5" customWidth="1"/>
    <col min="14" max="26" width="7.6640625" customWidth="1"/>
  </cols>
  <sheetData>
    <row r="1" spans="1:21" ht="47.25" customHeight="1" x14ac:dyDescent="0.2">
      <c r="A1" s="85" t="s">
        <v>254</v>
      </c>
    </row>
    <row r="2" spans="1:21" x14ac:dyDescent="0.2">
      <c r="A2" s="2" t="s">
        <v>255</v>
      </c>
    </row>
    <row r="3" spans="1:21" x14ac:dyDescent="0.2">
      <c r="A3" s="16"/>
      <c r="B3" s="23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3" t="s">
        <v>15</v>
      </c>
      <c r="M3" s="23" t="s">
        <v>16</v>
      </c>
      <c r="N3" s="86"/>
      <c r="O3" s="86"/>
      <c r="P3" s="86"/>
      <c r="Q3" s="86"/>
      <c r="R3" s="86"/>
      <c r="S3" s="86"/>
      <c r="T3" s="86"/>
      <c r="U3" s="86"/>
    </row>
    <row r="4" spans="1:21" x14ac:dyDescent="0.2">
      <c r="A4" s="105" t="s">
        <v>234</v>
      </c>
      <c r="J4" s="9"/>
      <c r="K4" s="9"/>
      <c r="L4" s="9"/>
      <c r="M4" s="9"/>
    </row>
    <row r="5" spans="1:21" x14ac:dyDescent="0.2">
      <c r="A5" s="2" t="s">
        <v>200</v>
      </c>
      <c r="B5" s="4">
        <f>'IS YR 2'!B35</f>
        <v>-11866.645222222221</v>
      </c>
      <c r="C5" s="4">
        <f>'IS YR 2'!C35</f>
        <v>-9885.4272222222244</v>
      </c>
      <c r="D5" s="4">
        <f>'IS YR 2'!D35</f>
        <v>2127.8340277777825</v>
      </c>
      <c r="E5" s="4">
        <f>'IS YR 2'!E35</f>
        <v>15467.617777777774</v>
      </c>
      <c r="F5" s="4">
        <f>'IS YR 2'!F35</f>
        <v>2127.8340277777825</v>
      </c>
      <c r="G5" s="4">
        <f>'IS YR 2'!G35</f>
        <v>2127.8340277777825</v>
      </c>
      <c r="H5" s="4">
        <f>'IS YR 2'!H35</f>
        <v>6741.0952777777784</v>
      </c>
      <c r="I5" s="4">
        <f>'IS YR 2'!I35</f>
        <v>8267.6177777777739</v>
      </c>
      <c r="J5" s="4">
        <f>'IS YR 2'!J35</f>
        <v>25194.140277777788</v>
      </c>
      <c r="K5" s="4">
        <f>'IS YR 2'!K35</f>
        <v>27257.401527777776</v>
      </c>
      <c r="L5" s="4">
        <f>'IS YR 2'!L35</f>
        <v>43597.185277777782</v>
      </c>
      <c r="M5" s="4">
        <f>'IS YR 2'!M35</f>
        <v>47323.707777777774</v>
      </c>
    </row>
    <row r="6" spans="1:21" x14ac:dyDescent="0.2">
      <c r="A6" s="2" t="s">
        <v>235</v>
      </c>
      <c r="B6" s="4">
        <f>SUM('IS YR 2'!B24:B25)</f>
        <v>120.97222222222223</v>
      </c>
      <c r="C6" s="4">
        <f>SUM('IS YR 2'!C24:C25)</f>
        <v>120.97222222222223</v>
      </c>
      <c r="D6" s="4">
        <f>SUM('IS YR 2'!D24:D25)</f>
        <v>120.97222222222223</v>
      </c>
      <c r="E6" s="4">
        <f>SUM('IS YR 2'!E24:E25)</f>
        <v>120.97222222222223</v>
      </c>
      <c r="F6" s="4">
        <f>SUM('IS YR 2'!F24:F25)</f>
        <v>120.97222222222223</v>
      </c>
      <c r="G6" s="4">
        <f>SUM('IS YR 2'!G24:G25)</f>
        <v>120.97222222222223</v>
      </c>
      <c r="H6" s="4">
        <f>SUM('IS YR 2'!H24:H25)</f>
        <v>120.97222222222223</v>
      </c>
      <c r="I6" s="4">
        <f>SUM('IS YR 2'!I24:I25)</f>
        <v>120.97222222222223</v>
      </c>
      <c r="J6" s="4">
        <f>SUM('IS YR 2'!J24:J25)</f>
        <v>120.97222222222223</v>
      </c>
      <c r="K6" s="4">
        <f>SUM('IS YR 2'!K24:K25)</f>
        <v>170.97222222222223</v>
      </c>
      <c r="L6" s="4">
        <f>SUM('IS YR 2'!L24:L25)</f>
        <v>170.97222222222223</v>
      </c>
      <c r="M6" s="4">
        <f>SUM('IS YR 2'!M24:M25)</f>
        <v>170.97222222222223</v>
      </c>
    </row>
    <row r="7" spans="1:21" x14ac:dyDescent="0.2">
      <c r="A7" s="2" t="s">
        <v>256</v>
      </c>
      <c r="B7" s="102">
        <v>0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</row>
    <row r="8" spans="1:21" x14ac:dyDescent="0.2">
      <c r="A8" s="2" t="s">
        <v>237</v>
      </c>
      <c r="B8" s="4">
        <f>-('BS YR2 '!B6-'BS YR1'!M6)</f>
        <v>-30624</v>
      </c>
      <c r="C8" s="4">
        <f>-('BS YR2 '!C6-'BS YR2 '!B6)</f>
        <v>6960</v>
      </c>
      <c r="D8" s="4">
        <f>-('BS YR2 '!D6-'BS YR2 '!C6)</f>
        <v>8700</v>
      </c>
      <c r="E8" s="4">
        <f>-('BS YR2 '!E6-'BS YR2 '!D6)</f>
        <v>-20880</v>
      </c>
      <c r="F8" s="4">
        <f>-('BS YR2 '!F6-'BS YR2 '!E6)</f>
        <v>8700</v>
      </c>
      <c r="G8" s="4">
        <f>-('BS YR2 '!G6-'BS YR2 '!F6)</f>
        <v>8700</v>
      </c>
      <c r="H8" s="4">
        <f>-('BS YR2 '!H6-'BS YR2 '!G6)</f>
        <v>-41760</v>
      </c>
      <c r="I8" s="4">
        <f>-('BS YR2 '!I6-'BS YR2 '!H6)</f>
        <v>13920</v>
      </c>
      <c r="J8" s="4">
        <f>-('BS YR2 '!J6-'BS YR2 '!I6)</f>
        <v>17400</v>
      </c>
      <c r="K8" s="4">
        <f>-('BS YR2 '!K6-'BS YR2 '!J6)</f>
        <v>-67860</v>
      </c>
      <c r="L8" s="4">
        <f>-('BS YR2 '!L6-'BS YR2 '!K6)</f>
        <v>24360</v>
      </c>
      <c r="M8" s="4">
        <f>-('BS YR2 '!M6-'BS YR2 '!L6)</f>
        <v>27840</v>
      </c>
    </row>
    <row r="9" spans="1:21" x14ac:dyDescent="0.2">
      <c r="A9" s="2" t="s">
        <v>238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</row>
    <row r="10" spans="1:21" x14ac:dyDescent="0.2">
      <c r="A10" s="2" t="s">
        <v>239</v>
      </c>
      <c r="B10" s="4">
        <f>-'Prepaid Expense Schedule'!B6</f>
        <v>-7500</v>
      </c>
      <c r="C10" s="102">
        <v>0</v>
      </c>
      <c r="D10" s="102">
        <v>0</v>
      </c>
      <c r="E10" s="102">
        <v>0</v>
      </c>
      <c r="F10" s="102">
        <v>0</v>
      </c>
      <c r="G10" s="102">
        <v>0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</row>
    <row r="11" spans="1:21" x14ac:dyDescent="0.2">
      <c r="A11" s="2" t="s">
        <v>240</v>
      </c>
      <c r="B11" s="4">
        <f>'IS YR 2'!B23</f>
        <v>625</v>
      </c>
      <c r="C11" s="4">
        <f>'IS YR 2'!C23</f>
        <v>625</v>
      </c>
      <c r="D11" s="4">
        <f>'IS YR 2'!D23</f>
        <v>625</v>
      </c>
      <c r="E11" s="4">
        <f>'IS YR 2'!E23</f>
        <v>625</v>
      </c>
      <c r="F11" s="4">
        <f>'IS YR 2'!F23</f>
        <v>625</v>
      </c>
      <c r="G11" s="4">
        <f>'IS YR 2'!G23</f>
        <v>625</v>
      </c>
      <c r="H11" s="4">
        <f>'IS YR 2'!H23</f>
        <v>625</v>
      </c>
      <c r="I11" s="4">
        <f>'IS YR 2'!I23</f>
        <v>625</v>
      </c>
      <c r="J11" s="4">
        <f>'IS YR 2'!J23</f>
        <v>625</v>
      </c>
      <c r="K11" s="4">
        <f>'IS YR 2'!K23</f>
        <v>625</v>
      </c>
      <c r="L11" s="4">
        <f>'IS YR 2'!L23</f>
        <v>625</v>
      </c>
      <c r="M11" s="4">
        <f>'IS YR 2'!M23</f>
        <v>625</v>
      </c>
    </row>
    <row r="12" spans="1:21" x14ac:dyDescent="0.2">
      <c r="A12" s="67" t="s">
        <v>241</v>
      </c>
      <c r="B12" s="96">
        <f t="shared" ref="B12:M12" si="0">SUM(B5:B11)</f>
        <v>-49244.672999999995</v>
      </c>
      <c r="C12" s="96">
        <f t="shared" si="0"/>
        <v>-2179.4550000000017</v>
      </c>
      <c r="D12" s="96">
        <f t="shared" si="0"/>
        <v>11573.806250000005</v>
      </c>
      <c r="E12" s="96">
        <f t="shared" si="0"/>
        <v>-4666.4100000000035</v>
      </c>
      <c r="F12" s="96">
        <f t="shared" si="0"/>
        <v>11573.806250000005</v>
      </c>
      <c r="G12" s="96">
        <f t="shared" si="0"/>
        <v>11573.806250000005</v>
      </c>
      <c r="H12" s="96">
        <f t="shared" si="0"/>
        <v>-34272.932499999995</v>
      </c>
      <c r="I12" s="96">
        <f t="shared" si="0"/>
        <v>22933.589999999997</v>
      </c>
      <c r="J12" s="96">
        <f t="shared" si="0"/>
        <v>43340.11250000001</v>
      </c>
      <c r="K12" s="96">
        <f t="shared" si="0"/>
        <v>-39806.626250000001</v>
      </c>
      <c r="L12" s="96">
        <f t="shared" si="0"/>
        <v>68753.157500000001</v>
      </c>
      <c r="M12" s="96">
        <f t="shared" si="0"/>
        <v>75959.679999999993</v>
      </c>
    </row>
    <row r="13" spans="1:2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1" x14ac:dyDescent="0.2">
      <c r="A14" s="105" t="s">
        <v>242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1" x14ac:dyDescent="0.2">
      <c r="A15" s="2" t="s">
        <v>225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21" x14ac:dyDescent="0.2">
      <c r="A16" s="2" t="s">
        <v>224</v>
      </c>
      <c r="B16" s="102">
        <v>0</v>
      </c>
      <c r="C16" s="4">
        <f t="shared" ref="C16:L16" si="1">B16</f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v>0</v>
      </c>
    </row>
    <row r="17" spans="1:26" x14ac:dyDescent="0.2">
      <c r="A17" s="67" t="s">
        <v>243</v>
      </c>
      <c r="B17" s="96">
        <f t="shared" ref="B17:J17" si="2">SUM(B15:B16)</f>
        <v>0</v>
      </c>
      <c r="C17" s="96">
        <f t="shared" si="2"/>
        <v>0</v>
      </c>
      <c r="D17" s="96">
        <f t="shared" si="2"/>
        <v>0</v>
      </c>
      <c r="E17" s="96">
        <f t="shared" si="2"/>
        <v>0</v>
      </c>
      <c r="F17" s="96">
        <f t="shared" si="2"/>
        <v>0</v>
      </c>
      <c r="G17" s="96">
        <f t="shared" si="2"/>
        <v>0</v>
      </c>
      <c r="H17" s="96">
        <f t="shared" si="2"/>
        <v>0</v>
      </c>
      <c r="I17" s="96">
        <f t="shared" si="2"/>
        <v>0</v>
      </c>
      <c r="J17" s="96">
        <f t="shared" si="2"/>
        <v>0</v>
      </c>
      <c r="K17" s="96">
        <f>SUM(K16)</f>
        <v>0</v>
      </c>
      <c r="L17" s="96">
        <f t="shared" ref="L17:M17" si="3">SUM(L15:L16)</f>
        <v>0</v>
      </c>
      <c r="M17" s="4">
        <f t="shared" si="3"/>
        <v>0</v>
      </c>
    </row>
    <row r="18" spans="1:26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26" x14ac:dyDescent="0.2">
      <c r="A19" s="105" t="s">
        <v>244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26" x14ac:dyDescent="0.2">
      <c r="A20" s="2" t="s">
        <v>245</v>
      </c>
      <c r="B20" s="4"/>
      <c r="C20" s="4"/>
      <c r="D20" s="4"/>
      <c r="E20" s="4"/>
      <c r="F20" s="4"/>
      <c r="G20" s="4"/>
      <c r="H20" s="4"/>
      <c r="I20" s="4"/>
      <c r="J20" s="4"/>
      <c r="K20" s="4">
        <f>-'Dep &amp; Amortization Sch'!C8</f>
        <v>-3000</v>
      </c>
      <c r="L20" s="4"/>
      <c r="M20" s="4"/>
    </row>
    <row r="21" spans="1:26" ht="15.75" customHeight="1" x14ac:dyDescent="0.2">
      <c r="A21" s="2" t="s">
        <v>246</v>
      </c>
      <c r="B21" s="4">
        <f>-'Dep &amp; Amortization Sch'!C30</f>
        <v>-10000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26" ht="15.75" customHeight="1" x14ac:dyDescent="0.2">
      <c r="A22" s="67" t="s">
        <v>257</v>
      </c>
      <c r="B22" s="96">
        <f t="shared" ref="B22:M22" si="4">SUM(B20:B21)</f>
        <v>-10000</v>
      </c>
      <c r="C22" s="96">
        <f t="shared" si="4"/>
        <v>0</v>
      </c>
      <c r="D22" s="96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-3000</v>
      </c>
      <c r="L22" s="96">
        <f t="shared" si="4"/>
        <v>0</v>
      </c>
      <c r="M22" s="96">
        <f t="shared" si="4"/>
        <v>0</v>
      </c>
    </row>
    <row r="23" spans="1:26" ht="15.75" customHeight="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26" ht="15.75" customHeight="1" x14ac:dyDescent="0.2">
      <c r="A24" s="2" t="s">
        <v>248</v>
      </c>
      <c r="B24" s="4">
        <f t="shared" ref="B24:M24" si="5">SUM(B12,B17,B22)</f>
        <v>-59244.672999999995</v>
      </c>
      <c r="C24" s="4">
        <f t="shared" si="5"/>
        <v>-2179.4550000000017</v>
      </c>
      <c r="D24" s="4">
        <f t="shared" si="5"/>
        <v>11573.806250000005</v>
      </c>
      <c r="E24" s="4">
        <f t="shared" si="5"/>
        <v>-4666.4100000000035</v>
      </c>
      <c r="F24" s="4">
        <f t="shared" si="5"/>
        <v>11573.806250000005</v>
      </c>
      <c r="G24" s="4">
        <f t="shared" si="5"/>
        <v>11573.806250000005</v>
      </c>
      <c r="H24" s="4">
        <f t="shared" si="5"/>
        <v>-34272.932499999995</v>
      </c>
      <c r="I24" s="4">
        <f t="shared" si="5"/>
        <v>22933.589999999997</v>
      </c>
      <c r="J24" s="4">
        <f t="shared" si="5"/>
        <v>43340.11250000001</v>
      </c>
      <c r="K24" s="4">
        <f t="shared" si="5"/>
        <v>-42806.626250000001</v>
      </c>
      <c r="L24" s="4">
        <f t="shared" si="5"/>
        <v>68753.157500000001</v>
      </c>
      <c r="M24" s="4">
        <f t="shared" si="5"/>
        <v>75959.679999999993</v>
      </c>
    </row>
    <row r="25" spans="1:26" ht="15.75" customHeight="1" x14ac:dyDescent="0.2">
      <c r="A25" s="2" t="s">
        <v>249</v>
      </c>
      <c r="B25" s="4">
        <f>'Cash Flow YR 1'!M26</f>
        <v>836297.17649999994</v>
      </c>
      <c r="C25" s="4">
        <f t="shared" ref="C25:M25" si="6">B26</f>
        <v>777052.50349999999</v>
      </c>
      <c r="D25" s="4">
        <f t="shared" si="6"/>
        <v>774873.04850000003</v>
      </c>
      <c r="E25" s="4">
        <f t="shared" si="6"/>
        <v>786446.85475000006</v>
      </c>
      <c r="F25" s="4">
        <f t="shared" si="6"/>
        <v>781780.44475000002</v>
      </c>
      <c r="G25" s="4">
        <f t="shared" si="6"/>
        <v>793354.25100000005</v>
      </c>
      <c r="H25" s="4">
        <f t="shared" si="6"/>
        <v>804928.05725000007</v>
      </c>
      <c r="I25" s="4">
        <f t="shared" si="6"/>
        <v>770655.12475000008</v>
      </c>
      <c r="J25" s="4">
        <f t="shared" si="6"/>
        <v>793588.71475000004</v>
      </c>
      <c r="K25" s="4">
        <f t="shared" si="6"/>
        <v>836928.82725000009</v>
      </c>
      <c r="L25" s="4">
        <f t="shared" si="6"/>
        <v>794122.20100000012</v>
      </c>
      <c r="M25" s="4">
        <f t="shared" si="6"/>
        <v>862875.35850000009</v>
      </c>
    </row>
    <row r="26" spans="1:26" ht="15.75" customHeight="1" x14ac:dyDescent="0.2">
      <c r="A26" s="87" t="s">
        <v>250</v>
      </c>
      <c r="B26" s="96">
        <f t="shared" ref="B26:M26" si="7">SUM(B24:B25)</f>
        <v>777052.50349999999</v>
      </c>
      <c r="C26" s="96">
        <f t="shared" si="7"/>
        <v>774873.04850000003</v>
      </c>
      <c r="D26" s="96">
        <f t="shared" si="7"/>
        <v>786446.85475000006</v>
      </c>
      <c r="E26" s="96">
        <f t="shared" si="7"/>
        <v>781780.44475000002</v>
      </c>
      <c r="F26" s="96">
        <f t="shared" si="7"/>
        <v>793354.25100000005</v>
      </c>
      <c r="G26" s="96">
        <f t="shared" si="7"/>
        <v>804928.05725000007</v>
      </c>
      <c r="H26" s="96">
        <f t="shared" si="7"/>
        <v>770655.12475000008</v>
      </c>
      <c r="I26" s="96">
        <f t="shared" si="7"/>
        <v>793588.71475000004</v>
      </c>
      <c r="J26" s="96">
        <f t="shared" si="7"/>
        <v>836928.82725000009</v>
      </c>
      <c r="K26" s="96">
        <f t="shared" si="7"/>
        <v>794122.20100000012</v>
      </c>
      <c r="L26" s="96">
        <f t="shared" si="7"/>
        <v>862875.35850000009</v>
      </c>
      <c r="M26" s="96">
        <f t="shared" si="7"/>
        <v>938835.03850000002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75" customHeight="1" x14ac:dyDescent="0.2">
      <c r="J27" s="9"/>
      <c r="K27" s="9"/>
      <c r="L27" s="9"/>
      <c r="M27" s="9"/>
    </row>
    <row r="28" spans="1:26" ht="15.75" customHeight="1" x14ac:dyDescent="0.15"/>
    <row r="29" spans="1:26" ht="15.75" customHeight="1" x14ac:dyDescent="0.15"/>
    <row r="30" spans="1:26" ht="15.75" customHeight="1" x14ac:dyDescent="0.15"/>
    <row r="31" spans="1:26" ht="15.75" customHeight="1" x14ac:dyDescent="0.15"/>
    <row r="32" spans="1:26" ht="15.75" customHeight="1" x14ac:dyDescent="0.2">
      <c r="A32" s="1" t="s">
        <v>251</v>
      </c>
    </row>
    <row r="33" spans="1:1" ht="15.75" customHeight="1" x14ac:dyDescent="0.2">
      <c r="A33" s="2" t="s">
        <v>252</v>
      </c>
    </row>
    <row r="34" spans="1:1" ht="15.75" customHeight="1" x14ac:dyDescent="0.15"/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tabSelected="1" workbookViewId="0">
      <selection activeCell="O33" sqref="O33"/>
    </sheetView>
  </sheetViews>
  <sheetFormatPr baseColWidth="10" defaultColWidth="12.6640625" defaultRowHeight="15" customHeight="1" x14ac:dyDescent="0.15"/>
  <cols>
    <col min="1" max="1" width="30.1640625" customWidth="1"/>
    <col min="2" max="2" width="10.33203125" customWidth="1"/>
    <col min="3" max="3" width="10.5" customWidth="1"/>
    <col min="4" max="4" width="14" customWidth="1"/>
    <col min="5" max="5" width="12.5" customWidth="1"/>
    <col min="6" max="6" width="10.83203125" customWidth="1"/>
    <col min="7" max="8" width="9.6640625" customWidth="1"/>
    <col min="9" max="11" width="10.5" customWidth="1"/>
    <col min="12" max="26" width="7.6640625" customWidth="1"/>
  </cols>
  <sheetData>
    <row r="1" spans="1:19" ht="60.75" customHeight="1" x14ac:dyDescent="0.2">
      <c r="A1" s="85" t="s">
        <v>258</v>
      </c>
    </row>
    <row r="2" spans="1:19" x14ac:dyDescent="0.2">
      <c r="A2" s="2" t="s">
        <v>259</v>
      </c>
    </row>
    <row r="3" spans="1:19" x14ac:dyDescent="0.2">
      <c r="A3" s="16"/>
      <c r="B3" s="23" t="s">
        <v>21</v>
      </c>
      <c r="C3" s="23" t="s">
        <v>22</v>
      </c>
      <c r="D3" s="23" t="s">
        <v>23</v>
      </c>
      <c r="E3" s="23" t="s">
        <v>231</v>
      </c>
      <c r="F3" s="86"/>
      <c r="L3" s="86"/>
      <c r="M3" s="86"/>
      <c r="N3" s="86"/>
      <c r="O3" s="86"/>
      <c r="P3" s="86"/>
      <c r="Q3" s="86"/>
      <c r="R3" s="86"/>
      <c r="S3" s="86"/>
    </row>
    <row r="4" spans="1:19" x14ac:dyDescent="0.2">
      <c r="A4" s="105" t="s">
        <v>234</v>
      </c>
    </row>
    <row r="5" spans="1:19" x14ac:dyDescent="0.2">
      <c r="A5" s="2" t="s">
        <v>200</v>
      </c>
      <c r="B5" s="4">
        <f>'IS YR 3'!B36</f>
        <v>17725.240833333344</v>
      </c>
      <c r="C5" s="4">
        <f>'IS YR 3'!C36</f>
        <v>63574.808333333334</v>
      </c>
      <c r="D5" s="4">
        <f>'IS YR 3'!D36</f>
        <v>122501.33083333333</v>
      </c>
      <c r="E5" s="4">
        <f>'IS YR 3'!E36</f>
        <v>209607.42083333334</v>
      </c>
      <c r="F5" s="4"/>
    </row>
    <row r="6" spans="1:19" x14ac:dyDescent="0.2">
      <c r="A6" s="2" t="s">
        <v>235</v>
      </c>
      <c r="B6" s="4">
        <f>SUM('IS YR 3'!B25:B26)</f>
        <v>762.91666666666663</v>
      </c>
      <c r="C6" s="4">
        <f>SUM('IS YR 3'!C25:C26)</f>
        <v>762.91666666666663</v>
      </c>
      <c r="D6" s="4">
        <f>SUM('IS YR 3'!D25:D26)</f>
        <v>762.91666666666663</v>
      </c>
      <c r="E6" s="4">
        <f>SUM('IS YR 3'!E25:E26)</f>
        <v>762.91666666666663</v>
      </c>
      <c r="F6" s="4"/>
    </row>
    <row r="7" spans="1:19" x14ac:dyDescent="0.2">
      <c r="A7" s="2" t="s">
        <v>256</v>
      </c>
      <c r="B7" s="4">
        <f>-'Sales Projections'!B23</f>
        <v>-34000</v>
      </c>
      <c r="C7" s="4">
        <f>-('Sales Projections'!C23-'Sales Projections'!B23)</f>
        <v>-51000</v>
      </c>
      <c r="D7" s="4">
        <f>-('Sales Projections'!D23-'Sales Projections'!C23)</f>
        <v>-85000</v>
      </c>
      <c r="E7" s="4">
        <f>-('Sales Projections'!E23-'Sales Projections'!D23)</f>
        <v>-85000</v>
      </c>
    </row>
    <row r="8" spans="1:19" x14ac:dyDescent="0.2">
      <c r="A8" s="2" t="s">
        <v>237</v>
      </c>
      <c r="B8" s="4">
        <f>-('BS YR3'!B6-'BS YR2 '!M6)</f>
        <v>-100920</v>
      </c>
      <c r="C8" s="4">
        <f>-('BS YR3'!C6-'BS YR3'!B6)</f>
        <v>69600</v>
      </c>
      <c r="D8" s="4">
        <f>-('BS YR3'!D6-'BS YR3'!C6)</f>
        <v>3479.9999999999854</v>
      </c>
      <c r="E8" s="4">
        <f>-('BS YR3'!E6-'BS YR3'!D6)</f>
        <v>-539400</v>
      </c>
      <c r="F8" s="4"/>
    </row>
    <row r="9" spans="1:19" x14ac:dyDescent="0.2">
      <c r="A9" s="2" t="s">
        <v>238</v>
      </c>
      <c r="B9" s="102">
        <v>0</v>
      </c>
      <c r="C9" s="102">
        <v>0</v>
      </c>
      <c r="D9" s="102">
        <v>0</v>
      </c>
      <c r="E9" s="102">
        <v>0</v>
      </c>
      <c r="F9" s="4"/>
    </row>
    <row r="10" spans="1:19" x14ac:dyDescent="0.2">
      <c r="A10" s="2" t="s">
        <v>239</v>
      </c>
      <c r="B10" s="102">
        <f>'Prepaid Expense Schedule'!B25</f>
        <v>8000</v>
      </c>
      <c r="C10" s="102">
        <v>0</v>
      </c>
      <c r="D10" s="102">
        <v>0</v>
      </c>
      <c r="E10" s="102">
        <v>0</v>
      </c>
      <c r="F10" s="4"/>
    </row>
    <row r="11" spans="1:19" x14ac:dyDescent="0.2">
      <c r="A11" s="2" t="s">
        <v>240</v>
      </c>
      <c r="B11" s="4">
        <f>'Prepaid Expense Schedule'!B26</f>
        <v>2000</v>
      </c>
      <c r="C11" s="4">
        <f>'Prepaid Expense Schedule'!C26</f>
        <v>2000</v>
      </c>
      <c r="D11" s="4">
        <f>'Prepaid Expense Schedule'!D26</f>
        <v>2000</v>
      </c>
      <c r="E11" s="4">
        <f>'Prepaid Expense Schedule'!E26</f>
        <v>2000</v>
      </c>
      <c r="F11" s="4"/>
    </row>
    <row r="12" spans="1:19" x14ac:dyDescent="0.2">
      <c r="A12" s="67" t="s">
        <v>241</v>
      </c>
      <c r="B12" s="96">
        <f t="shared" ref="B12:E12" si="0">B5+B6+B7+B8+B9-B10+B11</f>
        <v>-122431.84249999998</v>
      </c>
      <c r="C12" s="96">
        <f t="shared" si="0"/>
        <v>84937.725000000006</v>
      </c>
      <c r="D12" s="96">
        <f t="shared" si="0"/>
        <v>43744.247499999983</v>
      </c>
      <c r="E12" s="96">
        <f t="shared" si="0"/>
        <v>-412029.66249999998</v>
      </c>
      <c r="F12" s="4"/>
    </row>
    <row r="13" spans="1:19" x14ac:dyDescent="0.2">
      <c r="B13" s="4"/>
      <c r="C13" s="4"/>
      <c r="D13" s="4"/>
      <c r="E13" s="4"/>
      <c r="F13" s="4"/>
    </row>
    <row r="14" spans="1:19" x14ac:dyDescent="0.2">
      <c r="A14" s="105" t="s">
        <v>242</v>
      </c>
      <c r="B14" s="4"/>
      <c r="C14" s="4"/>
      <c r="D14" s="4"/>
      <c r="E14" s="4"/>
      <c r="F14" s="4"/>
    </row>
    <row r="15" spans="1:19" x14ac:dyDescent="0.2">
      <c r="A15" s="2" t="s">
        <v>225</v>
      </c>
      <c r="B15" s="102">
        <v>0</v>
      </c>
      <c r="C15" s="102">
        <v>0</v>
      </c>
      <c r="D15" s="102">
        <v>0</v>
      </c>
      <c r="E15" s="102">
        <v>0</v>
      </c>
      <c r="F15" s="4"/>
    </row>
    <row r="16" spans="1:19" x14ac:dyDescent="0.2">
      <c r="A16" s="2" t="s">
        <v>224</v>
      </c>
      <c r="B16" s="102">
        <f>'Cash Flow YR2'!M16</f>
        <v>0</v>
      </c>
      <c r="C16" s="102">
        <f t="shared" ref="C16:E16" si="1">B16</f>
        <v>0</v>
      </c>
      <c r="D16" s="102">
        <f t="shared" si="1"/>
        <v>0</v>
      </c>
      <c r="E16" s="102">
        <f t="shared" si="1"/>
        <v>0</v>
      </c>
      <c r="F16" s="4"/>
    </row>
    <row r="17" spans="1:26" x14ac:dyDescent="0.2">
      <c r="A17" s="67" t="s">
        <v>243</v>
      </c>
      <c r="B17" s="96">
        <f t="shared" ref="B17:E17" si="2">SUM(B15:B16)</f>
        <v>0</v>
      </c>
      <c r="C17" s="96">
        <f t="shared" si="2"/>
        <v>0</v>
      </c>
      <c r="D17" s="96">
        <f t="shared" si="2"/>
        <v>0</v>
      </c>
      <c r="E17" s="96">
        <f t="shared" si="2"/>
        <v>0</v>
      </c>
      <c r="F17" s="4"/>
    </row>
    <row r="18" spans="1:26" x14ac:dyDescent="0.2">
      <c r="B18" s="4"/>
      <c r="C18" s="4"/>
      <c r="D18" s="4"/>
      <c r="E18" s="4"/>
      <c r="F18" s="4"/>
    </row>
    <row r="19" spans="1:26" x14ac:dyDescent="0.2">
      <c r="A19" s="105" t="s">
        <v>244</v>
      </c>
      <c r="B19" s="4"/>
      <c r="C19" s="4"/>
      <c r="D19" s="4"/>
      <c r="E19" s="4"/>
      <c r="F19" s="4"/>
    </row>
    <row r="20" spans="1:26" x14ac:dyDescent="0.2">
      <c r="A20" s="2" t="s">
        <v>245</v>
      </c>
      <c r="B20" s="4">
        <f>-'Dep &amp; Amortization Sch'!D9</f>
        <v>-5000</v>
      </c>
      <c r="C20" s="102">
        <v>0</v>
      </c>
      <c r="D20" s="102">
        <v>0</v>
      </c>
      <c r="E20" s="102">
        <v>0</v>
      </c>
      <c r="F20" s="4"/>
    </row>
    <row r="21" spans="1:26" ht="15.75" customHeight="1" x14ac:dyDescent="0.2">
      <c r="A21" s="2" t="s">
        <v>246</v>
      </c>
      <c r="B21" s="102">
        <v>0</v>
      </c>
      <c r="C21" s="102">
        <v>0</v>
      </c>
      <c r="D21" s="102">
        <v>0</v>
      </c>
      <c r="E21" s="102">
        <v>0</v>
      </c>
      <c r="F21" s="4"/>
    </row>
    <row r="22" spans="1:26" ht="15.75" customHeight="1" x14ac:dyDescent="0.2">
      <c r="A22" s="67" t="s">
        <v>260</v>
      </c>
      <c r="B22" s="96">
        <f t="shared" ref="B22:E22" si="3">SUM(B20:B21)</f>
        <v>-5000</v>
      </c>
      <c r="C22" s="96">
        <f t="shared" si="3"/>
        <v>0</v>
      </c>
      <c r="D22" s="96">
        <f t="shared" si="3"/>
        <v>0</v>
      </c>
      <c r="E22" s="96">
        <f t="shared" si="3"/>
        <v>0</v>
      </c>
      <c r="F22" s="4"/>
    </row>
    <row r="23" spans="1:26" ht="15.75" customHeight="1" x14ac:dyDescent="0.2">
      <c r="B23" s="4"/>
      <c r="C23" s="4"/>
      <c r="D23" s="4"/>
      <c r="E23" s="4"/>
      <c r="F23" s="4"/>
    </row>
    <row r="24" spans="1:26" ht="15.75" customHeight="1" x14ac:dyDescent="0.2">
      <c r="A24" s="2" t="s">
        <v>248</v>
      </c>
      <c r="B24" s="4">
        <f t="shared" ref="B24:E24" si="4">SUM(B12,B17,B22)</f>
        <v>-127431.84249999998</v>
      </c>
      <c r="C24" s="4">
        <f t="shared" si="4"/>
        <v>84937.725000000006</v>
      </c>
      <c r="D24" s="4">
        <f t="shared" si="4"/>
        <v>43744.247499999983</v>
      </c>
      <c r="E24" s="4">
        <f t="shared" si="4"/>
        <v>-412029.66249999998</v>
      </c>
      <c r="F24" s="4"/>
    </row>
    <row r="25" spans="1:26" ht="15.75" customHeight="1" x14ac:dyDescent="0.2">
      <c r="A25" s="2" t="s">
        <v>249</v>
      </c>
      <c r="B25" s="4">
        <f>'Cash Flow YR2'!M26</f>
        <v>938835.03850000002</v>
      </c>
      <c r="C25" s="4">
        <f t="shared" ref="C25:E25" si="5">B26</f>
        <v>811403.196</v>
      </c>
      <c r="D25" s="4">
        <f t="shared" si="5"/>
        <v>896340.92099999997</v>
      </c>
      <c r="E25" s="4">
        <f t="shared" si="5"/>
        <v>940085.16849999991</v>
      </c>
      <c r="F25" s="4"/>
    </row>
    <row r="26" spans="1:26" ht="15.75" customHeight="1" x14ac:dyDescent="0.2">
      <c r="A26" s="87" t="s">
        <v>250</v>
      </c>
      <c r="B26" s="96">
        <f t="shared" ref="B26:E26" si="6">SUM(B24:B25)</f>
        <v>811403.196</v>
      </c>
      <c r="C26" s="96">
        <f t="shared" si="6"/>
        <v>896340.92099999997</v>
      </c>
      <c r="D26" s="96">
        <f t="shared" si="6"/>
        <v>940085.16849999991</v>
      </c>
      <c r="E26" s="96">
        <f t="shared" si="6"/>
        <v>528055.50599999994</v>
      </c>
      <c r="F26" s="109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75" customHeight="1" x14ac:dyDescent="0.15"/>
    <row r="28" spans="1:26" ht="15.75" customHeight="1" x14ac:dyDescent="0.15"/>
    <row r="29" spans="1:26" ht="15.75" customHeight="1" x14ac:dyDescent="0.15"/>
    <row r="30" spans="1:26" ht="15.75" customHeight="1" x14ac:dyDescent="0.15"/>
    <row r="31" spans="1:26" ht="15.75" customHeight="1" x14ac:dyDescent="0.15"/>
    <row r="32" spans="1:26" ht="15.75" customHeight="1" x14ac:dyDescent="0.2">
      <c r="A32" s="1" t="s">
        <v>251</v>
      </c>
    </row>
    <row r="33" spans="1:1" ht="15.75" customHeight="1" x14ac:dyDescent="0.2">
      <c r="A33" s="2" t="s">
        <v>252</v>
      </c>
    </row>
    <row r="34" spans="1:1" ht="15.75" customHeight="1" x14ac:dyDescent="0.15"/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 x14ac:dyDescent="0.15"/>
  <cols>
    <col min="1" max="1" width="22" customWidth="1"/>
    <col min="2" max="2" width="11.1640625" customWidth="1"/>
    <col min="3" max="3" width="5.1640625" customWidth="1"/>
    <col min="4" max="4" width="27.83203125" customWidth="1"/>
    <col min="5" max="7" width="11.1640625" customWidth="1"/>
    <col min="8" max="8" width="20.1640625" customWidth="1"/>
    <col min="9" max="26" width="7.6640625" customWidth="1"/>
  </cols>
  <sheetData>
    <row r="1" spans="1:6" x14ac:dyDescent="0.2">
      <c r="A1" s="16" t="s">
        <v>58</v>
      </c>
    </row>
    <row r="3" spans="1:6" x14ac:dyDescent="0.2">
      <c r="A3" s="2" t="s">
        <v>59</v>
      </c>
      <c r="B3" s="11">
        <v>600</v>
      </c>
      <c r="D3" s="2" t="s">
        <v>60</v>
      </c>
    </row>
    <row r="4" spans="1:6" x14ac:dyDescent="0.2">
      <c r="A4" s="2" t="s">
        <v>61</v>
      </c>
      <c r="B4" s="11">
        <f>'Capital Budget Expenditures'!B4</f>
        <v>850</v>
      </c>
      <c r="D4" s="2" t="s">
        <v>62</v>
      </c>
    </row>
    <row r="5" spans="1:6" x14ac:dyDescent="0.2">
      <c r="A5" s="2" t="s">
        <v>63</v>
      </c>
      <c r="B5" s="11">
        <v>1000</v>
      </c>
      <c r="D5" s="2" t="s">
        <v>64</v>
      </c>
    </row>
    <row r="6" spans="1:6" x14ac:dyDescent="0.2">
      <c r="A6" s="2" t="s">
        <v>65</v>
      </c>
      <c r="B6" s="11">
        <v>800</v>
      </c>
      <c r="D6" s="2" t="s">
        <v>66</v>
      </c>
    </row>
    <row r="7" spans="1:6" x14ac:dyDescent="0.2">
      <c r="A7" s="2" t="s">
        <v>67</v>
      </c>
      <c r="B7" s="11">
        <v>150</v>
      </c>
      <c r="D7" s="2" t="s">
        <v>66</v>
      </c>
    </row>
    <row r="8" spans="1:6" x14ac:dyDescent="0.2">
      <c r="B8" s="11"/>
    </row>
    <row r="9" spans="1:6" x14ac:dyDescent="0.2">
      <c r="A9" s="2" t="s">
        <v>68</v>
      </c>
      <c r="B9" s="11">
        <f>SUM(B3:B7)</f>
        <v>3400</v>
      </c>
    </row>
    <row r="14" spans="1:6" x14ac:dyDescent="0.2">
      <c r="A14" s="16" t="s">
        <v>69</v>
      </c>
    </row>
    <row r="15" spans="1:6" x14ac:dyDescent="0.2">
      <c r="B15" s="17" t="s">
        <v>70</v>
      </c>
      <c r="C15" s="11"/>
      <c r="D15" s="11"/>
      <c r="E15" s="11"/>
      <c r="F15" s="11"/>
    </row>
    <row r="16" spans="1:6" x14ac:dyDescent="0.2">
      <c r="A16" s="2" t="s">
        <v>71</v>
      </c>
      <c r="B16" s="11">
        <v>5</v>
      </c>
    </row>
    <row r="17" spans="1:8" x14ac:dyDescent="0.2">
      <c r="A17" s="2" t="s">
        <v>72</v>
      </c>
      <c r="B17" s="11">
        <v>1.2</v>
      </c>
    </row>
    <row r="18" spans="1:8" x14ac:dyDescent="0.2">
      <c r="A18" s="2" t="s">
        <v>73</v>
      </c>
      <c r="B18" s="11">
        <v>1.1000000000000001</v>
      </c>
    </row>
    <row r="19" spans="1:8" x14ac:dyDescent="0.2">
      <c r="A19" s="2" t="s">
        <v>74</v>
      </c>
      <c r="B19" s="11">
        <v>3</v>
      </c>
    </row>
    <row r="20" spans="1:8" x14ac:dyDescent="0.2">
      <c r="A20" s="2" t="s">
        <v>75</v>
      </c>
      <c r="B20" s="11">
        <v>2</v>
      </c>
    </row>
    <row r="21" spans="1:8" ht="15.75" customHeight="1" x14ac:dyDescent="0.2">
      <c r="A21" s="2" t="s">
        <v>76</v>
      </c>
      <c r="B21" s="11">
        <v>2.25</v>
      </c>
    </row>
    <row r="22" spans="1:8" ht="15.75" customHeight="1" x14ac:dyDescent="0.2">
      <c r="A22" s="2" t="s">
        <v>77</v>
      </c>
      <c r="B22" s="11">
        <v>0.25</v>
      </c>
    </row>
    <row r="23" spans="1:8" ht="15.75" customHeight="1" x14ac:dyDescent="0.2">
      <c r="A23" s="2" t="s">
        <v>78</v>
      </c>
      <c r="B23" s="11">
        <v>9.9499999999999993</v>
      </c>
    </row>
    <row r="24" spans="1:8" ht="15.75" customHeight="1" x14ac:dyDescent="0.2">
      <c r="A24" s="2" t="s">
        <v>79</v>
      </c>
      <c r="B24" s="11">
        <v>0.05</v>
      </c>
    </row>
    <row r="25" spans="1:8" ht="15.75" customHeight="1" x14ac:dyDescent="0.2">
      <c r="A25" s="18" t="s">
        <v>80</v>
      </c>
      <c r="B25" s="19">
        <v>10</v>
      </c>
    </row>
    <row r="26" spans="1:8" ht="15.75" customHeight="1" x14ac:dyDescent="0.2">
      <c r="A26" s="2" t="s">
        <v>81</v>
      </c>
      <c r="B26" s="20">
        <f>SUM(B16:B25)</f>
        <v>34.799999999999997</v>
      </c>
    </row>
    <row r="27" spans="1:8" ht="15.75" customHeight="1" x14ac:dyDescent="0.15"/>
    <row r="28" spans="1:8" ht="15.75" customHeight="1" x14ac:dyDescent="0.2">
      <c r="A28" s="2" t="s">
        <v>82</v>
      </c>
      <c r="B28" s="21">
        <v>2.2499999999999999E-2</v>
      </c>
    </row>
    <row r="29" spans="1:8" ht="15.75" customHeight="1" x14ac:dyDescent="0.15"/>
    <row r="30" spans="1:8" ht="15.75" customHeight="1" x14ac:dyDescent="0.15"/>
    <row r="31" spans="1:8" ht="15.75" customHeight="1" x14ac:dyDescent="0.2">
      <c r="B31" s="11"/>
      <c r="C31" s="11"/>
      <c r="D31" s="11"/>
      <c r="E31" s="22"/>
      <c r="F31" s="22"/>
      <c r="H31" s="11"/>
    </row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2" width="12.1640625" customWidth="1"/>
    <col min="3" max="3" width="23.5" customWidth="1"/>
    <col min="4" max="4" width="17.83203125" customWidth="1"/>
    <col min="5" max="26" width="7.6640625" customWidth="1"/>
  </cols>
  <sheetData>
    <row r="1" spans="1:4" x14ac:dyDescent="0.2">
      <c r="A1" s="16" t="s">
        <v>83</v>
      </c>
      <c r="B1" s="16" t="s">
        <v>84</v>
      </c>
      <c r="C1" s="23" t="s">
        <v>85</v>
      </c>
    </row>
    <row r="2" spans="1:4" x14ac:dyDescent="0.2">
      <c r="C2" s="17"/>
    </row>
    <row r="3" spans="1:4" x14ac:dyDescent="0.2">
      <c r="A3" s="2" t="s">
        <v>86</v>
      </c>
      <c r="B3" s="4">
        <v>3500</v>
      </c>
      <c r="C3" s="17" t="s">
        <v>87</v>
      </c>
      <c r="D3" s="24" t="s">
        <v>88</v>
      </c>
    </row>
    <row r="4" spans="1:4" x14ac:dyDescent="0.2">
      <c r="A4" s="2" t="s">
        <v>89</v>
      </c>
      <c r="B4" s="4">
        <v>850</v>
      </c>
      <c r="C4" s="17" t="s">
        <v>90</v>
      </c>
      <c r="D4" s="24" t="s">
        <v>91</v>
      </c>
    </row>
    <row r="5" spans="1:4" x14ac:dyDescent="0.2">
      <c r="A5" s="2" t="s">
        <v>92</v>
      </c>
      <c r="B5" s="4">
        <v>10000</v>
      </c>
      <c r="C5" s="17" t="s">
        <v>93</v>
      </c>
      <c r="D5" s="24" t="s">
        <v>94</v>
      </c>
    </row>
    <row r="6" spans="1:4" x14ac:dyDescent="0.2">
      <c r="A6" s="2" t="s">
        <v>95</v>
      </c>
      <c r="B6" s="4">
        <v>3000</v>
      </c>
      <c r="C6" s="17" t="s">
        <v>96</v>
      </c>
      <c r="D6" s="24" t="s">
        <v>88</v>
      </c>
    </row>
    <row r="7" spans="1:4" x14ac:dyDescent="0.2">
      <c r="A7" s="2" t="s">
        <v>86</v>
      </c>
      <c r="B7" s="4">
        <v>5000</v>
      </c>
      <c r="C7" s="17" t="s">
        <v>97</v>
      </c>
      <c r="D7" s="24" t="s">
        <v>88</v>
      </c>
    </row>
    <row r="8" spans="1:4" x14ac:dyDescent="0.2">
      <c r="C8" s="17"/>
    </row>
    <row r="9" spans="1:4" x14ac:dyDescent="0.2">
      <c r="C9" s="17"/>
    </row>
    <row r="10" spans="1:4" x14ac:dyDescent="0.2">
      <c r="C10" s="17"/>
    </row>
    <row r="11" spans="1:4" x14ac:dyDescent="0.2">
      <c r="C11" s="17"/>
    </row>
    <row r="12" spans="1:4" x14ac:dyDescent="0.2">
      <c r="C12" s="17"/>
    </row>
    <row r="13" spans="1:4" x14ac:dyDescent="0.2">
      <c r="C13" s="17"/>
    </row>
    <row r="14" spans="1:4" x14ac:dyDescent="0.2">
      <c r="C14" s="17"/>
    </row>
    <row r="15" spans="1:4" x14ac:dyDescent="0.2">
      <c r="C15" s="17"/>
    </row>
    <row r="16" spans="1:4" x14ac:dyDescent="0.2">
      <c r="C16" s="17"/>
    </row>
    <row r="17" spans="3:3" x14ac:dyDescent="0.2">
      <c r="C17" s="17"/>
    </row>
    <row r="18" spans="3:3" x14ac:dyDescent="0.2">
      <c r="C18" s="17"/>
    </row>
    <row r="19" spans="3:3" x14ac:dyDescent="0.2">
      <c r="C19" s="17"/>
    </row>
    <row r="20" spans="3:3" x14ac:dyDescent="0.2">
      <c r="C20" s="17"/>
    </row>
    <row r="21" spans="3:3" ht="15.75" customHeight="1" x14ac:dyDescent="0.2">
      <c r="C21" s="17"/>
    </row>
    <row r="22" spans="3:3" ht="15.75" customHeight="1" x14ac:dyDescent="0.2">
      <c r="C22" s="17"/>
    </row>
    <row r="23" spans="3:3" ht="15.75" customHeight="1" x14ac:dyDescent="0.2">
      <c r="C23" s="17"/>
    </row>
    <row r="24" spans="3:3" ht="15.75" customHeight="1" x14ac:dyDescent="0.2">
      <c r="C24" s="17"/>
    </row>
    <row r="25" spans="3:3" ht="15.75" customHeight="1" x14ac:dyDescent="0.2">
      <c r="C25" s="17"/>
    </row>
    <row r="26" spans="3:3" ht="15.75" customHeight="1" x14ac:dyDescent="0.2">
      <c r="C26" s="17"/>
    </row>
    <row r="27" spans="3:3" ht="15.75" customHeight="1" x14ac:dyDescent="0.2">
      <c r="C27" s="17"/>
    </row>
    <row r="28" spans="3:3" ht="15.75" customHeight="1" x14ac:dyDescent="0.2">
      <c r="C28" s="17"/>
    </row>
    <row r="29" spans="3:3" ht="15.75" customHeight="1" x14ac:dyDescent="0.2">
      <c r="C29" s="17"/>
    </row>
    <row r="30" spans="3:3" ht="15.75" customHeight="1" x14ac:dyDescent="0.2">
      <c r="C30" s="17"/>
    </row>
    <row r="31" spans="3:3" ht="15.75" customHeight="1" x14ac:dyDescent="0.2">
      <c r="C31" s="17"/>
    </row>
    <row r="32" spans="3:3" ht="15.75" customHeight="1" x14ac:dyDescent="0.2">
      <c r="C32" s="17"/>
    </row>
    <row r="33" spans="3:3" ht="15.75" customHeight="1" x14ac:dyDescent="0.2">
      <c r="C33" s="17"/>
    </row>
    <row r="34" spans="3:3" ht="15.75" customHeight="1" x14ac:dyDescent="0.2">
      <c r="C34" s="17"/>
    </row>
    <row r="35" spans="3:3" ht="15.75" customHeight="1" x14ac:dyDescent="0.2">
      <c r="C35" s="17"/>
    </row>
    <row r="36" spans="3:3" ht="15.75" customHeight="1" x14ac:dyDescent="0.2">
      <c r="C36" s="17"/>
    </row>
    <row r="37" spans="3:3" ht="15.75" customHeight="1" x14ac:dyDescent="0.2">
      <c r="C37" s="17"/>
    </row>
    <row r="38" spans="3:3" ht="15.75" customHeight="1" x14ac:dyDescent="0.2">
      <c r="C38" s="17"/>
    </row>
    <row r="39" spans="3:3" ht="15.75" customHeight="1" x14ac:dyDescent="0.2">
      <c r="C39" s="17"/>
    </row>
    <row r="40" spans="3:3" ht="15.75" customHeight="1" x14ac:dyDescent="0.2">
      <c r="C40" s="17"/>
    </row>
    <row r="41" spans="3:3" ht="15.75" customHeight="1" x14ac:dyDescent="0.2">
      <c r="C41" s="17"/>
    </row>
    <row r="42" spans="3:3" ht="15.75" customHeight="1" x14ac:dyDescent="0.2">
      <c r="C42" s="17"/>
    </row>
    <row r="43" spans="3:3" ht="15.75" customHeight="1" x14ac:dyDescent="0.2">
      <c r="C43" s="17"/>
    </row>
    <row r="44" spans="3:3" ht="15.75" customHeight="1" x14ac:dyDescent="0.2">
      <c r="C44" s="17"/>
    </row>
    <row r="45" spans="3:3" ht="15.75" customHeight="1" x14ac:dyDescent="0.2">
      <c r="C45" s="17"/>
    </row>
    <row r="46" spans="3:3" ht="15.75" customHeight="1" x14ac:dyDescent="0.2">
      <c r="C46" s="17"/>
    </row>
    <row r="47" spans="3:3" ht="15.75" customHeight="1" x14ac:dyDescent="0.2">
      <c r="C47" s="17"/>
    </row>
    <row r="48" spans="3:3" ht="15.75" customHeight="1" x14ac:dyDescent="0.2">
      <c r="C48" s="17"/>
    </row>
    <row r="49" spans="3:3" ht="15.75" customHeight="1" x14ac:dyDescent="0.2">
      <c r="C49" s="17"/>
    </row>
    <row r="50" spans="3:3" ht="15.75" customHeight="1" x14ac:dyDescent="0.2">
      <c r="C50" s="17"/>
    </row>
    <row r="51" spans="3:3" ht="15.75" customHeight="1" x14ac:dyDescent="0.2">
      <c r="C51" s="17"/>
    </row>
    <row r="52" spans="3:3" ht="15.75" customHeight="1" x14ac:dyDescent="0.2">
      <c r="C52" s="17"/>
    </row>
    <row r="53" spans="3:3" ht="15.75" customHeight="1" x14ac:dyDescent="0.2">
      <c r="C53" s="17"/>
    </row>
    <row r="54" spans="3:3" ht="15.75" customHeight="1" x14ac:dyDescent="0.2">
      <c r="C54" s="17"/>
    </row>
    <row r="55" spans="3:3" ht="15.75" customHeight="1" x14ac:dyDescent="0.2">
      <c r="C55" s="17"/>
    </row>
    <row r="56" spans="3:3" ht="15.75" customHeight="1" x14ac:dyDescent="0.2">
      <c r="C56" s="17"/>
    </row>
    <row r="57" spans="3:3" ht="15.75" customHeight="1" x14ac:dyDescent="0.2">
      <c r="C57" s="17"/>
    </row>
    <row r="58" spans="3:3" ht="15.75" customHeight="1" x14ac:dyDescent="0.2">
      <c r="C58" s="17"/>
    </row>
    <row r="59" spans="3:3" ht="15.75" customHeight="1" x14ac:dyDescent="0.2">
      <c r="C59" s="17"/>
    </row>
    <row r="60" spans="3:3" ht="15.75" customHeight="1" x14ac:dyDescent="0.2">
      <c r="C60" s="17"/>
    </row>
    <row r="61" spans="3:3" ht="15.75" customHeight="1" x14ac:dyDescent="0.2">
      <c r="C61" s="17"/>
    </row>
    <row r="62" spans="3:3" ht="15.75" customHeight="1" x14ac:dyDescent="0.2">
      <c r="C62" s="17"/>
    </row>
    <row r="63" spans="3:3" ht="15.75" customHeight="1" x14ac:dyDescent="0.2">
      <c r="C63" s="17"/>
    </row>
    <row r="64" spans="3:3" ht="15.75" customHeight="1" x14ac:dyDescent="0.2">
      <c r="C64" s="17"/>
    </row>
    <row r="65" spans="3:3" ht="15.75" customHeight="1" x14ac:dyDescent="0.2">
      <c r="C65" s="17"/>
    </row>
    <row r="66" spans="3:3" ht="15.75" customHeight="1" x14ac:dyDescent="0.2">
      <c r="C66" s="17"/>
    </row>
    <row r="67" spans="3:3" ht="15.75" customHeight="1" x14ac:dyDescent="0.2">
      <c r="C67" s="17"/>
    </row>
    <row r="68" spans="3:3" ht="15.75" customHeight="1" x14ac:dyDescent="0.2">
      <c r="C68" s="17"/>
    </row>
    <row r="69" spans="3:3" ht="15.75" customHeight="1" x14ac:dyDescent="0.2">
      <c r="C69" s="17"/>
    </row>
    <row r="70" spans="3:3" ht="15.75" customHeight="1" x14ac:dyDescent="0.2">
      <c r="C70" s="17"/>
    </row>
    <row r="71" spans="3:3" ht="15.75" customHeight="1" x14ac:dyDescent="0.2">
      <c r="C71" s="17"/>
    </row>
    <row r="72" spans="3:3" ht="15.75" customHeight="1" x14ac:dyDescent="0.2">
      <c r="C72" s="17"/>
    </row>
    <row r="73" spans="3:3" ht="15.75" customHeight="1" x14ac:dyDescent="0.2">
      <c r="C73" s="17"/>
    </row>
    <row r="74" spans="3:3" ht="15.75" customHeight="1" x14ac:dyDescent="0.2">
      <c r="C74" s="17"/>
    </row>
    <row r="75" spans="3:3" ht="15.75" customHeight="1" x14ac:dyDescent="0.2">
      <c r="C75" s="17"/>
    </row>
    <row r="76" spans="3:3" ht="15.75" customHeight="1" x14ac:dyDescent="0.2">
      <c r="C76" s="17"/>
    </row>
    <row r="77" spans="3:3" ht="15.75" customHeight="1" x14ac:dyDescent="0.2">
      <c r="C77" s="17"/>
    </row>
    <row r="78" spans="3:3" ht="15.75" customHeight="1" x14ac:dyDescent="0.2">
      <c r="C78" s="17"/>
    </row>
    <row r="79" spans="3:3" ht="15.75" customHeight="1" x14ac:dyDescent="0.2">
      <c r="C79" s="17"/>
    </row>
    <row r="80" spans="3:3" ht="15.75" customHeight="1" x14ac:dyDescent="0.2">
      <c r="C80" s="17"/>
    </row>
    <row r="81" spans="3:3" ht="15.75" customHeight="1" x14ac:dyDescent="0.2">
      <c r="C81" s="17"/>
    </row>
    <row r="82" spans="3:3" ht="15.75" customHeight="1" x14ac:dyDescent="0.2">
      <c r="C82" s="17"/>
    </row>
    <row r="83" spans="3:3" ht="15.75" customHeight="1" x14ac:dyDescent="0.2">
      <c r="C83" s="17"/>
    </row>
    <row r="84" spans="3:3" ht="15.75" customHeight="1" x14ac:dyDescent="0.2">
      <c r="C84" s="17"/>
    </row>
    <row r="85" spans="3:3" ht="15.75" customHeight="1" x14ac:dyDescent="0.2">
      <c r="C85" s="17"/>
    </row>
    <row r="86" spans="3:3" ht="15.75" customHeight="1" x14ac:dyDescent="0.2">
      <c r="C86" s="17"/>
    </row>
    <row r="87" spans="3:3" ht="15.75" customHeight="1" x14ac:dyDescent="0.2">
      <c r="C87" s="17"/>
    </row>
    <row r="88" spans="3:3" ht="15.75" customHeight="1" x14ac:dyDescent="0.2">
      <c r="C88" s="17"/>
    </row>
    <row r="89" spans="3:3" ht="15.75" customHeight="1" x14ac:dyDescent="0.2">
      <c r="C89" s="17"/>
    </row>
    <row r="90" spans="3:3" ht="15.75" customHeight="1" x14ac:dyDescent="0.2">
      <c r="C90" s="17"/>
    </row>
    <row r="91" spans="3:3" ht="15.75" customHeight="1" x14ac:dyDescent="0.2">
      <c r="C91" s="17"/>
    </row>
    <row r="92" spans="3:3" ht="15.75" customHeight="1" x14ac:dyDescent="0.2">
      <c r="C92" s="17"/>
    </row>
    <row r="93" spans="3:3" ht="15.75" customHeight="1" x14ac:dyDescent="0.2">
      <c r="C93" s="17"/>
    </row>
    <row r="94" spans="3:3" ht="15.75" customHeight="1" x14ac:dyDescent="0.2">
      <c r="C94" s="17"/>
    </row>
    <row r="95" spans="3:3" ht="15.75" customHeight="1" x14ac:dyDescent="0.2">
      <c r="C95" s="17"/>
    </row>
    <row r="96" spans="3:3" ht="15.75" customHeight="1" x14ac:dyDescent="0.2">
      <c r="C96" s="17"/>
    </row>
    <row r="97" spans="3:3" ht="15.75" customHeight="1" x14ac:dyDescent="0.2">
      <c r="C97" s="17"/>
    </row>
    <row r="98" spans="3:3" ht="15.75" customHeight="1" x14ac:dyDescent="0.2">
      <c r="C98" s="17"/>
    </row>
    <row r="99" spans="3:3" ht="15.75" customHeight="1" x14ac:dyDescent="0.2">
      <c r="C99" s="17"/>
    </row>
    <row r="100" spans="3:3" ht="15.75" customHeight="1" x14ac:dyDescent="0.2">
      <c r="C100" s="17"/>
    </row>
    <row r="101" spans="3:3" ht="15.75" customHeight="1" x14ac:dyDescent="0.2">
      <c r="C101" s="17"/>
    </row>
    <row r="102" spans="3:3" ht="15.75" customHeight="1" x14ac:dyDescent="0.2">
      <c r="C102" s="17"/>
    </row>
    <row r="103" spans="3:3" ht="15.75" customHeight="1" x14ac:dyDescent="0.2">
      <c r="C103" s="17"/>
    </row>
    <row r="104" spans="3:3" ht="15.75" customHeight="1" x14ac:dyDescent="0.2">
      <c r="C104" s="17"/>
    </row>
    <row r="105" spans="3:3" ht="15.75" customHeight="1" x14ac:dyDescent="0.2">
      <c r="C105" s="17"/>
    </row>
    <row r="106" spans="3:3" ht="15.75" customHeight="1" x14ac:dyDescent="0.2">
      <c r="C106" s="17"/>
    </row>
    <row r="107" spans="3:3" ht="15.75" customHeight="1" x14ac:dyDescent="0.2">
      <c r="C107" s="17"/>
    </row>
    <row r="108" spans="3:3" ht="15.75" customHeight="1" x14ac:dyDescent="0.2">
      <c r="C108" s="17"/>
    </row>
    <row r="109" spans="3:3" ht="15.75" customHeight="1" x14ac:dyDescent="0.2">
      <c r="C109" s="17"/>
    </row>
    <row r="110" spans="3:3" ht="15.75" customHeight="1" x14ac:dyDescent="0.2">
      <c r="C110" s="17"/>
    </row>
    <row r="111" spans="3:3" ht="15.75" customHeight="1" x14ac:dyDescent="0.2">
      <c r="C111" s="17"/>
    </row>
    <row r="112" spans="3:3" ht="15.75" customHeight="1" x14ac:dyDescent="0.2">
      <c r="C112" s="17"/>
    </row>
    <row r="113" spans="3:3" ht="15.75" customHeight="1" x14ac:dyDescent="0.2">
      <c r="C113" s="17"/>
    </row>
    <row r="114" spans="3:3" ht="15.75" customHeight="1" x14ac:dyDescent="0.2">
      <c r="C114" s="17"/>
    </row>
    <row r="115" spans="3:3" ht="15.75" customHeight="1" x14ac:dyDescent="0.2">
      <c r="C115" s="17"/>
    </row>
    <row r="116" spans="3:3" ht="15.75" customHeight="1" x14ac:dyDescent="0.2">
      <c r="C116" s="17"/>
    </row>
    <row r="117" spans="3:3" ht="15.75" customHeight="1" x14ac:dyDescent="0.2">
      <c r="C117" s="17"/>
    </row>
    <row r="118" spans="3:3" ht="15.75" customHeight="1" x14ac:dyDescent="0.2">
      <c r="C118" s="17"/>
    </row>
    <row r="119" spans="3:3" ht="15.75" customHeight="1" x14ac:dyDescent="0.2">
      <c r="C119" s="17"/>
    </row>
    <row r="120" spans="3:3" ht="15.75" customHeight="1" x14ac:dyDescent="0.2">
      <c r="C120" s="17"/>
    </row>
    <row r="121" spans="3:3" ht="15.75" customHeight="1" x14ac:dyDescent="0.2">
      <c r="C121" s="17"/>
    </row>
    <row r="122" spans="3:3" ht="15.75" customHeight="1" x14ac:dyDescent="0.2">
      <c r="C122" s="17"/>
    </row>
    <row r="123" spans="3:3" ht="15.75" customHeight="1" x14ac:dyDescent="0.2">
      <c r="C123" s="17"/>
    </row>
    <row r="124" spans="3:3" ht="15.75" customHeight="1" x14ac:dyDescent="0.2">
      <c r="C124" s="17"/>
    </row>
    <row r="125" spans="3:3" ht="15.75" customHeight="1" x14ac:dyDescent="0.2">
      <c r="C125" s="17"/>
    </row>
    <row r="126" spans="3:3" ht="15.75" customHeight="1" x14ac:dyDescent="0.2">
      <c r="C126" s="17"/>
    </row>
    <row r="127" spans="3:3" ht="15.75" customHeight="1" x14ac:dyDescent="0.2">
      <c r="C127" s="17"/>
    </row>
    <row r="128" spans="3:3" ht="15.75" customHeight="1" x14ac:dyDescent="0.2">
      <c r="C128" s="17"/>
    </row>
    <row r="129" spans="3:3" ht="15.75" customHeight="1" x14ac:dyDescent="0.2">
      <c r="C129" s="17"/>
    </row>
    <row r="130" spans="3:3" ht="15.75" customHeight="1" x14ac:dyDescent="0.2">
      <c r="C130" s="17"/>
    </row>
    <row r="131" spans="3:3" ht="15.75" customHeight="1" x14ac:dyDescent="0.2">
      <c r="C131" s="17"/>
    </row>
    <row r="132" spans="3:3" ht="15.75" customHeight="1" x14ac:dyDescent="0.2">
      <c r="C132" s="17"/>
    </row>
    <row r="133" spans="3:3" ht="15.75" customHeight="1" x14ac:dyDescent="0.2">
      <c r="C133" s="17"/>
    </row>
    <row r="134" spans="3:3" ht="15.75" customHeight="1" x14ac:dyDescent="0.2">
      <c r="C134" s="17"/>
    </row>
    <row r="135" spans="3:3" ht="15.75" customHeight="1" x14ac:dyDescent="0.2">
      <c r="C135" s="17"/>
    </row>
    <row r="136" spans="3:3" ht="15.75" customHeight="1" x14ac:dyDescent="0.2">
      <c r="C136" s="17"/>
    </row>
    <row r="137" spans="3:3" ht="15.75" customHeight="1" x14ac:dyDescent="0.2">
      <c r="C137" s="17"/>
    </row>
    <row r="138" spans="3:3" ht="15.75" customHeight="1" x14ac:dyDescent="0.2">
      <c r="C138" s="17"/>
    </row>
    <row r="139" spans="3:3" ht="15.75" customHeight="1" x14ac:dyDescent="0.2">
      <c r="C139" s="17"/>
    </row>
    <row r="140" spans="3:3" ht="15.75" customHeight="1" x14ac:dyDescent="0.2">
      <c r="C140" s="17"/>
    </row>
    <row r="141" spans="3:3" ht="15.75" customHeight="1" x14ac:dyDescent="0.2">
      <c r="C141" s="17"/>
    </row>
    <row r="142" spans="3:3" ht="15.75" customHeight="1" x14ac:dyDescent="0.2">
      <c r="C142" s="17"/>
    </row>
    <row r="143" spans="3:3" ht="15.75" customHeight="1" x14ac:dyDescent="0.2">
      <c r="C143" s="17"/>
    </row>
    <row r="144" spans="3:3" ht="15.75" customHeight="1" x14ac:dyDescent="0.2">
      <c r="C144" s="17"/>
    </row>
    <row r="145" spans="3:3" ht="15.75" customHeight="1" x14ac:dyDescent="0.2">
      <c r="C145" s="17"/>
    </row>
    <row r="146" spans="3:3" ht="15.75" customHeight="1" x14ac:dyDescent="0.2">
      <c r="C146" s="17"/>
    </row>
    <row r="147" spans="3:3" ht="15.75" customHeight="1" x14ac:dyDescent="0.2">
      <c r="C147" s="17"/>
    </row>
    <row r="148" spans="3:3" ht="15.75" customHeight="1" x14ac:dyDescent="0.2">
      <c r="C148" s="17"/>
    </row>
    <row r="149" spans="3:3" ht="15.75" customHeight="1" x14ac:dyDescent="0.2">
      <c r="C149" s="17"/>
    </row>
    <row r="150" spans="3:3" ht="15.75" customHeight="1" x14ac:dyDescent="0.2">
      <c r="C150" s="17"/>
    </row>
    <row r="151" spans="3:3" ht="15.75" customHeight="1" x14ac:dyDescent="0.2">
      <c r="C151" s="17"/>
    </row>
    <row r="152" spans="3:3" ht="15.75" customHeight="1" x14ac:dyDescent="0.2">
      <c r="C152" s="17"/>
    </row>
    <row r="153" spans="3:3" ht="15.75" customHeight="1" x14ac:dyDescent="0.2">
      <c r="C153" s="17"/>
    </row>
    <row r="154" spans="3:3" ht="15.75" customHeight="1" x14ac:dyDescent="0.2">
      <c r="C154" s="17"/>
    </row>
    <row r="155" spans="3:3" ht="15.75" customHeight="1" x14ac:dyDescent="0.2">
      <c r="C155" s="17"/>
    </row>
    <row r="156" spans="3:3" ht="15.75" customHeight="1" x14ac:dyDescent="0.2">
      <c r="C156" s="17"/>
    </row>
    <row r="157" spans="3:3" ht="15.75" customHeight="1" x14ac:dyDescent="0.2">
      <c r="C157" s="17"/>
    </row>
    <row r="158" spans="3:3" ht="15.75" customHeight="1" x14ac:dyDescent="0.2">
      <c r="C158" s="17"/>
    </row>
    <row r="159" spans="3:3" ht="15.75" customHeight="1" x14ac:dyDescent="0.2">
      <c r="C159" s="17"/>
    </row>
    <row r="160" spans="3:3" ht="15.75" customHeight="1" x14ac:dyDescent="0.2">
      <c r="C160" s="17"/>
    </row>
    <row r="161" spans="3:3" ht="15.75" customHeight="1" x14ac:dyDescent="0.2">
      <c r="C161" s="17"/>
    </row>
    <row r="162" spans="3:3" ht="15.75" customHeight="1" x14ac:dyDescent="0.2">
      <c r="C162" s="17"/>
    </row>
    <row r="163" spans="3:3" ht="15.75" customHeight="1" x14ac:dyDescent="0.2">
      <c r="C163" s="17"/>
    </row>
    <row r="164" spans="3:3" ht="15.75" customHeight="1" x14ac:dyDescent="0.2">
      <c r="C164" s="17"/>
    </row>
    <row r="165" spans="3:3" ht="15.75" customHeight="1" x14ac:dyDescent="0.2">
      <c r="C165" s="17"/>
    </row>
    <row r="166" spans="3:3" ht="15.75" customHeight="1" x14ac:dyDescent="0.2">
      <c r="C166" s="17"/>
    </row>
    <row r="167" spans="3:3" ht="15.75" customHeight="1" x14ac:dyDescent="0.2">
      <c r="C167" s="17"/>
    </row>
    <row r="168" spans="3:3" ht="15.75" customHeight="1" x14ac:dyDescent="0.2">
      <c r="C168" s="17"/>
    </row>
    <row r="169" spans="3:3" ht="15.75" customHeight="1" x14ac:dyDescent="0.2">
      <c r="C169" s="17"/>
    </row>
    <row r="170" spans="3:3" ht="15.75" customHeight="1" x14ac:dyDescent="0.2">
      <c r="C170" s="17"/>
    </row>
    <row r="171" spans="3:3" ht="15.75" customHeight="1" x14ac:dyDescent="0.2">
      <c r="C171" s="17"/>
    </row>
    <row r="172" spans="3:3" ht="15.75" customHeight="1" x14ac:dyDescent="0.2">
      <c r="C172" s="17"/>
    </row>
    <row r="173" spans="3:3" ht="15.75" customHeight="1" x14ac:dyDescent="0.2">
      <c r="C173" s="17"/>
    </row>
    <row r="174" spans="3:3" ht="15.75" customHeight="1" x14ac:dyDescent="0.2">
      <c r="C174" s="17"/>
    </row>
    <row r="175" spans="3:3" ht="15.75" customHeight="1" x14ac:dyDescent="0.2">
      <c r="C175" s="17"/>
    </row>
    <row r="176" spans="3:3" ht="15.75" customHeight="1" x14ac:dyDescent="0.2">
      <c r="C176" s="17"/>
    </row>
    <row r="177" spans="3:3" ht="15.75" customHeight="1" x14ac:dyDescent="0.2">
      <c r="C177" s="17"/>
    </row>
    <row r="178" spans="3:3" ht="15.75" customHeight="1" x14ac:dyDescent="0.2">
      <c r="C178" s="17"/>
    </row>
    <row r="179" spans="3:3" ht="15.75" customHeight="1" x14ac:dyDescent="0.2">
      <c r="C179" s="17"/>
    </row>
    <row r="180" spans="3:3" ht="15.75" customHeight="1" x14ac:dyDescent="0.2">
      <c r="C180" s="17"/>
    </row>
    <row r="181" spans="3:3" ht="15.75" customHeight="1" x14ac:dyDescent="0.2">
      <c r="C181" s="17"/>
    </row>
    <row r="182" spans="3:3" ht="15.75" customHeight="1" x14ac:dyDescent="0.2">
      <c r="C182" s="17"/>
    </row>
    <row r="183" spans="3:3" ht="15.75" customHeight="1" x14ac:dyDescent="0.2">
      <c r="C183" s="17"/>
    </row>
    <row r="184" spans="3:3" ht="15.75" customHeight="1" x14ac:dyDescent="0.2">
      <c r="C184" s="17"/>
    </row>
    <row r="185" spans="3:3" ht="15.75" customHeight="1" x14ac:dyDescent="0.2">
      <c r="C185" s="17"/>
    </row>
    <row r="186" spans="3:3" ht="15.75" customHeight="1" x14ac:dyDescent="0.2">
      <c r="C186" s="17"/>
    </row>
    <row r="187" spans="3:3" ht="15.75" customHeight="1" x14ac:dyDescent="0.2">
      <c r="C187" s="17"/>
    </row>
    <row r="188" spans="3:3" ht="15.75" customHeight="1" x14ac:dyDescent="0.2">
      <c r="C188" s="17"/>
    </row>
    <row r="189" spans="3:3" ht="15.75" customHeight="1" x14ac:dyDescent="0.2">
      <c r="C189" s="17"/>
    </row>
    <row r="190" spans="3:3" ht="15.75" customHeight="1" x14ac:dyDescent="0.2">
      <c r="C190" s="17"/>
    </row>
    <row r="191" spans="3:3" ht="15.75" customHeight="1" x14ac:dyDescent="0.2">
      <c r="C191" s="17"/>
    </row>
    <row r="192" spans="3:3" ht="15.75" customHeight="1" x14ac:dyDescent="0.2">
      <c r="C192" s="17"/>
    </row>
    <row r="193" spans="3:3" ht="15.75" customHeight="1" x14ac:dyDescent="0.2">
      <c r="C193" s="17"/>
    </row>
    <row r="194" spans="3:3" ht="15.75" customHeight="1" x14ac:dyDescent="0.2">
      <c r="C194" s="17"/>
    </row>
    <row r="195" spans="3:3" ht="15.75" customHeight="1" x14ac:dyDescent="0.2">
      <c r="C195" s="17"/>
    </row>
    <row r="196" spans="3:3" ht="15.75" customHeight="1" x14ac:dyDescent="0.2">
      <c r="C196" s="17"/>
    </row>
    <row r="197" spans="3:3" ht="15.75" customHeight="1" x14ac:dyDescent="0.2">
      <c r="C197" s="17"/>
    </row>
    <row r="198" spans="3:3" ht="15.75" customHeight="1" x14ac:dyDescent="0.2">
      <c r="C198" s="17"/>
    </row>
    <row r="199" spans="3:3" ht="15.75" customHeight="1" x14ac:dyDescent="0.2">
      <c r="C199" s="17"/>
    </row>
    <row r="200" spans="3:3" ht="15.75" customHeight="1" x14ac:dyDescent="0.2">
      <c r="C200" s="17"/>
    </row>
    <row r="201" spans="3:3" ht="15.75" customHeight="1" x14ac:dyDescent="0.2">
      <c r="C201" s="17"/>
    </row>
    <row r="202" spans="3:3" ht="15.75" customHeight="1" x14ac:dyDescent="0.2">
      <c r="C202" s="17"/>
    </row>
    <row r="203" spans="3:3" ht="15.75" customHeight="1" x14ac:dyDescent="0.2">
      <c r="C203" s="17"/>
    </row>
    <row r="204" spans="3:3" ht="15.75" customHeight="1" x14ac:dyDescent="0.2">
      <c r="C204" s="17"/>
    </row>
    <row r="205" spans="3:3" ht="15.75" customHeight="1" x14ac:dyDescent="0.2">
      <c r="C205" s="17"/>
    </row>
    <row r="206" spans="3:3" ht="15.75" customHeight="1" x14ac:dyDescent="0.2">
      <c r="C206" s="17"/>
    </row>
    <row r="207" spans="3:3" ht="15.75" customHeight="1" x14ac:dyDescent="0.2">
      <c r="C207" s="17"/>
    </row>
    <row r="208" spans="3:3" ht="15.75" customHeight="1" x14ac:dyDescent="0.2">
      <c r="C208" s="17"/>
    </row>
    <row r="209" spans="3:3" ht="15.75" customHeight="1" x14ac:dyDescent="0.2">
      <c r="C209" s="17"/>
    </row>
    <row r="210" spans="3:3" ht="15.75" customHeight="1" x14ac:dyDescent="0.2">
      <c r="C210" s="17"/>
    </row>
    <row r="211" spans="3:3" ht="15.75" customHeight="1" x14ac:dyDescent="0.2">
      <c r="C211" s="17"/>
    </row>
    <row r="212" spans="3:3" ht="15.75" customHeight="1" x14ac:dyDescent="0.2">
      <c r="C212" s="17"/>
    </row>
    <row r="213" spans="3:3" ht="15.75" customHeight="1" x14ac:dyDescent="0.2">
      <c r="C213" s="17"/>
    </row>
    <row r="214" spans="3:3" ht="15.75" customHeight="1" x14ac:dyDescent="0.2">
      <c r="C214" s="17"/>
    </row>
    <row r="215" spans="3:3" ht="15.75" customHeight="1" x14ac:dyDescent="0.2">
      <c r="C215" s="17"/>
    </row>
    <row r="216" spans="3:3" ht="15.75" customHeight="1" x14ac:dyDescent="0.2">
      <c r="C216" s="17"/>
    </row>
    <row r="217" spans="3:3" ht="15.75" customHeight="1" x14ac:dyDescent="0.2">
      <c r="C217" s="17"/>
    </row>
    <row r="218" spans="3:3" ht="15.75" customHeight="1" x14ac:dyDescent="0.2">
      <c r="C218" s="17"/>
    </row>
    <row r="219" spans="3:3" ht="15.75" customHeight="1" x14ac:dyDescent="0.2">
      <c r="C219" s="17"/>
    </row>
    <row r="220" spans="3:3" ht="15.75" customHeight="1" x14ac:dyDescent="0.2">
      <c r="C220" s="17"/>
    </row>
    <row r="221" spans="3:3" ht="15.75" customHeight="1" x14ac:dyDescent="0.2">
      <c r="C221" s="17"/>
    </row>
    <row r="222" spans="3:3" ht="15.75" customHeight="1" x14ac:dyDescent="0.2">
      <c r="C222" s="17"/>
    </row>
    <row r="223" spans="3:3" ht="15.75" customHeight="1" x14ac:dyDescent="0.2">
      <c r="C223" s="17"/>
    </row>
    <row r="224" spans="3:3" ht="15.75" customHeight="1" x14ac:dyDescent="0.2">
      <c r="C224" s="17"/>
    </row>
    <row r="225" spans="3:3" ht="15.75" customHeight="1" x14ac:dyDescent="0.2">
      <c r="C225" s="17"/>
    </row>
    <row r="226" spans="3:3" ht="15.75" customHeight="1" x14ac:dyDescent="0.2">
      <c r="C226" s="17"/>
    </row>
    <row r="227" spans="3:3" ht="15.75" customHeight="1" x14ac:dyDescent="0.2">
      <c r="C227" s="17"/>
    </row>
    <row r="228" spans="3:3" ht="15.75" customHeight="1" x14ac:dyDescent="0.2">
      <c r="C228" s="17"/>
    </row>
    <row r="229" spans="3:3" ht="15.75" customHeight="1" x14ac:dyDescent="0.2">
      <c r="C229" s="17"/>
    </row>
    <row r="230" spans="3:3" ht="15.75" customHeight="1" x14ac:dyDescent="0.2">
      <c r="C230" s="17"/>
    </row>
    <row r="231" spans="3:3" ht="15.75" customHeight="1" x14ac:dyDescent="0.2">
      <c r="C231" s="17"/>
    </row>
    <row r="232" spans="3:3" ht="15.75" customHeight="1" x14ac:dyDescent="0.2">
      <c r="C232" s="17"/>
    </row>
    <row r="233" spans="3:3" ht="15.75" customHeight="1" x14ac:dyDescent="0.2">
      <c r="C233" s="17"/>
    </row>
    <row r="234" spans="3:3" ht="15.75" customHeight="1" x14ac:dyDescent="0.2">
      <c r="C234" s="17"/>
    </row>
    <row r="235" spans="3:3" ht="15.75" customHeight="1" x14ac:dyDescent="0.2">
      <c r="C235" s="17"/>
    </row>
    <row r="236" spans="3:3" ht="15.75" customHeight="1" x14ac:dyDescent="0.2">
      <c r="C236" s="17"/>
    </row>
    <row r="237" spans="3:3" ht="15.75" customHeight="1" x14ac:dyDescent="0.2">
      <c r="C237" s="17"/>
    </row>
    <row r="238" spans="3:3" ht="15.75" customHeight="1" x14ac:dyDescent="0.2">
      <c r="C238" s="17"/>
    </row>
    <row r="239" spans="3:3" ht="15.75" customHeight="1" x14ac:dyDescent="0.2">
      <c r="C239" s="17"/>
    </row>
    <row r="240" spans="3:3" ht="15.75" customHeight="1" x14ac:dyDescent="0.2">
      <c r="C240" s="17"/>
    </row>
    <row r="241" spans="3:3" ht="15.75" customHeight="1" x14ac:dyDescent="0.2">
      <c r="C241" s="17"/>
    </row>
    <row r="242" spans="3:3" ht="15.75" customHeight="1" x14ac:dyDescent="0.2">
      <c r="C242" s="17"/>
    </row>
    <row r="243" spans="3:3" ht="15.75" customHeight="1" x14ac:dyDescent="0.2">
      <c r="C243" s="17"/>
    </row>
    <row r="244" spans="3:3" ht="15.75" customHeight="1" x14ac:dyDescent="0.2">
      <c r="C244" s="17"/>
    </row>
    <row r="245" spans="3:3" ht="15.75" customHeight="1" x14ac:dyDescent="0.2">
      <c r="C245" s="17"/>
    </row>
    <row r="246" spans="3:3" ht="15.75" customHeight="1" x14ac:dyDescent="0.2">
      <c r="C246" s="17"/>
    </row>
    <row r="247" spans="3:3" ht="15.75" customHeight="1" x14ac:dyDescent="0.2">
      <c r="C247" s="17"/>
    </row>
    <row r="248" spans="3:3" ht="15.75" customHeight="1" x14ac:dyDescent="0.2">
      <c r="C248" s="17"/>
    </row>
    <row r="249" spans="3:3" ht="15.75" customHeight="1" x14ac:dyDescent="0.2">
      <c r="C249" s="17"/>
    </row>
    <row r="250" spans="3:3" ht="15.75" customHeight="1" x14ac:dyDescent="0.2">
      <c r="C250" s="17"/>
    </row>
    <row r="251" spans="3:3" ht="15.75" customHeight="1" x14ac:dyDescent="0.2">
      <c r="C251" s="17"/>
    </row>
    <row r="252" spans="3:3" ht="15.75" customHeight="1" x14ac:dyDescent="0.2">
      <c r="C252" s="17"/>
    </row>
    <row r="253" spans="3:3" ht="15.75" customHeight="1" x14ac:dyDescent="0.2">
      <c r="C253" s="17"/>
    </row>
    <row r="254" spans="3:3" ht="15.75" customHeight="1" x14ac:dyDescent="0.2">
      <c r="C254" s="17"/>
    </row>
    <row r="255" spans="3:3" ht="15.75" customHeight="1" x14ac:dyDescent="0.2">
      <c r="C255" s="17"/>
    </row>
    <row r="256" spans="3:3" ht="15.75" customHeight="1" x14ac:dyDescent="0.2">
      <c r="C256" s="17"/>
    </row>
    <row r="257" spans="3:3" ht="15.75" customHeight="1" x14ac:dyDescent="0.2">
      <c r="C257" s="17"/>
    </row>
    <row r="258" spans="3:3" ht="15.75" customHeight="1" x14ac:dyDescent="0.2">
      <c r="C258" s="17"/>
    </row>
    <row r="259" spans="3:3" ht="15.75" customHeight="1" x14ac:dyDescent="0.2">
      <c r="C259" s="17"/>
    </row>
    <row r="260" spans="3:3" ht="15.75" customHeight="1" x14ac:dyDescent="0.2">
      <c r="C260" s="17"/>
    </row>
    <row r="261" spans="3:3" ht="15.75" customHeight="1" x14ac:dyDescent="0.2">
      <c r="C261" s="17"/>
    </row>
    <row r="262" spans="3:3" ht="15.75" customHeight="1" x14ac:dyDescent="0.2">
      <c r="C262" s="17"/>
    </row>
    <row r="263" spans="3:3" ht="15.75" customHeight="1" x14ac:dyDescent="0.2">
      <c r="C263" s="17"/>
    </row>
    <row r="264" spans="3:3" ht="15.75" customHeight="1" x14ac:dyDescent="0.2">
      <c r="C264" s="17"/>
    </row>
    <row r="265" spans="3:3" ht="15.75" customHeight="1" x14ac:dyDescent="0.2">
      <c r="C265" s="17"/>
    </row>
    <row r="266" spans="3:3" ht="15.75" customHeight="1" x14ac:dyDescent="0.2">
      <c r="C266" s="17"/>
    </row>
    <row r="267" spans="3:3" ht="15.75" customHeight="1" x14ac:dyDescent="0.2">
      <c r="C267" s="17"/>
    </row>
    <row r="268" spans="3:3" ht="15.75" customHeight="1" x14ac:dyDescent="0.2">
      <c r="C268" s="17"/>
    </row>
    <row r="269" spans="3:3" ht="15.75" customHeight="1" x14ac:dyDescent="0.2">
      <c r="C269" s="17"/>
    </row>
    <row r="270" spans="3:3" ht="15.75" customHeight="1" x14ac:dyDescent="0.2">
      <c r="C270" s="17"/>
    </row>
    <row r="271" spans="3:3" ht="15.75" customHeight="1" x14ac:dyDescent="0.2">
      <c r="C271" s="17"/>
    </row>
    <row r="272" spans="3:3" ht="15.75" customHeight="1" x14ac:dyDescent="0.2">
      <c r="C272" s="17"/>
    </row>
    <row r="273" spans="3:3" ht="15.75" customHeight="1" x14ac:dyDescent="0.2">
      <c r="C273" s="17"/>
    </row>
    <row r="274" spans="3:3" ht="15.75" customHeight="1" x14ac:dyDescent="0.2">
      <c r="C274" s="17"/>
    </row>
    <row r="275" spans="3:3" ht="15.75" customHeight="1" x14ac:dyDescent="0.2">
      <c r="C275" s="17"/>
    </row>
    <row r="276" spans="3:3" ht="15.75" customHeight="1" x14ac:dyDescent="0.2">
      <c r="C276" s="17"/>
    </row>
    <row r="277" spans="3:3" ht="15.75" customHeight="1" x14ac:dyDescent="0.2">
      <c r="C277" s="17"/>
    </row>
    <row r="278" spans="3:3" ht="15.75" customHeight="1" x14ac:dyDescent="0.2">
      <c r="C278" s="17"/>
    </row>
    <row r="279" spans="3:3" ht="15.75" customHeight="1" x14ac:dyDescent="0.2">
      <c r="C279" s="17"/>
    </row>
    <row r="280" spans="3:3" ht="15.75" customHeight="1" x14ac:dyDescent="0.2">
      <c r="C280" s="17"/>
    </row>
    <row r="281" spans="3:3" ht="15.75" customHeight="1" x14ac:dyDescent="0.2">
      <c r="C281" s="17"/>
    </row>
    <row r="282" spans="3:3" ht="15.75" customHeight="1" x14ac:dyDescent="0.2">
      <c r="C282" s="17"/>
    </row>
    <row r="283" spans="3:3" ht="15.75" customHeight="1" x14ac:dyDescent="0.2">
      <c r="C283" s="17"/>
    </row>
    <row r="284" spans="3:3" ht="15.75" customHeight="1" x14ac:dyDescent="0.2">
      <c r="C284" s="17"/>
    </row>
    <row r="285" spans="3:3" ht="15.75" customHeight="1" x14ac:dyDescent="0.2">
      <c r="C285" s="17"/>
    </row>
    <row r="286" spans="3:3" ht="15.75" customHeight="1" x14ac:dyDescent="0.2">
      <c r="C286" s="17"/>
    </row>
    <row r="287" spans="3:3" ht="15.75" customHeight="1" x14ac:dyDescent="0.2">
      <c r="C287" s="17"/>
    </row>
    <row r="288" spans="3:3" ht="15.75" customHeight="1" x14ac:dyDescent="0.2">
      <c r="C288" s="17"/>
    </row>
    <row r="289" spans="3:3" ht="15.75" customHeight="1" x14ac:dyDescent="0.2">
      <c r="C289" s="17"/>
    </row>
    <row r="290" spans="3:3" ht="15.75" customHeight="1" x14ac:dyDescent="0.2">
      <c r="C290" s="17"/>
    </row>
    <row r="291" spans="3:3" ht="15.75" customHeight="1" x14ac:dyDescent="0.2">
      <c r="C291" s="17"/>
    </row>
    <row r="292" spans="3:3" ht="15.75" customHeight="1" x14ac:dyDescent="0.2">
      <c r="C292" s="17"/>
    </row>
    <row r="293" spans="3:3" ht="15.75" customHeight="1" x14ac:dyDescent="0.2">
      <c r="C293" s="17"/>
    </row>
    <row r="294" spans="3:3" ht="15.75" customHeight="1" x14ac:dyDescent="0.2">
      <c r="C294" s="17"/>
    </row>
    <row r="295" spans="3:3" ht="15.75" customHeight="1" x14ac:dyDescent="0.2">
      <c r="C295" s="17"/>
    </row>
    <row r="296" spans="3:3" ht="15.75" customHeight="1" x14ac:dyDescent="0.2">
      <c r="C296" s="17"/>
    </row>
    <row r="297" spans="3:3" ht="15.75" customHeight="1" x14ac:dyDescent="0.2">
      <c r="C297" s="17"/>
    </row>
    <row r="298" spans="3:3" ht="15.75" customHeight="1" x14ac:dyDescent="0.2">
      <c r="C298" s="17"/>
    </row>
    <row r="299" spans="3:3" ht="15.75" customHeight="1" x14ac:dyDescent="0.2">
      <c r="C299" s="17"/>
    </row>
    <row r="300" spans="3:3" ht="15.75" customHeight="1" x14ac:dyDescent="0.2">
      <c r="C300" s="17"/>
    </row>
    <row r="301" spans="3:3" ht="15.75" customHeight="1" x14ac:dyDescent="0.2">
      <c r="C301" s="17"/>
    </row>
    <row r="302" spans="3:3" ht="15.75" customHeight="1" x14ac:dyDescent="0.2">
      <c r="C302" s="17"/>
    </row>
    <row r="303" spans="3:3" ht="15.75" customHeight="1" x14ac:dyDescent="0.2">
      <c r="C303" s="17"/>
    </row>
    <row r="304" spans="3:3" ht="15.75" customHeight="1" x14ac:dyDescent="0.2">
      <c r="C304" s="17"/>
    </row>
    <row r="305" spans="3:3" ht="15.75" customHeight="1" x14ac:dyDescent="0.2">
      <c r="C305" s="17"/>
    </row>
    <row r="306" spans="3:3" ht="15.75" customHeight="1" x14ac:dyDescent="0.2">
      <c r="C306" s="17"/>
    </row>
    <row r="307" spans="3:3" ht="15.75" customHeight="1" x14ac:dyDescent="0.2">
      <c r="C307" s="17"/>
    </row>
    <row r="308" spans="3:3" ht="15.75" customHeight="1" x14ac:dyDescent="0.2">
      <c r="C308" s="17"/>
    </row>
    <row r="309" spans="3:3" ht="15.75" customHeight="1" x14ac:dyDescent="0.2">
      <c r="C309" s="17"/>
    </row>
    <row r="310" spans="3:3" ht="15.75" customHeight="1" x14ac:dyDescent="0.2">
      <c r="C310" s="17"/>
    </row>
    <row r="311" spans="3:3" ht="15.75" customHeight="1" x14ac:dyDescent="0.2">
      <c r="C311" s="17"/>
    </row>
    <row r="312" spans="3:3" ht="15.75" customHeight="1" x14ac:dyDescent="0.2">
      <c r="C312" s="17"/>
    </row>
    <row r="313" spans="3:3" ht="15.75" customHeight="1" x14ac:dyDescent="0.2">
      <c r="C313" s="17"/>
    </row>
    <row r="314" spans="3:3" ht="15.75" customHeight="1" x14ac:dyDescent="0.2">
      <c r="C314" s="17"/>
    </row>
    <row r="315" spans="3:3" ht="15.75" customHeight="1" x14ac:dyDescent="0.2">
      <c r="C315" s="17"/>
    </row>
    <row r="316" spans="3:3" ht="15.75" customHeight="1" x14ac:dyDescent="0.2">
      <c r="C316" s="17"/>
    </row>
    <row r="317" spans="3:3" ht="15.75" customHeight="1" x14ac:dyDescent="0.2">
      <c r="C317" s="17"/>
    </row>
    <row r="318" spans="3:3" ht="15.75" customHeight="1" x14ac:dyDescent="0.2">
      <c r="C318" s="17"/>
    </row>
    <row r="319" spans="3:3" ht="15.75" customHeight="1" x14ac:dyDescent="0.2">
      <c r="C319" s="17"/>
    </row>
    <row r="320" spans="3:3" ht="15.75" customHeight="1" x14ac:dyDescent="0.2">
      <c r="C320" s="17"/>
    </row>
    <row r="321" spans="3:3" ht="15.75" customHeight="1" x14ac:dyDescent="0.2">
      <c r="C321" s="17"/>
    </row>
    <row r="322" spans="3:3" ht="15.75" customHeight="1" x14ac:dyDescent="0.2">
      <c r="C322" s="17"/>
    </row>
    <row r="323" spans="3:3" ht="15.75" customHeight="1" x14ac:dyDescent="0.2">
      <c r="C323" s="17"/>
    </row>
    <row r="324" spans="3:3" ht="15.75" customHeight="1" x14ac:dyDescent="0.2">
      <c r="C324" s="17"/>
    </row>
    <row r="325" spans="3:3" ht="15.75" customHeight="1" x14ac:dyDescent="0.2">
      <c r="C325" s="17"/>
    </row>
    <row r="326" spans="3:3" ht="15.75" customHeight="1" x14ac:dyDescent="0.2">
      <c r="C326" s="17"/>
    </row>
    <row r="327" spans="3:3" ht="15.75" customHeight="1" x14ac:dyDescent="0.2">
      <c r="C327" s="17"/>
    </row>
    <row r="328" spans="3:3" ht="15.75" customHeight="1" x14ac:dyDescent="0.2">
      <c r="C328" s="17"/>
    </row>
    <row r="329" spans="3:3" ht="15.75" customHeight="1" x14ac:dyDescent="0.2">
      <c r="C329" s="17"/>
    </row>
    <row r="330" spans="3:3" ht="15.75" customHeight="1" x14ac:dyDescent="0.2">
      <c r="C330" s="17"/>
    </row>
    <row r="331" spans="3:3" ht="15.75" customHeight="1" x14ac:dyDescent="0.2">
      <c r="C331" s="17"/>
    </row>
    <row r="332" spans="3:3" ht="15.75" customHeight="1" x14ac:dyDescent="0.2">
      <c r="C332" s="17"/>
    </row>
    <row r="333" spans="3:3" ht="15.75" customHeight="1" x14ac:dyDescent="0.2">
      <c r="C333" s="17"/>
    </row>
    <row r="334" spans="3:3" ht="15.75" customHeight="1" x14ac:dyDescent="0.2">
      <c r="C334" s="17"/>
    </row>
    <row r="335" spans="3:3" ht="15.75" customHeight="1" x14ac:dyDescent="0.2">
      <c r="C335" s="17"/>
    </row>
    <row r="336" spans="3:3" ht="15.75" customHeight="1" x14ac:dyDescent="0.2">
      <c r="C336" s="17"/>
    </row>
    <row r="337" spans="3:3" ht="15.75" customHeight="1" x14ac:dyDescent="0.2">
      <c r="C337" s="17"/>
    </row>
    <row r="338" spans="3:3" ht="15.75" customHeight="1" x14ac:dyDescent="0.2">
      <c r="C338" s="17"/>
    </row>
    <row r="339" spans="3:3" ht="15.75" customHeight="1" x14ac:dyDescent="0.2">
      <c r="C339" s="17"/>
    </row>
    <row r="340" spans="3:3" ht="15.75" customHeight="1" x14ac:dyDescent="0.2">
      <c r="C340" s="17"/>
    </row>
    <row r="341" spans="3:3" ht="15.75" customHeight="1" x14ac:dyDescent="0.2">
      <c r="C341" s="17"/>
    </row>
    <row r="342" spans="3:3" ht="15.75" customHeight="1" x14ac:dyDescent="0.2">
      <c r="C342" s="17"/>
    </row>
    <row r="343" spans="3:3" ht="15.75" customHeight="1" x14ac:dyDescent="0.2">
      <c r="C343" s="17"/>
    </row>
    <row r="344" spans="3:3" ht="15.75" customHeight="1" x14ac:dyDescent="0.2">
      <c r="C344" s="17"/>
    </row>
    <row r="345" spans="3:3" ht="15.75" customHeight="1" x14ac:dyDescent="0.2">
      <c r="C345" s="17"/>
    </row>
    <row r="346" spans="3:3" ht="15.75" customHeight="1" x14ac:dyDescent="0.2">
      <c r="C346" s="17"/>
    </row>
    <row r="347" spans="3:3" ht="15.75" customHeight="1" x14ac:dyDescent="0.2">
      <c r="C347" s="17"/>
    </row>
    <row r="348" spans="3:3" ht="15.75" customHeight="1" x14ac:dyDescent="0.2">
      <c r="C348" s="17"/>
    </row>
    <row r="349" spans="3:3" ht="15.75" customHeight="1" x14ac:dyDescent="0.2">
      <c r="C349" s="17"/>
    </row>
    <row r="350" spans="3:3" ht="15.75" customHeight="1" x14ac:dyDescent="0.2">
      <c r="C350" s="17"/>
    </row>
    <row r="351" spans="3:3" ht="15.75" customHeight="1" x14ac:dyDescent="0.2">
      <c r="C351" s="17"/>
    </row>
    <row r="352" spans="3:3" ht="15.75" customHeight="1" x14ac:dyDescent="0.2">
      <c r="C352" s="17"/>
    </row>
    <row r="353" spans="3:3" ht="15.75" customHeight="1" x14ac:dyDescent="0.2">
      <c r="C353" s="17"/>
    </row>
    <row r="354" spans="3:3" ht="15.75" customHeight="1" x14ac:dyDescent="0.2">
      <c r="C354" s="17"/>
    </row>
    <row r="355" spans="3:3" ht="15.75" customHeight="1" x14ac:dyDescent="0.2">
      <c r="C355" s="17"/>
    </row>
    <row r="356" spans="3:3" ht="15.75" customHeight="1" x14ac:dyDescent="0.2">
      <c r="C356" s="17"/>
    </row>
    <row r="357" spans="3:3" ht="15.75" customHeight="1" x14ac:dyDescent="0.2">
      <c r="C357" s="17"/>
    </row>
    <row r="358" spans="3:3" ht="15.75" customHeight="1" x14ac:dyDescent="0.2">
      <c r="C358" s="17"/>
    </row>
    <row r="359" spans="3:3" ht="15.75" customHeight="1" x14ac:dyDescent="0.2">
      <c r="C359" s="17"/>
    </row>
    <row r="360" spans="3:3" ht="15.75" customHeight="1" x14ac:dyDescent="0.2">
      <c r="C360" s="17"/>
    </row>
    <row r="361" spans="3:3" ht="15.75" customHeight="1" x14ac:dyDescent="0.2">
      <c r="C361" s="17"/>
    </row>
    <row r="362" spans="3:3" ht="15.75" customHeight="1" x14ac:dyDescent="0.2">
      <c r="C362" s="17"/>
    </row>
    <row r="363" spans="3:3" ht="15.75" customHeight="1" x14ac:dyDescent="0.2">
      <c r="C363" s="17"/>
    </row>
    <row r="364" spans="3:3" ht="15.75" customHeight="1" x14ac:dyDescent="0.2">
      <c r="C364" s="17"/>
    </row>
    <row r="365" spans="3:3" ht="15.75" customHeight="1" x14ac:dyDescent="0.2">
      <c r="C365" s="17"/>
    </row>
    <row r="366" spans="3:3" ht="15.75" customHeight="1" x14ac:dyDescent="0.2">
      <c r="C366" s="17"/>
    </row>
    <row r="367" spans="3:3" ht="15.75" customHeight="1" x14ac:dyDescent="0.2">
      <c r="C367" s="17"/>
    </row>
    <row r="368" spans="3:3" ht="15.75" customHeight="1" x14ac:dyDescent="0.2">
      <c r="C368" s="17"/>
    </row>
    <row r="369" spans="3:3" ht="15.75" customHeight="1" x14ac:dyDescent="0.2">
      <c r="C369" s="17"/>
    </row>
    <row r="370" spans="3:3" ht="15.75" customHeight="1" x14ac:dyDescent="0.2">
      <c r="C370" s="17"/>
    </row>
    <row r="371" spans="3:3" ht="15.75" customHeight="1" x14ac:dyDescent="0.2">
      <c r="C371" s="17"/>
    </row>
    <row r="372" spans="3:3" ht="15.75" customHeight="1" x14ac:dyDescent="0.2">
      <c r="C372" s="17"/>
    </row>
    <row r="373" spans="3:3" ht="15.75" customHeight="1" x14ac:dyDescent="0.2">
      <c r="C373" s="17"/>
    </row>
    <row r="374" spans="3:3" ht="15.75" customHeight="1" x14ac:dyDescent="0.2">
      <c r="C374" s="17"/>
    </row>
    <row r="375" spans="3:3" ht="15.75" customHeight="1" x14ac:dyDescent="0.2">
      <c r="C375" s="17"/>
    </row>
    <row r="376" spans="3:3" ht="15.75" customHeight="1" x14ac:dyDescent="0.2">
      <c r="C376" s="17"/>
    </row>
    <row r="377" spans="3:3" ht="15.75" customHeight="1" x14ac:dyDescent="0.2">
      <c r="C377" s="17"/>
    </row>
    <row r="378" spans="3:3" ht="15.75" customHeight="1" x14ac:dyDescent="0.2">
      <c r="C378" s="17"/>
    </row>
    <row r="379" spans="3:3" ht="15.75" customHeight="1" x14ac:dyDescent="0.2">
      <c r="C379" s="17"/>
    </row>
    <row r="380" spans="3:3" ht="15.75" customHeight="1" x14ac:dyDescent="0.2">
      <c r="C380" s="17"/>
    </row>
    <row r="381" spans="3:3" ht="15.75" customHeight="1" x14ac:dyDescent="0.2">
      <c r="C381" s="17"/>
    </row>
    <row r="382" spans="3:3" ht="15.75" customHeight="1" x14ac:dyDescent="0.2">
      <c r="C382" s="17"/>
    </row>
    <row r="383" spans="3:3" ht="15.75" customHeight="1" x14ac:dyDescent="0.2">
      <c r="C383" s="17"/>
    </row>
    <row r="384" spans="3:3" ht="15.75" customHeight="1" x14ac:dyDescent="0.2">
      <c r="C384" s="17"/>
    </row>
    <row r="385" spans="3:3" ht="15.75" customHeight="1" x14ac:dyDescent="0.2">
      <c r="C385" s="17"/>
    </row>
    <row r="386" spans="3:3" ht="15.75" customHeight="1" x14ac:dyDescent="0.2">
      <c r="C386" s="17"/>
    </row>
    <row r="387" spans="3:3" ht="15.75" customHeight="1" x14ac:dyDescent="0.2">
      <c r="C387" s="17"/>
    </row>
    <row r="388" spans="3:3" ht="15.75" customHeight="1" x14ac:dyDescent="0.2">
      <c r="C388" s="17"/>
    </row>
    <row r="389" spans="3:3" ht="15.75" customHeight="1" x14ac:dyDescent="0.2">
      <c r="C389" s="17"/>
    </row>
    <row r="390" spans="3:3" ht="15.75" customHeight="1" x14ac:dyDescent="0.2">
      <c r="C390" s="17"/>
    </row>
    <row r="391" spans="3:3" ht="15.75" customHeight="1" x14ac:dyDescent="0.2">
      <c r="C391" s="17"/>
    </row>
    <row r="392" spans="3:3" ht="15.75" customHeight="1" x14ac:dyDescent="0.2">
      <c r="C392" s="17"/>
    </row>
    <row r="393" spans="3:3" ht="15.75" customHeight="1" x14ac:dyDescent="0.2">
      <c r="C393" s="17"/>
    </row>
    <row r="394" spans="3:3" ht="15.75" customHeight="1" x14ac:dyDescent="0.2">
      <c r="C394" s="17"/>
    </row>
    <row r="395" spans="3:3" ht="15.75" customHeight="1" x14ac:dyDescent="0.2">
      <c r="C395" s="17"/>
    </row>
    <row r="396" spans="3:3" ht="15.75" customHeight="1" x14ac:dyDescent="0.2">
      <c r="C396" s="17"/>
    </row>
    <row r="397" spans="3:3" ht="15.75" customHeight="1" x14ac:dyDescent="0.2">
      <c r="C397" s="17"/>
    </row>
    <row r="398" spans="3:3" ht="15.75" customHeight="1" x14ac:dyDescent="0.2">
      <c r="C398" s="17"/>
    </row>
    <row r="399" spans="3:3" ht="15.75" customHeight="1" x14ac:dyDescent="0.2">
      <c r="C399" s="17"/>
    </row>
    <row r="400" spans="3:3" ht="15.75" customHeight="1" x14ac:dyDescent="0.2">
      <c r="C400" s="17"/>
    </row>
    <row r="401" spans="3:3" ht="15.75" customHeight="1" x14ac:dyDescent="0.2">
      <c r="C401" s="17"/>
    </row>
    <row r="402" spans="3:3" ht="15.75" customHeight="1" x14ac:dyDescent="0.2">
      <c r="C402" s="17"/>
    </row>
    <row r="403" spans="3:3" ht="15.75" customHeight="1" x14ac:dyDescent="0.2">
      <c r="C403" s="17"/>
    </row>
    <row r="404" spans="3:3" ht="15.75" customHeight="1" x14ac:dyDescent="0.2">
      <c r="C404" s="17"/>
    </row>
    <row r="405" spans="3:3" ht="15.75" customHeight="1" x14ac:dyDescent="0.2">
      <c r="C405" s="17"/>
    </row>
    <row r="406" spans="3:3" ht="15.75" customHeight="1" x14ac:dyDescent="0.2">
      <c r="C406" s="17"/>
    </row>
    <row r="407" spans="3:3" ht="15.75" customHeight="1" x14ac:dyDescent="0.2">
      <c r="C407" s="17"/>
    </row>
    <row r="408" spans="3:3" ht="15.75" customHeight="1" x14ac:dyDescent="0.2">
      <c r="C408" s="17"/>
    </row>
    <row r="409" spans="3:3" ht="15.75" customHeight="1" x14ac:dyDescent="0.2">
      <c r="C409" s="17"/>
    </row>
    <row r="410" spans="3:3" ht="15.75" customHeight="1" x14ac:dyDescent="0.2">
      <c r="C410" s="17"/>
    </row>
    <row r="411" spans="3:3" ht="15.75" customHeight="1" x14ac:dyDescent="0.2">
      <c r="C411" s="17"/>
    </row>
    <row r="412" spans="3:3" ht="15.75" customHeight="1" x14ac:dyDescent="0.2">
      <c r="C412" s="17"/>
    </row>
    <row r="413" spans="3:3" ht="15.75" customHeight="1" x14ac:dyDescent="0.2">
      <c r="C413" s="17"/>
    </row>
    <row r="414" spans="3:3" ht="15.75" customHeight="1" x14ac:dyDescent="0.2">
      <c r="C414" s="17"/>
    </row>
    <row r="415" spans="3:3" ht="15.75" customHeight="1" x14ac:dyDescent="0.2">
      <c r="C415" s="17"/>
    </row>
    <row r="416" spans="3:3" ht="15.75" customHeight="1" x14ac:dyDescent="0.2">
      <c r="C416" s="17"/>
    </row>
    <row r="417" spans="3:3" ht="15.75" customHeight="1" x14ac:dyDescent="0.2">
      <c r="C417" s="17"/>
    </row>
    <row r="418" spans="3:3" ht="15.75" customHeight="1" x14ac:dyDescent="0.2">
      <c r="C418" s="17"/>
    </row>
    <row r="419" spans="3:3" ht="15.75" customHeight="1" x14ac:dyDescent="0.2">
      <c r="C419" s="17"/>
    </row>
    <row r="420" spans="3:3" ht="15.75" customHeight="1" x14ac:dyDescent="0.2">
      <c r="C420" s="17"/>
    </row>
    <row r="421" spans="3:3" ht="15.75" customHeight="1" x14ac:dyDescent="0.2">
      <c r="C421" s="17"/>
    </row>
    <row r="422" spans="3:3" ht="15.75" customHeight="1" x14ac:dyDescent="0.2">
      <c r="C422" s="17"/>
    </row>
    <row r="423" spans="3:3" ht="15.75" customHeight="1" x14ac:dyDescent="0.2">
      <c r="C423" s="17"/>
    </row>
    <row r="424" spans="3:3" ht="15.75" customHeight="1" x14ac:dyDescent="0.2">
      <c r="C424" s="17"/>
    </row>
    <row r="425" spans="3:3" ht="15.75" customHeight="1" x14ac:dyDescent="0.2">
      <c r="C425" s="17"/>
    </row>
    <row r="426" spans="3:3" ht="15.75" customHeight="1" x14ac:dyDescent="0.2">
      <c r="C426" s="17"/>
    </row>
    <row r="427" spans="3:3" ht="15.75" customHeight="1" x14ac:dyDescent="0.2">
      <c r="C427" s="17"/>
    </row>
    <row r="428" spans="3:3" ht="15.75" customHeight="1" x14ac:dyDescent="0.2">
      <c r="C428" s="17"/>
    </row>
    <row r="429" spans="3:3" ht="15.75" customHeight="1" x14ac:dyDescent="0.2">
      <c r="C429" s="17"/>
    </row>
    <row r="430" spans="3:3" ht="15.75" customHeight="1" x14ac:dyDescent="0.2">
      <c r="C430" s="17"/>
    </row>
    <row r="431" spans="3:3" ht="15.75" customHeight="1" x14ac:dyDescent="0.2">
      <c r="C431" s="17"/>
    </row>
    <row r="432" spans="3:3" ht="15.75" customHeight="1" x14ac:dyDescent="0.2">
      <c r="C432" s="17"/>
    </row>
    <row r="433" spans="3:3" ht="15.75" customHeight="1" x14ac:dyDescent="0.2">
      <c r="C433" s="17"/>
    </row>
    <row r="434" spans="3:3" ht="15.75" customHeight="1" x14ac:dyDescent="0.2">
      <c r="C434" s="17"/>
    </row>
    <row r="435" spans="3:3" ht="15.75" customHeight="1" x14ac:dyDescent="0.2">
      <c r="C435" s="17"/>
    </row>
    <row r="436" spans="3:3" ht="15.75" customHeight="1" x14ac:dyDescent="0.2">
      <c r="C436" s="17"/>
    </row>
    <row r="437" spans="3:3" ht="15.75" customHeight="1" x14ac:dyDescent="0.2">
      <c r="C437" s="17"/>
    </row>
    <row r="438" spans="3:3" ht="15.75" customHeight="1" x14ac:dyDescent="0.2">
      <c r="C438" s="17"/>
    </row>
    <row r="439" spans="3:3" ht="15.75" customHeight="1" x14ac:dyDescent="0.2">
      <c r="C439" s="17"/>
    </row>
    <row r="440" spans="3:3" ht="15.75" customHeight="1" x14ac:dyDescent="0.2">
      <c r="C440" s="17"/>
    </row>
    <row r="441" spans="3:3" ht="15.75" customHeight="1" x14ac:dyDescent="0.2">
      <c r="C441" s="17"/>
    </row>
    <row r="442" spans="3:3" ht="15.75" customHeight="1" x14ac:dyDescent="0.2">
      <c r="C442" s="17"/>
    </row>
    <row r="443" spans="3:3" ht="15.75" customHeight="1" x14ac:dyDescent="0.2">
      <c r="C443" s="17"/>
    </row>
    <row r="444" spans="3:3" ht="15.75" customHeight="1" x14ac:dyDescent="0.2">
      <c r="C444" s="17"/>
    </row>
    <row r="445" spans="3:3" ht="15.75" customHeight="1" x14ac:dyDescent="0.2">
      <c r="C445" s="17"/>
    </row>
    <row r="446" spans="3:3" ht="15.75" customHeight="1" x14ac:dyDescent="0.2">
      <c r="C446" s="17"/>
    </row>
    <row r="447" spans="3:3" ht="15.75" customHeight="1" x14ac:dyDescent="0.2">
      <c r="C447" s="17"/>
    </row>
    <row r="448" spans="3:3" ht="15.75" customHeight="1" x14ac:dyDescent="0.2">
      <c r="C448" s="17"/>
    </row>
    <row r="449" spans="3:3" ht="15.75" customHeight="1" x14ac:dyDescent="0.2">
      <c r="C449" s="17"/>
    </row>
    <row r="450" spans="3:3" ht="15.75" customHeight="1" x14ac:dyDescent="0.2">
      <c r="C450" s="17"/>
    </row>
    <row r="451" spans="3:3" ht="15.75" customHeight="1" x14ac:dyDescent="0.2">
      <c r="C451" s="17"/>
    </row>
    <row r="452" spans="3:3" ht="15.75" customHeight="1" x14ac:dyDescent="0.2">
      <c r="C452" s="17"/>
    </row>
    <row r="453" spans="3:3" ht="15.75" customHeight="1" x14ac:dyDescent="0.2">
      <c r="C453" s="17"/>
    </row>
    <row r="454" spans="3:3" ht="15.75" customHeight="1" x14ac:dyDescent="0.2">
      <c r="C454" s="17"/>
    </row>
    <row r="455" spans="3:3" ht="15.75" customHeight="1" x14ac:dyDescent="0.2">
      <c r="C455" s="17"/>
    </row>
    <row r="456" spans="3:3" ht="15.75" customHeight="1" x14ac:dyDescent="0.2">
      <c r="C456" s="17"/>
    </row>
    <row r="457" spans="3:3" ht="15.75" customHeight="1" x14ac:dyDescent="0.2">
      <c r="C457" s="17"/>
    </row>
    <row r="458" spans="3:3" ht="15.75" customHeight="1" x14ac:dyDescent="0.2">
      <c r="C458" s="17"/>
    </row>
    <row r="459" spans="3:3" ht="15.75" customHeight="1" x14ac:dyDescent="0.2">
      <c r="C459" s="17"/>
    </row>
    <row r="460" spans="3:3" ht="15.75" customHeight="1" x14ac:dyDescent="0.2">
      <c r="C460" s="17"/>
    </row>
    <row r="461" spans="3:3" ht="15.75" customHeight="1" x14ac:dyDescent="0.2">
      <c r="C461" s="17"/>
    </row>
    <row r="462" spans="3:3" ht="15.75" customHeight="1" x14ac:dyDescent="0.2">
      <c r="C462" s="17"/>
    </row>
    <row r="463" spans="3:3" ht="15.75" customHeight="1" x14ac:dyDescent="0.2">
      <c r="C463" s="17"/>
    </row>
    <row r="464" spans="3:3" ht="15.75" customHeight="1" x14ac:dyDescent="0.2">
      <c r="C464" s="17"/>
    </row>
    <row r="465" spans="3:3" ht="15.75" customHeight="1" x14ac:dyDescent="0.2">
      <c r="C465" s="17"/>
    </row>
    <row r="466" spans="3:3" ht="15.75" customHeight="1" x14ac:dyDescent="0.2">
      <c r="C466" s="17"/>
    </row>
    <row r="467" spans="3:3" ht="15.75" customHeight="1" x14ac:dyDescent="0.2">
      <c r="C467" s="17"/>
    </row>
    <row r="468" spans="3:3" ht="15.75" customHeight="1" x14ac:dyDescent="0.2">
      <c r="C468" s="17"/>
    </row>
    <row r="469" spans="3:3" ht="15.75" customHeight="1" x14ac:dyDescent="0.2">
      <c r="C469" s="17"/>
    </row>
    <row r="470" spans="3:3" ht="15.75" customHeight="1" x14ac:dyDescent="0.2">
      <c r="C470" s="17"/>
    </row>
    <row r="471" spans="3:3" ht="15.75" customHeight="1" x14ac:dyDescent="0.2">
      <c r="C471" s="17"/>
    </row>
    <row r="472" spans="3:3" ht="15.75" customHeight="1" x14ac:dyDescent="0.2">
      <c r="C472" s="17"/>
    </row>
    <row r="473" spans="3:3" ht="15.75" customHeight="1" x14ac:dyDescent="0.2">
      <c r="C473" s="17"/>
    </row>
    <row r="474" spans="3:3" ht="15.75" customHeight="1" x14ac:dyDescent="0.2">
      <c r="C474" s="17"/>
    </row>
    <row r="475" spans="3:3" ht="15.75" customHeight="1" x14ac:dyDescent="0.2">
      <c r="C475" s="17"/>
    </row>
    <row r="476" spans="3:3" ht="15.75" customHeight="1" x14ac:dyDescent="0.2">
      <c r="C476" s="17"/>
    </row>
    <row r="477" spans="3:3" ht="15.75" customHeight="1" x14ac:dyDescent="0.2">
      <c r="C477" s="17"/>
    </row>
    <row r="478" spans="3:3" ht="15.75" customHeight="1" x14ac:dyDescent="0.2">
      <c r="C478" s="17"/>
    </row>
    <row r="479" spans="3:3" ht="15.75" customHeight="1" x14ac:dyDescent="0.2">
      <c r="C479" s="17"/>
    </row>
    <row r="480" spans="3:3" ht="15.75" customHeight="1" x14ac:dyDescent="0.2">
      <c r="C480" s="17"/>
    </row>
    <row r="481" spans="3:3" ht="15.75" customHeight="1" x14ac:dyDescent="0.2">
      <c r="C481" s="17"/>
    </row>
    <row r="482" spans="3:3" ht="15.75" customHeight="1" x14ac:dyDescent="0.2">
      <c r="C482" s="17"/>
    </row>
    <row r="483" spans="3:3" ht="15.75" customHeight="1" x14ac:dyDescent="0.2">
      <c r="C483" s="17"/>
    </row>
    <row r="484" spans="3:3" ht="15.75" customHeight="1" x14ac:dyDescent="0.2">
      <c r="C484" s="17"/>
    </row>
    <row r="485" spans="3:3" ht="15.75" customHeight="1" x14ac:dyDescent="0.2">
      <c r="C485" s="17"/>
    </row>
    <row r="486" spans="3:3" ht="15.75" customHeight="1" x14ac:dyDescent="0.2">
      <c r="C486" s="17"/>
    </row>
    <row r="487" spans="3:3" ht="15.75" customHeight="1" x14ac:dyDescent="0.2">
      <c r="C487" s="17"/>
    </row>
    <row r="488" spans="3:3" ht="15.75" customHeight="1" x14ac:dyDescent="0.2">
      <c r="C488" s="17"/>
    </row>
    <row r="489" spans="3:3" ht="15.75" customHeight="1" x14ac:dyDescent="0.2">
      <c r="C489" s="17"/>
    </row>
    <row r="490" spans="3:3" ht="15.75" customHeight="1" x14ac:dyDescent="0.2">
      <c r="C490" s="17"/>
    </row>
    <row r="491" spans="3:3" ht="15.75" customHeight="1" x14ac:dyDescent="0.2">
      <c r="C491" s="17"/>
    </row>
    <row r="492" spans="3:3" ht="15.75" customHeight="1" x14ac:dyDescent="0.2">
      <c r="C492" s="17"/>
    </row>
    <row r="493" spans="3:3" ht="15.75" customHeight="1" x14ac:dyDescent="0.2">
      <c r="C493" s="17"/>
    </row>
    <row r="494" spans="3:3" ht="15.75" customHeight="1" x14ac:dyDescent="0.2">
      <c r="C494" s="17"/>
    </row>
    <row r="495" spans="3:3" ht="15.75" customHeight="1" x14ac:dyDescent="0.2">
      <c r="C495" s="17"/>
    </row>
    <row r="496" spans="3:3" ht="15.75" customHeight="1" x14ac:dyDescent="0.2">
      <c r="C496" s="17"/>
    </row>
    <row r="497" spans="3:3" ht="15.75" customHeight="1" x14ac:dyDescent="0.2">
      <c r="C497" s="17"/>
    </row>
    <row r="498" spans="3:3" ht="15.75" customHeight="1" x14ac:dyDescent="0.2">
      <c r="C498" s="17"/>
    </row>
    <row r="499" spans="3:3" ht="15.75" customHeight="1" x14ac:dyDescent="0.2">
      <c r="C499" s="17"/>
    </row>
    <row r="500" spans="3:3" ht="15.75" customHeight="1" x14ac:dyDescent="0.2">
      <c r="C500" s="17"/>
    </row>
    <row r="501" spans="3:3" ht="15.75" customHeight="1" x14ac:dyDescent="0.2">
      <c r="C501" s="17"/>
    </row>
    <row r="502" spans="3:3" ht="15.75" customHeight="1" x14ac:dyDescent="0.2">
      <c r="C502" s="17"/>
    </row>
    <row r="503" spans="3:3" ht="15.75" customHeight="1" x14ac:dyDescent="0.2">
      <c r="C503" s="17"/>
    </row>
    <row r="504" spans="3:3" ht="15.75" customHeight="1" x14ac:dyDescent="0.2">
      <c r="C504" s="17"/>
    </row>
    <row r="505" spans="3:3" ht="15.75" customHeight="1" x14ac:dyDescent="0.2">
      <c r="C505" s="17"/>
    </row>
    <row r="506" spans="3:3" ht="15.75" customHeight="1" x14ac:dyDescent="0.2">
      <c r="C506" s="17"/>
    </row>
    <row r="507" spans="3:3" ht="15.75" customHeight="1" x14ac:dyDescent="0.2">
      <c r="C507" s="17"/>
    </row>
    <row r="508" spans="3:3" ht="15.75" customHeight="1" x14ac:dyDescent="0.2">
      <c r="C508" s="17"/>
    </row>
    <row r="509" spans="3:3" ht="15.75" customHeight="1" x14ac:dyDescent="0.2">
      <c r="C509" s="17"/>
    </row>
    <row r="510" spans="3:3" ht="15.75" customHeight="1" x14ac:dyDescent="0.2">
      <c r="C510" s="17"/>
    </row>
    <row r="511" spans="3:3" ht="15.75" customHeight="1" x14ac:dyDescent="0.2">
      <c r="C511" s="17"/>
    </row>
    <row r="512" spans="3:3" ht="15.75" customHeight="1" x14ac:dyDescent="0.2">
      <c r="C512" s="17"/>
    </row>
    <row r="513" spans="3:3" ht="15.75" customHeight="1" x14ac:dyDescent="0.2">
      <c r="C513" s="17"/>
    </row>
    <row r="514" spans="3:3" ht="15.75" customHeight="1" x14ac:dyDescent="0.2">
      <c r="C514" s="17"/>
    </row>
    <row r="515" spans="3:3" ht="15.75" customHeight="1" x14ac:dyDescent="0.2">
      <c r="C515" s="17"/>
    </row>
    <row r="516" spans="3:3" ht="15.75" customHeight="1" x14ac:dyDescent="0.2">
      <c r="C516" s="17"/>
    </row>
    <row r="517" spans="3:3" ht="15.75" customHeight="1" x14ac:dyDescent="0.2">
      <c r="C517" s="17"/>
    </row>
    <row r="518" spans="3:3" ht="15.75" customHeight="1" x14ac:dyDescent="0.2">
      <c r="C518" s="17"/>
    </row>
    <row r="519" spans="3:3" ht="15.75" customHeight="1" x14ac:dyDescent="0.2">
      <c r="C519" s="17"/>
    </row>
    <row r="520" spans="3:3" ht="15.75" customHeight="1" x14ac:dyDescent="0.2">
      <c r="C520" s="17"/>
    </row>
    <row r="521" spans="3:3" ht="15.75" customHeight="1" x14ac:dyDescent="0.2">
      <c r="C521" s="17"/>
    </row>
    <row r="522" spans="3:3" ht="15.75" customHeight="1" x14ac:dyDescent="0.2">
      <c r="C522" s="17"/>
    </row>
    <row r="523" spans="3:3" ht="15.75" customHeight="1" x14ac:dyDescent="0.2">
      <c r="C523" s="17"/>
    </row>
    <row r="524" spans="3:3" ht="15.75" customHeight="1" x14ac:dyDescent="0.2">
      <c r="C524" s="17"/>
    </row>
    <row r="525" spans="3:3" ht="15.75" customHeight="1" x14ac:dyDescent="0.2">
      <c r="C525" s="17"/>
    </row>
    <row r="526" spans="3:3" ht="15.75" customHeight="1" x14ac:dyDescent="0.2">
      <c r="C526" s="17"/>
    </row>
    <row r="527" spans="3:3" ht="15.75" customHeight="1" x14ac:dyDescent="0.2">
      <c r="C527" s="17"/>
    </row>
    <row r="528" spans="3:3" ht="15.75" customHeight="1" x14ac:dyDescent="0.2">
      <c r="C528" s="17"/>
    </row>
    <row r="529" spans="3:3" ht="15.75" customHeight="1" x14ac:dyDescent="0.2">
      <c r="C529" s="17"/>
    </row>
    <row r="530" spans="3:3" ht="15.75" customHeight="1" x14ac:dyDescent="0.2">
      <c r="C530" s="17"/>
    </row>
    <row r="531" spans="3:3" ht="15.75" customHeight="1" x14ac:dyDescent="0.2">
      <c r="C531" s="17"/>
    </row>
    <row r="532" spans="3:3" ht="15.75" customHeight="1" x14ac:dyDescent="0.2">
      <c r="C532" s="17"/>
    </row>
    <row r="533" spans="3:3" ht="15.75" customHeight="1" x14ac:dyDescent="0.2">
      <c r="C533" s="17"/>
    </row>
    <row r="534" spans="3:3" ht="15.75" customHeight="1" x14ac:dyDescent="0.2">
      <c r="C534" s="17"/>
    </row>
    <row r="535" spans="3:3" ht="15.75" customHeight="1" x14ac:dyDescent="0.2">
      <c r="C535" s="17"/>
    </row>
    <row r="536" spans="3:3" ht="15.75" customHeight="1" x14ac:dyDescent="0.2">
      <c r="C536" s="17"/>
    </row>
    <row r="537" spans="3:3" ht="15.75" customHeight="1" x14ac:dyDescent="0.2">
      <c r="C537" s="17"/>
    </row>
    <row r="538" spans="3:3" ht="15.75" customHeight="1" x14ac:dyDescent="0.2">
      <c r="C538" s="17"/>
    </row>
    <row r="539" spans="3:3" ht="15.75" customHeight="1" x14ac:dyDescent="0.2">
      <c r="C539" s="17"/>
    </row>
    <row r="540" spans="3:3" ht="15.75" customHeight="1" x14ac:dyDescent="0.2">
      <c r="C540" s="17"/>
    </row>
    <row r="541" spans="3:3" ht="15.75" customHeight="1" x14ac:dyDescent="0.2">
      <c r="C541" s="17"/>
    </row>
    <row r="542" spans="3:3" ht="15.75" customHeight="1" x14ac:dyDescent="0.2">
      <c r="C542" s="17"/>
    </row>
    <row r="543" spans="3:3" ht="15.75" customHeight="1" x14ac:dyDescent="0.2">
      <c r="C543" s="17"/>
    </row>
    <row r="544" spans="3:3" ht="15.75" customHeight="1" x14ac:dyDescent="0.2">
      <c r="C544" s="17"/>
    </row>
    <row r="545" spans="3:3" ht="15.75" customHeight="1" x14ac:dyDescent="0.2">
      <c r="C545" s="17"/>
    </row>
    <row r="546" spans="3:3" ht="15.75" customHeight="1" x14ac:dyDescent="0.2">
      <c r="C546" s="17"/>
    </row>
    <row r="547" spans="3:3" ht="15.75" customHeight="1" x14ac:dyDescent="0.2">
      <c r="C547" s="17"/>
    </row>
    <row r="548" spans="3:3" ht="15.75" customHeight="1" x14ac:dyDescent="0.2">
      <c r="C548" s="17"/>
    </row>
    <row r="549" spans="3:3" ht="15.75" customHeight="1" x14ac:dyDescent="0.2">
      <c r="C549" s="17"/>
    </row>
    <row r="550" spans="3:3" ht="15.75" customHeight="1" x14ac:dyDescent="0.2">
      <c r="C550" s="17"/>
    </row>
    <row r="551" spans="3:3" ht="15.75" customHeight="1" x14ac:dyDescent="0.2">
      <c r="C551" s="17"/>
    </row>
    <row r="552" spans="3:3" ht="15.75" customHeight="1" x14ac:dyDescent="0.2">
      <c r="C552" s="17"/>
    </row>
    <row r="553" spans="3:3" ht="15.75" customHeight="1" x14ac:dyDescent="0.2">
      <c r="C553" s="17"/>
    </row>
    <row r="554" spans="3:3" ht="15.75" customHeight="1" x14ac:dyDescent="0.2">
      <c r="C554" s="17"/>
    </row>
    <row r="555" spans="3:3" ht="15.75" customHeight="1" x14ac:dyDescent="0.2">
      <c r="C555" s="17"/>
    </row>
    <row r="556" spans="3:3" ht="15.75" customHeight="1" x14ac:dyDescent="0.2">
      <c r="C556" s="17"/>
    </row>
    <row r="557" spans="3:3" ht="15.75" customHeight="1" x14ac:dyDescent="0.2">
      <c r="C557" s="17"/>
    </row>
    <row r="558" spans="3:3" ht="15.75" customHeight="1" x14ac:dyDescent="0.2">
      <c r="C558" s="17"/>
    </row>
    <row r="559" spans="3:3" ht="15.75" customHeight="1" x14ac:dyDescent="0.2">
      <c r="C559" s="17"/>
    </row>
    <row r="560" spans="3:3" ht="15.75" customHeight="1" x14ac:dyDescent="0.2">
      <c r="C560" s="17"/>
    </row>
    <row r="561" spans="3:3" ht="15.75" customHeight="1" x14ac:dyDescent="0.2">
      <c r="C561" s="17"/>
    </row>
    <row r="562" spans="3:3" ht="15.75" customHeight="1" x14ac:dyDescent="0.2">
      <c r="C562" s="17"/>
    </row>
    <row r="563" spans="3:3" ht="15.75" customHeight="1" x14ac:dyDescent="0.2">
      <c r="C563" s="17"/>
    </row>
    <row r="564" spans="3:3" ht="15.75" customHeight="1" x14ac:dyDescent="0.2">
      <c r="C564" s="17"/>
    </row>
    <row r="565" spans="3:3" ht="15.75" customHeight="1" x14ac:dyDescent="0.2">
      <c r="C565" s="17"/>
    </row>
    <row r="566" spans="3:3" ht="15.75" customHeight="1" x14ac:dyDescent="0.2">
      <c r="C566" s="17"/>
    </row>
    <row r="567" spans="3:3" ht="15.75" customHeight="1" x14ac:dyDescent="0.2">
      <c r="C567" s="17"/>
    </row>
    <row r="568" spans="3:3" ht="15.75" customHeight="1" x14ac:dyDescent="0.2">
      <c r="C568" s="17"/>
    </row>
    <row r="569" spans="3:3" ht="15.75" customHeight="1" x14ac:dyDescent="0.2">
      <c r="C569" s="17"/>
    </row>
    <row r="570" spans="3:3" ht="15.75" customHeight="1" x14ac:dyDescent="0.2">
      <c r="C570" s="17"/>
    </row>
    <row r="571" spans="3:3" ht="15.75" customHeight="1" x14ac:dyDescent="0.2">
      <c r="C571" s="17"/>
    </row>
    <row r="572" spans="3:3" ht="15.75" customHeight="1" x14ac:dyDescent="0.2">
      <c r="C572" s="17"/>
    </row>
    <row r="573" spans="3:3" ht="15.75" customHeight="1" x14ac:dyDescent="0.2">
      <c r="C573" s="17"/>
    </row>
    <row r="574" spans="3:3" ht="15.75" customHeight="1" x14ac:dyDescent="0.2">
      <c r="C574" s="17"/>
    </row>
    <row r="575" spans="3:3" ht="15.75" customHeight="1" x14ac:dyDescent="0.2">
      <c r="C575" s="17"/>
    </row>
    <row r="576" spans="3:3" ht="15.75" customHeight="1" x14ac:dyDescent="0.2">
      <c r="C576" s="17"/>
    </row>
    <row r="577" spans="3:3" ht="15.75" customHeight="1" x14ac:dyDescent="0.2">
      <c r="C577" s="17"/>
    </row>
    <row r="578" spans="3:3" ht="15.75" customHeight="1" x14ac:dyDescent="0.2">
      <c r="C578" s="17"/>
    </row>
    <row r="579" spans="3:3" ht="15.75" customHeight="1" x14ac:dyDescent="0.2">
      <c r="C579" s="17"/>
    </row>
    <row r="580" spans="3:3" ht="15.75" customHeight="1" x14ac:dyDescent="0.2">
      <c r="C580" s="17"/>
    </row>
    <row r="581" spans="3:3" ht="15.75" customHeight="1" x14ac:dyDescent="0.2">
      <c r="C581" s="17"/>
    </row>
    <row r="582" spans="3:3" ht="15.75" customHeight="1" x14ac:dyDescent="0.2">
      <c r="C582" s="17"/>
    </row>
    <row r="583" spans="3:3" ht="15.75" customHeight="1" x14ac:dyDescent="0.2">
      <c r="C583" s="17"/>
    </row>
    <row r="584" spans="3:3" ht="15.75" customHeight="1" x14ac:dyDescent="0.2">
      <c r="C584" s="17"/>
    </row>
    <row r="585" spans="3:3" ht="15.75" customHeight="1" x14ac:dyDescent="0.2">
      <c r="C585" s="17"/>
    </row>
    <row r="586" spans="3:3" ht="15.75" customHeight="1" x14ac:dyDescent="0.2">
      <c r="C586" s="17"/>
    </row>
    <row r="587" spans="3:3" ht="15.75" customHeight="1" x14ac:dyDescent="0.2">
      <c r="C587" s="17"/>
    </row>
    <row r="588" spans="3:3" ht="15.75" customHeight="1" x14ac:dyDescent="0.2">
      <c r="C588" s="17"/>
    </row>
    <row r="589" spans="3:3" ht="15.75" customHeight="1" x14ac:dyDescent="0.2">
      <c r="C589" s="17"/>
    </row>
    <row r="590" spans="3:3" ht="15.75" customHeight="1" x14ac:dyDescent="0.2">
      <c r="C590" s="17"/>
    </row>
    <row r="591" spans="3:3" ht="15.75" customHeight="1" x14ac:dyDescent="0.2">
      <c r="C591" s="17"/>
    </row>
    <row r="592" spans="3:3" ht="15.75" customHeight="1" x14ac:dyDescent="0.2">
      <c r="C592" s="17"/>
    </row>
    <row r="593" spans="3:3" ht="15.75" customHeight="1" x14ac:dyDescent="0.2">
      <c r="C593" s="17"/>
    </row>
    <row r="594" spans="3:3" ht="15.75" customHeight="1" x14ac:dyDescent="0.2">
      <c r="C594" s="17"/>
    </row>
    <row r="595" spans="3:3" ht="15.75" customHeight="1" x14ac:dyDescent="0.2">
      <c r="C595" s="17"/>
    </row>
    <row r="596" spans="3:3" ht="15.75" customHeight="1" x14ac:dyDescent="0.2">
      <c r="C596" s="17"/>
    </row>
    <row r="597" spans="3:3" ht="15.75" customHeight="1" x14ac:dyDescent="0.2">
      <c r="C597" s="17"/>
    </row>
    <row r="598" spans="3:3" ht="15.75" customHeight="1" x14ac:dyDescent="0.2">
      <c r="C598" s="17"/>
    </row>
    <row r="599" spans="3:3" ht="15.75" customHeight="1" x14ac:dyDescent="0.2">
      <c r="C599" s="17"/>
    </row>
    <row r="600" spans="3:3" ht="15.75" customHeight="1" x14ac:dyDescent="0.2">
      <c r="C600" s="17"/>
    </row>
    <row r="601" spans="3:3" ht="15.75" customHeight="1" x14ac:dyDescent="0.2">
      <c r="C601" s="17"/>
    </row>
    <row r="602" spans="3:3" ht="15.75" customHeight="1" x14ac:dyDescent="0.2">
      <c r="C602" s="17"/>
    </row>
    <row r="603" spans="3:3" ht="15.75" customHeight="1" x14ac:dyDescent="0.2">
      <c r="C603" s="17"/>
    </row>
    <row r="604" spans="3:3" ht="15.75" customHeight="1" x14ac:dyDescent="0.2">
      <c r="C604" s="17"/>
    </row>
    <row r="605" spans="3:3" ht="15.75" customHeight="1" x14ac:dyDescent="0.2">
      <c r="C605" s="17"/>
    </row>
    <row r="606" spans="3:3" ht="15.75" customHeight="1" x14ac:dyDescent="0.2">
      <c r="C606" s="17"/>
    </row>
    <row r="607" spans="3:3" ht="15.75" customHeight="1" x14ac:dyDescent="0.2">
      <c r="C607" s="17"/>
    </row>
    <row r="608" spans="3:3" ht="15.75" customHeight="1" x14ac:dyDescent="0.2">
      <c r="C608" s="17"/>
    </row>
    <row r="609" spans="3:3" ht="15.75" customHeight="1" x14ac:dyDescent="0.2">
      <c r="C609" s="17"/>
    </row>
    <row r="610" spans="3:3" ht="15.75" customHeight="1" x14ac:dyDescent="0.2">
      <c r="C610" s="17"/>
    </row>
    <row r="611" spans="3:3" ht="15.75" customHeight="1" x14ac:dyDescent="0.2">
      <c r="C611" s="17"/>
    </row>
    <row r="612" spans="3:3" ht="15.75" customHeight="1" x14ac:dyDescent="0.2">
      <c r="C612" s="17"/>
    </row>
    <row r="613" spans="3:3" ht="15.75" customHeight="1" x14ac:dyDescent="0.2">
      <c r="C613" s="17"/>
    </row>
    <row r="614" spans="3:3" ht="15.75" customHeight="1" x14ac:dyDescent="0.2">
      <c r="C614" s="17"/>
    </row>
    <row r="615" spans="3:3" ht="15.75" customHeight="1" x14ac:dyDescent="0.2">
      <c r="C615" s="17"/>
    </row>
    <row r="616" spans="3:3" ht="15.75" customHeight="1" x14ac:dyDescent="0.2">
      <c r="C616" s="17"/>
    </row>
    <row r="617" spans="3:3" ht="15.75" customHeight="1" x14ac:dyDescent="0.2">
      <c r="C617" s="17"/>
    </row>
    <row r="618" spans="3:3" ht="15.75" customHeight="1" x14ac:dyDescent="0.2">
      <c r="C618" s="17"/>
    </row>
    <row r="619" spans="3:3" ht="15.75" customHeight="1" x14ac:dyDescent="0.2">
      <c r="C619" s="17"/>
    </row>
    <row r="620" spans="3:3" ht="15.75" customHeight="1" x14ac:dyDescent="0.2">
      <c r="C620" s="17"/>
    </row>
    <row r="621" spans="3:3" ht="15.75" customHeight="1" x14ac:dyDescent="0.2">
      <c r="C621" s="17"/>
    </row>
    <row r="622" spans="3:3" ht="15.75" customHeight="1" x14ac:dyDescent="0.2">
      <c r="C622" s="17"/>
    </row>
    <row r="623" spans="3:3" ht="15.75" customHeight="1" x14ac:dyDescent="0.2">
      <c r="C623" s="17"/>
    </row>
    <row r="624" spans="3:3" ht="15.75" customHeight="1" x14ac:dyDescent="0.2">
      <c r="C624" s="17"/>
    </row>
    <row r="625" spans="3:3" ht="15.75" customHeight="1" x14ac:dyDescent="0.2">
      <c r="C625" s="17"/>
    </row>
    <row r="626" spans="3:3" ht="15.75" customHeight="1" x14ac:dyDescent="0.2">
      <c r="C626" s="17"/>
    </row>
    <row r="627" spans="3:3" ht="15.75" customHeight="1" x14ac:dyDescent="0.2">
      <c r="C627" s="17"/>
    </row>
    <row r="628" spans="3:3" ht="15.75" customHeight="1" x14ac:dyDescent="0.2">
      <c r="C628" s="17"/>
    </row>
    <row r="629" spans="3:3" ht="15.75" customHeight="1" x14ac:dyDescent="0.2">
      <c r="C629" s="17"/>
    </row>
    <row r="630" spans="3:3" ht="15.75" customHeight="1" x14ac:dyDescent="0.2">
      <c r="C630" s="17"/>
    </row>
    <row r="631" spans="3:3" ht="15.75" customHeight="1" x14ac:dyDescent="0.2">
      <c r="C631" s="17"/>
    </row>
    <row r="632" spans="3:3" ht="15.75" customHeight="1" x14ac:dyDescent="0.2">
      <c r="C632" s="17"/>
    </row>
    <row r="633" spans="3:3" ht="15.75" customHeight="1" x14ac:dyDescent="0.2">
      <c r="C633" s="17"/>
    </row>
    <row r="634" spans="3:3" ht="15.75" customHeight="1" x14ac:dyDescent="0.2">
      <c r="C634" s="17"/>
    </row>
    <row r="635" spans="3:3" ht="15.75" customHeight="1" x14ac:dyDescent="0.2">
      <c r="C635" s="17"/>
    </row>
    <row r="636" spans="3:3" ht="15.75" customHeight="1" x14ac:dyDescent="0.2">
      <c r="C636" s="17"/>
    </row>
    <row r="637" spans="3:3" ht="15.75" customHeight="1" x14ac:dyDescent="0.2">
      <c r="C637" s="17"/>
    </row>
    <row r="638" spans="3:3" ht="15.75" customHeight="1" x14ac:dyDescent="0.2">
      <c r="C638" s="17"/>
    </row>
    <row r="639" spans="3:3" ht="15.75" customHeight="1" x14ac:dyDescent="0.2">
      <c r="C639" s="17"/>
    </row>
    <row r="640" spans="3:3" ht="15.75" customHeight="1" x14ac:dyDescent="0.2">
      <c r="C640" s="17"/>
    </row>
    <row r="641" spans="3:3" ht="15.75" customHeight="1" x14ac:dyDescent="0.2">
      <c r="C641" s="17"/>
    </row>
    <row r="642" spans="3:3" ht="15.75" customHeight="1" x14ac:dyDescent="0.2">
      <c r="C642" s="17"/>
    </row>
    <row r="643" spans="3:3" ht="15.75" customHeight="1" x14ac:dyDescent="0.2">
      <c r="C643" s="17"/>
    </row>
    <row r="644" spans="3:3" ht="15.75" customHeight="1" x14ac:dyDescent="0.2">
      <c r="C644" s="17"/>
    </row>
    <row r="645" spans="3:3" ht="15.75" customHeight="1" x14ac:dyDescent="0.2">
      <c r="C645" s="17"/>
    </row>
    <row r="646" spans="3:3" ht="15.75" customHeight="1" x14ac:dyDescent="0.2">
      <c r="C646" s="17"/>
    </row>
    <row r="647" spans="3:3" ht="15.75" customHeight="1" x14ac:dyDescent="0.2">
      <c r="C647" s="17"/>
    </row>
    <row r="648" spans="3:3" ht="15.75" customHeight="1" x14ac:dyDescent="0.2">
      <c r="C648" s="17"/>
    </row>
    <row r="649" spans="3:3" ht="15.75" customHeight="1" x14ac:dyDescent="0.2">
      <c r="C649" s="17"/>
    </row>
    <row r="650" spans="3:3" ht="15.75" customHeight="1" x14ac:dyDescent="0.2">
      <c r="C650" s="17"/>
    </row>
    <row r="651" spans="3:3" ht="15.75" customHeight="1" x14ac:dyDescent="0.2">
      <c r="C651" s="17"/>
    </row>
    <row r="652" spans="3:3" ht="15.75" customHeight="1" x14ac:dyDescent="0.2">
      <c r="C652" s="17"/>
    </row>
    <row r="653" spans="3:3" ht="15.75" customHeight="1" x14ac:dyDescent="0.2">
      <c r="C653" s="17"/>
    </row>
    <row r="654" spans="3:3" ht="15.75" customHeight="1" x14ac:dyDescent="0.2">
      <c r="C654" s="17"/>
    </row>
    <row r="655" spans="3:3" ht="15.75" customHeight="1" x14ac:dyDescent="0.2">
      <c r="C655" s="17"/>
    </row>
    <row r="656" spans="3:3" ht="15.75" customHeight="1" x14ac:dyDescent="0.2">
      <c r="C656" s="17"/>
    </row>
    <row r="657" spans="3:3" ht="15.75" customHeight="1" x14ac:dyDescent="0.2">
      <c r="C657" s="17"/>
    </row>
    <row r="658" spans="3:3" ht="15.75" customHeight="1" x14ac:dyDescent="0.2">
      <c r="C658" s="17"/>
    </row>
    <row r="659" spans="3:3" ht="15.75" customHeight="1" x14ac:dyDescent="0.2">
      <c r="C659" s="17"/>
    </row>
    <row r="660" spans="3:3" ht="15.75" customHeight="1" x14ac:dyDescent="0.2">
      <c r="C660" s="17"/>
    </row>
    <row r="661" spans="3:3" ht="15.75" customHeight="1" x14ac:dyDescent="0.2">
      <c r="C661" s="17"/>
    </row>
    <row r="662" spans="3:3" ht="15.75" customHeight="1" x14ac:dyDescent="0.2">
      <c r="C662" s="17"/>
    </row>
    <row r="663" spans="3:3" ht="15.75" customHeight="1" x14ac:dyDescent="0.2">
      <c r="C663" s="17"/>
    </row>
    <row r="664" spans="3:3" ht="15.75" customHeight="1" x14ac:dyDescent="0.2">
      <c r="C664" s="17"/>
    </row>
    <row r="665" spans="3:3" ht="15.75" customHeight="1" x14ac:dyDescent="0.2">
      <c r="C665" s="17"/>
    </row>
    <row r="666" spans="3:3" ht="15.75" customHeight="1" x14ac:dyDescent="0.2">
      <c r="C666" s="17"/>
    </row>
    <row r="667" spans="3:3" ht="15.75" customHeight="1" x14ac:dyDescent="0.2">
      <c r="C667" s="17"/>
    </row>
    <row r="668" spans="3:3" ht="15.75" customHeight="1" x14ac:dyDescent="0.2">
      <c r="C668" s="17"/>
    </row>
    <row r="669" spans="3:3" ht="15.75" customHeight="1" x14ac:dyDescent="0.2">
      <c r="C669" s="17"/>
    </row>
    <row r="670" spans="3:3" ht="15.75" customHeight="1" x14ac:dyDescent="0.2">
      <c r="C670" s="17"/>
    </row>
    <row r="671" spans="3:3" ht="15.75" customHeight="1" x14ac:dyDescent="0.2">
      <c r="C671" s="17"/>
    </row>
    <row r="672" spans="3:3" ht="15.75" customHeight="1" x14ac:dyDescent="0.2">
      <c r="C672" s="17"/>
    </row>
    <row r="673" spans="3:3" ht="15.75" customHeight="1" x14ac:dyDescent="0.2">
      <c r="C673" s="17"/>
    </row>
    <row r="674" spans="3:3" ht="15.75" customHeight="1" x14ac:dyDescent="0.2">
      <c r="C674" s="17"/>
    </row>
    <row r="675" spans="3:3" ht="15.75" customHeight="1" x14ac:dyDescent="0.2">
      <c r="C675" s="17"/>
    </row>
    <row r="676" spans="3:3" ht="15.75" customHeight="1" x14ac:dyDescent="0.2">
      <c r="C676" s="17"/>
    </row>
    <row r="677" spans="3:3" ht="15.75" customHeight="1" x14ac:dyDescent="0.2">
      <c r="C677" s="17"/>
    </row>
    <row r="678" spans="3:3" ht="15.75" customHeight="1" x14ac:dyDescent="0.2">
      <c r="C678" s="17"/>
    </row>
    <row r="679" spans="3:3" ht="15.75" customHeight="1" x14ac:dyDescent="0.2">
      <c r="C679" s="17"/>
    </row>
    <row r="680" spans="3:3" ht="15.75" customHeight="1" x14ac:dyDescent="0.2">
      <c r="C680" s="17"/>
    </row>
    <row r="681" spans="3:3" ht="15.75" customHeight="1" x14ac:dyDescent="0.2">
      <c r="C681" s="17"/>
    </row>
    <row r="682" spans="3:3" ht="15.75" customHeight="1" x14ac:dyDescent="0.2">
      <c r="C682" s="17"/>
    </row>
    <row r="683" spans="3:3" ht="15.75" customHeight="1" x14ac:dyDescent="0.2">
      <c r="C683" s="17"/>
    </row>
    <row r="684" spans="3:3" ht="15.75" customHeight="1" x14ac:dyDescent="0.2">
      <c r="C684" s="17"/>
    </row>
    <row r="685" spans="3:3" ht="15.75" customHeight="1" x14ac:dyDescent="0.2">
      <c r="C685" s="17"/>
    </row>
    <row r="686" spans="3:3" ht="15.75" customHeight="1" x14ac:dyDescent="0.2">
      <c r="C686" s="17"/>
    </row>
    <row r="687" spans="3:3" ht="15.75" customHeight="1" x14ac:dyDescent="0.2">
      <c r="C687" s="17"/>
    </row>
    <row r="688" spans="3:3" ht="15.75" customHeight="1" x14ac:dyDescent="0.2">
      <c r="C688" s="17"/>
    </row>
    <row r="689" spans="3:3" ht="15.75" customHeight="1" x14ac:dyDescent="0.2">
      <c r="C689" s="17"/>
    </row>
    <row r="690" spans="3:3" ht="15.75" customHeight="1" x14ac:dyDescent="0.2">
      <c r="C690" s="17"/>
    </row>
    <row r="691" spans="3:3" ht="15.75" customHeight="1" x14ac:dyDescent="0.2">
      <c r="C691" s="17"/>
    </row>
    <row r="692" spans="3:3" ht="15.75" customHeight="1" x14ac:dyDescent="0.2">
      <c r="C692" s="17"/>
    </row>
    <row r="693" spans="3:3" ht="15.75" customHeight="1" x14ac:dyDescent="0.2">
      <c r="C693" s="17"/>
    </row>
    <row r="694" spans="3:3" ht="15.75" customHeight="1" x14ac:dyDescent="0.2">
      <c r="C694" s="17"/>
    </row>
    <row r="695" spans="3:3" ht="15.75" customHeight="1" x14ac:dyDescent="0.2">
      <c r="C695" s="17"/>
    </row>
    <row r="696" spans="3:3" ht="15.75" customHeight="1" x14ac:dyDescent="0.2">
      <c r="C696" s="17"/>
    </row>
    <row r="697" spans="3:3" ht="15.75" customHeight="1" x14ac:dyDescent="0.2">
      <c r="C697" s="17"/>
    </row>
    <row r="698" spans="3:3" ht="15.75" customHeight="1" x14ac:dyDescent="0.2">
      <c r="C698" s="17"/>
    </row>
    <row r="699" spans="3:3" ht="15.75" customHeight="1" x14ac:dyDescent="0.2">
      <c r="C699" s="17"/>
    </row>
    <row r="700" spans="3:3" ht="15.75" customHeight="1" x14ac:dyDescent="0.2">
      <c r="C700" s="17"/>
    </row>
    <row r="701" spans="3:3" ht="15.75" customHeight="1" x14ac:dyDescent="0.2">
      <c r="C701" s="17"/>
    </row>
    <row r="702" spans="3:3" ht="15.75" customHeight="1" x14ac:dyDescent="0.2">
      <c r="C702" s="17"/>
    </row>
    <row r="703" spans="3:3" ht="15.75" customHeight="1" x14ac:dyDescent="0.2">
      <c r="C703" s="17"/>
    </row>
    <row r="704" spans="3:3" ht="15.75" customHeight="1" x14ac:dyDescent="0.2">
      <c r="C704" s="17"/>
    </row>
    <row r="705" spans="3:3" ht="15.75" customHeight="1" x14ac:dyDescent="0.2">
      <c r="C705" s="17"/>
    </row>
    <row r="706" spans="3:3" ht="15.75" customHeight="1" x14ac:dyDescent="0.2">
      <c r="C706" s="17"/>
    </row>
    <row r="707" spans="3:3" ht="15.75" customHeight="1" x14ac:dyDescent="0.2">
      <c r="C707" s="17"/>
    </row>
    <row r="708" spans="3:3" ht="15.75" customHeight="1" x14ac:dyDescent="0.2">
      <c r="C708" s="17"/>
    </row>
    <row r="709" spans="3:3" ht="15.75" customHeight="1" x14ac:dyDescent="0.2">
      <c r="C709" s="17"/>
    </row>
    <row r="710" spans="3:3" ht="15.75" customHeight="1" x14ac:dyDescent="0.2">
      <c r="C710" s="17"/>
    </row>
    <row r="711" spans="3:3" ht="15.75" customHeight="1" x14ac:dyDescent="0.2">
      <c r="C711" s="17"/>
    </row>
    <row r="712" spans="3:3" ht="15.75" customHeight="1" x14ac:dyDescent="0.2">
      <c r="C712" s="17"/>
    </row>
    <row r="713" spans="3:3" ht="15.75" customHeight="1" x14ac:dyDescent="0.2">
      <c r="C713" s="17"/>
    </row>
    <row r="714" spans="3:3" ht="15.75" customHeight="1" x14ac:dyDescent="0.2">
      <c r="C714" s="17"/>
    </row>
    <row r="715" spans="3:3" ht="15.75" customHeight="1" x14ac:dyDescent="0.2">
      <c r="C715" s="17"/>
    </row>
    <row r="716" spans="3:3" ht="15.75" customHeight="1" x14ac:dyDescent="0.2">
      <c r="C716" s="17"/>
    </row>
    <row r="717" spans="3:3" ht="15.75" customHeight="1" x14ac:dyDescent="0.2">
      <c r="C717" s="17"/>
    </row>
    <row r="718" spans="3:3" ht="15.75" customHeight="1" x14ac:dyDescent="0.2">
      <c r="C718" s="17"/>
    </row>
    <row r="719" spans="3:3" ht="15.75" customHeight="1" x14ac:dyDescent="0.2">
      <c r="C719" s="17"/>
    </row>
    <row r="720" spans="3:3" ht="15.75" customHeight="1" x14ac:dyDescent="0.2">
      <c r="C720" s="17"/>
    </row>
    <row r="721" spans="3:3" ht="15.75" customHeight="1" x14ac:dyDescent="0.2">
      <c r="C721" s="17"/>
    </row>
    <row r="722" spans="3:3" ht="15.75" customHeight="1" x14ac:dyDescent="0.2">
      <c r="C722" s="17"/>
    </row>
    <row r="723" spans="3:3" ht="15.75" customHeight="1" x14ac:dyDescent="0.2">
      <c r="C723" s="17"/>
    </row>
    <row r="724" spans="3:3" ht="15.75" customHeight="1" x14ac:dyDescent="0.2">
      <c r="C724" s="17"/>
    </row>
    <row r="725" spans="3:3" ht="15.75" customHeight="1" x14ac:dyDescent="0.2">
      <c r="C725" s="17"/>
    </row>
    <row r="726" spans="3:3" ht="15.75" customHeight="1" x14ac:dyDescent="0.2">
      <c r="C726" s="17"/>
    </row>
    <row r="727" spans="3:3" ht="15.75" customHeight="1" x14ac:dyDescent="0.2">
      <c r="C727" s="17"/>
    </row>
    <row r="728" spans="3:3" ht="15.75" customHeight="1" x14ac:dyDescent="0.2">
      <c r="C728" s="17"/>
    </row>
    <row r="729" spans="3:3" ht="15.75" customHeight="1" x14ac:dyDescent="0.2">
      <c r="C729" s="17"/>
    </row>
    <row r="730" spans="3:3" ht="15.75" customHeight="1" x14ac:dyDescent="0.2">
      <c r="C730" s="17"/>
    </row>
    <row r="731" spans="3:3" ht="15.75" customHeight="1" x14ac:dyDescent="0.2">
      <c r="C731" s="17"/>
    </row>
    <row r="732" spans="3:3" ht="15.75" customHeight="1" x14ac:dyDescent="0.2">
      <c r="C732" s="17"/>
    </row>
    <row r="733" spans="3:3" ht="15.75" customHeight="1" x14ac:dyDescent="0.2">
      <c r="C733" s="17"/>
    </row>
    <row r="734" spans="3:3" ht="15.75" customHeight="1" x14ac:dyDescent="0.2">
      <c r="C734" s="17"/>
    </row>
    <row r="735" spans="3:3" ht="15.75" customHeight="1" x14ac:dyDescent="0.2">
      <c r="C735" s="17"/>
    </row>
    <row r="736" spans="3:3" ht="15.75" customHeight="1" x14ac:dyDescent="0.2">
      <c r="C736" s="17"/>
    </row>
    <row r="737" spans="3:3" ht="15.75" customHeight="1" x14ac:dyDescent="0.2">
      <c r="C737" s="17"/>
    </row>
    <row r="738" spans="3:3" ht="15.75" customHeight="1" x14ac:dyDescent="0.2">
      <c r="C738" s="17"/>
    </row>
    <row r="739" spans="3:3" ht="15.75" customHeight="1" x14ac:dyDescent="0.2">
      <c r="C739" s="17"/>
    </row>
    <row r="740" spans="3:3" ht="15.75" customHeight="1" x14ac:dyDescent="0.2">
      <c r="C740" s="17"/>
    </row>
    <row r="741" spans="3:3" ht="15.75" customHeight="1" x14ac:dyDescent="0.2">
      <c r="C741" s="17"/>
    </row>
    <row r="742" spans="3:3" ht="15.75" customHeight="1" x14ac:dyDescent="0.2">
      <c r="C742" s="17"/>
    </row>
    <row r="743" spans="3:3" ht="15.75" customHeight="1" x14ac:dyDescent="0.2">
      <c r="C743" s="17"/>
    </row>
    <row r="744" spans="3:3" ht="15.75" customHeight="1" x14ac:dyDescent="0.2">
      <c r="C744" s="17"/>
    </row>
    <row r="745" spans="3:3" ht="15.75" customHeight="1" x14ac:dyDescent="0.2">
      <c r="C745" s="17"/>
    </row>
    <row r="746" spans="3:3" ht="15.75" customHeight="1" x14ac:dyDescent="0.2">
      <c r="C746" s="17"/>
    </row>
    <row r="747" spans="3:3" ht="15.75" customHeight="1" x14ac:dyDescent="0.2">
      <c r="C747" s="17"/>
    </row>
    <row r="748" spans="3:3" ht="15.75" customHeight="1" x14ac:dyDescent="0.2">
      <c r="C748" s="17"/>
    </row>
    <row r="749" spans="3:3" ht="15.75" customHeight="1" x14ac:dyDescent="0.2">
      <c r="C749" s="17"/>
    </row>
    <row r="750" spans="3:3" ht="15.75" customHeight="1" x14ac:dyDescent="0.2">
      <c r="C750" s="17"/>
    </row>
    <row r="751" spans="3:3" ht="15.75" customHeight="1" x14ac:dyDescent="0.2">
      <c r="C751" s="17"/>
    </row>
    <row r="752" spans="3:3" ht="15.75" customHeight="1" x14ac:dyDescent="0.2">
      <c r="C752" s="17"/>
    </row>
    <row r="753" spans="3:3" ht="15.75" customHeight="1" x14ac:dyDescent="0.2">
      <c r="C753" s="17"/>
    </row>
    <row r="754" spans="3:3" ht="15.75" customHeight="1" x14ac:dyDescent="0.2">
      <c r="C754" s="17"/>
    </row>
    <row r="755" spans="3:3" ht="15.75" customHeight="1" x14ac:dyDescent="0.2">
      <c r="C755" s="17"/>
    </row>
    <row r="756" spans="3:3" ht="15.75" customHeight="1" x14ac:dyDescent="0.2">
      <c r="C756" s="17"/>
    </row>
    <row r="757" spans="3:3" ht="15.75" customHeight="1" x14ac:dyDescent="0.2">
      <c r="C757" s="17"/>
    </row>
    <row r="758" spans="3:3" ht="15.75" customHeight="1" x14ac:dyDescent="0.2">
      <c r="C758" s="17"/>
    </row>
    <row r="759" spans="3:3" ht="15.75" customHeight="1" x14ac:dyDescent="0.2">
      <c r="C759" s="17"/>
    </row>
    <row r="760" spans="3:3" ht="15.75" customHeight="1" x14ac:dyDescent="0.2">
      <c r="C760" s="17"/>
    </row>
    <row r="761" spans="3:3" ht="15.75" customHeight="1" x14ac:dyDescent="0.2">
      <c r="C761" s="17"/>
    </row>
    <row r="762" spans="3:3" ht="15.75" customHeight="1" x14ac:dyDescent="0.2">
      <c r="C762" s="17"/>
    </row>
    <row r="763" spans="3:3" ht="15.75" customHeight="1" x14ac:dyDescent="0.2">
      <c r="C763" s="17"/>
    </row>
    <row r="764" spans="3:3" ht="15.75" customHeight="1" x14ac:dyDescent="0.2">
      <c r="C764" s="17"/>
    </row>
    <row r="765" spans="3:3" ht="15.75" customHeight="1" x14ac:dyDescent="0.2">
      <c r="C765" s="17"/>
    </row>
    <row r="766" spans="3:3" ht="15.75" customHeight="1" x14ac:dyDescent="0.2">
      <c r="C766" s="17"/>
    </row>
    <row r="767" spans="3:3" ht="15.75" customHeight="1" x14ac:dyDescent="0.2">
      <c r="C767" s="17"/>
    </row>
    <row r="768" spans="3:3" ht="15.75" customHeight="1" x14ac:dyDescent="0.2">
      <c r="C768" s="17"/>
    </row>
    <row r="769" spans="3:3" ht="15.75" customHeight="1" x14ac:dyDescent="0.2">
      <c r="C769" s="17"/>
    </row>
    <row r="770" spans="3:3" ht="15.75" customHeight="1" x14ac:dyDescent="0.2">
      <c r="C770" s="17"/>
    </row>
    <row r="771" spans="3:3" ht="15.75" customHeight="1" x14ac:dyDescent="0.2">
      <c r="C771" s="17"/>
    </row>
    <row r="772" spans="3:3" ht="15.75" customHeight="1" x14ac:dyDescent="0.2">
      <c r="C772" s="17"/>
    </row>
    <row r="773" spans="3:3" ht="15.75" customHeight="1" x14ac:dyDescent="0.2">
      <c r="C773" s="17"/>
    </row>
    <row r="774" spans="3:3" ht="15.75" customHeight="1" x14ac:dyDescent="0.2">
      <c r="C774" s="17"/>
    </row>
    <row r="775" spans="3:3" ht="15.75" customHeight="1" x14ac:dyDescent="0.2">
      <c r="C775" s="17"/>
    </row>
    <row r="776" spans="3:3" ht="15.75" customHeight="1" x14ac:dyDescent="0.2">
      <c r="C776" s="17"/>
    </row>
    <row r="777" spans="3:3" ht="15.75" customHeight="1" x14ac:dyDescent="0.2">
      <c r="C777" s="17"/>
    </row>
    <row r="778" spans="3:3" ht="15.75" customHeight="1" x14ac:dyDescent="0.2">
      <c r="C778" s="17"/>
    </row>
    <row r="779" spans="3:3" ht="15.75" customHeight="1" x14ac:dyDescent="0.2">
      <c r="C779" s="17"/>
    </row>
    <row r="780" spans="3:3" ht="15.75" customHeight="1" x14ac:dyDescent="0.2">
      <c r="C780" s="17"/>
    </row>
    <row r="781" spans="3:3" ht="15.75" customHeight="1" x14ac:dyDescent="0.2">
      <c r="C781" s="17"/>
    </row>
    <row r="782" spans="3:3" ht="15.75" customHeight="1" x14ac:dyDescent="0.2">
      <c r="C782" s="17"/>
    </row>
    <row r="783" spans="3:3" ht="15.75" customHeight="1" x14ac:dyDescent="0.2">
      <c r="C783" s="17"/>
    </row>
    <row r="784" spans="3:3" ht="15.75" customHeight="1" x14ac:dyDescent="0.2">
      <c r="C784" s="17"/>
    </row>
    <row r="785" spans="3:3" ht="15.75" customHeight="1" x14ac:dyDescent="0.2">
      <c r="C785" s="17"/>
    </row>
    <row r="786" spans="3:3" ht="15.75" customHeight="1" x14ac:dyDescent="0.2">
      <c r="C786" s="17"/>
    </row>
    <row r="787" spans="3:3" ht="15.75" customHeight="1" x14ac:dyDescent="0.2">
      <c r="C787" s="17"/>
    </row>
    <row r="788" spans="3:3" ht="15.75" customHeight="1" x14ac:dyDescent="0.2">
      <c r="C788" s="17"/>
    </row>
    <row r="789" spans="3:3" ht="15.75" customHeight="1" x14ac:dyDescent="0.2">
      <c r="C789" s="17"/>
    </row>
    <row r="790" spans="3:3" ht="15.75" customHeight="1" x14ac:dyDescent="0.2">
      <c r="C790" s="17"/>
    </row>
    <row r="791" spans="3:3" ht="15.75" customHeight="1" x14ac:dyDescent="0.2">
      <c r="C791" s="17"/>
    </row>
    <row r="792" spans="3:3" ht="15.75" customHeight="1" x14ac:dyDescent="0.2">
      <c r="C792" s="17"/>
    </row>
    <row r="793" spans="3:3" ht="15.75" customHeight="1" x14ac:dyDescent="0.2">
      <c r="C793" s="17"/>
    </row>
    <row r="794" spans="3:3" ht="15.75" customHeight="1" x14ac:dyDescent="0.2">
      <c r="C794" s="17"/>
    </row>
    <row r="795" spans="3:3" ht="15.75" customHeight="1" x14ac:dyDescent="0.2">
      <c r="C795" s="17"/>
    </row>
    <row r="796" spans="3:3" ht="15.75" customHeight="1" x14ac:dyDescent="0.2">
      <c r="C796" s="17"/>
    </row>
    <row r="797" spans="3:3" ht="15.75" customHeight="1" x14ac:dyDescent="0.2">
      <c r="C797" s="17"/>
    </row>
    <row r="798" spans="3:3" ht="15.75" customHeight="1" x14ac:dyDescent="0.2">
      <c r="C798" s="17"/>
    </row>
    <row r="799" spans="3:3" ht="15.75" customHeight="1" x14ac:dyDescent="0.2">
      <c r="C799" s="17"/>
    </row>
    <row r="800" spans="3:3" ht="15.75" customHeight="1" x14ac:dyDescent="0.2">
      <c r="C800" s="17"/>
    </row>
    <row r="801" spans="3:3" ht="15.75" customHeight="1" x14ac:dyDescent="0.2">
      <c r="C801" s="17"/>
    </row>
    <row r="802" spans="3:3" ht="15.75" customHeight="1" x14ac:dyDescent="0.2">
      <c r="C802" s="17"/>
    </row>
    <row r="803" spans="3:3" ht="15.75" customHeight="1" x14ac:dyDescent="0.2">
      <c r="C803" s="17"/>
    </row>
    <row r="804" spans="3:3" ht="15.75" customHeight="1" x14ac:dyDescent="0.2">
      <c r="C804" s="17"/>
    </row>
    <row r="805" spans="3:3" ht="15.75" customHeight="1" x14ac:dyDescent="0.2">
      <c r="C805" s="17"/>
    </row>
    <row r="806" spans="3:3" ht="15.75" customHeight="1" x14ac:dyDescent="0.2">
      <c r="C806" s="17"/>
    </row>
    <row r="807" spans="3:3" ht="15.75" customHeight="1" x14ac:dyDescent="0.2">
      <c r="C807" s="17"/>
    </row>
    <row r="808" spans="3:3" ht="15.75" customHeight="1" x14ac:dyDescent="0.2">
      <c r="C808" s="17"/>
    </row>
    <row r="809" spans="3:3" ht="15.75" customHeight="1" x14ac:dyDescent="0.2">
      <c r="C809" s="17"/>
    </row>
    <row r="810" spans="3:3" ht="15.75" customHeight="1" x14ac:dyDescent="0.2">
      <c r="C810" s="17"/>
    </row>
    <row r="811" spans="3:3" ht="15.75" customHeight="1" x14ac:dyDescent="0.2">
      <c r="C811" s="17"/>
    </row>
    <row r="812" spans="3:3" ht="15.75" customHeight="1" x14ac:dyDescent="0.2">
      <c r="C812" s="17"/>
    </row>
    <row r="813" spans="3:3" ht="15.75" customHeight="1" x14ac:dyDescent="0.2">
      <c r="C813" s="17"/>
    </row>
    <row r="814" spans="3:3" ht="15.75" customHeight="1" x14ac:dyDescent="0.2">
      <c r="C814" s="17"/>
    </row>
    <row r="815" spans="3:3" ht="15.75" customHeight="1" x14ac:dyDescent="0.2">
      <c r="C815" s="17"/>
    </row>
    <row r="816" spans="3:3" ht="15.75" customHeight="1" x14ac:dyDescent="0.2">
      <c r="C816" s="17"/>
    </row>
    <row r="817" spans="3:3" ht="15.75" customHeight="1" x14ac:dyDescent="0.2">
      <c r="C817" s="17"/>
    </row>
    <row r="818" spans="3:3" ht="15.75" customHeight="1" x14ac:dyDescent="0.2">
      <c r="C818" s="17"/>
    </row>
    <row r="819" spans="3:3" ht="15.75" customHeight="1" x14ac:dyDescent="0.2">
      <c r="C819" s="17"/>
    </row>
    <row r="820" spans="3:3" ht="15.75" customHeight="1" x14ac:dyDescent="0.2">
      <c r="C820" s="17"/>
    </row>
    <row r="821" spans="3:3" ht="15.75" customHeight="1" x14ac:dyDescent="0.2">
      <c r="C821" s="17"/>
    </row>
    <row r="822" spans="3:3" ht="15.75" customHeight="1" x14ac:dyDescent="0.2">
      <c r="C822" s="17"/>
    </row>
    <row r="823" spans="3:3" ht="15.75" customHeight="1" x14ac:dyDescent="0.2">
      <c r="C823" s="17"/>
    </row>
    <row r="824" spans="3:3" ht="15.75" customHeight="1" x14ac:dyDescent="0.2">
      <c r="C824" s="17"/>
    </row>
    <row r="825" spans="3:3" ht="15.75" customHeight="1" x14ac:dyDescent="0.2">
      <c r="C825" s="17"/>
    </row>
    <row r="826" spans="3:3" ht="15.75" customHeight="1" x14ac:dyDescent="0.2">
      <c r="C826" s="17"/>
    </row>
    <row r="827" spans="3:3" ht="15.75" customHeight="1" x14ac:dyDescent="0.2">
      <c r="C827" s="17"/>
    </row>
    <row r="828" spans="3:3" ht="15.75" customHeight="1" x14ac:dyDescent="0.2">
      <c r="C828" s="17"/>
    </row>
    <row r="829" spans="3:3" ht="15.75" customHeight="1" x14ac:dyDescent="0.2">
      <c r="C829" s="17"/>
    </row>
    <row r="830" spans="3:3" ht="15.75" customHeight="1" x14ac:dyDescent="0.2">
      <c r="C830" s="17"/>
    </row>
    <row r="831" spans="3:3" ht="15.75" customHeight="1" x14ac:dyDescent="0.2">
      <c r="C831" s="17"/>
    </row>
    <row r="832" spans="3:3" ht="15.75" customHeight="1" x14ac:dyDescent="0.2">
      <c r="C832" s="17"/>
    </row>
    <row r="833" spans="3:3" ht="15.75" customHeight="1" x14ac:dyDescent="0.2">
      <c r="C833" s="17"/>
    </row>
    <row r="834" spans="3:3" ht="15.75" customHeight="1" x14ac:dyDescent="0.2">
      <c r="C834" s="17"/>
    </row>
    <row r="835" spans="3:3" ht="15.75" customHeight="1" x14ac:dyDescent="0.2">
      <c r="C835" s="17"/>
    </row>
    <row r="836" spans="3:3" ht="15.75" customHeight="1" x14ac:dyDescent="0.2">
      <c r="C836" s="17"/>
    </row>
    <row r="837" spans="3:3" ht="15.75" customHeight="1" x14ac:dyDescent="0.2">
      <c r="C837" s="17"/>
    </row>
    <row r="838" spans="3:3" ht="15.75" customHeight="1" x14ac:dyDescent="0.2">
      <c r="C838" s="17"/>
    </row>
    <row r="839" spans="3:3" ht="15.75" customHeight="1" x14ac:dyDescent="0.2">
      <c r="C839" s="17"/>
    </row>
    <row r="840" spans="3:3" ht="15.75" customHeight="1" x14ac:dyDescent="0.2">
      <c r="C840" s="17"/>
    </row>
    <row r="841" spans="3:3" ht="15.75" customHeight="1" x14ac:dyDescent="0.2">
      <c r="C841" s="17"/>
    </row>
    <row r="842" spans="3:3" ht="15.75" customHeight="1" x14ac:dyDescent="0.2">
      <c r="C842" s="17"/>
    </row>
    <row r="843" spans="3:3" ht="15.75" customHeight="1" x14ac:dyDescent="0.2">
      <c r="C843" s="17"/>
    </row>
    <row r="844" spans="3:3" ht="15.75" customHeight="1" x14ac:dyDescent="0.2">
      <c r="C844" s="17"/>
    </row>
    <row r="845" spans="3:3" ht="15.75" customHeight="1" x14ac:dyDescent="0.2">
      <c r="C845" s="17"/>
    </row>
    <row r="846" spans="3:3" ht="15.75" customHeight="1" x14ac:dyDescent="0.2">
      <c r="C846" s="17"/>
    </row>
    <row r="847" spans="3:3" ht="15.75" customHeight="1" x14ac:dyDescent="0.2">
      <c r="C847" s="17"/>
    </row>
    <row r="848" spans="3:3" ht="15.75" customHeight="1" x14ac:dyDescent="0.2">
      <c r="C848" s="17"/>
    </row>
    <row r="849" spans="3:3" ht="15.75" customHeight="1" x14ac:dyDescent="0.2">
      <c r="C849" s="17"/>
    </row>
    <row r="850" spans="3:3" ht="15.75" customHeight="1" x14ac:dyDescent="0.2">
      <c r="C850" s="17"/>
    </row>
    <row r="851" spans="3:3" ht="15.75" customHeight="1" x14ac:dyDescent="0.2">
      <c r="C851" s="17"/>
    </row>
    <row r="852" spans="3:3" ht="15.75" customHeight="1" x14ac:dyDescent="0.2">
      <c r="C852" s="17"/>
    </row>
    <row r="853" spans="3:3" ht="15.75" customHeight="1" x14ac:dyDescent="0.2">
      <c r="C853" s="17"/>
    </row>
    <row r="854" spans="3:3" ht="15.75" customHeight="1" x14ac:dyDescent="0.2">
      <c r="C854" s="17"/>
    </row>
    <row r="855" spans="3:3" ht="15.75" customHeight="1" x14ac:dyDescent="0.2">
      <c r="C855" s="17"/>
    </row>
    <row r="856" spans="3:3" ht="15.75" customHeight="1" x14ac:dyDescent="0.2">
      <c r="C856" s="17"/>
    </row>
    <row r="857" spans="3:3" ht="15.75" customHeight="1" x14ac:dyDescent="0.2">
      <c r="C857" s="17"/>
    </row>
    <row r="858" spans="3:3" ht="15.75" customHeight="1" x14ac:dyDescent="0.2">
      <c r="C858" s="17"/>
    </row>
    <row r="859" spans="3:3" ht="15.75" customHeight="1" x14ac:dyDescent="0.2">
      <c r="C859" s="17"/>
    </row>
    <row r="860" spans="3:3" ht="15.75" customHeight="1" x14ac:dyDescent="0.2">
      <c r="C860" s="17"/>
    </row>
    <row r="861" spans="3:3" ht="15.75" customHeight="1" x14ac:dyDescent="0.2">
      <c r="C861" s="17"/>
    </row>
    <row r="862" spans="3:3" ht="15.75" customHeight="1" x14ac:dyDescent="0.2">
      <c r="C862" s="17"/>
    </row>
    <row r="863" spans="3:3" ht="15.75" customHeight="1" x14ac:dyDescent="0.2">
      <c r="C863" s="17"/>
    </row>
    <row r="864" spans="3:3" ht="15.75" customHeight="1" x14ac:dyDescent="0.2">
      <c r="C864" s="17"/>
    </row>
    <row r="865" spans="3:3" ht="15.75" customHeight="1" x14ac:dyDescent="0.2">
      <c r="C865" s="17"/>
    </row>
    <row r="866" spans="3:3" ht="15.75" customHeight="1" x14ac:dyDescent="0.2">
      <c r="C866" s="17"/>
    </row>
    <row r="867" spans="3:3" ht="15.75" customHeight="1" x14ac:dyDescent="0.2">
      <c r="C867" s="17"/>
    </row>
    <row r="868" spans="3:3" ht="15.75" customHeight="1" x14ac:dyDescent="0.2">
      <c r="C868" s="17"/>
    </row>
    <row r="869" spans="3:3" ht="15.75" customHeight="1" x14ac:dyDescent="0.2">
      <c r="C869" s="17"/>
    </row>
    <row r="870" spans="3:3" ht="15.75" customHeight="1" x14ac:dyDescent="0.2">
      <c r="C870" s="17"/>
    </row>
    <row r="871" spans="3:3" ht="15.75" customHeight="1" x14ac:dyDescent="0.2">
      <c r="C871" s="17"/>
    </row>
    <row r="872" spans="3:3" ht="15.75" customHeight="1" x14ac:dyDescent="0.2">
      <c r="C872" s="17"/>
    </row>
    <row r="873" spans="3:3" ht="15.75" customHeight="1" x14ac:dyDescent="0.2">
      <c r="C873" s="17"/>
    </row>
    <row r="874" spans="3:3" ht="15.75" customHeight="1" x14ac:dyDescent="0.2">
      <c r="C874" s="17"/>
    </row>
    <row r="875" spans="3:3" ht="15.75" customHeight="1" x14ac:dyDescent="0.2">
      <c r="C875" s="17"/>
    </row>
    <row r="876" spans="3:3" ht="15.75" customHeight="1" x14ac:dyDescent="0.2">
      <c r="C876" s="17"/>
    </row>
    <row r="877" spans="3:3" ht="15.75" customHeight="1" x14ac:dyDescent="0.2">
      <c r="C877" s="17"/>
    </row>
    <row r="878" spans="3:3" ht="15.75" customHeight="1" x14ac:dyDescent="0.2">
      <c r="C878" s="17"/>
    </row>
    <row r="879" spans="3:3" ht="15.75" customHeight="1" x14ac:dyDescent="0.2">
      <c r="C879" s="17"/>
    </row>
    <row r="880" spans="3:3" ht="15.75" customHeight="1" x14ac:dyDescent="0.2">
      <c r="C880" s="17"/>
    </row>
    <row r="881" spans="3:3" ht="15.75" customHeight="1" x14ac:dyDescent="0.2">
      <c r="C881" s="17"/>
    </row>
    <row r="882" spans="3:3" ht="15.75" customHeight="1" x14ac:dyDescent="0.2">
      <c r="C882" s="17"/>
    </row>
    <row r="883" spans="3:3" ht="15.75" customHeight="1" x14ac:dyDescent="0.2">
      <c r="C883" s="17"/>
    </row>
    <row r="884" spans="3:3" ht="15.75" customHeight="1" x14ac:dyDescent="0.2">
      <c r="C884" s="17"/>
    </row>
    <row r="885" spans="3:3" ht="15.75" customHeight="1" x14ac:dyDescent="0.2">
      <c r="C885" s="17"/>
    </row>
    <row r="886" spans="3:3" ht="15.75" customHeight="1" x14ac:dyDescent="0.2">
      <c r="C886" s="17"/>
    </row>
    <row r="887" spans="3:3" ht="15.75" customHeight="1" x14ac:dyDescent="0.2">
      <c r="C887" s="17"/>
    </row>
    <row r="888" spans="3:3" ht="15.75" customHeight="1" x14ac:dyDescent="0.2">
      <c r="C888" s="17"/>
    </row>
    <row r="889" spans="3:3" ht="15.75" customHeight="1" x14ac:dyDescent="0.2">
      <c r="C889" s="17"/>
    </row>
    <row r="890" spans="3:3" ht="15.75" customHeight="1" x14ac:dyDescent="0.2">
      <c r="C890" s="17"/>
    </row>
    <row r="891" spans="3:3" ht="15.75" customHeight="1" x14ac:dyDescent="0.2">
      <c r="C891" s="17"/>
    </row>
    <row r="892" spans="3:3" ht="15.75" customHeight="1" x14ac:dyDescent="0.2">
      <c r="C892" s="17"/>
    </row>
    <row r="893" spans="3:3" ht="15.75" customHeight="1" x14ac:dyDescent="0.2">
      <c r="C893" s="17"/>
    </row>
    <row r="894" spans="3:3" ht="15.75" customHeight="1" x14ac:dyDescent="0.2">
      <c r="C894" s="17"/>
    </row>
    <row r="895" spans="3:3" ht="15.75" customHeight="1" x14ac:dyDescent="0.2">
      <c r="C895" s="17"/>
    </row>
    <row r="896" spans="3:3" ht="15.75" customHeight="1" x14ac:dyDescent="0.2">
      <c r="C896" s="17"/>
    </row>
    <row r="897" spans="3:3" ht="15.75" customHeight="1" x14ac:dyDescent="0.2">
      <c r="C897" s="17"/>
    </row>
    <row r="898" spans="3:3" ht="15.75" customHeight="1" x14ac:dyDescent="0.2">
      <c r="C898" s="17"/>
    </row>
    <row r="899" spans="3:3" ht="15.75" customHeight="1" x14ac:dyDescent="0.2">
      <c r="C899" s="17"/>
    </row>
    <row r="900" spans="3:3" ht="15.75" customHeight="1" x14ac:dyDescent="0.2">
      <c r="C900" s="17"/>
    </row>
    <row r="901" spans="3:3" ht="15.75" customHeight="1" x14ac:dyDescent="0.2">
      <c r="C901" s="17"/>
    </row>
    <row r="902" spans="3:3" ht="15.75" customHeight="1" x14ac:dyDescent="0.2">
      <c r="C902" s="17"/>
    </row>
    <row r="903" spans="3:3" ht="15.75" customHeight="1" x14ac:dyDescent="0.2">
      <c r="C903" s="17"/>
    </row>
    <row r="904" spans="3:3" ht="15.75" customHeight="1" x14ac:dyDescent="0.2">
      <c r="C904" s="17"/>
    </row>
    <row r="905" spans="3:3" ht="15.75" customHeight="1" x14ac:dyDescent="0.2">
      <c r="C905" s="17"/>
    </row>
    <row r="906" spans="3:3" ht="15.75" customHeight="1" x14ac:dyDescent="0.2">
      <c r="C906" s="17"/>
    </row>
    <row r="907" spans="3:3" ht="15.75" customHeight="1" x14ac:dyDescent="0.2">
      <c r="C907" s="17"/>
    </row>
    <row r="908" spans="3:3" ht="15.75" customHeight="1" x14ac:dyDescent="0.2">
      <c r="C908" s="17"/>
    </row>
    <row r="909" spans="3:3" ht="15.75" customHeight="1" x14ac:dyDescent="0.2">
      <c r="C909" s="17"/>
    </row>
    <row r="910" spans="3:3" ht="15.75" customHeight="1" x14ac:dyDescent="0.2">
      <c r="C910" s="17"/>
    </row>
    <row r="911" spans="3:3" ht="15.75" customHeight="1" x14ac:dyDescent="0.2">
      <c r="C911" s="17"/>
    </row>
    <row r="912" spans="3:3" ht="15.75" customHeight="1" x14ac:dyDescent="0.2">
      <c r="C912" s="17"/>
    </row>
    <row r="913" spans="3:3" ht="15.75" customHeight="1" x14ac:dyDescent="0.2">
      <c r="C913" s="17"/>
    </row>
    <row r="914" spans="3:3" ht="15.75" customHeight="1" x14ac:dyDescent="0.2">
      <c r="C914" s="17"/>
    </row>
    <row r="915" spans="3:3" ht="15.75" customHeight="1" x14ac:dyDescent="0.2">
      <c r="C915" s="17"/>
    </row>
    <row r="916" spans="3:3" ht="15.75" customHeight="1" x14ac:dyDescent="0.2">
      <c r="C916" s="17"/>
    </row>
    <row r="917" spans="3:3" ht="15.75" customHeight="1" x14ac:dyDescent="0.2">
      <c r="C917" s="17"/>
    </row>
    <row r="918" spans="3:3" ht="15.75" customHeight="1" x14ac:dyDescent="0.2">
      <c r="C918" s="17"/>
    </row>
    <row r="919" spans="3:3" ht="15.75" customHeight="1" x14ac:dyDescent="0.2">
      <c r="C919" s="17"/>
    </row>
    <row r="920" spans="3:3" ht="15.75" customHeight="1" x14ac:dyDescent="0.2">
      <c r="C920" s="17"/>
    </row>
    <row r="921" spans="3:3" ht="15.75" customHeight="1" x14ac:dyDescent="0.2">
      <c r="C921" s="17"/>
    </row>
    <row r="922" spans="3:3" ht="15.75" customHeight="1" x14ac:dyDescent="0.2">
      <c r="C922" s="17"/>
    </row>
    <row r="923" spans="3:3" ht="15.75" customHeight="1" x14ac:dyDescent="0.2">
      <c r="C923" s="17"/>
    </row>
    <row r="924" spans="3:3" ht="15.75" customHeight="1" x14ac:dyDescent="0.2">
      <c r="C924" s="17"/>
    </row>
    <row r="925" spans="3:3" ht="15.75" customHeight="1" x14ac:dyDescent="0.2">
      <c r="C925" s="17"/>
    </row>
    <row r="926" spans="3:3" ht="15.75" customHeight="1" x14ac:dyDescent="0.2">
      <c r="C926" s="17"/>
    </row>
    <row r="927" spans="3:3" ht="15.75" customHeight="1" x14ac:dyDescent="0.2">
      <c r="C927" s="17"/>
    </row>
    <row r="928" spans="3:3" ht="15.75" customHeight="1" x14ac:dyDescent="0.2">
      <c r="C928" s="17"/>
    </row>
    <row r="929" spans="3:3" ht="15.75" customHeight="1" x14ac:dyDescent="0.2">
      <c r="C929" s="17"/>
    </row>
    <row r="930" spans="3:3" ht="15.75" customHeight="1" x14ac:dyDescent="0.2">
      <c r="C930" s="17"/>
    </row>
    <row r="931" spans="3:3" ht="15.75" customHeight="1" x14ac:dyDescent="0.2">
      <c r="C931" s="17"/>
    </row>
    <row r="932" spans="3:3" ht="15.75" customHeight="1" x14ac:dyDescent="0.2">
      <c r="C932" s="17"/>
    </row>
    <row r="933" spans="3:3" ht="15.75" customHeight="1" x14ac:dyDescent="0.2">
      <c r="C933" s="17"/>
    </row>
    <row r="934" spans="3:3" ht="15.75" customHeight="1" x14ac:dyDescent="0.2">
      <c r="C934" s="17"/>
    </row>
    <row r="935" spans="3:3" ht="15.75" customHeight="1" x14ac:dyDescent="0.2">
      <c r="C935" s="17"/>
    </row>
    <row r="936" spans="3:3" ht="15.75" customHeight="1" x14ac:dyDescent="0.2">
      <c r="C936" s="17"/>
    </row>
    <row r="937" spans="3:3" ht="15.75" customHeight="1" x14ac:dyDescent="0.2">
      <c r="C937" s="17"/>
    </row>
    <row r="938" spans="3:3" ht="15.75" customHeight="1" x14ac:dyDescent="0.2">
      <c r="C938" s="17"/>
    </row>
    <row r="939" spans="3:3" ht="15.75" customHeight="1" x14ac:dyDescent="0.2">
      <c r="C939" s="17"/>
    </row>
    <row r="940" spans="3:3" ht="15.75" customHeight="1" x14ac:dyDescent="0.2">
      <c r="C940" s="17"/>
    </row>
    <row r="941" spans="3:3" ht="15.75" customHeight="1" x14ac:dyDescent="0.2">
      <c r="C941" s="17"/>
    </row>
    <row r="942" spans="3:3" ht="15.75" customHeight="1" x14ac:dyDescent="0.2">
      <c r="C942" s="17"/>
    </row>
    <row r="943" spans="3:3" ht="15.75" customHeight="1" x14ac:dyDescent="0.2">
      <c r="C943" s="17"/>
    </row>
    <row r="944" spans="3:3" ht="15.75" customHeight="1" x14ac:dyDescent="0.2">
      <c r="C944" s="17"/>
    </row>
    <row r="945" spans="3:3" ht="15.75" customHeight="1" x14ac:dyDescent="0.2">
      <c r="C945" s="17"/>
    </row>
    <row r="946" spans="3:3" ht="15.75" customHeight="1" x14ac:dyDescent="0.2">
      <c r="C946" s="17"/>
    </row>
    <row r="947" spans="3:3" ht="15.75" customHeight="1" x14ac:dyDescent="0.2">
      <c r="C947" s="17"/>
    </row>
    <row r="948" spans="3:3" ht="15.75" customHeight="1" x14ac:dyDescent="0.2">
      <c r="C948" s="17"/>
    </row>
    <row r="949" spans="3:3" ht="15.75" customHeight="1" x14ac:dyDescent="0.2">
      <c r="C949" s="17"/>
    </row>
    <row r="950" spans="3:3" ht="15.75" customHeight="1" x14ac:dyDescent="0.2">
      <c r="C950" s="17"/>
    </row>
    <row r="951" spans="3:3" ht="15.75" customHeight="1" x14ac:dyDescent="0.2">
      <c r="C951" s="17"/>
    </row>
    <row r="952" spans="3:3" ht="15.75" customHeight="1" x14ac:dyDescent="0.2">
      <c r="C952" s="17"/>
    </row>
    <row r="953" spans="3:3" ht="15.75" customHeight="1" x14ac:dyDescent="0.2">
      <c r="C953" s="17"/>
    </row>
    <row r="954" spans="3:3" ht="15.75" customHeight="1" x14ac:dyDescent="0.2">
      <c r="C954" s="17"/>
    </row>
    <row r="955" spans="3:3" ht="15.75" customHeight="1" x14ac:dyDescent="0.2">
      <c r="C955" s="17"/>
    </row>
    <row r="956" spans="3:3" ht="15.75" customHeight="1" x14ac:dyDescent="0.2">
      <c r="C956" s="17"/>
    </row>
    <row r="957" spans="3:3" ht="15.75" customHeight="1" x14ac:dyDescent="0.2">
      <c r="C957" s="17"/>
    </row>
    <row r="958" spans="3:3" ht="15.75" customHeight="1" x14ac:dyDescent="0.2">
      <c r="C958" s="17"/>
    </row>
    <row r="959" spans="3:3" ht="15.75" customHeight="1" x14ac:dyDescent="0.2">
      <c r="C959" s="17"/>
    </row>
    <row r="960" spans="3:3" ht="15.75" customHeight="1" x14ac:dyDescent="0.2">
      <c r="C960" s="17"/>
    </row>
    <row r="961" spans="3:3" ht="15.75" customHeight="1" x14ac:dyDescent="0.2">
      <c r="C961" s="17"/>
    </row>
    <row r="962" spans="3:3" ht="15.75" customHeight="1" x14ac:dyDescent="0.2">
      <c r="C962" s="17"/>
    </row>
    <row r="963" spans="3:3" ht="15.75" customHeight="1" x14ac:dyDescent="0.2">
      <c r="C963" s="17"/>
    </row>
    <row r="964" spans="3:3" ht="15.75" customHeight="1" x14ac:dyDescent="0.2">
      <c r="C964" s="17"/>
    </row>
    <row r="965" spans="3:3" ht="15.75" customHeight="1" x14ac:dyDescent="0.2">
      <c r="C965" s="17"/>
    </row>
    <row r="966" spans="3:3" ht="15.75" customHeight="1" x14ac:dyDescent="0.2">
      <c r="C966" s="17"/>
    </row>
    <row r="967" spans="3:3" ht="15.75" customHeight="1" x14ac:dyDescent="0.2">
      <c r="C967" s="17"/>
    </row>
    <row r="968" spans="3:3" ht="15.75" customHeight="1" x14ac:dyDescent="0.2">
      <c r="C968" s="17"/>
    </row>
    <row r="969" spans="3:3" ht="15.75" customHeight="1" x14ac:dyDescent="0.2">
      <c r="C969" s="17"/>
    </row>
    <row r="970" spans="3:3" ht="15.75" customHeight="1" x14ac:dyDescent="0.2">
      <c r="C970" s="17"/>
    </row>
    <row r="971" spans="3:3" ht="15.75" customHeight="1" x14ac:dyDescent="0.2">
      <c r="C971" s="17"/>
    </row>
    <row r="972" spans="3:3" ht="15.75" customHeight="1" x14ac:dyDescent="0.2">
      <c r="C972" s="17"/>
    </row>
    <row r="973" spans="3:3" ht="15.75" customHeight="1" x14ac:dyDescent="0.2">
      <c r="C973" s="17"/>
    </row>
    <row r="974" spans="3:3" ht="15.75" customHeight="1" x14ac:dyDescent="0.2">
      <c r="C974" s="17"/>
    </row>
    <row r="975" spans="3:3" ht="15.75" customHeight="1" x14ac:dyDescent="0.2">
      <c r="C975" s="17"/>
    </row>
    <row r="976" spans="3:3" ht="15.75" customHeight="1" x14ac:dyDescent="0.2">
      <c r="C976" s="17"/>
    </row>
    <row r="977" spans="3:3" ht="15.75" customHeight="1" x14ac:dyDescent="0.2">
      <c r="C977" s="17"/>
    </row>
    <row r="978" spans="3:3" ht="15.75" customHeight="1" x14ac:dyDescent="0.2">
      <c r="C978" s="17"/>
    </row>
    <row r="979" spans="3:3" ht="15.75" customHeight="1" x14ac:dyDescent="0.2">
      <c r="C979" s="17"/>
    </row>
    <row r="980" spans="3:3" ht="15.75" customHeight="1" x14ac:dyDescent="0.2">
      <c r="C980" s="17"/>
    </row>
    <row r="981" spans="3:3" ht="15.75" customHeight="1" x14ac:dyDescent="0.2">
      <c r="C981" s="17"/>
    </row>
    <row r="982" spans="3:3" ht="15.75" customHeight="1" x14ac:dyDescent="0.2">
      <c r="C982" s="17"/>
    </row>
    <row r="983" spans="3:3" ht="15.75" customHeight="1" x14ac:dyDescent="0.2">
      <c r="C983" s="17"/>
    </row>
    <row r="984" spans="3:3" ht="15.75" customHeight="1" x14ac:dyDescent="0.2">
      <c r="C984" s="17"/>
    </row>
    <row r="985" spans="3:3" ht="15.75" customHeight="1" x14ac:dyDescent="0.2">
      <c r="C985" s="17"/>
    </row>
    <row r="986" spans="3:3" ht="15.75" customHeight="1" x14ac:dyDescent="0.2">
      <c r="C986" s="17"/>
    </row>
    <row r="987" spans="3:3" ht="15.75" customHeight="1" x14ac:dyDescent="0.2">
      <c r="C987" s="17"/>
    </row>
    <row r="988" spans="3:3" ht="15.75" customHeight="1" x14ac:dyDescent="0.2">
      <c r="C988" s="17"/>
    </row>
    <row r="989" spans="3:3" ht="15.75" customHeight="1" x14ac:dyDescent="0.2">
      <c r="C989" s="17"/>
    </row>
    <row r="990" spans="3:3" ht="15.75" customHeight="1" x14ac:dyDescent="0.2">
      <c r="C990" s="17"/>
    </row>
    <row r="991" spans="3:3" ht="15.75" customHeight="1" x14ac:dyDescent="0.2">
      <c r="C991" s="17"/>
    </row>
    <row r="992" spans="3:3" ht="15.75" customHeight="1" x14ac:dyDescent="0.2">
      <c r="C992" s="17"/>
    </row>
    <row r="993" spans="3:3" ht="15.75" customHeight="1" x14ac:dyDescent="0.2">
      <c r="C993" s="17"/>
    </row>
    <row r="994" spans="3:3" ht="15.75" customHeight="1" x14ac:dyDescent="0.2">
      <c r="C994" s="17"/>
    </row>
    <row r="995" spans="3:3" ht="15.75" customHeight="1" x14ac:dyDescent="0.2">
      <c r="C995" s="17"/>
    </row>
    <row r="996" spans="3:3" ht="15.75" customHeight="1" x14ac:dyDescent="0.2">
      <c r="C996" s="17"/>
    </row>
    <row r="997" spans="3:3" ht="15.75" customHeight="1" x14ac:dyDescent="0.2">
      <c r="C997" s="17"/>
    </row>
    <row r="998" spans="3:3" ht="15.75" customHeight="1" x14ac:dyDescent="0.2">
      <c r="C998" s="17"/>
    </row>
    <row r="999" spans="3:3" ht="15.75" customHeight="1" x14ac:dyDescent="0.2">
      <c r="C999" s="17"/>
    </row>
    <row r="1000" spans="3:3" ht="15.75" customHeight="1" x14ac:dyDescent="0.2">
      <c r="C1000" s="17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0"/>
  <sheetViews>
    <sheetView workbookViewId="0"/>
  </sheetViews>
  <sheetFormatPr baseColWidth="10" defaultColWidth="12.6640625" defaultRowHeight="15" customHeight="1" x14ac:dyDescent="0.15"/>
  <cols>
    <col min="1" max="1" width="18.5" customWidth="1"/>
    <col min="2" max="2" width="10.1640625" customWidth="1"/>
    <col min="3" max="3" width="12.1640625" customWidth="1"/>
    <col min="4" max="4" width="12.83203125" customWidth="1"/>
    <col min="5" max="26" width="7.6640625" customWidth="1"/>
  </cols>
  <sheetData>
    <row r="1" spans="1:16" x14ac:dyDescent="0.2">
      <c r="A1" s="25" t="s">
        <v>98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">
      <c r="A2" s="27" t="s">
        <v>99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2">
      <c r="A5" s="27"/>
      <c r="B5" s="28" t="s">
        <v>100</v>
      </c>
      <c r="C5" s="28" t="s">
        <v>101</v>
      </c>
      <c r="D5" s="28" t="s">
        <v>102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2">
      <c r="A6" s="28" t="s">
        <v>103</v>
      </c>
      <c r="B6" s="29"/>
      <c r="C6" s="30"/>
      <c r="D6" s="30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2">
      <c r="A7" s="28" t="s">
        <v>104</v>
      </c>
      <c r="B7" s="31">
        <f>'Capital Budget Expenditures'!B3</f>
        <v>3500</v>
      </c>
      <c r="C7" s="32">
        <f t="shared" ref="C7:D7" si="0">B7</f>
        <v>3500</v>
      </c>
      <c r="D7" s="32">
        <f t="shared" si="0"/>
        <v>3500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2">
      <c r="A8" s="28" t="s">
        <v>105</v>
      </c>
      <c r="B8" s="31">
        <v>0</v>
      </c>
      <c r="C8" s="33">
        <f>'Capital Budget Expenditures'!B6</f>
        <v>3000</v>
      </c>
      <c r="D8" s="33">
        <f>C8</f>
        <v>3000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2">
      <c r="A9" s="28" t="s">
        <v>104</v>
      </c>
      <c r="B9" s="31"/>
      <c r="C9" s="30"/>
      <c r="D9" s="33">
        <f>'Capital Budget Expenditures'!B7</f>
        <v>5000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">
      <c r="A10" s="28" t="s">
        <v>106</v>
      </c>
      <c r="B10" s="34">
        <v>5</v>
      </c>
      <c r="C10" s="35">
        <v>5</v>
      </c>
      <c r="D10" s="35">
        <v>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">
      <c r="A11" s="28" t="s">
        <v>107</v>
      </c>
      <c r="B11" s="112" t="s">
        <v>108</v>
      </c>
      <c r="C11" s="113"/>
      <c r="D11" s="11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">
      <c r="A12" s="28" t="s">
        <v>109</v>
      </c>
      <c r="B12" s="115">
        <v>0</v>
      </c>
      <c r="C12" s="113"/>
      <c r="D12" s="114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ht="48" x14ac:dyDescent="0.2">
      <c r="A14" s="26"/>
      <c r="B14" s="36" t="s">
        <v>110</v>
      </c>
      <c r="C14" s="37" t="s">
        <v>111</v>
      </c>
      <c r="D14" s="37" t="s">
        <v>112</v>
      </c>
      <c r="E14" s="28" t="s">
        <v>5</v>
      </c>
      <c r="F14" s="28" t="s">
        <v>6</v>
      </c>
      <c r="G14" s="28" t="s">
        <v>7</v>
      </c>
      <c r="H14" s="28" t="s">
        <v>8</v>
      </c>
      <c r="I14" s="28" t="s">
        <v>9</v>
      </c>
      <c r="J14" s="28" t="s">
        <v>10</v>
      </c>
      <c r="K14" s="28" t="s">
        <v>11</v>
      </c>
      <c r="L14" s="28" t="s">
        <v>12</v>
      </c>
      <c r="M14" s="28" t="s">
        <v>13</v>
      </c>
      <c r="N14" s="28" t="s">
        <v>14</v>
      </c>
      <c r="O14" s="28" t="s">
        <v>15</v>
      </c>
      <c r="P14" s="28" t="s">
        <v>16</v>
      </c>
    </row>
    <row r="15" spans="1:16" x14ac:dyDescent="0.2">
      <c r="A15" s="26"/>
      <c r="B15" s="36" t="s">
        <v>113</v>
      </c>
      <c r="C15" s="31">
        <f>$B$7/$B$10</f>
        <v>700</v>
      </c>
      <c r="D15" s="31">
        <f t="shared" ref="D15:D21" si="1">C15/12</f>
        <v>58.333333333333336</v>
      </c>
      <c r="E15" s="38">
        <v>0</v>
      </c>
      <c r="F15" s="38">
        <v>0</v>
      </c>
      <c r="G15" s="38">
        <v>0</v>
      </c>
      <c r="H15" s="38">
        <f t="shared" ref="H15:L15" si="2">G15</f>
        <v>0</v>
      </c>
      <c r="I15" s="38">
        <f t="shared" si="2"/>
        <v>0</v>
      </c>
      <c r="J15" s="38">
        <f t="shared" si="2"/>
        <v>0</v>
      </c>
      <c r="K15" s="38">
        <f t="shared" si="2"/>
        <v>0</v>
      </c>
      <c r="L15" s="38">
        <f t="shared" si="2"/>
        <v>0</v>
      </c>
      <c r="M15" s="38">
        <f>D15</f>
        <v>58.333333333333336</v>
      </c>
      <c r="N15" s="38">
        <f t="shared" ref="N15:P15" si="3">M15</f>
        <v>58.333333333333336</v>
      </c>
      <c r="O15" s="38">
        <f t="shared" si="3"/>
        <v>58.333333333333336</v>
      </c>
      <c r="P15" s="38">
        <f t="shared" si="3"/>
        <v>58.333333333333336</v>
      </c>
    </row>
    <row r="16" spans="1:16" x14ac:dyDescent="0.2">
      <c r="A16" s="26"/>
      <c r="B16" s="116" t="s">
        <v>101</v>
      </c>
      <c r="C16" s="31">
        <f>C7/C10</f>
        <v>700</v>
      </c>
      <c r="D16" s="31">
        <f t="shared" si="1"/>
        <v>58.333333333333336</v>
      </c>
      <c r="E16" s="110">
        <f t="shared" ref="E16:M16" si="4">D16</f>
        <v>58.333333333333336</v>
      </c>
      <c r="F16" s="110">
        <f t="shared" si="4"/>
        <v>58.333333333333336</v>
      </c>
      <c r="G16" s="110">
        <f t="shared" si="4"/>
        <v>58.333333333333336</v>
      </c>
      <c r="H16" s="110">
        <f t="shared" si="4"/>
        <v>58.333333333333336</v>
      </c>
      <c r="I16" s="110">
        <f t="shared" si="4"/>
        <v>58.333333333333336</v>
      </c>
      <c r="J16" s="110">
        <f t="shared" si="4"/>
        <v>58.333333333333336</v>
      </c>
      <c r="K16" s="110">
        <f t="shared" si="4"/>
        <v>58.333333333333336</v>
      </c>
      <c r="L16" s="110">
        <f t="shared" si="4"/>
        <v>58.333333333333336</v>
      </c>
      <c r="M16" s="110">
        <f t="shared" si="4"/>
        <v>58.333333333333336</v>
      </c>
      <c r="N16" s="110">
        <f>SUM(D16:D17)</f>
        <v>108.33333333333334</v>
      </c>
      <c r="O16" s="110">
        <f t="shared" ref="O16:P16" si="5">N16</f>
        <v>108.33333333333334</v>
      </c>
      <c r="P16" s="110">
        <f t="shared" si="5"/>
        <v>108.33333333333334</v>
      </c>
    </row>
    <row r="17" spans="1:16" x14ac:dyDescent="0.2">
      <c r="A17" s="26"/>
      <c r="B17" s="111"/>
      <c r="C17" s="31">
        <f>C8/C10</f>
        <v>600</v>
      </c>
      <c r="D17" s="31">
        <f t="shared" si="1"/>
        <v>50</v>
      </c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</row>
    <row r="18" spans="1:16" x14ac:dyDescent="0.2">
      <c r="A18" s="27"/>
      <c r="B18" s="36" t="s">
        <v>102</v>
      </c>
      <c r="C18" s="31">
        <f t="shared" ref="C18:C21" si="6">SUM($D$7/$D$10,$D$8/$D$10,$D$9/$D$10)</f>
        <v>2300</v>
      </c>
      <c r="D18" s="31">
        <f t="shared" si="1"/>
        <v>191.66666666666666</v>
      </c>
      <c r="E18" s="39">
        <f t="shared" ref="E18:P18" si="7">D18</f>
        <v>191.66666666666666</v>
      </c>
      <c r="F18" s="39">
        <f t="shared" si="7"/>
        <v>191.66666666666666</v>
      </c>
      <c r="G18" s="39">
        <f t="shared" si="7"/>
        <v>191.66666666666666</v>
      </c>
      <c r="H18" s="39">
        <f t="shared" si="7"/>
        <v>191.66666666666666</v>
      </c>
      <c r="I18" s="39">
        <f t="shared" si="7"/>
        <v>191.66666666666666</v>
      </c>
      <c r="J18" s="39">
        <f t="shared" si="7"/>
        <v>191.66666666666666</v>
      </c>
      <c r="K18" s="39">
        <f t="shared" si="7"/>
        <v>191.66666666666666</v>
      </c>
      <c r="L18" s="39">
        <f t="shared" si="7"/>
        <v>191.66666666666666</v>
      </c>
      <c r="M18" s="39">
        <f t="shared" si="7"/>
        <v>191.66666666666666</v>
      </c>
      <c r="N18" s="39">
        <f t="shared" si="7"/>
        <v>191.66666666666666</v>
      </c>
      <c r="O18" s="39">
        <f t="shared" si="7"/>
        <v>191.66666666666666</v>
      </c>
      <c r="P18" s="39">
        <f t="shared" si="7"/>
        <v>191.66666666666666</v>
      </c>
    </row>
    <row r="19" spans="1:16" x14ac:dyDescent="0.2">
      <c r="A19" s="26"/>
      <c r="B19" s="36" t="s">
        <v>114</v>
      </c>
      <c r="C19" s="31">
        <f t="shared" si="6"/>
        <v>2300</v>
      </c>
      <c r="D19" s="31">
        <f t="shared" si="1"/>
        <v>191.66666666666666</v>
      </c>
      <c r="E19" s="32">
        <f t="shared" ref="E19:P19" si="8">D19</f>
        <v>191.66666666666666</v>
      </c>
      <c r="F19" s="32">
        <f t="shared" si="8"/>
        <v>191.66666666666666</v>
      </c>
      <c r="G19" s="32">
        <f t="shared" si="8"/>
        <v>191.66666666666666</v>
      </c>
      <c r="H19" s="32">
        <f t="shared" si="8"/>
        <v>191.66666666666666</v>
      </c>
      <c r="I19" s="32">
        <f t="shared" si="8"/>
        <v>191.66666666666666</v>
      </c>
      <c r="J19" s="32">
        <f t="shared" si="8"/>
        <v>191.66666666666666</v>
      </c>
      <c r="K19" s="32">
        <f t="shared" si="8"/>
        <v>191.66666666666666</v>
      </c>
      <c r="L19" s="32">
        <f t="shared" si="8"/>
        <v>191.66666666666666</v>
      </c>
      <c r="M19" s="32">
        <f t="shared" si="8"/>
        <v>191.66666666666666</v>
      </c>
      <c r="N19" s="32">
        <f t="shared" si="8"/>
        <v>191.66666666666666</v>
      </c>
      <c r="O19" s="32">
        <f t="shared" si="8"/>
        <v>191.66666666666666</v>
      </c>
      <c r="P19" s="32">
        <f t="shared" si="8"/>
        <v>191.66666666666666</v>
      </c>
    </row>
    <row r="20" spans="1:16" x14ac:dyDescent="0.2">
      <c r="A20" s="27"/>
      <c r="B20" s="36" t="s">
        <v>115</v>
      </c>
      <c r="C20" s="31">
        <f t="shared" si="6"/>
        <v>2300</v>
      </c>
      <c r="D20" s="31">
        <f t="shared" si="1"/>
        <v>191.66666666666666</v>
      </c>
      <c r="E20" s="32">
        <f t="shared" ref="E20:P20" si="9">D20</f>
        <v>191.66666666666666</v>
      </c>
      <c r="F20" s="32">
        <f t="shared" si="9"/>
        <v>191.66666666666666</v>
      </c>
      <c r="G20" s="32">
        <f t="shared" si="9"/>
        <v>191.66666666666666</v>
      </c>
      <c r="H20" s="32">
        <f t="shared" si="9"/>
        <v>191.66666666666666</v>
      </c>
      <c r="I20" s="32">
        <f t="shared" si="9"/>
        <v>191.66666666666666</v>
      </c>
      <c r="J20" s="32">
        <f t="shared" si="9"/>
        <v>191.66666666666666</v>
      </c>
      <c r="K20" s="32">
        <f t="shared" si="9"/>
        <v>191.66666666666666</v>
      </c>
      <c r="L20" s="32">
        <f t="shared" si="9"/>
        <v>191.66666666666666</v>
      </c>
      <c r="M20" s="32">
        <f t="shared" si="9"/>
        <v>191.66666666666666</v>
      </c>
      <c r="N20" s="32">
        <f t="shared" si="9"/>
        <v>191.66666666666666</v>
      </c>
      <c r="O20" s="32">
        <f t="shared" si="9"/>
        <v>191.66666666666666</v>
      </c>
      <c r="P20" s="32">
        <f t="shared" si="9"/>
        <v>191.66666666666666</v>
      </c>
    </row>
    <row r="21" spans="1:16" x14ac:dyDescent="0.2">
      <c r="A21" s="25"/>
      <c r="B21" s="36" t="s">
        <v>116</v>
      </c>
      <c r="C21" s="31">
        <f t="shared" si="6"/>
        <v>2300</v>
      </c>
      <c r="D21" s="31">
        <f t="shared" si="1"/>
        <v>191.66666666666666</v>
      </c>
      <c r="E21" s="32">
        <f t="shared" ref="E21:P21" si="10">D21</f>
        <v>191.66666666666666</v>
      </c>
      <c r="F21" s="32">
        <f t="shared" si="10"/>
        <v>191.66666666666666</v>
      </c>
      <c r="G21" s="32">
        <f t="shared" si="10"/>
        <v>191.66666666666666</v>
      </c>
      <c r="H21" s="32">
        <f t="shared" si="10"/>
        <v>191.66666666666666</v>
      </c>
      <c r="I21" s="32">
        <f t="shared" si="10"/>
        <v>191.66666666666666</v>
      </c>
      <c r="J21" s="32">
        <f t="shared" si="10"/>
        <v>191.66666666666666</v>
      </c>
      <c r="K21" s="32">
        <f t="shared" si="10"/>
        <v>191.66666666666666</v>
      </c>
      <c r="L21" s="32">
        <f t="shared" si="10"/>
        <v>191.66666666666666</v>
      </c>
      <c r="M21" s="32">
        <f t="shared" si="10"/>
        <v>191.66666666666666</v>
      </c>
      <c r="N21" s="32">
        <f t="shared" si="10"/>
        <v>191.66666666666666</v>
      </c>
      <c r="O21" s="32">
        <f t="shared" si="10"/>
        <v>191.66666666666666</v>
      </c>
      <c r="P21" s="32">
        <f t="shared" si="10"/>
        <v>191.66666666666666</v>
      </c>
    </row>
    <row r="22" spans="1:16" x14ac:dyDescent="0.2">
      <c r="A22" s="25"/>
      <c r="B22" s="40"/>
      <c r="C22" s="40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2">
      <c r="A23" s="25"/>
      <c r="B23" s="40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2">
      <c r="A24" s="25"/>
      <c r="B24" s="41"/>
      <c r="C24" s="41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2">
      <c r="A25" s="25" t="s">
        <v>98</v>
      </c>
      <c r="B25" s="41"/>
      <c r="C25" s="41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2">
      <c r="A26" s="27" t="s">
        <v>117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5.75" customHeight="1" x14ac:dyDescent="0.2"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15.75" customHeight="1" x14ac:dyDescent="0.2">
      <c r="A28" s="26"/>
      <c r="B28" s="42" t="s">
        <v>89</v>
      </c>
      <c r="C28" s="42" t="s">
        <v>92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5.75" customHeight="1" x14ac:dyDescent="0.2">
      <c r="A29" s="42" t="s">
        <v>100</v>
      </c>
      <c r="B29" s="43">
        <v>850</v>
      </c>
      <c r="C29" s="44"/>
      <c r="D29" s="4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ht="15.75" customHeight="1" x14ac:dyDescent="0.2">
      <c r="A30" s="42" t="s">
        <v>101</v>
      </c>
      <c r="B30" s="35"/>
      <c r="C30" s="46">
        <v>10000</v>
      </c>
      <c r="D30" s="4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ht="15.75" customHeight="1" x14ac:dyDescent="0.2">
      <c r="A31" s="42" t="s">
        <v>118</v>
      </c>
      <c r="B31" s="35" t="s">
        <v>32</v>
      </c>
      <c r="C31" s="44" t="s">
        <v>32</v>
      </c>
      <c r="D31" s="4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ht="15.75" customHeight="1" x14ac:dyDescent="0.2">
      <c r="A32" s="42" t="s">
        <v>119</v>
      </c>
      <c r="B32" s="35">
        <v>10</v>
      </c>
      <c r="C32" s="44">
        <v>15</v>
      </c>
      <c r="D32" s="4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ht="15.75" customHeight="1" x14ac:dyDescent="0.2">
      <c r="A33" s="26"/>
      <c r="B33" s="25"/>
      <c r="C33" s="45"/>
      <c r="D33" s="4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ht="15.75" customHeight="1" x14ac:dyDescent="0.2">
      <c r="A34" s="26"/>
      <c r="B34" s="47" t="s">
        <v>110</v>
      </c>
      <c r="C34" s="48" t="s">
        <v>120</v>
      </c>
      <c r="D34" s="48" t="s">
        <v>121</v>
      </c>
      <c r="E34" s="47" t="s">
        <v>5</v>
      </c>
      <c r="F34" s="47" t="s">
        <v>6</v>
      </c>
      <c r="G34" s="47" t="s">
        <v>7</v>
      </c>
      <c r="H34" s="47" t="s">
        <v>8</v>
      </c>
      <c r="I34" s="47" t="s">
        <v>9</v>
      </c>
      <c r="J34" s="47" t="s">
        <v>10</v>
      </c>
      <c r="K34" s="47" t="s">
        <v>11</v>
      </c>
      <c r="L34" s="47" t="s">
        <v>12</v>
      </c>
      <c r="M34" s="47" t="s">
        <v>13</v>
      </c>
      <c r="N34" s="47" t="s">
        <v>14</v>
      </c>
      <c r="O34" s="47" t="s">
        <v>15</v>
      </c>
      <c r="P34" s="47" t="s">
        <v>16</v>
      </c>
    </row>
    <row r="35" spans="1:16" ht="15.75" customHeight="1" x14ac:dyDescent="0.2">
      <c r="B35" s="49" t="s">
        <v>100</v>
      </c>
      <c r="C35" s="50">
        <f>B29/B32</f>
        <v>85</v>
      </c>
      <c r="D35" s="50">
        <f t="shared" ref="D35:D49" si="11">C35/12</f>
        <v>7.083333333333333</v>
      </c>
      <c r="E35" s="51">
        <f t="shared" ref="E35:P35" si="12">D35</f>
        <v>7.083333333333333</v>
      </c>
      <c r="F35" s="51">
        <f t="shared" si="12"/>
        <v>7.083333333333333</v>
      </c>
      <c r="G35" s="51">
        <f t="shared" si="12"/>
        <v>7.083333333333333</v>
      </c>
      <c r="H35" s="51">
        <f t="shared" si="12"/>
        <v>7.083333333333333</v>
      </c>
      <c r="I35" s="51">
        <f t="shared" si="12"/>
        <v>7.083333333333333</v>
      </c>
      <c r="J35" s="51">
        <f t="shared" si="12"/>
        <v>7.083333333333333</v>
      </c>
      <c r="K35" s="51">
        <f t="shared" si="12"/>
        <v>7.083333333333333</v>
      </c>
      <c r="L35" s="51">
        <f t="shared" si="12"/>
        <v>7.083333333333333</v>
      </c>
      <c r="M35" s="51">
        <f t="shared" si="12"/>
        <v>7.083333333333333</v>
      </c>
      <c r="N35" s="51">
        <f t="shared" si="12"/>
        <v>7.083333333333333</v>
      </c>
      <c r="O35" s="51">
        <f t="shared" si="12"/>
        <v>7.083333333333333</v>
      </c>
      <c r="P35" s="51">
        <f t="shared" si="12"/>
        <v>7.083333333333333</v>
      </c>
    </row>
    <row r="36" spans="1:16" ht="15.75" customHeight="1" x14ac:dyDescent="0.2">
      <c r="B36" s="52" t="s">
        <v>101</v>
      </c>
      <c r="C36" s="53">
        <f>SUM(B29/B32,C30/C32)</f>
        <v>751.66666666666663</v>
      </c>
      <c r="D36" s="53">
        <f t="shared" si="11"/>
        <v>62.638888888888886</v>
      </c>
      <c r="E36" s="51">
        <f t="shared" ref="E36:P36" si="13">SUM(D36)</f>
        <v>62.638888888888886</v>
      </c>
      <c r="F36" s="51">
        <f t="shared" si="13"/>
        <v>62.638888888888886</v>
      </c>
      <c r="G36" s="51">
        <f t="shared" si="13"/>
        <v>62.638888888888886</v>
      </c>
      <c r="H36" s="51">
        <f t="shared" si="13"/>
        <v>62.638888888888886</v>
      </c>
      <c r="I36" s="51">
        <f t="shared" si="13"/>
        <v>62.638888888888886</v>
      </c>
      <c r="J36" s="51">
        <f t="shared" si="13"/>
        <v>62.638888888888886</v>
      </c>
      <c r="K36" s="51">
        <f t="shared" si="13"/>
        <v>62.638888888888886</v>
      </c>
      <c r="L36" s="51">
        <f t="shared" si="13"/>
        <v>62.638888888888886</v>
      </c>
      <c r="M36" s="51">
        <f t="shared" si="13"/>
        <v>62.638888888888886</v>
      </c>
      <c r="N36" s="51">
        <f t="shared" si="13"/>
        <v>62.638888888888886</v>
      </c>
      <c r="O36" s="51">
        <f t="shared" si="13"/>
        <v>62.638888888888886</v>
      </c>
      <c r="P36" s="51">
        <f t="shared" si="13"/>
        <v>62.638888888888886</v>
      </c>
    </row>
    <row r="37" spans="1:16" ht="15.75" customHeight="1" x14ac:dyDescent="0.2">
      <c r="B37" s="49" t="s">
        <v>102</v>
      </c>
      <c r="C37" s="50">
        <f t="shared" ref="C37:C44" si="14">SUM($B$29/$B$32,$C$30/$C$32)</f>
        <v>751.66666666666663</v>
      </c>
      <c r="D37" s="50">
        <f t="shared" si="11"/>
        <v>62.638888888888886</v>
      </c>
      <c r="E37" s="51">
        <f t="shared" ref="E37:P37" si="15">D37</f>
        <v>62.638888888888886</v>
      </c>
      <c r="F37" s="51">
        <f t="shared" si="15"/>
        <v>62.638888888888886</v>
      </c>
      <c r="G37" s="51">
        <f t="shared" si="15"/>
        <v>62.638888888888886</v>
      </c>
      <c r="H37" s="51">
        <f t="shared" si="15"/>
        <v>62.638888888888886</v>
      </c>
      <c r="I37" s="51">
        <f t="shared" si="15"/>
        <v>62.638888888888886</v>
      </c>
      <c r="J37" s="51">
        <f t="shared" si="15"/>
        <v>62.638888888888886</v>
      </c>
      <c r="K37" s="51">
        <f t="shared" si="15"/>
        <v>62.638888888888886</v>
      </c>
      <c r="L37" s="51">
        <f t="shared" si="15"/>
        <v>62.638888888888886</v>
      </c>
      <c r="M37" s="51">
        <f t="shared" si="15"/>
        <v>62.638888888888886</v>
      </c>
      <c r="N37" s="51">
        <f t="shared" si="15"/>
        <v>62.638888888888886</v>
      </c>
      <c r="O37" s="51">
        <f t="shared" si="15"/>
        <v>62.638888888888886</v>
      </c>
      <c r="P37" s="51">
        <f t="shared" si="15"/>
        <v>62.638888888888886</v>
      </c>
    </row>
    <row r="38" spans="1:16" ht="15.75" customHeight="1" x14ac:dyDescent="0.2">
      <c r="B38" s="49" t="s">
        <v>114</v>
      </c>
      <c r="C38" s="50">
        <f t="shared" si="14"/>
        <v>751.66666666666663</v>
      </c>
      <c r="D38" s="50">
        <f t="shared" si="11"/>
        <v>62.638888888888886</v>
      </c>
      <c r="E38" s="51">
        <f t="shared" ref="E38:P38" si="16">D38</f>
        <v>62.638888888888886</v>
      </c>
      <c r="F38" s="51">
        <f t="shared" si="16"/>
        <v>62.638888888888886</v>
      </c>
      <c r="G38" s="51">
        <f t="shared" si="16"/>
        <v>62.638888888888886</v>
      </c>
      <c r="H38" s="51">
        <f t="shared" si="16"/>
        <v>62.638888888888886</v>
      </c>
      <c r="I38" s="51">
        <f t="shared" si="16"/>
        <v>62.638888888888886</v>
      </c>
      <c r="J38" s="51">
        <f t="shared" si="16"/>
        <v>62.638888888888886</v>
      </c>
      <c r="K38" s="51">
        <f t="shared" si="16"/>
        <v>62.638888888888886</v>
      </c>
      <c r="L38" s="51">
        <f t="shared" si="16"/>
        <v>62.638888888888886</v>
      </c>
      <c r="M38" s="51">
        <f t="shared" si="16"/>
        <v>62.638888888888886</v>
      </c>
      <c r="N38" s="51">
        <f t="shared" si="16"/>
        <v>62.638888888888886</v>
      </c>
      <c r="O38" s="51">
        <f t="shared" si="16"/>
        <v>62.638888888888886</v>
      </c>
      <c r="P38" s="51">
        <f t="shared" si="16"/>
        <v>62.638888888888886</v>
      </c>
    </row>
    <row r="39" spans="1:16" ht="15.75" customHeight="1" x14ac:dyDescent="0.2">
      <c r="B39" s="49" t="s">
        <v>115</v>
      </c>
      <c r="C39" s="50">
        <f t="shared" si="14"/>
        <v>751.66666666666663</v>
      </c>
      <c r="D39" s="50">
        <f t="shared" si="11"/>
        <v>62.638888888888886</v>
      </c>
      <c r="E39" s="51">
        <f t="shared" ref="E39:P39" si="17">D39</f>
        <v>62.638888888888886</v>
      </c>
      <c r="F39" s="51">
        <f t="shared" si="17"/>
        <v>62.638888888888886</v>
      </c>
      <c r="G39" s="51">
        <f t="shared" si="17"/>
        <v>62.638888888888886</v>
      </c>
      <c r="H39" s="51">
        <f t="shared" si="17"/>
        <v>62.638888888888886</v>
      </c>
      <c r="I39" s="51">
        <f t="shared" si="17"/>
        <v>62.638888888888886</v>
      </c>
      <c r="J39" s="51">
        <f t="shared" si="17"/>
        <v>62.638888888888886</v>
      </c>
      <c r="K39" s="51">
        <f t="shared" si="17"/>
        <v>62.638888888888886</v>
      </c>
      <c r="L39" s="51">
        <f t="shared" si="17"/>
        <v>62.638888888888886</v>
      </c>
      <c r="M39" s="51">
        <f t="shared" si="17"/>
        <v>62.638888888888886</v>
      </c>
      <c r="N39" s="51">
        <f t="shared" si="17"/>
        <v>62.638888888888886</v>
      </c>
      <c r="O39" s="51">
        <f t="shared" si="17"/>
        <v>62.638888888888886</v>
      </c>
      <c r="P39" s="51">
        <f t="shared" si="17"/>
        <v>62.638888888888886</v>
      </c>
    </row>
    <row r="40" spans="1:16" ht="15.75" customHeight="1" x14ac:dyDescent="0.2">
      <c r="B40" s="49" t="s">
        <v>116</v>
      </c>
      <c r="C40" s="50">
        <f t="shared" si="14"/>
        <v>751.66666666666663</v>
      </c>
      <c r="D40" s="50">
        <f t="shared" si="11"/>
        <v>62.638888888888886</v>
      </c>
      <c r="E40" s="51">
        <f t="shared" ref="E40:P40" si="18">D40</f>
        <v>62.638888888888886</v>
      </c>
      <c r="F40" s="51">
        <f t="shared" si="18"/>
        <v>62.638888888888886</v>
      </c>
      <c r="G40" s="51">
        <f t="shared" si="18"/>
        <v>62.638888888888886</v>
      </c>
      <c r="H40" s="51">
        <f t="shared" si="18"/>
        <v>62.638888888888886</v>
      </c>
      <c r="I40" s="51">
        <f t="shared" si="18"/>
        <v>62.638888888888886</v>
      </c>
      <c r="J40" s="51">
        <f t="shared" si="18"/>
        <v>62.638888888888886</v>
      </c>
      <c r="K40" s="51">
        <f t="shared" si="18"/>
        <v>62.638888888888886</v>
      </c>
      <c r="L40" s="51">
        <f t="shared" si="18"/>
        <v>62.638888888888886</v>
      </c>
      <c r="M40" s="51">
        <f t="shared" si="18"/>
        <v>62.638888888888886</v>
      </c>
      <c r="N40" s="51">
        <f t="shared" si="18"/>
        <v>62.638888888888886</v>
      </c>
      <c r="O40" s="51">
        <f t="shared" si="18"/>
        <v>62.638888888888886</v>
      </c>
      <c r="P40" s="51">
        <f t="shared" si="18"/>
        <v>62.638888888888886</v>
      </c>
    </row>
    <row r="41" spans="1:16" ht="15.75" customHeight="1" x14ac:dyDescent="0.2">
      <c r="B41" s="49" t="s">
        <v>122</v>
      </c>
      <c r="C41" s="50">
        <f t="shared" si="14"/>
        <v>751.66666666666663</v>
      </c>
      <c r="D41" s="50">
        <f t="shared" si="11"/>
        <v>62.638888888888886</v>
      </c>
      <c r="E41" s="51">
        <f t="shared" ref="E41:P41" si="19">D41</f>
        <v>62.638888888888886</v>
      </c>
      <c r="F41" s="51">
        <f t="shared" si="19"/>
        <v>62.638888888888886</v>
      </c>
      <c r="G41" s="51">
        <f t="shared" si="19"/>
        <v>62.638888888888886</v>
      </c>
      <c r="H41" s="51">
        <f t="shared" si="19"/>
        <v>62.638888888888886</v>
      </c>
      <c r="I41" s="51">
        <f t="shared" si="19"/>
        <v>62.638888888888886</v>
      </c>
      <c r="J41" s="51">
        <f t="shared" si="19"/>
        <v>62.638888888888886</v>
      </c>
      <c r="K41" s="51">
        <f t="shared" si="19"/>
        <v>62.638888888888886</v>
      </c>
      <c r="L41" s="51">
        <f t="shared" si="19"/>
        <v>62.638888888888886</v>
      </c>
      <c r="M41" s="51">
        <f t="shared" si="19"/>
        <v>62.638888888888886</v>
      </c>
      <c r="N41" s="51">
        <f t="shared" si="19"/>
        <v>62.638888888888886</v>
      </c>
      <c r="O41" s="51">
        <f t="shared" si="19"/>
        <v>62.638888888888886</v>
      </c>
      <c r="P41" s="51">
        <f t="shared" si="19"/>
        <v>62.638888888888886</v>
      </c>
    </row>
    <row r="42" spans="1:16" ht="15.75" customHeight="1" x14ac:dyDescent="0.2">
      <c r="B42" s="49" t="s">
        <v>123</v>
      </c>
      <c r="C42" s="50">
        <f t="shared" si="14"/>
        <v>751.66666666666663</v>
      </c>
      <c r="D42" s="50">
        <f t="shared" si="11"/>
        <v>62.638888888888886</v>
      </c>
      <c r="E42" s="51">
        <f t="shared" ref="E42:P42" si="20">D42</f>
        <v>62.638888888888886</v>
      </c>
      <c r="F42" s="51">
        <f t="shared" si="20"/>
        <v>62.638888888888886</v>
      </c>
      <c r="G42" s="51">
        <f t="shared" si="20"/>
        <v>62.638888888888886</v>
      </c>
      <c r="H42" s="51">
        <f t="shared" si="20"/>
        <v>62.638888888888886</v>
      </c>
      <c r="I42" s="51">
        <f t="shared" si="20"/>
        <v>62.638888888888886</v>
      </c>
      <c r="J42" s="51">
        <f t="shared" si="20"/>
        <v>62.638888888888886</v>
      </c>
      <c r="K42" s="51">
        <f t="shared" si="20"/>
        <v>62.638888888888886</v>
      </c>
      <c r="L42" s="51">
        <f t="shared" si="20"/>
        <v>62.638888888888886</v>
      </c>
      <c r="M42" s="51">
        <f t="shared" si="20"/>
        <v>62.638888888888886</v>
      </c>
      <c r="N42" s="51">
        <f t="shared" si="20"/>
        <v>62.638888888888886</v>
      </c>
      <c r="O42" s="51">
        <f t="shared" si="20"/>
        <v>62.638888888888886</v>
      </c>
      <c r="P42" s="51">
        <f t="shared" si="20"/>
        <v>62.638888888888886</v>
      </c>
    </row>
    <row r="43" spans="1:16" ht="15.75" customHeight="1" x14ac:dyDescent="0.2">
      <c r="B43" s="49" t="s">
        <v>124</v>
      </c>
      <c r="C43" s="50">
        <f t="shared" si="14"/>
        <v>751.66666666666663</v>
      </c>
      <c r="D43" s="50">
        <f t="shared" si="11"/>
        <v>62.638888888888886</v>
      </c>
      <c r="E43" s="51">
        <f t="shared" ref="E43:P43" si="21">D43</f>
        <v>62.638888888888886</v>
      </c>
      <c r="F43" s="51">
        <f t="shared" si="21"/>
        <v>62.638888888888886</v>
      </c>
      <c r="G43" s="51">
        <f t="shared" si="21"/>
        <v>62.638888888888886</v>
      </c>
      <c r="H43" s="51">
        <f t="shared" si="21"/>
        <v>62.638888888888886</v>
      </c>
      <c r="I43" s="51">
        <f t="shared" si="21"/>
        <v>62.638888888888886</v>
      </c>
      <c r="J43" s="51">
        <f t="shared" si="21"/>
        <v>62.638888888888886</v>
      </c>
      <c r="K43" s="51">
        <f t="shared" si="21"/>
        <v>62.638888888888886</v>
      </c>
      <c r="L43" s="51">
        <f t="shared" si="21"/>
        <v>62.638888888888886</v>
      </c>
      <c r="M43" s="51">
        <f t="shared" si="21"/>
        <v>62.638888888888886</v>
      </c>
      <c r="N43" s="51">
        <f t="shared" si="21"/>
        <v>62.638888888888886</v>
      </c>
      <c r="O43" s="51">
        <f t="shared" si="21"/>
        <v>62.638888888888886</v>
      </c>
      <c r="P43" s="51">
        <f t="shared" si="21"/>
        <v>62.638888888888886</v>
      </c>
    </row>
    <row r="44" spans="1:16" ht="15.75" customHeight="1" x14ac:dyDescent="0.2">
      <c r="B44" s="49" t="s">
        <v>125</v>
      </c>
      <c r="C44" s="50">
        <f t="shared" si="14"/>
        <v>751.66666666666663</v>
      </c>
      <c r="D44" s="50">
        <f t="shared" si="11"/>
        <v>62.638888888888886</v>
      </c>
      <c r="E44" s="51">
        <f t="shared" ref="E44:P44" si="22">D44</f>
        <v>62.638888888888886</v>
      </c>
      <c r="F44" s="51">
        <f t="shared" si="22"/>
        <v>62.638888888888886</v>
      </c>
      <c r="G44" s="51">
        <f t="shared" si="22"/>
        <v>62.638888888888886</v>
      </c>
      <c r="H44" s="51">
        <f t="shared" si="22"/>
        <v>62.638888888888886</v>
      </c>
      <c r="I44" s="51">
        <f t="shared" si="22"/>
        <v>62.638888888888886</v>
      </c>
      <c r="J44" s="51">
        <f t="shared" si="22"/>
        <v>62.638888888888886</v>
      </c>
      <c r="K44" s="51">
        <f t="shared" si="22"/>
        <v>62.638888888888886</v>
      </c>
      <c r="L44" s="51">
        <f t="shared" si="22"/>
        <v>62.638888888888886</v>
      </c>
      <c r="M44" s="51">
        <f t="shared" si="22"/>
        <v>62.638888888888886</v>
      </c>
      <c r="N44" s="51">
        <f t="shared" si="22"/>
        <v>62.638888888888886</v>
      </c>
      <c r="O44" s="51">
        <f t="shared" si="22"/>
        <v>62.638888888888886</v>
      </c>
      <c r="P44" s="51">
        <f t="shared" si="22"/>
        <v>62.638888888888886</v>
      </c>
    </row>
    <row r="45" spans="1:16" ht="15.75" customHeight="1" x14ac:dyDescent="0.2">
      <c r="B45" s="49" t="s">
        <v>126</v>
      </c>
      <c r="C45" s="50">
        <f t="shared" ref="C45:C49" si="23">$C$30/$C$32</f>
        <v>666.66666666666663</v>
      </c>
      <c r="D45" s="50">
        <f t="shared" si="11"/>
        <v>55.55555555555555</v>
      </c>
      <c r="E45" s="51">
        <f t="shared" ref="E45:P45" si="24">D45</f>
        <v>55.55555555555555</v>
      </c>
      <c r="F45" s="51">
        <f t="shared" si="24"/>
        <v>55.55555555555555</v>
      </c>
      <c r="G45" s="51">
        <f t="shared" si="24"/>
        <v>55.55555555555555</v>
      </c>
      <c r="H45" s="51">
        <f t="shared" si="24"/>
        <v>55.55555555555555</v>
      </c>
      <c r="I45" s="51">
        <f t="shared" si="24"/>
        <v>55.55555555555555</v>
      </c>
      <c r="J45" s="51">
        <f t="shared" si="24"/>
        <v>55.55555555555555</v>
      </c>
      <c r="K45" s="51">
        <f t="shared" si="24"/>
        <v>55.55555555555555</v>
      </c>
      <c r="L45" s="51">
        <f t="shared" si="24"/>
        <v>55.55555555555555</v>
      </c>
      <c r="M45" s="51">
        <f t="shared" si="24"/>
        <v>55.55555555555555</v>
      </c>
      <c r="N45" s="51">
        <f t="shared" si="24"/>
        <v>55.55555555555555</v>
      </c>
      <c r="O45" s="51">
        <f t="shared" si="24"/>
        <v>55.55555555555555</v>
      </c>
      <c r="P45" s="51">
        <f t="shared" si="24"/>
        <v>55.55555555555555</v>
      </c>
    </row>
    <row r="46" spans="1:16" ht="15.75" customHeight="1" x14ac:dyDescent="0.2">
      <c r="B46" s="49" t="s">
        <v>127</v>
      </c>
      <c r="C46" s="50">
        <f t="shared" si="23"/>
        <v>666.66666666666663</v>
      </c>
      <c r="D46" s="50">
        <f t="shared" si="11"/>
        <v>55.55555555555555</v>
      </c>
      <c r="E46" s="51">
        <f t="shared" ref="E46:P46" si="25">D46</f>
        <v>55.55555555555555</v>
      </c>
      <c r="F46" s="51">
        <f t="shared" si="25"/>
        <v>55.55555555555555</v>
      </c>
      <c r="G46" s="51">
        <f t="shared" si="25"/>
        <v>55.55555555555555</v>
      </c>
      <c r="H46" s="51">
        <f t="shared" si="25"/>
        <v>55.55555555555555</v>
      </c>
      <c r="I46" s="51">
        <f t="shared" si="25"/>
        <v>55.55555555555555</v>
      </c>
      <c r="J46" s="51">
        <f t="shared" si="25"/>
        <v>55.55555555555555</v>
      </c>
      <c r="K46" s="51">
        <f t="shared" si="25"/>
        <v>55.55555555555555</v>
      </c>
      <c r="L46" s="51">
        <f t="shared" si="25"/>
        <v>55.55555555555555</v>
      </c>
      <c r="M46" s="51">
        <f t="shared" si="25"/>
        <v>55.55555555555555</v>
      </c>
      <c r="N46" s="51">
        <f t="shared" si="25"/>
        <v>55.55555555555555</v>
      </c>
      <c r="O46" s="51">
        <f t="shared" si="25"/>
        <v>55.55555555555555</v>
      </c>
      <c r="P46" s="51">
        <f t="shared" si="25"/>
        <v>55.55555555555555</v>
      </c>
    </row>
    <row r="47" spans="1:16" ht="15.75" customHeight="1" x14ac:dyDescent="0.2">
      <c r="B47" s="49" t="s">
        <v>128</v>
      </c>
      <c r="C47" s="50">
        <f t="shared" si="23"/>
        <v>666.66666666666663</v>
      </c>
      <c r="D47" s="50">
        <f t="shared" si="11"/>
        <v>55.55555555555555</v>
      </c>
      <c r="E47" s="51">
        <f t="shared" ref="E47:P47" si="26">D47</f>
        <v>55.55555555555555</v>
      </c>
      <c r="F47" s="51">
        <f t="shared" si="26"/>
        <v>55.55555555555555</v>
      </c>
      <c r="G47" s="51">
        <f t="shared" si="26"/>
        <v>55.55555555555555</v>
      </c>
      <c r="H47" s="51">
        <f t="shared" si="26"/>
        <v>55.55555555555555</v>
      </c>
      <c r="I47" s="51">
        <f t="shared" si="26"/>
        <v>55.55555555555555</v>
      </c>
      <c r="J47" s="51">
        <f t="shared" si="26"/>
        <v>55.55555555555555</v>
      </c>
      <c r="K47" s="51">
        <f t="shared" si="26"/>
        <v>55.55555555555555</v>
      </c>
      <c r="L47" s="51">
        <f t="shared" si="26"/>
        <v>55.55555555555555</v>
      </c>
      <c r="M47" s="51">
        <f t="shared" si="26"/>
        <v>55.55555555555555</v>
      </c>
      <c r="N47" s="51">
        <f t="shared" si="26"/>
        <v>55.55555555555555</v>
      </c>
      <c r="O47" s="51">
        <f t="shared" si="26"/>
        <v>55.55555555555555</v>
      </c>
      <c r="P47" s="51">
        <f t="shared" si="26"/>
        <v>55.55555555555555</v>
      </c>
    </row>
    <row r="48" spans="1:16" ht="15.75" customHeight="1" x14ac:dyDescent="0.2">
      <c r="B48" s="49" t="s">
        <v>129</v>
      </c>
      <c r="C48" s="50">
        <f t="shared" si="23"/>
        <v>666.66666666666663</v>
      </c>
      <c r="D48" s="50">
        <f t="shared" si="11"/>
        <v>55.55555555555555</v>
      </c>
      <c r="E48" s="51">
        <f t="shared" ref="E48:P48" si="27">D48</f>
        <v>55.55555555555555</v>
      </c>
      <c r="F48" s="51">
        <f t="shared" si="27"/>
        <v>55.55555555555555</v>
      </c>
      <c r="G48" s="51">
        <f t="shared" si="27"/>
        <v>55.55555555555555</v>
      </c>
      <c r="H48" s="51">
        <f t="shared" si="27"/>
        <v>55.55555555555555</v>
      </c>
      <c r="I48" s="51">
        <f t="shared" si="27"/>
        <v>55.55555555555555</v>
      </c>
      <c r="J48" s="51">
        <f t="shared" si="27"/>
        <v>55.55555555555555</v>
      </c>
      <c r="K48" s="51">
        <f t="shared" si="27"/>
        <v>55.55555555555555</v>
      </c>
      <c r="L48" s="51">
        <f t="shared" si="27"/>
        <v>55.55555555555555</v>
      </c>
      <c r="M48" s="51">
        <f t="shared" si="27"/>
        <v>55.55555555555555</v>
      </c>
      <c r="N48" s="51">
        <f t="shared" si="27"/>
        <v>55.55555555555555</v>
      </c>
      <c r="O48" s="51">
        <f t="shared" si="27"/>
        <v>55.55555555555555</v>
      </c>
      <c r="P48" s="51">
        <f t="shared" si="27"/>
        <v>55.55555555555555</v>
      </c>
    </row>
    <row r="49" spans="2:16" ht="15.75" customHeight="1" x14ac:dyDescent="0.2">
      <c r="B49" s="49" t="s">
        <v>130</v>
      </c>
      <c r="C49" s="50">
        <f t="shared" si="23"/>
        <v>666.66666666666663</v>
      </c>
      <c r="D49" s="50">
        <f t="shared" si="11"/>
        <v>55.55555555555555</v>
      </c>
      <c r="E49" s="51">
        <f t="shared" ref="E49:P49" si="28">D49</f>
        <v>55.55555555555555</v>
      </c>
      <c r="F49" s="51">
        <f t="shared" si="28"/>
        <v>55.55555555555555</v>
      </c>
      <c r="G49" s="51">
        <f t="shared" si="28"/>
        <v>55.55555555555555</v>
      </c>
      <c r="H49" s="51">
        <f t="shared" si="28"/>
        <v>55.55555555555555</v>
      </c>
      <c r="I49" s="51">
        <f t="shared" si="28"/>
        <v>55.55555555555555</v>
      </c>
      <c r="J49" s="51">
        <f t="shared" si="28"/>
        <v>55.55555555555555</v>
      </c>
      <c r="K49" s="51">
        <f t="shared" si="28"/>
        <v>55.55555555555555</v>
      </c>
      <c r="L49" s="51">
        <f t="shared" si="28"/>
        <v>55.55555555555555</v>
      </c>
      <c r="M49" s="51">
        <f t="shared" si="28"/>
        <v>55.55555555555555</v>
      </c>
      <c r="N49" s="51">
        <f t="shared" si="28"/>
        <v>55.55555555555555</v>
      </c>
      <c r="O49" s="51">
        <f t="shared" si="28"/>
        <v>55.55555555555555</v>
      </c>
      <c r="P49" s="51">
        <f t="shared" si="28"/>
        <v>55.55555555555555</v>
      </c>
    </row>
    <row r="50" spans="2:16" ht="15.75" customHeight="1" x14ac:dyDescent="0.15"/>
    <row r="51" spans="2:16" ht="15.75" customHeight="1" x14ac:dyDescent="0.15"/>
    <row r="52" spans="2:16" ht="15.75" customHeight="1" x14ac:dyDescent="0.15"/>
    <row r="53" spans="2:16" ht="15.75" customHeight="1" x14ac:dyDescent="0.15"/>
    <row r="54" spans="2:16" ht="15.75" customHeight="1" x14ac:dyDescent="0.15"/>
    <row r="55" spans="2:16" ht="15.75" customHeight="1" x14ac:dyDescent="0.15"/>
    <row r="56" spans="2:16" ht="15.75" customHeight="1" x14ac:dyDescent="0.15"/>
    <row r="57" spans="2:16" ht="15.75" customHeight="1" x14ac:dyDescent="0.15"/>
    <row r="58" spans="2:16" ht="15.75" customHeight="1" x14ac:dyDescent="0.15"/>
    <row r="59" spans="2:16" ht="15.75" customHeight="1" x14ac:dyDescent="0.15"/>
    <row r="60" spans="2:16" ht="15.75" customHeight="1" x14ac:dyDescent="0.15"/>
    <row r="61" spans="2:16" ht="15.75" customHeight="1" x14ac:dyDescent="0.15"/>
    <row r="62" spans="2:16" ht="15.75" customHeight="1" x14ac:dyDescent="0.15"/>
    <row r="63" spans="2:16" ht="15.75" customHeight="1" x14ac:dyDescent="0.15"/>
    <row r="64" spans="2:1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</sheetData>
  <mergeCells count="15">
    <mergeCell ref="N16:N17"/>
    <mergeCell ref="O16:O17"/>
    <mergeCell ref="P16:P17"/>
    <mergeCell ref="B11:D11"/>
    <mergeCell ref="B12:D12"/>
    <mergeCell ref="B16:B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95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2" width="8.83203125" customWidth="1"/>
    <col min="3" max="11" width="8.33203125" customWidth="1"/>
    <col min="12" max="13" width="7" customWidth="1"/>
    <col min="14" max="26" width="7.6640625" customWidth="1"/>
  </cols>
  <sheetData>
    <row r="1" spans="1:13" x14ac:dyDescent="0.2">
      <c r="A1" s="1" t="s">
        <v>131</v>
      </c>
    </row>
    <row r="3" spans="1:13" x14ac:dyDescent="0.2">
      <c r="A3" s="2" t="s">
        <v>132</v>
      </c>
      <c r="B3" s="54"/>
    </row>
    <row r="4" spans="1:13" x14ac:dyDescent="0.2">
      <c r="A4" s="2" t="s">
        <v>133</v>
      </c>
      <c r="B4" s="54"/>
    </row>
    <row r="5" spans="1:13" x14ac:dyDescent="0.2">
      <c r="A5" s="2" t="s">
        <v>100</v>
      </c>
      <c r="B5" s="4">
        <v>5000</v>
      </c>
    </row>
    <row r="6" spans="1:13" x14ac:dyDescent="0.2">
      <c r="A6" s="2" t="s">
        <v>101</v>
      </c>
      <c r="B6" s="4">
        <v>7500</v>
      </c>
    </row>
    <row r="7" spans="1:13" x14ac:dyDescent="0.2">
      <c r="A7" s="2" t="s">
        <v>134</v>
      </c>
      <c r="B7" s="4">
        <v>8000</v>
      </c>
      <c r="J7" s="55"/>
    </row>
    <row r="8" spans="1:13" x14ac:dyDescent="0.2">
      <c r="A8" s="24" t="s">
        <v>135</v>
      </c>
      <c r="B8" s="24">
        <v>12</v>
      </c>
    </row>
    <row r="9" spans="1:13" x14ac:dyDescent="0.2">
      <c r="A9" s="24" t="s">
        <v>136</v>
      </c>
      <c r="B9" s="56" t="s">
        <v>32</v>
      </c>
    </row>
    <row r="11" spans="1:13" x14ac:dyDescent="0.2">
      <c r="A11" s="57" t="s">
        <v>100</v>
      </c>
    </row>
    <row r="12" spans="1:13" x14ac:dyDescent="0.2">
      <c r="A12" s="58" t="s">
        <v>137</v>
      </c>
      <c r="B12" s="58" t="s">
        <v>32</v>
      </c>
      <c r="C12" s="58" t="s">
        <v>33</v>
      </c>
      <c r="D12" s="58" t="s">
        <v>34</v>
      </c>
      <c r="E12" s="58" t="s">
        <v>35</v>
      </c>
      <c r="F12" s="58" t="s">
        <v>36</v>
      </c>
      <c r="G12" s="58" t="s">
        <v>37</v>
      </c>
      <c r="H12" s="58" t="s">
        <v>38</v>
      </c>
      <c r="I12" s="58" t="s">
        <v>39</v>
      </c>
      <c r="J12" s="58" t="s">
        <v>40</v>
      </c>
      <c r="K12" s="58" t="s">
        <v>41</v>
      </c>
      <c r="L12" s="58" t="s">
        <v>42</v>
      </c>
      <c r="M12" s="58" t="s">
        <v>43</v>
      </c>
    </row>
    <row r="13" spans="1:13" x14ac:dyDescent="0.2">
      <c r="A13" s="25" t="s">
        <v>138</v>
      </c>
      <c r="B13" s="59">
        <f>B5</f>
        <v>5000</v>
      </c>
      <c r="C13" s="60">
        <f t="shared" ref="C13:M13" si="0">B15</f>
        <v>4583.333333333333</v>
      </c>
      <c r="D13" s="60">
        <f t="shared" si="0"/>
        <v>4166.6666666666661</v>
      </c>
      <c r="E13" s="60">
        <f t="shared" si="0"/>
        <v>3749.9999999999995</v>
      </c>
      <c r="F13" s="60">
        <f t="shared" si="0"/>
        <v>3333.333333333333</v>
      </c>
      <c r="G13" s="60">
        <f t="shared" si="0"/>
        <v>2916.6666666666665</v>
      </c>
      <c r="H13" s="60">
        <f t="shared" si="0"/>
        <v>2500</v>
      </c>
      <c r="I13" s="60">
        <f t="shared" si="0"/>
        <v>2083.3333333333335</v>
      </c>
      <c r="J13" s="60">
        <f t="shared" si="0"/>
        <v>1666.6666666666667</v>
      </c>
      <c r="K13" s="60">
        <f t="shared" si="0"/>
        <v>1250</v>
      </c>
      <c r="L13" s="60">
        <f t="shared" si="0"/>
        <v>833.33333333333326</v>
      </c>
      <c r="M13" s="60">
        <f t="shared" si="0"/>
        <v>416.66666666666657</v>
      </c>
    </row>
    <row r="14" spans="1:13" x14ac:dyDescent="0.2">
      <c r="A14" s="25" t="s">
        <v>139</v>
      </c>
      <c r="B14" s="60">
        <f>B13/B8</f>
        <v>416.66666666666669</v>
      </c>
      <c r="C14" s="60">
        <f t="shared" ref="C14:M14" si="1">B14</f>
        <v>416.66666666666669</v>
      </c>
      <c r="D14" s="60">
        <f t="shared" si="1"/>
        <v>416.66666666666669</v>
      </c>
      <c r="E14" s="60">
        <f t="shared" si="1"/>
        <v>416.66666666666669</v>
      </c>
      <c r="F14" s="60">
        <f t="shared" si="1"/>
        <v>416.66666666666669</v>
      </c>
      <c r="G14" s="60">
        <f t="shared" si="1"/>
        <v>416.66666666666669</v>
      </c>
      <c r="H14" s="60">
        <f t="shared" si="1"/>
        <v>416.66666666666669</v>
      </c>
      <c r="I14" s="60">
        <f t="shared" si="1"/>
        <v>416.66666666666669</v>
      </c>
      <c r="J14" s="60">
        <f t="shared" si="1"/>
        <v>416.66666666666669</v>
      </c>
      <c r="K14" s="60">
        <f t="shared" si="1"/>
        <v>416.66666666666669</v>
      </c>
      <c r="L14" s="60">
        <f t="shared" si="1"/>
        <v>416.66666666666669</v>
      </c>
      <c r="M14" s="60">
        <f t="shared" si="1"/>
        <v>416.66666666666669</v>
      </c>
    </row>
    <row r="15" spans="1:13" x14ac:dyDescent="0.2">
      <c r="A15" s="25" t="s">
        <v>140</v>
      </c>
      <c r="B15" s="60">
        <f t="shared" ref="B15:M15" si="2">B13-B14</f>
        <v>4583.333333333333</v>
      </c>
      <c r="C15" s="60">
        <f t="shared" si="2"/>
        <v>4166.6666666666661</v>
      </c>
      <c r="D15" s="60">
        <f t="shared" si="2"/>
        <v>3749.9999999999995</v>
      </c>
      <c r="E15" s="60">
        <f t="shared" si="2"/>
        <v>3333.333333333333</v>
      </c>
      <c r="F15" s="60">
        <f t="shared" si="2"/>
        <v>2916.6666666666665</v>
      </c>
      <c r="G15" s="60">
        <f t="shared" si="2"/>
        <v>2500</v>
      </c>
      <c r="H15" s="60">
        <f t="shared" si="2"/>
        <v>2083.3333333333335</v>
      </c>
      <c r="I15" s="60">
        <f t="shared" si="2"/>
        <v>1666.6666666666667</v>
      </c>
      <c r="J15" s="60">
        <f t="shared" si="2"/>
        <v>1250</v>
      </c>
      <c r="K15" s="60">
        <f t="shared" si="2"/>
        <v>833.33333333333326</v>
      </c>
      <c r="L15" s="60">
        <f t="shared" si="2"/>
        <v>416.66666666666657</v>
      </c>
      <c r="M15" s="60">
        <f t="shared" si="2"/>
        <v>0</v>
      </c>
    </row>
    <row r="17" spans="1:17" x14ac:dyDescent="0.2">
      <c r="A17" s="57" t="s">
        <v>101</v>
      </c>
    </row>
    <row r="18" spans="1:17" x14ac:dyDescent="0.2">
      <c r="A18" s="58" t="s">
        <v>137</v>
      </c>
      <c r="B18" s="58" t="s">
        <v>32</v>
      </c>
      <c r="C18" s="58" t="s">
        <v>33</v>
      </c>
      <c r="D18" s="58" t="s">
        <v>34</v>
      </c>
      <c r="E18" s="58" t="s">
        <v>35</v>
      </c>
      <c r="F18" s="58" t="s">
        <v>36</v>
      </c>
      <c r="G18" s="58" t="s">
        <v>37</v>
      </c>
      <c r="H18" s="58" t="s">
        <v>38</v>
      </c>
      <c r="I18" s="58" t="s">
        <v>39</v>
      </c>
      <c r="J18" s="58" t="s">
        <v>40</v>
      </c>
      <c r="K18" s="58" t="s">
        <v>41</v>
      </c>
      <c r="L18" s="58" t="s">
        <v>42</v>
      </c>
      <c r="M18" s="58" t="s">
        <v>43</v>
      </c>
    </row>
    <row r="19" spans="1:17" x14ac:dyDescent="0.2">
      <c r="A19" s="25" t="s">
        <v>138</v>
      </c>
      <c r="B19" s="59">
        <f>B6</f>
        <v>7500</v>
      </c>
      <c r="C19" s="60">
        <f t="shared" ref="C19:M19" si="3">B21</f>
        <v>6875</v>
      </c>
      <c r="D19" s="60">
        <f t="shared" si="3"/>
        <v>6250</v>
      </c>
      <c r="E19" s="60">
        <f t="shared" si="3"/>
        <v>5625</v>
      </c>
      <c r="F19" s="60">
        <f t="shared" si="3"/>
        <v>5000</v>
      </c>
      <c r="G19" s="60">
        <f t="shared" si="3"/>
        <v>4375</v>
      </c>
      <c r="H19" s="60">
        <f t="shared" si="3"/>
        <v>3750</v>
      </c>
      <c r="I19" s="60">
        <f t="shared" si="3"/>
        <v>3125</v>
      </c>
      <c r="J19" s="60">
        <f t="shared" si="3"/>
        <v>2500</v>
      </c>
      <c r="K19" s="60">
        <f t="shared" si="3"/>
        <v>1875</v>
      </c>
      <c r="L19" s="60">
        <f t="shared" si="3"/>
        <v>1250</v>
      </c>
      <c r="M19" s="60">
        <f t="shared" si="3"/>
        <v>625</v>
      </c>
    </row>
    <row r="20" spans="1:17" x14ac:dyDescent="0.2">
      <c r="A20" s="25" t="s">
        <v>139</v>
      </c>
      <c r="B20" s="60">
        <f>B19/B8</f>
        <v>625</v>
      </c>
      <c r="C20" s="60">
        <f t="shared" ref="C20:M20" si="4">B20</f>
        <v>625</v>
      </c>
      <c r="D20" s="60">
        <f t="shared" si="4"/>
        <v>625</v>
      </c>
      <c r="E20" s="60">
        <f t="shared" si="4"/>
        <v>625</v>
      </c>
      <c r="F20" s="60">
        <f t="shared" si="4"/>
        <v>625</v>
      </c>
      <c r="G20" s="60">
        <f t="shared" si="4"/>
        <v>625</v>
      </c>
      <c r="H20" s="60">
        <f t="shared" si="4"/>
        <v>625</v>
      </c>
      <c r="I20" s="60">
        <f t="shared" si="4"/>
        <v>625</v>
      </c>
      <c r="J20" s="60">
        <f t="shared" si="4"/>
        <v>625</v>
      </c>
      <c r="K20" s="60">
        <f t="shared" si="4"/>
        <v>625</v>
      </c>
      <c r="L20" s="60">
        <f t="shared" si="4"/>
        <v>625</v>
      </c>
      <c r="M20" s="60">
        <f t="shared" si="4"/>
        <v>625</v>
      </c>
    </row>
    <row r="21" spans="1:17" ht="15.75" customHeight="1" x14ac:dyDescent="0.2">
      <c r="A21" s="25" t="s">
        <v>140</v>
      </c>
      <c r="B21" s="60">
        <f t="shared" ref="B21:M21" si="5">B19-B20</f>
        <v>6875</v>
      </c>
      <c r="C21" s="60">
        <f t="shared" si="5"/>
        <v>6250</v>
      </c>
      <c r="D21" s="60">
        <f t="shared" si="5"/>
        <v>5625</v>
      </c>
      <c r="E21" s="60">
        <f t="shared" si="5"/>
        <v>5000</v>
      </c>
      <c r="F21" s="60">
        <f t="shared" si="5"/>
        <v>4375</v>
      </c>
      <c r="G21" s="60">
        <f t="shared" si="5"/>
        <v>3750</v>
      </c>
      <c r="H21" s="60">
        <f t="shared" si="5"/>
        <v>3125</v>
      </c>
      <c r="I21" s="60">
        <f t="shared" si="5"/>
        <v>2500</v>
      </c>
      <c r="J21" s="60">
        <f t="shared" si="5"/>
        <v>1875</v>
      </c>
      <c r="K21" s="60">
        <f t="shared" si="5"/>
        <v>1250</v>
      </c>
      <c r="L21" s="60">
        <f t="shared" si="5"/>
        <v>625</v>
      </c>
      <c r="M21" s="60">
        <f t="shared" si="5"/>
        <v>0</v>
      </c>
    </row>
    <row r="22" spans="1:17" ht="15.75" customHeight="1" x14ac:dyDescent="0.15"/>
    <row r="23" spans="1:17" ht="15.75" customHeight="1" x14ac:dyDescent="0.2">
      <c r="A23" s="57" t="s">
        <v>102</v>
      </c>
    </row>
    <row r="24" spans="1:17" ht="15.75" customHeight="1" x14ac:dyDescent="0.2">
      <c r="A24" s="58" t="s">
        <v>141</v>
      </c>
      <c r="B24" s="61" t="s">
        <v>51</v>
      </c>
      <c r="C24" s="61" t="s">
        <v>52</v>
      </c>
      <c r="D24" s="61" t="s">
        <v>53</v>
      </c>
      <c r="E24" s="61" t="s">
        <v>54</v>
      </c>
    </row>
    <row r="25" spans="1:17" ht="15.75" customHeight="1" x14ac:dyDescent="0.2">
      <c r="A25" s="25" t="s">
        <v>138</v>
      </c>
      <c r="B25" s="8">
        <f>B7</f>
        <v>8000</v>
      </c>
      <c r="C25" s="8">
        <f t="shared" ref="C25:E25" si="6">B27</f>
        <v>6000</v>
      </c>
      <c r="D25" s="8">
        <f t="shared" si="6"/>
        <v>4000</v>
      </c>
      <c r="E25" s="8">
        <f t="shared" si="6"/>
        <v>2000</v>
      </c>
      <c r="P25" s="9"/>
      <c r="Q25" s="9"/>
    </row>
    <row r="26" spans="1:17" ht="15.75" customHeight="1" x14ac:dyDescent="0.2">
      <c r="A26" s="25" t="s">
        <v>139</v>
      </c>
      <c r="B26" s="55">
        <f>(B25/$B$8)*3</f>
        <v>2000</v>
      </c>
      <c r="C26" s="55">
        <f t="shared" ref="C26:E26" si="7">B26</f>
        <v>2000</v>
      </c>
      <c r="D26" s="55">
        <f t="shared" si="7"/>
        <v>2000</v>
      </c>
      <c r="E26" s="55">
        <f t="shared" si="7"/>
        <v>2000</v>
      </c>
      <c r="P26" s="9"/>
      <c r="Q26" s="9"/>
    </row>
    <row r="27" spans="1:17" ht="15.75" customHeight="1" x14ac:dyDescent="0.2">
      <c r="A27" s="25" t="s">
        <v>140</v>
      </c>
      <c r="B27" s="8">
        <f t="shared" ref="B27:E27" si="8">B25-B26</f>
        <v>6000</v>
      </c>
      <c r="C27" s="8">
        <f t="shared" si="8"/>
        <v>4000</v>
      </c>
      <c r="D27" s="8">
        <f t="shared" si="8"/>
        <v>2000</v>
      </c>
      <c r="E27" s="8">
        <f t="shared" si="8"/>
        <v>0</v>
      </c>
      <c r="P27" s="9"/>
      <c r="Q27" s="9"/>
    </row>
    <row r="28" spans="1:17" ht="15.75" customHeight="1" x14ac:dyDescent="0.2">
      <c r="P28" s="9"/>
      <c r="Q28" s="9"/>
    </row>
    <row r="29" spans="1:17" ht="15.75" customHeight="1" x14ac:dyDescent="0.15"/>
    <row r="30" spans="1:17" ht="15.75" customHeight="1" x14ac:dyDescent="0.15"/>
    <row r="31" spans="1:17" ht="15.75" customHeight="1" x14ac:dyDescent="0.2">
      <c r="A31" s="2" t="s">
        <v>142</v>
      </c>
      <c r="B31" s="54" t="s">
        <v>143</v>
      </c>
    </row>
    <row r="32" spans="1:17" ht="15.75" customHeight="1" x14ac:dyDescent="0.2">
      <c r="A32" s="2" t="s">
        <v>144</v>
      </c>
      <c r="B32" s="54" t="s">
        <v>145</v>
      </c>
    </row>
    <row r="33" spans="1:5" ht="15.75" customHeight="1" x14ac:dyDescent="0.2">
      <c r="A33" s="2" t="s">
        <v>146</v>
      </c>
      <c r="B33" s="4">
        <v>5700</v>
      </c>
    </row>
    <row r="34" spans="1:5" ht="15.75" customHeight="1" x14ac:dyDescent="0.2">
      <c r="A34" s="2" t="s">
        <v>147</v>
      </c>
      <c r="B34" s="62">
        <v>1</v>
      </c>
    </row>
    <row r="35" spans="1:5" ht="15.75" customHeight="1" x14ac:dyDescent="0.15"/>
    <row r="36" spans="1:5" ht="15.75" customHeight="1" x14ac:dyDescent="0.2">
      <c r="A36" s="63" t="s">
        <v>148</v>
      </c>
      <c r="B36" s="63" t="s">
        <v>149</v>
      </c>
      <c r="C36" s="63"/>
      <c r="D36" s="63"/>
      <c r="E36" s="63"/>
    </row>
    <row r="37" spans="1:5" ht="15.75" customHeight="1" x14ac:dyDescent="0.2">
      <c r="A37" s="2" t="s">
        <v>138</v>
      </c>
      <c r="B37" s="4">
        <f>B33</f>
        <v>5700</v>
      </c>
      <c r="C37" s="4"/>
      <c r="D37" s="4"/>
      <c r="E37" s="4"/>
    </row>
    <row r="38" spans="1:5" ht="15.75" customHeight="1" x14ac:dyDescent="0.2">
      <c r="A38" s="2" t="s">
        <v>139</v>
      </c>
      <c r="B38" s="4">
        <f>B33/B34</f>
        <v>5700</v>
      </c>
      <c r="C38" s="4"/>
      <c r="D38" s="4"/>
      <c r="E38" s="4"/>
    </row>
    <row r="39" spans="1:5" ht="15.75" customHeight="1" x14ac:dyDescent="0.2">
      <c r="A39" s="2" t="s">
        <v>140</v>
      </c>
      <c r="B39" s="4">
        <f>B37-B38</f>
        <v>0</v>
      </c>
      <c r="C39" s="4"/>
      <c r="D39" s="4"/>
      <c r="E39" s="4"/>
    </row>
    <row r="40" spans="1:5" ht="15.75" customHeight="1" x14ac:dyDescent="0.15"/>
    <row r="41" spans="1:5" ht="15.75" customHeight="1" x14ac:dyDescent="0.15"/>
    <row r="42" spans="1:5" ht="15.75" customHeight="1" x14ac:dyDescent="0.2">
      <c r="A42" s="2" t="s">
        <v>142</v>
      </c>
      <c r="B42" s="54" t="s">
        <v>150</v>
      </c>
    </row>
    <row r="43" spans="1:5" ht="15.75" customHeight="1" x14ac:dyDescent="0.2">
      <c r="A43" s="2" t="s">
        <v>144</v>
      </c>
      <c r="B43" s="54" t="s">
        <v>151</v>
      </c>
    </row>
    <row r="44" spans="1:5" ht="15.75" customHeight="1" x14ac:dyDescent="0.2">
      <c r="A44" s="2" t="s">
        <v>146</v>
      </c>
      <c r="B44" s="4">
        <v>5700</v>
      </c>
    </row>
    <row r="45" spans="1:5" ht="15.75" customHeight="1" x14ac:dyDescent="0.2">
      <c r="A45" s="2" t="s">
        <v>147</v>
      </c>
      <c r="B45" s="62">
        <v>1</v>
      </c>
    </row>
    <row r="46" spans="1:5" ht="15.75" customHeight="1" x14ac:dyDescent="0.15"/>
    <row r="47" spans="1:5" ht="15.75" customHeight="1" x14ac:dyDescent="0.2">
      <c r="A47" s="63" t="s">
        <v>148</v>
      </c>
      <c r="B47" s="63" t="s">
        <v>149</v>
      </c>
    </row>
    <row r="48" spans="1:5" ht="15.75" customHeight="1" x14ac:dyDescent="0.2">
      <c r="A48" s="2" t="s">
        <v>138</v>
      </c>
      <c r="B48" s="4">
        <f>B44</f>
        <v>5700</v>
      </c>
    </row>
    <row r="49" spans="1:2" ht="15.75" customHeight="1" x14ac:dyDescent="0.2">
      <c r="A49" s="2" t="s">
        <v>139</v>
      </c>
      <c r="B49" s="4">
        <f>B44/B45</f>
        <v>5700</v>
      </c>
    </row>
    <row r="50" spans="1:2" ht="15.75" customHeight="1" x14ac:dyDescent="0.2">
      <c r="A50" s="2" t="s">
        <v>140</v>
      </c>
      <c r="B50" s="4">
        <f>B48-B49</f>
        <v>0</v>
      </c>
    </row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15"/>
    <row r="56" spans="1:2" ht="15.75" customHeight="1" x14ac:dyDescent="0.15"/>
    <row r="57" spans="1:2" ht="15.75" customHeight="1" x14ac:dyDescent="0.15"/>
    <row r="58" spans="1:2" ht="15.75" customHeight="1" x14ac:dyDescent="0.15"/>
    <row r="59" spans="1:2" ht="15.75" customHeight="1" x14ac:dyDescent="0.15"/>
    <row r="60" spans="1:2" ht="15.75" customHeight="1" x14ac:dyDescent="0.15"/>
    <row r="61" spans="1:2" ht="15.75" customHeight="1" x14ac:dyDescent="0.15"/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0"/>
  <sheetViews>
    <sheetView workbookViewId="0"/>
  </sheetViews>
  <sheetFormatPr baseColWidth="10" defaultColWidth="12.6640625" defaultRowHeight="15" customHeight="1" x14ac:dyDescent="0.15"/>
  <cols>
    <col min="1" max="1" width="28.5" customWidth="1"/>
  </cols>
  <sheetData>
    <row r="1" spans="1:26" x14ac:dyDescent="0.2">
      <c r="A1" s="64" t="s">
        <v>100</v>
      </c>
    </row>
    <row r="3" spans="1:26" x14ac:dyDescent="0.2">
      <c r="A3" s="65"/>
      <c r="B3" s="66" t="s">
        <v>32</v>
      </c>
      <c r="C3" s="66" t="s">
        <v>33</v>
      </c>
      <c r="D3" s="66" t="s">
        <v>34</v>
      </c>
      <c r="E3" s="66" t="s">
        <v>35</v>
      </c>
      <c r="F3" s="66" t="s">
        <v>36</v>
      </c>
      <c r="G3" s="66" t="s">
        <v>37</v>
      </c>
      <c r="H3" s="66" t="s">
        <v>38</v>
      </c>
      <c r="I3" s="66" t="s">
        <v>39</v>
      </c>
      <c r="J3" s="66" t="s">
        <v>40</v>
      </c>
      <c r="K3" s="66" t="s">
        <v>41</v>
      </c>
      <c r="L3" s="66" t="s">
        <v>42</v>
      </c>
      <c r="M3" s="66" t="s">
        <v>43</v>
      </c>
      <c r="N3" s="66" t="s">
        <v>152</v>
      </c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x14ac:dyDescent="0.2">
      <c r="A4" s="68"/>
    </row>
    <row r="5" spans="1:26" x14ac:dyDescent="0.2">
      <c r="A5" s="66" t="s">
        <v>153</v>
      </c>
      <c r="B5" s="69">
        <f>'IS YR 1'!B12</f>
        <v>0</v>
      </c>
      <c r="C5" s="69">
        <f>'IS YR 1'!C12</f>
        <v>0</v>
      </c>
      <c r="D5" s="69">
        <f>'IS YR 1'!D12</f>
        <v>0</v>
      </c>
      <c r="E5" s="69">
        <f>'IS YR 1'!E12</f>
        <v>0</v>
      </c>
      <c r="F5" s="69">
        <f>'IS YR 1'!F12</f>
        <v>0</v>
      </c>
      <c r="G5" s="69">
        <f>'IS YR 1'!G12</f>
        <v>0</v>
      </c>
      <c r="H5" s="69">
        <f>'IS YR 1'!H12</f>
        <v>0</v>
      </c>
      <c r="I5" s="69">
        <f>'IS YR 1'!I12</f>
        <v>0</v>
      </c>
      <c r="J5" s="55">
        <f>'IS YR 1'!J12</f>
        <v>1000</v>
      </c>
      <c r="K5" s="55">
        <f>'IS YR 1'!K12</f>
        <v>1000</v>
      </c>
      <c r="L5" s="55">
        <f>'IS YR 1'!L12</f>
        <v>1000</v>
      </c>
      <c r="M5" s="55">
        <f>'IS YR 1'!M12</f>
        <v>1000</v>
      </c>
      <c r="N5" s="55">
        <f t="shared" ref="N5:N13" si="0">SUM(B5:M5)</f>
        <v>4000</v>
      </c>
    </row>
    <row r="6" spans="1:26" x14ac:dyDescent="0.2">
      <c r="A6" s="66" t="s">
        <v>154</v>
      </c>
      <c r="B6" s="69">
        <f>'IS YR 1'!B14</f>
        <v>0</v>
      </c>
      <c r="C6" s="69">
        <f>'IS YR 1'!C14</f>
        <v>0</v>
      </c>
      <c r="D6" s="69">
        <f>'IS YR 1'!D14</f>
        <v>0</v>
      </c>
      <c r="E6" s="69">
        <f>'IS YR 1'!E14</f>
        <v>0</v>
      </c>
      <c r="F6" s="69">
        <f>'IS YR 1'!F14</f>
        <v>0</v>
      </c>
      <c r="G6" s="69">
        <f>'IS YR 1'!G14</f>
        <v>0</v>
      </c>
      <c r="H6" s="69">
        <f>'IS YR 1'!H14</f>
        <v>0</v>
      </c>
      <c r="I6" s="69">
        <f>'IS YR 1'!I14</f>
        <v>0</v>
      </c>
      <c r="J6" s="69">
        <f>'IS YR 1'!J14</f>
        <v>0</v>
      </c>
      <c r="K6" s="69">
        <f>'IS YR 1'!K14</f>
        <v>10000</v>
      </c>
      <c r="L6" s="55">
        <f>'IS YR 1'!L14</f>
        <v>10000</v>
      </c>
      <c r="M6" s="55">
        <f>'IS YR 1'!M14</f>
        <v>10000</v>
      </c>
      <c r="N6" s="55">
        <f t="shared" si="0"/>
        <v>30000</v>
      </c>
    </row>
    <row r="7" spans="1:26" x14ac:dyDescent="0.2">
      <c r="A7" s="66" t="s">
        <v>155</v>
      </c>
      <c r="B7" s="70">
        <f>'IS YR 1'!B15</f>
        <v>10</v>
      </c>
      <c r="C7" s="70">
        <f>'IS YR 1'!C15</f>
        <v>10</v>
      </c>
      <c r="D7" s="70">
        <f>'IS YR 1'!D15</f>
        <v>10</v>
      </c>
      <c r="E7" s="70">
        <f>'IS YR 1'!E15</f>
        <v>10</v>
      </c>
      <c r="F7" s="70">
        <f>'IS YR 1'!F15</f>
        <v>10</v>
      </c>
      <c r="G7" s="70">
        <f>'IS YR 1'!G15</f>
        <v>10</v>
      </c>
      <c r="H7" s="70">
        <f>'IS YR 1'!H15</f>
        <v>10</v>
      </c>
      <c r="I7" s="70">
        <f>'IS YR 1'!I15</f>
        <v>10</v>
      </c>
      <c r="J7" s="70">
        <f>'IS YR 1'!J15</f>
        <v>10</v>
      </c>
      <c r="K7" s="70">
        <f>'IS YR 1'!K15</f>
        <v>70</v>
      </c>
      <c r="L7" s="70">
        <f>'IS YR 1'!L15</f>
        <v>70</v>
      </c>
      <c r="M7" s="70">
        <f>'IS YR 1'!M15</f>
        <v>70</v>
      </c>
      <c r="N7" s="55">
        <f t="shared" si="0"/>
        <v>300</v>
      </c>
    </row>
    <row r="8" spans="1:26" x14ac:dyDescent="0.2">
      <c r="A8" s="66" t="s">
        <v>156</v>
      </c>
      <c r="B8" s="69">
        <f>'IS YR 1'!B16</f>
        <v>0</v>
      </c>
      <c r="C8" s="69">
        <f>'IS YR 1'!C16</f>
        <v>0</v>
      </c>
      <c r="D8" s="69">
        <f>'IS YR 1'!D16</f>
        <v>0</v>
      </c>
      <c r="E8" s="69">
        <f>'IS YR 1'!E16</f>
        <v>0</v>
      </c>
      <c r="F8" s="69">
        <f>'IS YR 1'!F16</f>
        <v>0</v>
      </c>
      <c r="G8" s="69">
        <f>'IS YR 1'!G16</f>
        <v>0</v>
      </c>
      <c r="H8" s="69">
        <f>'IS YR 1'!H16</f>
        <v>0</v>
      </c>
      <c r="I8" s="69">
        <f>'IS YR 1'!I16</f>
        <v>0</v>
      </c>
      <c r="J8" s="69">
        <f>'IS YR 1'!J16</f>
        <v>0</v>
      </c>
      <c r="K8" s="69">
        <f>'IS YR 1'!K16</f>
        <v>30</v>
      </c>
      <c r="L8" s="70">
        <f>'IS YR 1'!L16</f>
        <v>30</v>
      </c>
      <c r="M8" s="70">
        <f>'IS YR 1'!M16</f>
        <v>30</v>
      </c>
      <c r="N8" s="55">
        <f t="shared" si="0"/>
        <v>90</v>
      </c>
    </row>
    <row r="9" spans="1:26" x14ac:dyDescent="0.2">
      <c r="A9" s="66" t="s">
        <v>157</v>
      </c>
      <c r="B9" s="69">
        <f>'IS YR 1'!B17</f>
        <v>0</v>
      </c>
      <c r="C9" s="69">
        <f>'IS YR 1'!C17</f>
        <v>0</v>
      </c>
      <c r="D9" s="69">
        <f>'IS YR 1'!D17</f>
        <v>0</v>
      </c>
      <c r="E9" s="69">
        <f>'IS YR 1'!E17</f>
        <v>0</v>
      </c>
      <c r="F9" s="69">
        <f>'IS YR 1'!F17</f>
        <v>0</v>
      </c>
      <c r="G9" s="69">
        <f>'IS YR 1'!G17</f>
        <v>0</v>
      </c>
      <c r="H9" s="69">
        <f>'IS YR 1'!H17</f>
        <v>0</v>
      </c>
      <c r="I9" s="69">
        <f>'IS YR 1'!I17</f>
        <v>0</v>
      </c>
      <c r="J9" s="69">
        <f>'IS YR 1'!J17</f>
        <v>0</v>
      </c>
      <c r="K9" s="69">
        <f>'IS YR 1'!K17</f>
        <v>105</v>
      </c>
      <c r="L9" s="71">
        <f>'IS YR 1'!L17</f>
        <v>105</v>
      </c>
      <c r="M9" s="71">
        <f>'IS YR 1'!M17</f>
        <v>105</v>
      </c>
      <c r="N9" s="55">
        <f t="shared" si="0"/>
        <v>315</v>
      </c>
    </row>
    <row r="10" spans="1:26" x14ac:dyDescent="0.2">
      <c r="A10" s="66" t="s">
        <v>158</v>
      </c>
      <c r="B10" s="71">
        <f>'IS YR 1'!B20</f>
        <v>416.66666666666669</v>
      </c>
      <c r="C10" s="71">
        <f>'IS YR 1'!C20</f>
        <v>416.66666666666669</v>
      </c>
      <c r="D10" s="71">
        <f>'IS YR 1'!D20</f>
        <v>416.66666666666669</v>
      </c>
      <c r="E10" s="71">
        <f>'IS YR 1'!E20</f>
        <v>416.66666666666669</v>
      </c>
      <c r="F10" s="71">
        <f>'IS YR 1'!F20</f>
        <v>416.66666666666669</v>
      </c>
      <c r="G10" s="71">
        <f>'IS YR 1'!G20</f>
        <v>416.66666666666669</v>
      </c>
      <c r="H10" s="71">
        <f>'IS YR 1'!H20</f>
        <v>416.66666666666669</v>
      </c>
      <c r="I10" s="71">
        <f>'IS YR 1'!I20</f>
        <v>416.66666666666669</v>
      </c>
      <c r="J10" s="71">
        <f>'IS YR 1'!J20</f>
        <v>416.66666666666669</v>
      </c>
      <c r="K10" s="71">
        <f>'IS YR 1'!K20</f>
        <v>416.66666666666669</v>
      </c>
      <c r="L10" s="71">
        <f>'IS YR 1'!L20</f>
        <v>416.66666666666669</v>
      </c>
      <c r="M10" s="71">
        <f>'IS YR 1'!M20</f>
        <v>416.66666666666669</v>
      </c>
      <c r="N10" s="55">
        <f t="shared" si="0"/>
        <v>5000</v>
      </c>
    </row>
    <row r="11" spans="1:26" x14ac:dyDescent="0.2">
      <c r="A11" s="66" t="s">
        <v>88</v>
      </c>
      <c r="B11" s="71">
        <f>'IS YR 1'!B21</f>
        <v>0</v>
      </c>
      <c r="C11" s="71">
        <f>'IS YR 1'!C21</f>
        <v>0</v>
      </c>
      <c r="D11" s="71">
        <f>'IS YR 1'!D21</f>
        <v>0</v>
      </c>
      <c r="E11" s="71">
        <f>'IS YR 1'!E21</f>
        <v>0</v>
      </c>
      <c r="F11" s="71">
        <f>'IS YR 1'!F21</f>
        <v>0</v>
      </c>
      <c r="G11" s="71">
        <f>'IS YR 1'!G21</f>
        <v>0</v>
      </c>
      <c r="H11" s="71">
        <f>'IS YR 1'!H21</f>
        <v>0</v>
      </c>
      <c r="I11" s="71">
        <f>'IS YR 1'!I21</f>
        <v>0</v>
      </c>
      <c r="J11" s="71">
        <f>'IS YR 1'!J21</f>
        <v>58.333333333333336</v>
      </c>
      <c r="K11" s="71">
        <f>'IS YR 1'!K21</f>
        <v>58.333333333333336</v>
      </c>
      <c r="L11" s="71">
        <f>'IS YR 1'!L21</f>
        <v>58.333333333333336</v>
      </c>
      <c r="M11" s="71">
        <f>'IS YR 1'!M21</f>
        <v>58.333333333333336</v>
      </c>
      <c r="N11" s="55">
        <f t="shared" si="0"/>
        <v>233.33333333333334</v>
      </c>
    </row>
    <row r="12" spans="1:26" x14ac:dyDescent="0.2">
      <c r="A12" s="66" t="s">
        <v>159</v>
      </c>
      <c r="B12" s="71">
        <f>'IS YR 1'!B22</f>
        <v>7.083333333333333</v>
      </c>
      <c r="C12" s="71">
        <f>'IS YR 1'!C22</f>
        <v>7.083333333333333</v>
      </c>
      <c r="D12" s="71">
        <f>'IS YR 1'!D22</f>
        <v>7.083333333333333</v>
      </c>
      <c r="E12" s="71">
        <f>'IS YR 1'!E22</f>
        <v>7.083333333333333</v>
      </c>
      <c r="F12" s="71">
        <f>'IS YR 1'!F22</f>
        <v>7.083333333333333</v>
      </c>
      <c r="G12" s="71">
        <f>'IS YR 1'!G22</f>
        <v>7.083333333333333</v>
      </c>
      <c r="H12" s="71">
        <f>'IS YR 1'!H22</f>
        <v>7.083333333333333</v>
      </c>
      <c r="I12" s="71">
        <f>'IS YR 1'!I22</f>
        <v>7.083333333333333</v>
      </c>
      <c r="J12" s="71">
        <f>'IS YR 1'!J22</f>
        <v>7.083333333333333</v>
      </c>
      <c r="K12" s="71">
        <f>'IS YR 1'!K22</f>
        <v>7.083333333333333</v>
      </c>
      <c r="L12" s="71">
        <f>'IS YR 1'!L22</f>
        <v>7.083333333333333</v>
      </c>
      <c r="M12" s="71">
        <f>'IS YR 1'!M22</f>
        <v>7.083333333333333</v>
      </c>
      <c r="N12" s="55">
        <f t="shared" si="0"/>
        <v>85</v>
      </c>
    </row>
    <row r="13" spans="1:26" x14ac:dyDescent="0.2">
      <c r="A13" s="66" t="s">
        <v>160</v>
      </c>
      <c r="B13" s="69">
        <f>'IS YR 1'!B23</f>
        <v>0</v>
      </c>
      <c r="C13" s="69">
        <f>'IS YR 1'!C23</f>
        <v>0</v>
      </c>
      <c r="D13" s="69">
        <f>'IS YR 1'!D23</f>
        <v>0</v>
      </c>
      <c r="E13" s="69">
        <f>'IS YR 1'!E23</f>
        <v>0</v>
      </c>
      <c r="F13" s="69">
        <f>'IS YR 1'!F23</f>
        <v>0</v>
      </c>
      <c r="G13" s="69">
        <f>'IS YR 1'!G23</f>
        <v>0</v>
      </c>
      <c r="H13" s="69">
        <f>'IS YR 1'!H23</f>
        <v>0</v>
      </c>
      <c r="I13" s="69">
        <f>'IS YR 1'!I23</f>
        <v>0</v>
      </c>
      <c r="J13" s="69">
        <f>'IS YR 1'!J23</f>
        <v>0</v>
      </c>
      <c r="K13" s="69">
        <f>'IS YR 1'!K23</f>
        <v>850.00000000000011</v>
      </c>
      <c r="L13" s="71">
        <f>'IS YR 1'!L23</f>
        <v>850.00000000000011</v>
      </c>
      <c r="M13" s="71">
        <f>'IS YR 1'!M23</f>
        <v>850.00000000000011</v>
      </c>
      <c r="N13" s="55">
        <f t="shared" si="0"/>
        <v>2550.0000000000005</v>
      </c>
    </row>
    <row r="14" spans="1:26" x14ac:dyDescent="0.2"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</row>
    <row r="15" spans="1:26" x14ac:dyDescent="0.2">
      <c r="A15" s="66" t="s">
        <v>161</v>
      </c>
      <c r="B15" s="71">
        <f t="shared" ref="B15:M15" si="1">SUM(B5:B13)</f>
        <v>433.75</v>
      </c>
      <c r="C15" s="71">
        <f t="shared" si="1"/>
        <v>433.75</v>
      </c>
      <c r="D15" s="71">
        <f t="shared" si="1"/>
        <v>433.75</v>
      </c>
      <c r="E15" s="71">
        <f t="shared" si="1"/>
        <v>433.75</v>
      </c>
      <c r="F15" s="71">
        <f t="shared" si="1"/>
        <v>433.75</v>
      </c>
      <c r="G15" s="71">
        <f t="shared" si="1"/>
        <v>433.75</v>
      </c>
      <c r="H15" s="71">
        <f t="shared" si="1"/>
        <v>433.75</v>
      </c>
      <c r="I15" s="71">
        <f t="shared" si="1"/>
        <v>433.75</v>
      </c>
      <c r="J15" s="71">
        <f t="shared" si="1"/>
        <v>1492.0833333333333</v>
      </c>
      <c r="K15" s="71">
        <f t="shared" si="1"/>
        <v>12537.083333333334</v>
      </c>
      <c r="L15" s="71">
        <f t="shared" si="1"/>
        <v>12537.083333333334</v>
      </c>
      <c r="M15" s="71">
        <f t="shared" si="1"/>
        <v>12537.083333333334</v>
      </c>
      <c r="N15" s="71">
        <f>SUM(B15:M15)</f>
        <v>42573.333333333336</v>
      </c>
    </row>
    <row r="16" spans="1:26" x14ac:dyDescent="0.2"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</row>
    <row r="17" spans="1:26" x14ac:dyDescent="0.2">
      <c r="A17" s="66" t="s">
        <v>162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</row>
    <row r="18" spans="1:26" x14ac:dyDescent="0.2">
      <c r="A18" s="72" t="s">
        <v>163</v>
      </c>
      <c r="B18" s="71">
        <f>'Sales Projections'!$B$3</f>
        <v>129.99</v>
      </c>
      <c r="C18" s="71">
        <f>'Sales Projections'!$B$3</f>
        <v>129.99</v>
      </c>
      <c r="D18" s="71">
        <f>'Sales Projections'!$B$3</f>
        <v>129.99</v>
      </c>
      <c r="E18" s="71">
        <f>'Sales Projections'!$B$3</f>
        <v>129.99</v>
      </c>
      <c r="F18" s="71">
        <f>'Sales Projections'!$B$3</f>
        <v>129.99</v>
      </c>
      <c r="G18" s="71">
        <f>'Sales Projections'!$B$3</f>
        <v>129.99</v>
      </c>
      <c r="H18" s="71">
        <f>'Sales Projections'!$B$3</f>
        <v>129.99</v>
      </c>
      <c r="I18" s="71">
        <f>'Sales Projections'!$B$3</f>
        <v>129.99</v>
      </c>
      <c r="J18" s="71">
        <f>'Sales Projections'!$B$3</f>
        <v>129.99</v>
      </c>
      <c r="K18" s="71">
        <f>'Sales Projections'!$B$3</f>
        <v>129.99</v>
      </c>
      <c r="L18" s="71">
        <f>'Sales Projections'!$B$3</f>
        <v>129.99</v>
      </c>
      <c r="M18" s="71">
        <f>'Sales Projections'!$B$3</f>
        <v>129.99</v>
      </c>
      <c r="N18" s="71"/>
    </row>
    <row r="19" spans="1:26" x14ac:dyDescent="0.2">
      <c r="A19" s="72" t="s">
        <v>164</v>
      </c>
      <c r="B19" s="71">
        <f>'Variable Costs&amp; SUC'!$B$26</f>
        <v>34.799999999999997</v>
      </c>
      <c r="C19" s="71">
        <f>'Variable Costs&amp; SUC'!$B$26</f>
        <v>34.799999999999997</v>
      </c>
      <c r="D19" s="71">
        <f>'Variable Costs&amp; SUC'!$B$26</f>
        <v>34.799999999999997</v>
      </c>
      <c r="E19" s="71">
        <f>'Variable Costs&amp; SUC'!$B$26</f>
        <v>34.799999999999997</v>
      </c>
      <c r="F19" s="71">
        <f>'Variable Costs&amp; SUC'!$B$26</f>
        <v>34.799999999999997</v>
      </c>
      <c r="G19" s="71">
        <f>'Variable Costs&amp; SUC'!$B$26</f>
        <v>34.799999999999997</v>
      </c>
      <c r="H19" s="71">
        <f>'Variable Costs&amp; SUC'!$B$26</f>
        <v>34.799999999999997</v>
      </c>
      <c r="I19" s="71">
        <f>'Variable Costs&amp; SUC'!$B$26</f>
        <v>34.799999999999997</v>
      </c>
      <c r="J19" s="71">
        <f>'Variable Costs&amp; SUC'!$B$26</f>
        <v>34.799999999999997</v>
      </c>
      <c r="K19" s="71">
        <f>'Variable Costs&amp; SUC'!$B$26</f>
        <v>34.799999999999997</v>
      </c>
      <c r="L19" s="71">
        <f>'Variable Costs&amp; SUC'!$B$26</f>
        <v>34.799999999999997</v>
      </c>
      <c r="M19" s="71">
        <f>'Variable Costs&amp; SUC'!$B$26</f>
        <v>34.799999999999997</v>
      </c>
      <c r="N19" s="71"/>
    </row>
    <row r="20" spans="1:26" x14ac:dyDescent="0.2">
      <c r="A20" s="72" t="s">
        <v>165</v>
      </c>
      <c r="B20" s="71">
        <f>B18*'Variable Costs&amp; SUC'!$B$28</f>
        <v>2.9247749999999999</v>
      </c>
      <c r="C20" s="71">
        <f>C18*'Variable Costs&amp; SUC'!$B$28</f>
        <v>2.9247749999999999</v>
      </c>
      <c r="D20" s="71">
        <f>D18*'Variable Costs&amp; SUC'!$B$28</f>
        <v>2.9247749999999999</v>
      </c>
      <c r="E20" s="71">
        <f>E18*'Variable Costs&amp; SUC'!$B$28</f>
        <v>2.9247749999999999</v>
      </c>
      <c r="F20" s="71">
        <f>F18*'Variable Costs&amp; SUC'!$B$28</f>
        <v>2.9247749999999999</v>
      </c>
      <c r="G20" s="71">
        <f>G18*'Variable Costs&amp; SUC'!$B$28</f>
        <v>2.9247749999999999</v>
      </c>
      <c r="H20" s="71">
        <f>H18*'Variable Costs&amp; SUC'!$B$28</f>
        <v>2.9247749999999999</v>
      </c>
      <c r="I20" s="71">
        <f>I18*'Variable Costs&amp; SUC'!$B$28</f>
        <v>2.9247749999999999</v>
      </c>
      <c r="J20" s="71">
        <f>J18*'Variable Costs&amp; SUC'!$B$28</f>
        <v>2.9247749999999999</v>
      </c>
      <c r="K20" s="71">
        <f>K18*'Variable Costs&amp; SUC'!$B$28</f>
        <v>2.9247749999999999</v>
      </c>
      <c r="L20" s="71">
        <f>L18*'Variable Costs&amp; SUC'!$B$28</f>
        <v>2.9247749999999999</v>
      </c>
      <c r="M20" s="71">
        <f>M18*'Variable Costs&amp; SUC'!$B$28</f>
        <v>2.9247749999999999</v>
      </c>
      <c r="N20" s="73"/>
    </row>
    <row r="21" spans="1:26" x14ac:dyDescent="0.2">
      <c r="A21" s="66" t="s">
        <v>166</v>
      </c>
      <c r="B21" s="74">
        <f t="shared" ref="B21:M21" si="2">B18-B19-B20</f>
        <v>92.265225000000015</v>
      </c>
      <c r="C21" s="74">
        <f t="shared" si="2"/>
        <v>92.265225000000015</v>
      </c>
      <c r="D21" s="74">
        <f t="shared" si="2"/>
        <v>92.265225000000015</v>
      </c>
      <c r="E21" s="74">
        <f t="shared" si="2"/>
        <v>92.265225000000015</v>
      </c>
      <c r="F21" s="74">
        <f t="shared" si="2"/>
        <v>92.265225000000015</v>
      </c>
      <c r="G21" s="74">
        <f t="shared" si="2"/>
        <v>92.265225000000015</v>
      </c>
      <c r="H21" s="74">
        <f t="shared" si="2"/>
        <v>92.265225000000015</v>
      </c>
      <c r="I21" s="74">
        <f t="shared" si="2"/>
        <v>92.265225000000015</v>
      </c>
      <c r="J21" s="74">
        <f t="shared" si="2"/>
        <v>92.265225000000015</v>
      </c>
      <c r="K21" s="74">
        <f t="shared" si="2"/>
        <v>92.265225000000015</v>
      </c>
      <c r="L21" s="74">
        <f t="shared" si="2"/>
        <v>92.265225000000015</v>
      </c>
      <c r="M21" s="74">
        <f t="shared" si="2"/>
        <v>92.265225000000015</v>
      </c>
      <c r="N21" s="73"/>
    </row>
    <row r="22" spans="1:26" x14ac:dyDescent="0.2">
      <c r="A22" s="72" t="s">
        <v>167</v>
      </c>
      <c r="B22" s="75">
        <f t="shared" ref="B22:M22" si="3">B15/B21</f>
        <v>4.7011211428791286</v>
      </c>
      <c r="C22" s="75">
        <f t="shared" si="3"/>
        <v>4.7011211428791286</v>
      </c>
      <c r="D22" s="75">
        <f t="shared" si="3"/>
        <v>4.7011211428791286</v>
      </c>
      <c r="E22" s="75">
        <f t="shared" si="3"/>
        <v>4.7011211428791286</v>
      </c>
      <c r="F22" s="75">
        <f t="shared" si="3"/>
        <v>4.7011211428791286</v>
      </c>
      <c r="G22" s="75">
        <f t="shared" si="3"/>
        <v>4.7011211428791286</v>
      </c>
      <c r="H22" s="75">
        <f t="shared" si="3"/>
        <v>4.7011211428791286</v>
      </c>
      <c r="I22" s="75">
        <f t="shared" si="3"/>
        <v>4.7011211428791286</v>
      </c>
      <c r="J22" s="75">
        <f t="shared" si="3"/>
        <v>16.171676092843573</v>
      </c>
      <c r="K22" s="75">
        <f t="shared" si="3"/>
        <v>135.88091649192134</v>
      </c>
      <c r="L22" s="75">
        <f t="shared" si="3"/>
        <v>135.88091649192134</v>
      </c>
      <c r="M22" s="75">
        <f t="shared" si="3"/>
        <v>135.88091649192134</v>
      </c>
    </row>
    <row r="23" spans="1:26" x14ac:dyDescent="0.2">
      <c r="A23" s="72" t="s">
        <v>168</v>
      </c>
      <c r="B23" s="55">
        <f t="shared" ref="B23:M23" si="4">B18*B22</f>
        <v>611.09873736285795</v>
      </c>
      <c r="C23" s="55">
        <f t="shared" si="4"/>
        <v>611.09873736285795</v>
      </c>
      <c r="D23" s="55">
        <f t="shared" si="4"/>
        <v>611.09873736285795</v>
      </c>
      <c r="E23" s="55">
        <f t="shared" si="4"/>
        <v>611.09873736285795</v>
      </c>
      <c r="F23" s="55">
        <f t="shared" si="4"/>
        <v>611.09873736285795</v>
      </c>
      <c r="G23" s="55">
        <f t="shared" si="4"/>
        <v>611.09873736285795</v>
      </c>
      <c r="H23" s="55">
        <f t="shared" si="4"/>
        <v>611.09873736285795</v>
      </c>
      <c r="I23" s="55">
        <f t="shared" si="4"/>
        <v>611.09873736285795</v>
      </c>
      <c r="J23" s="55">
        <f t="shared" si="4"/>
        <v>2102.1561753087362</v>
      </c>
      <c r="K23" s="55">
        <f t="shared" si="4"/>
        <v>17663.160334784858</v>
      </c>
      <c r="L23" s="55">
        <f t="shared" si="4"/>
        <v>17663.160334784858</v>
      </c>
      <c r="M23" s="55">
        <f t="shared" si="4"/>
        <v>17663.160334784858</v>
      </c>
    </row>
    <row r="24" spans="1:26" x14ac:dyDescent="0.2">
      <c r="A24" s="72" t="s">
        <v>169</v>
      </c>
      <c r="B24" s="55">
        <f t="shared" ref="B24:M24" si="5">B15/B19</f>
        <v>12.464080459770116</v>
      </c>
      <c r="C24" s="55">
        <f t="shared" si="5"/>
        <v>12.464080459770116</v>
      </c>
      <c r="D24" s="55">
        <f t="shared" si="5"/>
        <v>12.464080459770116</v>
      </c>
      <c r="E24" s="55">
        <f t="shared" si="5"/>
        <v>12.464080459770116</v>
      </c>
      <c r="F24" s="55">
        <f t="shared" si="5"/>
        <v>12.464080459770116</v>
      </c>
      <c r="G24" s="55">
        <f t="shared" si="5"/>
        <v>12.464080459770116</v>
      </c>
      <c r="H24" s="55">
        <f t="shared" si="5"/>
        <v>12.464080459770116</v>
      </c>
      <c r="I24" s="55">
        <f t="shared" si="5"/>
        <v>12.464080459770116</v>
      </c>
      <c r="J24" s="55">
        <f t="shared" si="5"/>
        <v>42.875957854406131</v>
      </c>
      <c r="K24" s="55">
        <f t="shared" si="5"/>
        <v>360.26101532567054</v>
      </c>
      <c r="L24" s="55">
        <f t="shared" si="5"/>
        <v>360.26101532567054</v>
      </c>
      <c r="M24" s="55">
        <f t="shared" si="5"/>
        <v>360.26101532567054</v>
      </c>
    </row>
    <row r="25" spans="1:26" x14ac:dyDescent="0.2">
      <c r="A25" s="72" t="s">
        <v>170</v>
      </c>
      <c r="B25" s="76">
        <f>'IS YR 1'!B4</f>
        <v>0</v>
      </c>
      <c r="C25" s="76">
        <f>'IS YR 1'!C4</f>
        <v>0</v>
      </c>
      <c r="D25" s="76">
        <f>'IS YR 1'!D4</f>
        <v>0</v>
      </c>
      <c r="E25" s="76">
        <f>'IS YR 1'!E4</f>
        <v>0</v>
      </c>
      <c r="F25" s="76">
        <f>'IS YR 1'!F4</f>
        <v>0</v>
      </c>
      <c r="G25" s="76">
        <f>'IS YR 1'!G4</f>
        <v>0</v>
      </c>
      <c r="H25" s="76">
        <f>'IS YR 1'!H4</f>
        <v>0</v>
      </c>
      <c r="I25" s="76">
        <f>'IS YR 1'!I4</f>
        <v>0</v>
      </c>
      <c r="J25" s="76">
        <f>'IS YR 1'!J4</f>
        <v>10399.200000000001</v>
      </c>
      <c r="K25" s="76">
        <f>'IS YR 1'!K4</f>
        <v>12999</v>
      </c>
      <c r="L25" s="76">
        <f>'IS YR 1'!L4</f>
        <v>7799.4000000000005</v>
      </c>
      <c r="M25" s="76">
        <f>'IS YR 1'!M4</f>
        <v>12999</v>
      </c>
    </row>
    <row r="26" spans="1:26" x14ac:dyDescent="0.2">
      <c r="A26" s="77" t="s">
        <v>171</v>
      </c>
      <c r="B26" s="78" t="str">
        <f t="shared" ref="B26:M26" si="6">IF(B23&lt;=B25,"Yes","No")</f>
        <v>No</v>
      </c>
      <c r="C26" s="78" t="str">
        <f t="shared" si="6"/>
        <v>No</v>
      </c>
      <c r="D26" s="78" t="str">
        <f t="shared" si="6"/>
        <v>No</v>
      </c>
      <c r="E26" s="78" t="str">
        <f t="shared" si="6"/>
        <v>No</v>
      </c>
      <c r="F26" s="78" t="str">
        <f t="shared" si="6"/>
        <v>No</v>
      </c>
      <c r="G26" s="78" t="str">
        <f t="shared" si="6"/>
        <v>No</v>
      </c>
      <c r="H26" s="78" t="str">
        <f t="shared" si="6"/>
        <v>No</v>
      </c>
      <c r="I26" s="78" t="str">
        <f t="shared" si="6"/>
        <v>No</v>
      </c>
      <c r="J26" s="78" t="str">
        <f t="shared" si="6"/>
        <v>Yes</v>
      </c>
      <c r="K26" s="78" t="str">
        <f t="shared" si="6"/>
        <v>No</v>
      </c>
      <c r="L26" s="78" t="str">
        <f t="shared" si="6"/>
        <v>No</v>
      </c>
      <c r="M26" s="78" t="str">
        <f t="shared" si="6"/>
        <v>No</v>
      </c>
    </row>
    <row r="28" spans="1:26" x14ac:dyDescent="0.2">
      <c r="A28" s="64" t="s">
        <v>101</v>
      </c>
    </row>
    <row r="30" spans="1:26" x14ac:dyDescent="0.2">
      <c r="A30" s="65"/>
      <c r="B30" s="66" t="s">
        <v>32</v>
      </c>
      <c r="C30" s="66" t="s">
        <v>33</v>
      </c>
      <c r="D30" s="66" t="s">
        <v>34</v>
      </c>
      <c r="E30" s="66" t="s">
        <v>35</v>
      </c>
      <c r="F30" s="66" t="s">
        <v>36</v>
      </c>
      <c r="G30" s="66" t="s">
        <v>37</v>
      </c>
      <c r="H30" s="66" t="s">
        <v>38</v>
      </c>
      <c r="I30" s="66" t="s">
        <v>39</v>
      </c>
      <c r="J30" s="66" t="s">
        <v>40</v>
      </c>
      <c r="K30" s="66" t="s">
        <v>41</v>
      </c>
      <c r="L30" s="66" t="s">
        <v>42</v>
      </c>
      <c r="M30" s="66" t="s">
        <v>43</v>
      </c>
      <c r="N30" s="66" t="s">
        <v>152</v>
      </c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2">
      <c r="A31" s="68"/>
    </row>
    <row r="32" spans="1:26" x14ac:dyDescent="0.2">
      <c r="A32" s="72" t="s">
        <v>153</v>
      </c>
      <c r="B32" s="8">
        <f>'IS YR 2'!B14</f>
        <v>1000</v>
      </c>
      <c r="C32" s="8">
        <f>'IS YR 2'!C14</f>
        <v>1000</v>
      </c>
      <c r="D32" s="8">
        <f>'IS YR 2'!D14</f>
        <v>1000</v>
      </c>
      <c r="E32" s="8">
        <f>'IS YR 2'!E14</f>
        <v>1000</v>
      </c>
      <c r="F32" s="8">
        <f>'IS YR 2'!F14</f>
        <v>1000</v>
      </c>
      <c r="G32" s="8">
        <f>'IS YR 2'!G14</f>
        <v>1000</v>
      </c>
      <c r="H32" s="8">
        <f>'IS YR 2'!H14</f>
        <v>1000</v>
      </c>
      <c r="I32" s="8">
        <f>'IS YR 2'!I14</f>
        <v>1000</v>
      </c>
      <c r="J32" s="8">
        <f>'IS YR 2'!J14</f>
        <v>1000</v>
      </c>
      <c r="K32" s="8">
        <f>'IS YR 2'!K14</f>
        <v>1000</v>
      </c>
      <c r="L32" s="8">
        <f>'IS YR 2'!L14</f>
        <v>1000</v>
      </c>
      <c r="M32" s="8">
        <f>'IS YR 2'!M14</f>
        <v>1000</v>
      </c>
      <c r="N32" s="55">
        <f t="shared" ref="N32:N41" si="7">SUM(B32:M32)</f>
        <v>12000</v>
      </c>
    </row>
    <row r="33" spans="1:14" x14ac:dyDescent="0.2">
      <c r="A33" s="72" t="s">
        <v>172</v>
      </c>
      <c r="B33" s="8">
        <f>'IS YR 2'!B16</f>
        <v>10000</v>
      </c>
      <c r="C33" s="8">
        <f>'IS YR 2'!C16</f>
        <v>10000</v>
      </c>
      <c r="D33" s="8">
        <f>'IS YR 2'!D16</f>
        <v>10000</v>
      </c>
      <c r="E33" s="8">
        <f>'IS YR 2'!E16</f>
        <v>10000</v>
      </c>
      <c r="F33" s="8">
        <f>'IS YR 2'!F16</f>
        <v>10000</v>
      </c>
      <c r="G33" s="8">
        <f>'IS YR 2'!G16</f>
        <v>10000</v>
      </c>
      <c r="H33" s="8">
        <f>'IS YR 2'!H16</f>
        <v>10000</v>
      </c>
      <c r="I33" s="8">
        <f>'IS YR 2'!I16</f>
        <v>10000</v>
      </c>
      <c r="J33" s="8">
        <f>'IS YR 2'!J16</f>
        <v>10000</v>
      </c>
      <c r="K33" s="8">
        <f>'IS YR 2'!K16</f>
        <v>10000</v>
      </c>
      <c r="L33" s="8">
        <f>'IS YR 2'!L16</f>
        <v>10000</v>
      </c>
      <c r="M33" s="8">
        <f>'IS YR 2'!M16</f>
        <v>10000</v>
      </c>
      <c r="N33" s="55">
        <f t="shared" si="7"/>
        <v>120000</v>
      </c>
    </row>
    <row r="34" spans="1:14" x14ac:dyDescent="0.2">
      <c r="A34" s="72" t="s">
        <v>173</v>
      </c>
      <c r="B34" s="8">
        <f>'IS YR 2'!B17</f>
        <v>7500</v>
      </c>
      <c r="C34" s="8">
        <f>'IS YR 2'!C17</f>
        <v>7500</v>
      </c>
      <c r="D34" s="8">
        <f>'IS YR 2'!D17</f>
        <v>7500</v>
      </c>
      <c r="E34" s="8">
        <f>'IS YR 2'!E17</f>
        <v>7500</v>
      </c>
      <c r="F34" s="8">
        <f>'IS YR 2'!F17</f>
        <v>7500</v>
      </c>
      <c r="G34" s="8">
        <f>'IS YR 2'!G17</f>
        <v>7500</v>
      </c>
      <c r="H34" s="8">
        <f>'IS YR 2'!H17</f>
        <v>7500</v>
      </c>
      <c r="I34" s="8">
        <f>'IS YR 2'!I17</f>
        <v>7500</v>
      </c>
      <c r="J34" s="8">
        <f>'IS YR 2'!J17</f>
        <v>7500</v>
      </c>
      <c r="K34" s="8">
        <f>'IS YR 2'!K17</f>
        <v>7500</v>
      </c>
      <c r="L34" s="8">
        <f>'IS YR 2'!L17</f>
        <v>7500</v>
      </c>
      <c r="M34" s="8">
        <f>'IS YR 2'!M17</f>
        <v>7500</v>
      </c>
      <c r="N34" s="55">
        <f t="shared" si="7"/>
        <v>90000</v>
      </c>
    </row>
    <row r="35" spans="1:14" x14ac:dyDescent="0.2">
      <c r="A35" s="79" t="s">
        <v>174</v>
      </c>
      <c r="B35" s="8">
        <f>'IS YR 2'!B18</f>
        <v>70</v>
      </c>
      <c r="C35" s="8">
        <f>'IS YR 2'!C18</f>
        <v>70</v>
      </c>
      <c r="D35" s="8">
        <f>'IS YR 2'!D18</f>
        <v>70</v>
      </c>
      <c r="E35" s="8">
        <f>'IS YR 2'!E18</f>
        <v>70</v>
      </c>
      <c r="F35" s="8">
        <f>'IS YR 2'!F18</f>
        <v>70</v>
      </c>
      <c r="G35" s="8">
        <f>'IS YR 2'!G18</f>
        <v>70</v>
      </c>
      <c r="H35" s="8">
        <f>'IS YR 2'!H18</f>
        <v>70</v>
      </c>
      <c r="I35" s="8">
        <f>'IS YR 2'!I18</f>
        <v>70</v>
      </c>
      <c r="J35" s="8">
        <f>'IS YR 2'!J18</f>
        <v>70</v>
      </c>
      <c r="K35" s="8">
        <f>'IS YR 2'!K18</f>
        <v>70</v>
      </c>
      <c r="L35" s="8">
        <f>'IS YR 2'!L18</f>
        <v>70</v>
      </c>
      <c r="M35" s="8">
        <f>'IS YR 2'!M18</f>
        <v>70</v>
      </c>
      <c r="N35" s="55">
        <f t="shared" si="7"/>
        <v>840</v>
      </c>
    </row>
    <row r="36" spans="1:14" x14ac:dyDescent="0.2">
      <c r="A36" s="79" t="s">
        <v>175</v>
      </c>
      <c r="B36" s="8">
        <f>'IS YR 2'!B19</f>
        <v>30</v>
      </c>
      <c r="C36" s="8">
        <f>'IS YR 2'!C19</f>
        <v>30</v>
      </c>
      <c r="D36" s="8">
        <f>'IS YR 2'!D19</f>
        <v>30</v>
      </c>
      <c r="E36" s="8">
        <f>'IS YR 2'!E19</f>
        <v>30</v>
      </c>
      <c r="F36" s="8">
        <f>'IS YR 2'!F19</f>
        <v>30</v>
      </c>
      <c r="G36" s="8">
        <f>'IS YR 2'!G19</f>
        <v>30</v>
      </c>
      <c r="H36" s="8">
        <f>'IS YR 2'!H19</f>
        <v>30</v>
      </c>
      <c r="I36" s="8">
        <f>'IS YR 2'!I19</f>
        <v>30</v>
      </c>
      <c r="J36" s="8">
        <f>'IS YR 2'!J19</f>
        <v>30</v>
      </c>
      <c r="K36" s="8">
        <f>'IS YR 2'!K19</f>
        <v>30</v>
      </c>
      <c r="L36" s="8">
        <f>'IS YR 2'!L19</f>
        <v>30</v>
      </c>
      <c r="M36" s="8">
        <f>'IS YR 2'!M19</f>
        <v>30</v>
      </c>
      <c r="N36" s="55">
        <f t="shared" si="7"/>
        <v>360</v>
      </c>
    </row>
    <row r="37" spans="1:14" x14ac:dyDescent="0.2">
      <c r="A37" s="79" t="s">
        <v>176</v>
      </c>
      <c r="B37" s="8">
        <f>'IS YR 2'!B20</f>
        <v>105</v>
      </c>
      <c r="C37" s="8">
        <f>'IS YR 2'!C20</f>
        <v>105</v>
      </c>
      <c r="D37" s="8">
        <f>'IS YR 2'!D20</f>
        <v>105</v>
      </c>
      <c r="E37" s="8">
        <f>'IS YR 2'!E20</f>
        <v>105</v>
      </c>
      <c r="F37" s="8">
        <f>'IS YR 2'!F20</f>
        <v>105</v>
      </c>
      <c r="G37" s="8">
        <f>'IS YR 2'!G20</f>
        <v>105</v>
      </c>
      <c r="H37" s="8">
        <f>'IS YR 2'!H20</f>
        <v>105</v>
      </c>
      <c r="I37" s="8">
        <f>'IS YR 2'!I20</f>
        <v>105</v>
      </c>
      <c r="J37" s="8">
        <f>'IS YR 2'!J20</f>
        <v>105</v>
      </c>
      <c r="K37" s="8">
        <f>'IS YR 2'!K20</f>
        <v>105</v>
      </c>
      <c r="L37" s="8">
        <f>'IS YR 2'!L20</f>
        <v>105</v>
      </c>
      <c r="M37" s="8">
        <f>'IS YR 2'!M20</f>
        <v>105</v>
      </c>
      <c r="N37" s="55">
        <f t="shared" si="7"/>
        <v>1260</v>
      </c>
    </row>
    <row r="38" spans="1:14" x14ac:dyDescent="0.2">
      <c r="A38" s="72" t="s">
        <v>158</v>
      </c>
      <c r="B38" s="8">
        <f>'IS YR 2'!B23</f>
        <v>625</v>
      </c>
      <c r="C38" s="8">
        <f>'IS YR 2'!C23</f>
        <v>625</v>
      </c>
      <c r="D38" s="8">
        <f>'IS YR 2'!D23</f>
        <v>625</v>
      </c>
      <c r="E38" s="8">
        <f>'IS YR 2'!E23</f>
        <v>625</v>
      </c>
      <c r="F38" s="8">
        <f>'IS YR 2'!F23</f>
        <v>625</v>
      </c>
      <c r="G38" s="8">
        <f>'IS YR 2'!G23</f>
        <v>625</v>
      </c>
      <c r="H38" s="8">
        <f>'IS YR 2'!H23</f>
        <v>625</v>
      </c>
      <c r="I38" s="8">
        <f>'IS YR 2'!I23</f>
        <v>625</v>
      </c>
      <c r="J38" s="8">
        <f>'IS YR 2'!J23</f>
        <v>625</v>
      </c>
      <c r="K38" s="8">
        <f>'IS YR 2'!K23</f>
        <v>625</v>
      </c>
      <c r="L38" s="8">
        <f>'IS YR 2'!L23</f>
        <v>625</v>
      </c>
      <c r="M38" s="8">
        <f>'IS YR 2'!M23</f>
        <v>625</v>
      </c>
      <c r="N38" s="55">
        <f t="shared" si="7"/>
        <v>7500</v>
      </c>
    </row>
    <row r="39" spans="1:14" x14ac:dyDescent="0.2">
      <c r="A39" s="72" t="s">
        <v>88</v>
      </c>
      <c r="B39" s="8">
        <f>'IS YR 2'!B24</f>
        <v>58.333333333333336</v>
      </c>
      <c r="C39" s="8">
        <f>'IS YR 2'!C24</f>
        <v>58.333333333333336</v>
      </c>
      <c r="D39" s="8">
        <f>'IS YR 2'!D24</f>
        <v>58.333333333333336</v>
      </c>
      <c r="E39" s="8">
        <f>'IS YR 2'!E24</f>
        <v>58.333333333333336</v>
      </c>
      <c r="F39" s="8">
        <f>'IS YR 2'!F24</f>
        <v>58.333333333333336</v>
      </c>
      <c r="G39" s="8">
        <f>'IS YR 2'!G24</f>
        <v>58.333333333333336</v>
      </c>
      <c r="H39" s="8">
        <f>'IS YR 2'!H24</f>
        <v>58.333333333333336</v>
      </c>
      <c r="I39" s="8">
        <f>'IS YR 2'!I24</f>
        <v>58.333333333333336</v>
      </c>
      <c r="J39" s="8">
        <f>'IS YR 2'!J24</f>
        <v>58.333333333333336</v>
      </c>
      <c r="K39" s="8">
        <f>'IS YR 2'!K24</f>
        <v>108.33333333333334</v>
      </c>
      <c r="L39" s="8">
        <f>'IS YR 2'!L24</f>
        <v>108.33333333333334</v>
      </c>
      <c r="M39" s="8">
        <f>'IS YR 2'!M24</f>
        <v>108.33333333333334</v>
      </c>
      <c r="N39" s="55">
        <f t="shared" si="7"/>
        <v>850.00000000000011</v>
      </c>
    </row>
    <row r="40" spans="1:14" x14ac:dyDescent="0.2">
      <c r="A40" s="72" t="s">
        <v>159</v>
      </c>
      <c r="B40" s="8">
        <f>'IS YR 2'!B25</f>
        <v>62.638888888888886</v>
      </c>
      <c r="C40" s="8">
        <f>'IS YR 2'!C25</f>
        <v>62.638888888888886</v>
      </c>
      <c r="D40" s="8">
        <f>'IS YR 2'!D25</f>
        <v>62.638888888888886</v>
      </c>
      <c r="E40" s="8">
        <f>'IS YR 2'!E25</f>
        <v>62.638888888888886</v>
      </c>
      <c r="F40" s="8">
        <f>'IS YR 2'!F25</f>
        <v>62.638888888888886</v>
      </c>
      <c r="G40" s="8">
        <f>'IS YR 2'!G25</f>
        <v>62.638888888888886</v>
      </c>
      <c r="H40" s="8">
        <f>'IS YR 2'!H25</f>
        <v>62.638888888888886</v>
      </c>
      <c r="I40" s="8">
        <f>'IS YR 2'!I25</f>
        <v>62.638888888888886</v>
      </c>
      <c r="J40" s="8">
        <f>'IS YR 2'!J25</f>
        <v>62.638888888888886</v>
      </c>
      <c r="K40" s="8">
        <f>'IS YR 2'!K25</f>
        <v>62.638888888888886</v>
      </c>
      <c r="L40" s="8">
        <f>'IS YR 2'!L25</f>
        <v>62.638888888888886</v>
      </c>
      <c r="M40" s="8">
        <f>'IS YR 2'!M25</f>
        <v>62.638888888888886</v>
      </c>
      <c r="N40" s="55">
        <f t="shared" si="7"/>
        <v>751.66666666666686</v>
      </c>
    </row>
    <row r="41" spans="1:14" x14ac:dyDescent="0.2">
      <c r="A41" s="72" t="s">
        <v>160</v>
      </c>
      <c r="B41" s="8">
        <f>'IS YR 2'!B26</f>
        <v>1487.5</v>
      </c>
      <c r="C41" s="8">
        <f>'IS YR 2'!C26</f>
        <v>1487.5</v>
      </c>
      <c r="D41" s="8">
        <f>'IS YR 2'!D26</f>
        <v>1487.5</v>
      </c>
      <c r="E41" s="8">
        <f>'IS YR 2'!E26</f>
        <v>1487.5</v>
      </c>
      <c r="F41" s="8">
        <f>'IS YR 2'!F26</f>
        <v>1487.5</v>
      </c>
      <c r="G41" s="8">
        <f>'IS YR 2'!G26</f>
        <v>1487.5</v>
      </c>
      <c r="H41" s="8">
        <f>'IS YR 2'!H26</f>
        <v>1487.5</v>
      </c>
      <c r="I41" s="8">
        <f>'IS YR 2'!I26</f>
        <v>1487.5</v>
      </c>
      <c r="J41" s="8">
        <f>'IS YR 2'!J26</f>
        <v>1487.5</v>
      </c>
      <c r="K41" s="8">
        <f>'IS YR 2'!K26</f>
        <v>1487.5</v>
      </c>
      <c r="L41" s="8">
        <f>'IS YR 2'!L26</f>
        <v>1487.5</v>
      </c>
      <c r="M41" s="8">
        <f>'IS YR 2'!M26</f>
        <v>1487.5</v>
      </c>
      <c r="N41" s="55">
        <f t="shared" si="7"/>
        <v>17850</v>
      </c>
    </row>
    <row r="43" spans="1:14" x14ac:dyDescent="0.2">
      <c r="A43" s="66" t="s">
        <v>177</v>
      </c>
      <c r="B43" s="8">
        <f t="shared" ref="B43:N43" si="8">SUM(B32:B41)</f>
        <v>20938.472222222223</v>
      </c>
      <c r="C43" s="8">
        <f t="shared" si="8"/>
        <v>20938.472222222223</v>
      </c>
      <c r="D43" s="8">
        <f t="shared" si="8"/>
        <v>20938.472222222223</v>
      </c>
      <c r="E43" s="8">
        <f t="shared" si="8"/>
        <v>20938.472222222223</v>
      </c>
      <c r="F43" s="8">
        <f t="shared" si="8"/>
        <v>20938.472222222223</v>
      </c>
      <c r="G43" s="8">
        <f t="shared" si="8"/>
        <v>20938.472222222223</v>
      </c>
      <c r="H43" s="8">
        <f t="shared" si="8"/>
        <v>20938.472222222223</v>
      </c>
      <c r="I43" s="8">
        <f t="shared" si="8"/>
        <v>20938.472222222223</v>
      </c>
      <c r="J43" s="8">
        <f t="shared" si="8"/>
        <v>20938.472222222223</v>
      </c>
      <c r="K43" s="8">
        <f t="shared" si="8"/>
        <v>20988.472222222223</v>
      </c>
      <c r="L43" s="8">
        <f t="shared" si="8"/>
        <v>20988.472222222223</v>
      </c>
      <c r="M43" s="8">
        <f t="shared" si="8"/>
        <v>20988.472222222223</v>
      </c>
      <c r="N43" s="55">
        <f t="shared" si="8"/>
        <v>251411.66666666666</v>
      </c>
    </row>
    <row r="45" spans="1:14" ht="15" customHeight="1" x14ac:dyDescent="0.15">
      <c r="A45" s="66" t="s">
        <v>162</v>
      </c>
    </row>
    <row r="46" spans="1:14" x14ac:dyDescent="0.2">
      <c r="A46" s="72" t="s">
        <v>163</v>
      </c>
      <c r="B46" s="8">
        <f>'Sales Projections'!$B$3</f>
        <v>129.99</v>
      </c>
      <c r="C46" s="8">
        <f>'Sales Projections'!$B$3</f>
        <v>129.99</v>
      </c>
      <c r="D46" s="8">
        <f>'Sales Projections'!$B$3</f>
        <v>129.99</v>
      </c>
      <c r="E46" s="8">
        <f>'Sales Projections'!$B$3</f>
        <v>129.99</v>
      </c>
      <c r="F46" s="8">
        <f>'Sales Projections'!$B$3</f>
        <v>129.99</v>
      </c>
      <c r="G46" s="8">
        <f>'Sales Projections'!$B$3</f>
        <v>129.99</v>
      </c>
      <c r="H46" s="8">
        <f>'Sales Projections'!$B$3</f>
        <v>129.99</v>
      </c>
      <c r="I46" s="8">
        <f>'Sales Projections'!$B$3</f>
        <v>129.99</v>
      </c>
      <c r="J46" s="8">
        <f>'Sales Projections'!$B$3</f>
        <v>129.99</v>
      </c>
      <c r="K46" s="8">
        <f>'Sales Projections'!$B$3</f>
        <v>129.99</v>
      </c>
      <c r="L46" s="8">
        <f>'Sales Projections'!$B$3</f>
        <v>129.99</v>
      </c>
      <c r="M46" s="8">
        <f>'Sales Projections'!$B$3</f>
        <v>129.99</v>
      </c>
    </row>
    <row r="47" spans="1:14" x14ac:dyDescent="0.2">
      <c r="A47" s="72" t="s">
        <v>164</v>
      </c>
      <c r="B47" s="55">
        <f>'Variable Costs&amp; SUC'!$B$26</f>
        <v>34.799999999999997</v>
      </c>
      <c r="C47" s="55">
        <f>'Variable Costs&amp; SUC'!$B$26</f>
        <v>34.799999999999997</v>
      </c>
      <c r="D47" s="55">
        <f>'Variable Costs&amp; SUC'!$B$26</f>
        <v>34.799999999999997</v>
      </c>
      <c r="E47" s="55">
        <f>'Variable Costs&amp; SUC'!$B$26</f>
        <v>34.799999999999997</v>
      </c>
      <c r="F47" s="55">
        <f>'Variable Costs&amp; SUC'!$B$26</f>
        <v>34.799999999999997</v>
      </c>
      <c r="G47" s="55">
        <f>'Variable Costs&amp; SUC'!$B$26</f>
        <v>34.799999999999997</v>
      </c>
      <c r="H47" s="55">
        <f>'Variable Costs&amp; SUC'!$B$26</f>
        <v>34.799999999999997</v>
      </c>
      <c r="I47" s="55">
        <f>'Variable Costs&amp; SUC'!$B$26</f>
        <v>34.799999999999997</v>
      </c>
      <c r="J47" s="55">
        <f>'Variable Costs&amp; SUC'!$B$26</f>
        <v>34.799999999999997</v>
      </c>
      <c r="K47" s="55">
        <f>'Variable Costs&amp; SUC'!$B$26</f>
        <v>34.799999999999997</v>
      </c>
      <c r="L47" s="55">
        <f>'Variable Costs&amp; SUC'!$B$26</f>
        <v>34.799999999999997</v>
      </c>
      <c r="M47" s="55">
        <f>'Variable Costs&amp; SUC'!$B$26</f>
        <v>34.799999999999997</v>
      </c>
      <c r="N47" s="80"/>
    </row>
    <row r="48" spans="1:14" x14ac:dyDescent="0.2">
      <c r="A48" s="72" t="s">
        <v>165</v>
      </c>
      <c r="B48" s="69">
        <f>B46*'Variable Costs&amp; SUC'!$B$28</f>
        <v>2.9247749999999999</v>
      </c>
      <c r="C48" s="69">
        <f>C46*'Variable Costs&amp; SUC'!$B$28</f>
        <v>2.9247749999999999</v>
      </c>
      <c r="D48" s="69">
        <f>D46*'Variable Costs&amp; SUC'!$B$28</f>
        <v>2.9247749999999999</v>
      </c>
      <c r="E48" s="69">
        <f>E46*'Variable Costs&amp; SUC'!$B$28</f>
        <v>2.9247749999999999</v>
      </c>
      <c r="F48" s="69">
        <f>F46*'Variable Costs&amp; SUC'!$B$28</f>
        <v>2.9247749999999999</v>
      </c>
      <c r="G48" s="69">
        <f>G46*'Variable Costs&amp; SUC'!$B$28</f>
        <v>2.9247749999999999</v>
      </c>
      <c r="H48" s="69">
        <f>H46*'Variable Costs&amp; SUC'!$B$28</f>
        <v>2.9247749999999999</v>
      </c>
      <c r="I48" s="69">
        <f>I46*'Variable Costs&amp; SUC'!$B$28</f>
        <v>2.9247749999999999</v>
      </c>
      <c r="J48" s="69">
        <f>J46*'Variable Costs&amp; SUC'!$B$28</f>
        <v>2.9247749999999999</v>
      </c>
      <c r="K48" s="69">
        <f>K46*'Variable Costs&amp; SUC'!$B$28</f>
        <v>2.9247749999999999</v>
      </c>
      <c r="L48" s="69">
        <f>L46*'Variable Costs&amp; SUC'!$B$28</f>
        <v>2.9247749999999999</v>
      </c>
      <c r="M48" s="69">
        <f>M46*'Variable Costs&amp; SUC'!$B$28</f>
        <v>2.9247749999999999</v>
      </c>
      <c r="N48" s="81"/>
    </row>
    <row r="49" spans="1:26" x14ac:dyDescent="0.2">
      <c r="A49" s="66" t="s">
        <v>166</v>
      </c>
      <c r="B49" s="8">
        <f t="shared" ref="B49:M49" si="9">B46-B47-B48</f>
        <v>92.265225000000015</v>
      </c>
      <c r="C49" s="8">
        <f t="shared" si="9"/>
        <v>92.265225000000015</v>
      </c>
      <c r="D49" s="8">
        <f t="shared" si="9"/>
        <v>92.265225000000015</v>
      </c>
      <c r="E49" s="8">
        <f t="shared" si="9"/>
        <v>92.265225000000015</v>
      </c>
      <c r="F49" s="8">
        <f t="shared" si="9"/>
        <v>92.265225000000015</v>
      </c>
      <c r="G49" s="8">
        <f t="shared" si="9"/>
        <v>92.265225000000015</v>
      </c>
      <c r="H49" s="8">
        <f t="shared" si="9"/>
        <v>92.265225000000015</v>
      </c>
      <c r="I49" s="8">
        <f t="shared" si="9"/>
        <v>92.265225000000015</v>
      </c>
      <c r="J49" s="8">
        <f t="shared" si="9"/>
        <v>92.265225000000015</v>
      </c>
      <c r="K49" s="8">
        <f t="shared" si="9"/>
        <v>92.265225000000015</v>
      </c>
      <c r="L49" s="8">
        <f t="shared" si="9"/>
        <v>92.265225000000015</v>
      </c>
      <c r="M49" s="8">
        <f t="shared" si="9"/>
        <v>92.265225000000015</v>
      </c>
    </row>
    <row r="50" spans="1:26" x14ac:dyDescent="0.2">
      <c r="A50" s="72" t="s">
        <v>167</v>
      </c>
      <c r="B50" s="82">
        <f t="shared" ref="B50:M50" si="10">B43/B49</f>
        <v>226.93785467083853</v>
      </c>
      <c r="C50" s="82">
        <f t="shared" si="10"/>
        <v>226.93785467083853</v>
      </c>
      <c r="D50" s="82">
        <f t="shared" si="10"/>
        <v>226.93785467083853</v>
      </c>
      <c r="E50" s="82">
        <f t="shared" si="10"/>
        <v>226.93785467083853</v>
      </c>
      <c r="F50" s="82">
        <f t="shared" si="10"/>
        <v>226.93785467083853</v>
      </c>
      <c r="G50" s="82">
        <f t="shared" si="10"/>
        <v>226.93785467083853</v>
      </c>
      <c r="H50" s="82">
        <f t="shared" si="10"/>
        <v>226.93785467083853</v>
      </c>
      <c r="I50" s="82">
        <f t="shared" si="10"/>
        <v>226.93785467083853</v>
      </c>
      <c r="J50" s="82">
        <f t="shared" si="10"/>
        <v>226.93785467083853</v>
      </c>
      <c r="K50" s="82">
        <f t="shared" si="10"/>
        <v>227.47977065272661</v>
      </c>
      <c r="L50" s="82">
        <f t="shared" si="10"/>
        <v>227.47977065272661</v>
      </c>
      <c r="M50" s="82">
        <f t="shared" si="10"/>
        <v>227.47977065272661</v>
      </c>
      <c r="N50" s="83"/>
    </row>
    <row r="51" spans="1:26" x14ac:dyDescent="0.2">
      <c r="A51" s="72" t="s">
        <v>168</v>
      </c>
      <c r="B51" s="55">
        <f t="shared" ref="B51:M51" si="11">B50*B46</f>
        <v>29499.651728662302</v>
      </c>
      <c r="C51" s="55">
        <f t="shared" si="11"/>
        <v>29499.651728662302</v>
      </c>
      <c r="D51" s="55">
        <f t="shared" si="11"/>
        <v>29499.651728662302</v>
      </c>
      <c r="E51" s="55">
        <f t="shared" si="11"/>
        <v>29499.651728662302</v>
      </c>
      <c r="F51" s="55">
        <f t="shared" si="11"/>
        <v>29499.651728662302</v>
      </c>
      <c r="G51" s="55">
        <f t="shared" si="11"/>
        <v>29499.651728662302</v>
      </c>
      <c r="H51" s="55">
        <f t="shared" si="11"/>
        <v>29499.651728662302</v>
      </c>
      <c r="I51" s="55">
        <f t="shared" si="11"/>
        <v>29499.651728662302</v>
      </c>
      <c r="J51" s="55">
        <f t="shared" si="11"/>
        <v>29499.651728662302</v>
      </c>
      <c r="K51" s="55">
        <f t="shared" si="11"/>
        <v>29570.095387147936</v>
      </c>
      <c r="L51" s="55">
        <f t="shared" si="11"/>
        <v>29570.095387147936</v>
      </c>
      <c r="M51" s="55">
        <f t="shared" si="11"/>
        <v>29570.095387147936</v>
      </c>
      <c r="N51" s="80"/>
    </row>
    <row r="52" spans="1:26" x14ac:dyDescent="0.2">
      <c r="A52" s="72" t="s">
        <v>169</v>
      </c>
      <c r="B52" s="55">
        <f t="shared" ref="B52:M52" si="12">B43/B47</f>
        <v>601.68023627075354</v>
      </c>
      <c r="C52" s="55">
        <f t="shared" si="12"/>
        <v>601.68023627075354</v>
      </c>
      <c r="D52" s="55">
        <f t="shared" si="12"/>
        <v>601.68023627075354</v>
      </c>
      <c r="E52" s="55">
        <f t="shared" si="12"/>
        <v>601.68023627075354</v>
      </c>
      <c r="F52" s="55">
        <f t="shared" si="12"/>
        <v>601.68023627075354</v>
      </c>
      <c r="G52" s="55">
        <f t="shared" si="12"/>
        <v>601.68023627075354</v>
      </c>
      <c r="H52" s="55">
        <f t="shared" si="12"/>
        <v>601.68023627075354</v>
      </c>
      <c r="I52" s="55">
        <f t="shared" si="12"/>
        <v>601.68023627075354</v>
      </c>
      <c r="J52" s="55">
        <f t="shared" si="12"/>
        <v>601.68023627075354</v>
      </c>
      <c r="K52" s="55">
        <f t="shared" si="12"/>
        <v>603.117017879949</v>
      </c>
      <c r="L52" s="55">
        <f t="shared" si="12"/>
        <v>603.117017879949</v>
      </c>
      <c r="M52" s="55">
        <f t="shared" si="12"/>
        <v>603.117017879949</v>
      </c>
    </row>
    <row r="53" spans="1:26" x14ac:dyDescent="0.2">
      <c r="A53" s="72" t="s">
        <v>170</v>
      </c>
      <c r="B53" s="76">
        <f>'IS YR 2'!B4</f>
        <v>15598.800000000001</v>
      </c>
      <c r="C53" s="76">
        <f>'IS YR 2'!C4</f>
        <v>25998</v>
      </c>
      <c r="D53" s="76">
        <f>'IS YR 2'!D4</f>
        <v>32497.500000000004</v>
      </c>
      <c r="E53" s="76">
        <f>'IS YR 2'!E4</f>
        <v>51996</v>
      </c>
      <c r="F53" s="76">
        <f>'IS YR 2'!F4</f>
        <v>32497.500000000004</v>
      </c>
      <c r="G53" s="76">
        <f>'IS YR 2'!G4</f>
        <v>32497.500000000004</v>
      </c>
      <c r="H53" s="76">
        <f>'IS YR 2'!H4</f>
        <v>38997</v>
      </c>
      <c r="I53" s="76">
        <f>'IS YR 2'!I4</f>
        <v>51996</v>
      </c>
      <c r="J53" s="76">
        <f>'IS YR 2'!J4</f>
        <v>64995.000000000007</v>
      </c>
      <c r="K53" s="76">
        <f>'IS YR 2'!K4</f>
        <v>71494.5</v>
      </c>
      <c r="L53" s="76">
        <f>'IS YR 2'!L4</f>
        <v>90993</v>
      </c>
      <c r="M53" s="76">
        <f>'IS YR 2'!M4</f>
        <v>103992</v>
      </c>
    </row>
    <row r="54" spans="1:26" x14ac:dyDescent="0.2">
      <c r="A54" s="66" t="s">
        <v>171</v>
      </c>
      <c r="B54" s="78" t="str">
        <f t="shared" ref="B54:M54" si="13">IF(B51&lt;=B53,"Yes","No")</f>
        <v>No</v>
      </c>
      <c r="C54" s="78" t="str">
        <f t="shared" si="13"/>
        <v>No</v>
      </c>
      <c r="D54" s="78" t="str">
        <f t="shared" si="13"/>
        <v>Yes</v>
      </c>
      <c r="E54" s="78" t="str">
        <f t="shared" si="13"/>
        <v>Yes</v>
      </c>
      <c r="F54" s="78" t="str">
        <f t="shared" si="13"/>
        <v>Yes</v>
      </c>
      <c r="G54" s="78" t="str">
        <f t="shared" si="13"/>
        <v>Yes</v>
      </c>
      <c r="H54" s="78" t="str">
        <f t="shared" si="13"/>
        <v>Yes</v>
      </c>
      <c r="I54" s="78" t="str">
        <f t="shared" si="13"/>
        <v>Yes</v>
      </c>
      <c r="J54" s="78" t="str">
        <f t="shared" si="13"/>
        <v>Yes</v>
      </c>
      <c r="K54" s="78" t="str">
        <f t="shared" si="13"/>
        <v>Yes</v>
      </c>
      <c r="L54" s="78" t="str">
        <f t="shared" si="13"/>
        <v>Yes</v>
      </c>
      <c r="M54" s="78" t="str">
        <f t="shared" si="13"/>
        <v>Yes</v>
      </c>
    </row>
    <row r="56" spans="1:26" x14ac:dyDescent="0.2">
      <c r="A56" s="64" t="s">
        <v>102</v>
      </c>
    </row>
    <row r="58" spans="1:26" x14ac:dyDescent="0.2">
      <c r="A58" s="65"/>
      <c r="B58" s="66" t="s">
        <v>51</v>
      </c>
      <c r="C58" s="66" t="s">
        <v>52</v>
      </c>
      <c r="D58" s="66" t="s">
        <v>53</v>
      </c>
      <c r="E58" s="66" t="s">
        <v>54</v>
      </c>
      <c r="F58" s="66" t="s">
        <v>152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4" x14ac:dyDescent="0.15">
      <c r="A59" s="72"/>
    </row>
    <row r="60" spans="1:26" x14ac:dyDescent="0.2">
      <c r="A60" s="72" t="s">
        <v>153</v>
      </c>
      <c r="B60" s="8">
        <f>'IS YR 3'!B15</f>
        <v>5000</v>
      </c>
      <c r="C60" s="8">
        <f>'IS YR 3'!C15</f>
        <v>5000</v>
      </c>
      <c r="D60" s="8">
        <f>'IS YR 3'!D15</f>
        <v>5000</v>
      </c>
      <c r="E60" s="8">
        <f>'IS YR 3'!E15</f>
        <v>5000</v>
      </c>
      <c r="F60" s="8">
        <f t="shared" ref="F60:F70" si="14">SUM(B60:E60)</f>
        <v>20000</v>
      </c>
    </row>
    <row r="61" spans="1:26" x14ac:dyDescent="0.2">
      <c r="A61" s="79" t="s">
        <v>172</v>
      </c>
      <c r="B61" s="8">
        <f>'IS YR 3'!B17</f>
        <v>30000</v>
      </c>
      <c r="C61" s="8">
        <f>'IS YR 3'!C17</f>
        <v>40000</v>
      </c>
      <c r="D61" s="8">
        <f>'IS YR 3'!D17</f>
        <v>40000</v>
      </c>
      <c r="E61" s="8">
        <f>'IS YR 3'!E17</f>
        <v>40000</v>
      </c>
      <c r="F61" s="8">
        <f t="shared" si="14"/>
        <v>150000</v>
      </c>
    </row>
    <row r="62" spans="1:26" x14ac:dyDescent="0.2">
      <c r="A62" s="79" t="s">
        <v>173</v>
      </c>
      <c r="B62" s="8">
        <f>'IS YR 3'!B18</f>
        <v>22500</v>
      </c>
      <c r="C62" s="8">
        <f>'IS YR 3'!C18</f>
        <v>22500</v>
      </c>
      <c r="D62" s="8">
        <f>'IS YR 3'!D18</f>
        <v>22500</v>
      </c>
      <c r="E62" s="8">
        <f>'IS YR 3'!E18</f>
        <v>22500</v>
      </c>
      <c r="F62" s="8">
        <f t="shared" si="14"/>
        <v>90000</v>
      </c>
    </row>
    <row r="63" spans="1:26" x14ac:dyDescent="0.2">
      <c r="A63" s="79" t="s">
        <v>174</v>
      </c>
      <c r="B63" s="8">
        <f>'IS YR 3'!B19</f>
        <v>210</v>
      </c>
      <c r="C63" s="8">
        <f>'IS YR 3'!C19</f>
        <v>210</v>
      </c>
      <c r="D63" s="8">
        <f>'IS YR 3'!D19</f>
        <v>210</v>
      </c>
      <c r="E63" s="8">
        <f>'IS YR 3'!E19</f>
        <v>210</v>
      </c>
      <c r="F63" s="8">
        <f t="shared" si="14"/>
        <v>840</v>
      </c>
    </row>
    <row r="64" spans="1:26" x14ac:dyDescent="0.2">
      <c r="A64" s="79" t="s">
        <v>175</v>
      </c>
      <c r="B64" s="8">
        <f>'IS YR 3'!B20</f>
        <v>90</v>
      </c>
      <c r="C64" s="8">
        <f>'IS YR 3'!C20</f>
        <v>90</v>
      </c>
      <c r="D64" s="8">
        <f>'IS YR 3'!D20</f>
        <v>90</v>
      </c>
      <c r="E64" s="8">
        <f>'IS YR 3'!E20</f>
        <v>90</v>
      </c>
      <c r="F64" s="8">
        <f t="shared" si="14"/>
        <v>360</v>
      </c>
    </row>
    <row r="65" spans="1:26" x14ac:dyDescent="0.2">
      <c r="A65" s="79" t="s">
        <v>176</v>
      </c>
      <c r="B65" s="8">
        <f>'IS YR 3'!B21</f>
        <v>315</v>
      </c>
      <c r="C65" s="8">
        <f>'IS YR 3'!C21</f>
        <v>315</v>
      </c>
      <c r="D65" s="8">
        <f>'IS YR 3'!D21</f>
        <v>315</v>
      </c>
      <c r="E65" s="8">
        <f>'IS YR 3'!E21</f>
        <v>315</v>
      </c>
      <c r="F65" s="8">
        <f t="shared" si="14"/>
        <v>1260</v>
      </c>
    </row>
    <row r="66" spans="1:26" x14ac:dyDescent="0.2">
      <c r="A66" s="79" t="s">
        <v>178</v>
      </c>
      <c r="B66" s="8">
        <f>'IS YR 3'!B23</f>
        <v>500</v>
      </c>
      <c r="C66" s="8">
        <f>'IS YR 3'!C23</f>
        <v>500</v>
      </c>
      <c r="D66" s="8">
        <f>'IS YR 3'!D23</f>
        <v>500</v>
      </c>
      <c r="E66" s="8">
        <f>'IS YR 3'!E23</f>
        <v>500</v>
      </c>
      <c r="F66" s="8">
        <f t="shared" si="14"/>
        <v>2000</v>
      </c>
    </row>
    <row r="67" spans="1:26" x14ac:dyDescent="0.2">
      <c r="A67" s="79" t="s">
        <v>158</v>
      </c>
      <c r="B67" s="8">
        <f>'IS YR 3'!B24</f>
        <v>2000</v>
      </c>
      <c r="C67" s="8">
        <f>'IS YR 3'!C24</f>
        <v>2000</v>
      </c>
      <c r="D67" s="8">
        <f>'IS YR 3'!D24</f>
        <v>2000</v>
      </c>
      <c r="E67" s="8">
        <f>'IS YR 3'!E24</f>
        <v>2000</v>
      </c>
      <c r="F67" s="8">
        <f t="shared" si="14"/>
        <v>8000</v>
      </c>
    </row>
    <row r="68" spans="1:26" x14ac:dyDescent="0.2">
      <c r="A68" s="79" t="s">
        <v>88</v>
      </c>
      <c r="B68" s="8">
        <f>'IS YR 3'!B25</f>
        <v>575</v>
      </c>
      <c r="C68" s="8">
        <f>'IS YR 3'!C25</f>
        <v>575</v>
      </c>
      <c r="D68" s="8">
        <f>'IS YR 3'!D25</f>
        <v>575</v>
      </c>
      <c r="E68" s="8">
        <f>'IS YR 3'!E25</f>
        <v>575</v>
      </c>
      <c r="F68" s="8">
        <f t="shared" si="14"/>
        <v>2300</v>
      </c>
    </row>
    <row r="69" spans="1:26" x14ac:dyDescent="0.2">
      <c r="A69" s="79" t="s">
        <v>179</v>
      </c>
      <c r="B69" s="8">
        <f>'IS YR 3'!B26</f>
        <v>187.91666666666666</v>
      </c>
      <c r="C69" s="8">
        <f>'IS YR 3'!C26</f>
        <v>187.91666666666666</v>
      </c>
      <c r="D69" s="8">
        <f>'IS YR 3'!D26</f>
        <v>187.91666666666666</v>
      </c>
      <c r="E69" s="8">
        <f>'IS YR 3'!E26</f>
        <v>187.91666666666666</v>
      </c>
      <c r="F69" s="8">
        <f t="shared" si="14"/>
        <v>751.66666666666663</v>
      </c>
    </row>
    <row r="70" spans="1:26" x14ac:dyDescent="0.2">
      <c r="A70" s="79" t="s">
        <v>180</v>
      </c>
      <c r="B70" s="8">
        <f>'IS YR 3'!B27</f>
        <v>4462.5</v>
      </c>
      <c r="C70" s="8">
        <f>'IS YR 3'!C27</f>
        <v>5312.5000000000009</v>
      </c>
      <c r="D70" s="8">
        <f>'IS YR 3'!D27</f>
        <v>5312.5000000000009</v>
      </c>
      <c r="E70" s="8">
        <f>'IS YR 3'!E27</f>
        <v>5312.5000000000009</v>
      </c>
      <c r="F70" s="8">
        <f t="shared" si="14"/>
        <v>20400</v>
      </c>
    </row>
    <row r="72" spans="1:26" x14ac:dyDescent="0.2">
      <c r="A72" s="66" t="s">
        <v>181</v>
      </c>
      <c r="B72" s="84">
        <f t="shared" ref="B72:E72" si="15">SUM(B60:B70)</f>
        <v>65840.416666666657</v>
      </c>
      <c r="C72" s="84">
        <f t="shared" si="15"/>
        <v>76690.416666666672</v>
      </c>
      <c r="D72" s="84">
        <f t="shared" si="15"/>
        <v>76690.416666666672</v>
      </c>
      <c r="E72" s="84">
        <f t="shared" si="15"/>
        <v>76690.416666666672</v>
      </c>
      <c r="F72" s="84">
        <f>SUM(B72:E72)</f>
        <v>295911.66666666669</v>
      </c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4" spans="1:26" ht="14" x14ac:dyDescent="0.15">
      <c r="A74" s="66" t="s">
        <v>162</v>
      </c>
    </row>
    <row r="75" spans="1:26" ht="14" x14ac:dyDescent="0.15">
      <c r="A75" s="66" t="s">
        <v>163</v>
      </c>
    </row>
    <row r="76" spans="1:26" x14ac:dyDescent="0.2">
      <c r="A76" s="72" t="s">
        <v>182</v>
      </c>
      <c r="B76" s="55">
        <f>'Sales Projections'!$B$4</f>
        <v>85</v>
      </c>
      <c r="C76" s="55">
        <f>'Sales Projections'!$B$4</f>
        <v>85</v>
      </c>
      <c r="D76" s="55">
        <f>'Sales Projections'!$B$4</f>
        <v>85</v>
      </c>
      <c r="E76" s="55">
        <f>'Sales Projections'!$B$4</f>
        <v>85</v>
      </c>
      <c r="F76" s="55">
        <f>'Sales Projections'!$B$4</f>
        <v>85</v>
      </c>
    </row>
    <row r="77" spans="1:26" x14ac:dyDescent="0.2">
      <c r="A77" s="72" t="s">
        <v>183</v>
      </c>
      <c r="B77" s="8">
        <f>'Sales Projections'!$B$3</f>
        <v>129.99</v>
      </c>
      <c r="C77" s="8">
        <f>'Sales Projections'!$B$3</f>
        <v>129.99</v>
      </c>
      <c r="D77" s="8">
        <f>'Sales Projections'!$B$3</f>
        <v>129.99</v>
      </c>
      <c r="E77" s="8">
        <f>'Sales Projections'!$B$3</f>
        <v>129.99</v>
      </c>
      <c r="F77" s="8">
        <f>'Sales Projections'!$B$3</f>
        <v>129.99</v>
      </c>
    </row>
    <row r="78" spans="1:26" x14ac:dyDescent="0.2">
      <c r="A78" s="66" t="s">
        <v>184</v>
      </c>
      <c r="B78" s="55">
        <f>'Variable Costs&amp; SUC'!$B$26</f>
        <v>34.799999999999997</v>
      </c>
      <c r="C78" s="55">
        <f>'Variable Costs&amp; SUC'!$B$26</f>
        <v>34.799999999999997</v>
      </c>
      <c r="D78" s="55">
        <f>'Variable Costs&amp; SUC'!$B$26</f>
        <v>34.799999999999997</v>
      </c>
      <c r="E78" s="55">
        <f>'Variable Costs&amp; SUC'!$B$26</f>
        <v>34.799999999999997</v>
      </c>
      <c r="F78" s="55">
        <f>'Variable Costs&amp; SUC'!$B$26</f>
        <v>34.799999999999997</v>
      </c>
    </row>
    <row r="79" spans="1:26" ht="14" x14ac:dyDescent="0.15">
      <c r="A79" s="66" t="s">
        <v>165</v>
      </c>
    </row>
    <row r="80" spans="1:26" x14ac:dyDescent="0.2">
      <c r="A80" s="72" t="s">
        <v>182</v>
      </c>
      <c r="B80" s="69">
        <f>B76*'Variable Costs&amp; SUC'!$B$28</f>
        <v>1.9124999999999999</v>
      </c>
      <c r="C80" s="69">
        <f>C76*'Variable Costs&amp; SUC'!$B$28</f>
        <v>1.9124999999999999</v>
      </c>
      <c r="D80" s="69">
        <f>D76*'Variable Costs&amp; SUC'!$B$28</f>
        <v>1.9124999999999999</v>
      </c>
      <c r="E80" s="69">
        <f>E76*'Variable Costs&amp; SUC'!$B$28</f>
        <v>1.9124999999999999</v>
      </c>
      <c r="F80" s="69">
        <f>F76*'Variable Costs&amp; SUC'!$B$28</f>
        <v>1.9124999999999999</v>
      </c>
    </row>
    <row r="81" spans="1:6" x14ac:dyDescent="0.2">
      <c r="A81" s="72" t="s">
        <v>183</v>
      </c>
      <c r="B81" s="69">
        <f>B77*'Variable Costs&amp; SUC'!$B$28</f>
        <v>2.9247749999999999</v>
      </c>
      <c r="C81" s="69">
        <f>C77*'Variable Costs&amp; SUC'!$B$28</f>
        <v>2.9247749999999999</v>
      </c>
      <c r="D81" s="69">
        <f>D77*'Variable Costs&amp; SUC'!$B$28</f>
        <v>2.9247749999999999</v>
      </c>
      <c r="E81" s="69">
        <f>E77*'Variable Costs&amp; SUC'!$B$28</f>
        <v>2.9247749999999999</v>
      </c>
      <c r="F81" s="69">
        <f>F77*'Variable Costs&amp; SUC'!$B$28</f>
        <v>2.9247749999999999</v>
      </c>
    </row>
    <row r="82" spans="1:6" ht="14" x14ac:dyDescent="0.15">
      <c r="A82" s="66" t="s">
        <v>166</v>
      </c>
    </row>
    <row r="83" spans="1:6" x14ac:dyDescent="0.2">
      <c r="A83" s="72" t="s">
        <v>182</v>
      </c>
      <c r="B83" s="55">
        <f t="shared" ref="B83:F83" si="16">B76-B78-B80</f>
        <v>48.287500000000001</v>
      </c>
      <c r="C83" s="55">
        <f t="shared" si="16"/>
        <v>48.287500000000001</v>
      </c>
      <c r="D83" s="55">
        <f t="shared" si="16"/>
        <v>48.287500000000001</v>
      </c>
      <c r="E83" s="55">
        <f t="shared" si="16"/>
        <v>48.287500000000001</v>
      </c>
      <c r="F83" s="55">
        <f t="shared" si="16"/>
        <v>48.287500000000001</v>
      </c>
    </row>
    <row r="84" spans="1:6" x14ac:dyDescent="0.2">
      <c r="A84" s="72" t="s">
        <v>183</v>
      </c>
      <c r="B84" s="8">
        <f t="shared" ref="B84:F84" si="17">B77-B78-B81</f>
        <v>92.265225000000015</v>
      </c>
      <c r="C84" s="8">
        <f t="shared" si="17"/>
        <v>92.265225000000015</v>
      </c>
      <c r="D84" s="8">
        <f t="shared" si="17"/>
        <v>92.265225000000015</v>
      </c>
      <c r="E84" s="8">
        <f t="shared" si="17"/>
        <v>92.265225000000015</v>
      </c>
      <c r="F84" s="8">
        <f t="shared" si="17"/>
        <v>92.265225000000015</v>
      </c>
    </row>
    <row r="85" spans="1:6" x14ac:dyDescent="0.2">
      <c r="A85" s="24"/>
      <c r="B85" s="82"/>
      <c r="C85" s="82"/>
      <c r="D85" s="82"/>
      <c r="E85" s="82"/>
      <c r="F85" s="82"/>
    </row>
    <row r="86" spans="1:6" x14ac:dyDescent="0.2">
      <c r="A86" s="72" t="s">
        <v>167</v>
      </c>
      <c r="B86" s="82">
        <f t="shared" ref="B86:F86" si="18">B72/B84</f>
        <v>713.5994809167446</v>
      </c>
      <c r="C86" s="82">
        <f t="shared" si="18"/>
        <v>831.19524898645898</v>
      </c>
      <c r="D86" s="82">
        <f t="shared" si="18"/>
        <v>831.19524898645898</v>
      </c>
      <c r="E86" s="82">
        <f t="shared" si="18"/>
        <v>831.19524898645898</v>
      </c>
      <c r="F86" s="82">
        <f t="shared" si="18"/>
        <v>3207.1852278761216</v>
      </c>
    </row>
    <row r="87" spans="1:6" x14ac:dyDescent="0.2">
      <c r="A87" s="72" t="s">
        <v>168</v>
      </c>
      <c r="B87" s="55">
        <f t="shared" ref="B87:F87" si="19">B86*B77</f>
        <v>92760.79652436763</v>
      </c>
      <c r="C87" s="55">
        <f t="shared" si="19"/>
        <v>108047.07041574981</v>
      </c>
      <c r="D87" s="55">
        <f t="shared" si="19"/>
        <v>108047.07041574981</v>
      </c>
      <c r="E87" s="55">
        <f t="shared" si="19"/>
        <v>108047.07041574981</v>
      </c>
      <c r="F87" s="55">
        <f t="shared" si="19"/>
        <v>416902.00777161709</v>
      </c>
    </row>
    <row r="88" spans="1:6" x14ac:dyDescent="0.2">
      <c r="A88" s="72" t="s">
        <v>169</v>
      </c>
      <c r="B88" s="55">
        <f t="shared" ref="B88:F88" si="20">B72/B78</f>
        <v>1891.9659961685823</v>
      </c>
      <c r="C88" s="55">
        <f t="shared" si="20"/>
        <v>2203.7476053639848</v>
      </c>
      <c r="D88" s="55">
        <f t="shared" si="20"/>
        <v>2203.7476053639848</v>
      </c>
      <c r="E88" s="55">
        <f t="shared" si="20"/>
        <v>2203.7476053639848</v>
      </c>
      <c r="F88" s="55">
        <f t="shared" si="20"/>
        <v>8503.2088122605383</v>
      </c>
    </row>
    <row r="89" spans="1:6" x14ac:dyDescent="0.2">
      <c r="A89" s="72" t="s">
        <v>170</v>
      </c>
      <c r="B89" s="8">
        <f>'IS YR 2'!B35</f>
        <v>-11866.645222222221</v>
      </c>
      <c r="C89" s="8">
        <f>'IS YR 2'!C35</f>
        <v>-9885.4272222222244</v>
      </c>
      <c r="D89" s="8">
        <f>'IS YR 2'!D35</f>
        <v>2127.8340277777825</v>
      </c>
      <c r="E89" s="8">
        <f>'IS YR 2'!E35</f>
        <v>15467.617777777774</v>
      </c>
      <c r="F89" s="8">
        <f>'IS YR 2'!F35</f>
        <v>2127.8340277777825</v>
      </c>
    </row>
    <row r="90" spans="1:6" x14ac:dyDescent="0.2">
      <c r="A90" s="66" t="s">
        <v>171</v>
      </c>
      <c r="B90" s="78" t="str">
        <f t="shared" ref="B90:F90" si="21">IF(B87&lt;=B89,"Yes","No")</f>
        <v>No</v>
      </c>
      <c r="C90" s="78" t="str">
        <f t="shared" si="21"/>
        <v>No</v>
      </c>
      <c r="D90" s="78" t="str">
        <f t="shared" si="21"/>
        <v>No</v>
      </c>
      <c r="E90" s="78" t="str">
        <f t="shared" si="21"/>
        <v>No</v>
      </c>
      <c r="F90" s="78" t="str">
        <f t="shared" si="21"/>
        <v>No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/>
  </sheetViews>
  <sheetFormatPr baseColWidth="10" defaultColWidth="12.6640625" defaultRowHeight="15" customHeight="1" x14ac:dyDescent="0.15"/>
  <cols>
    <col min="1" max="1" width="21.33203125" customWidth="1"/>
    <col min="2" max="13" width="11.1640625" customWidth="1"/>
    <col min="14" max="27" width="7.6640625" customWidth="1"/>
  </cols>
  <sheetData>
    <row r="1" spans="1:27" ht="51" customHeight="1" x14ac:dyDescent="0.2">
      <c r="A1" s="85" t="s">
        <v>185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7" x14ac:dyDescent="0.2">
      <c r="J2" s="9" t="s">
        <v>26</v>
      </c>
    </row>
    <row r="3" spans="1:27" x14ac:dyDescent="0.2">
      <c r="A3" s="87" t="s">
        <v>186</v>
      </c>
      <c r="J3" s="9"/>
    </row>
    <row r="4" spans="1:27" x14ac:dyDescent="0.2">
      <c r="A4" s="7" t="s">
        <v>187</v>
      </c>
      <c r="B4" s="88">
        <f>'Sales Projections'!B9</f>
        <v>0</v>
      </c>
      <c r="C4" s="88">
        <f>'Sales Projections'!C9</f>
        <v>0</v>
      </c>
      <c r="D4" s="88">
        <f>'Sales Projections'!D9</f>
        <v>0</v>
      </c>
      <c r="E4" s="88">
        <f>'Sales Projections'!E9</f>
        <v>0</v>
      </c>
      <c r="F4" s="88">
        <f>'Sales Projections'!F9</f>
        <v>0</v>
      </c>
      <c r="G4" s="88">
        <f>'Sales Projections'!G9</f>
        <v>0</v>
      </c>
      <c r="H4" s="88">
        <f>'Sales Projections'!H9</f>
        <v>0</v>
      </c>
      <c r="I4" s="88">
        <f>'Sales Projections'!I9</f>
        <v>0</v>
      </c>
      <c r="J4" s="88">
        <f>'Sales Projections'!J9</f>
        <v>10399.200000000001</v>
      </c>
      <c r="K4" s="88">
        <f>'Sales Projections'!K9</f>
        <v>12999</v>
      </c>
      <c r="L4" s="88">
        <f>'Sales Projections'!L9</f>
        <v>7799.4000000000005</v>
      </c>
      <c r="M4" s="88">
        <f>'Sales Projections'!M9</f>
        <v>12999</v>
      </c>
    </row>
    <row r="5" spans="1:27" x14ac:dyDescent="0.2">
      <c r="J5" s="9"/>
    </row>
    <row r="6" spans="1:27" x14ac:dyDescent="0.2">
      <c r="A6" s="87" t="s">
        <v>50</v>
      </c>
      <c r="J6" s="9"/>
    </row>
    <row r="7" spans="1:27" x14ac:dyDescent="0.2">
      <c r="A7" s="7" t="s">
        <v>188</v>
      </c>
      <c r="B7" s="4">
        <f>'Sales Projections'!B8*'Variable Costs&amp; SUC'!$B$26</f>
        <v>0</v>
      </c>
      <c r="C7" s="4">
        <f>'Sales Projections'!C8*'Variable Costs&amp; SUC'!$B$26</f>
        <v>0</v>
      </c>
      <c r="D7" s="4">
        <f>'Sales Projections'!D8*'Variable Costs&amp; SUC'!$B$26</f>
        <v>0</v>
      </c>
      <c r="E7" s="4">
        <f>'Sales Projections'!E8*'Variable Costs&amp; SUC'!$B$26</f>
        <v>0</v>
      </c>
      <c r="F7" s="4">
        <f>'Sales Projections'!F8*'Variable Costs&amp; SUC'!$B$26</f>
        <v>0</v>
      </c>
      <c r="G7" s="4">
        <f>'Sales Projections'!G8*'Variable Costs&amp; SUC'!$B$26</f>
        <v>0</v>
      </c>
      <c r="H7" s="4">
        <f>'Sales Projections'!H8*'Variable Costs&amp; SUC'!$B$26</f>
        <v>0</v>
      </c>
      <c r="I7" s="4">
        <f>'Sales Projections'!I8*'Variable Costs&amp; SUC'!$B$26</f>
        <v>0</v>
      </c>
      <c r="J7" s="4">
        <f>'Sales Projections'!J8*'Variable Costs&amp; SUC'!$B$26</f>
        <v>2784</v>
      </c>
      <c r="K7" s="4">
        <f>'Sales Projections'!K8*'Variable Costs&amp; SUC'!$B$26</f>
        <v>3479.9999999999995</v>
      </c>
      <c r="L7" s="4">
        <f>'Sales Projections'!L8*'Variable Costs&amp; SUC'!$B$26</f>
        <v>2088</v>
      </c>
      <c r="M7" s="4">
        <f>'Sales Projections'!M8*'Variable Costs&amp; SUC'!$B$26</f>
        <v>3479.9999999999995</v>
      </c>
    </row>
    <row r="8" spans="1:27" x14ac:dyDescent="0.2">
      <c r="A8" s="7" t="s">
        <v>189</v>
      </c>
      <c r="B8" s="4">
        <f>'Variable Costs&amp; SUC'!B28*'IS YR 1'!B4</f>
        <v>0</v>
      </c>
      <c r="C8" s="4">
        <f>'Variable Costs&amp; SUC'!C28*'IS YR 1'!C4</f>
        <v>0</v>
      </c>
      <c r="D8" s="4">
        <f>'Variable Costs&amp; SUC'!D28*'IS YR 1'!D4</f>
        <v>0</v>
      </c>
      <c r="E8" s="4">
        <f>'Variable Costs&amp; SUC'!E28*'IS YR 1'!E4</f>
        <v>0</v>
      </c>
      <c r="F8" s="4">
        <f>'Variable Costs&amp; SUC'!F28*'IS YR 1'!F4</f>
        <v>0</v>
      </c>
      <c r="G8" s="4">
        <f>'Variable Costs&amp; SUC'!G28*'IS YR 1'!G4</f>
        <v>0</v>
      </c>
      <c r="H8" s="4">
        <f>'Variable Costs&amp; SUC'!H28*'IS YR 1'!H4</f>
        <v>0</v>
      </c>
      <c r="I8" s="4">
        <f>'Variable Costs&amp; SUC'!I28*'IS YR 1'!I4</f>
        <v>0</v>
      </c>
      <c r="J8" s="4">
        <f>J4*'Variable Costs&amp; SUC'!$B$28</f>
        <v>233.982</v>
      </c>
      <c r="K8" s="4">
        <f>K4*'Variable Costs&amp; SUC'!$B$28</f>
        <v>292.47749999999996</v>
      </c>
      <c r="L8" s="4">
        <f>L4*'Variable Costs&amp; SUC'!$B$28</f>
        <v>175.48650000000001</v>
      </c>
      <c r="M8" s="4">
        <f>M4*'Variable Costs&amp; SUC'!$B$28</f>
        <v>292.47749999999996</v>
      </c>
    </row>
    <row r="9" spans="1:27" x14ac:dyDescent="0.2">
      <c r="A9" s="2" t="s">
        <v>190</v>
      </c>
      <c r="B9" s="4">
        <f t="shared" ref="B9:M9" si="0">B4-B7-B8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7381.2180000000008</v>
      </c>
      <c r="K9" s="4">
        <f t="shared" si="0"/>
        <v>9226.5224999999991</v>
      </c>
      <c r="L9" s="4">
        <f t="shared" si="0"/>
        <v>5535.9135000000006</v>
      </c>
      <c r="M9" s="4">
        <f t="shared" si="0"/>
        <v>9226.5224999999991</v>
      </c>
    </row>
    <row r="10" spans="1:27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7" x14ac:dyDescent="0.2">
      <c r="A11" s="1" t="s">
        <v>191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27" x14ac:dyDescent="0.2">
      <c r="A12" s="2" t="s">
        <v>153</v>
      </c>
      <c r="B12" s="4"/>
      <c r="C12" s="4"/>
      <c r="D12" s="4"/>
      <c r="E12" s="4"/>
      <c r="F12" s="4"/>
      <c r="G12" s="4"/>
      <c r="H12" s="4"/>
      <c r="I12" s="4"/>
      <c r="J12" s="4">
        <v>1000</v>
      </c>
      <c r="K12" s="4">
        <v>1000</v>
      </c>
      <c r="L12" s="4">
        <v>1000</v>
      </c>
      <c r="M12" s="4">
        <v>1000</v>
      </c>
    </row>
    <row r="13" spans="1:27" x14ac:dyDescent="0.2">
      <c r="A13" s="2" t="s">
        <v>192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27" x14ac:dyDescent="0.2">
      <c r="A14" s="2" t="s">
        <v>154</v>
      </c>
      <c r="B14" s="4"/>
      <c r="C14" s="4"/>
      <c r="D14" s="4"/>
      <c r="E14" s="4"/>
      <c r="F14" s="4"/>
      <c r="G14" s="4"/>
      <c r="H14" s="4"/>
      <c r="I14" s="4"/>
      <c r="J14" s="4"/>
      <c r="K14" s="4">
        <v>10000</v>
      </c>
      <c r="L14" s="4">
        <f t="shared" ref="L14:M14" si="1">120000/12</f>
        <v>10000</v>
      </c>
      <c r="M14" s="4">
        <f t="shared" si="1"/>
        <v>10000</v>
      </c>
    </row>
    <row r="15" spans="1:27" x14ac:dyDescent="0.2">
      <c r="A15" s="2" t="s">
        <v>174</v>
      </c>
      <c r="B15" s="4">
        <v>10</v>
      </c>
      <c r="C15" s="4">
        <v>10</v>
      </c>
      <c r="D15" s="4">
        <v>10</v>
      </c>
      <c r="E15" s="4">
        <v>10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70</v>
      </c>
      <c r="L15" s="4">
        <v>70</v>
      </c>
      <c r="M15" s="4">
        <v>70</v>
      </c>
      <c r="O15" s="4"/>
    </row>
    <row r="16" spans="1:27" x14ac:dyDescent="0.2">
      <c r="A16" s="2" t="s">
        <v>175</v>
      </c>
      <c r="B16" s="4"/>
      <c r="C16" s="4"/>
      <c r="D16" s="4"/>
      <c r="E16" s="4"/>
      <c r="F16" s="4"/>
      <c r="G16" s="4"/>
      <c r="H16" s="4"/>
      <c r="I16" s="4"/>
      <c r="J16" s="4"/>
      <c r="K16" s="4">
        <v>30</v>
      </c>
      <c r="L16" s="4">
        <v>30</v>
      </c>
      <c r="M16" s="4">
        <v>30</v>
      </c>
    </row>
    <row r="17" spans="1:13" x14ac:dyDescent="0.2">
      <c r="A17" s="2" t="s">
        <v>176</v>
      </c>
      <c r="B17" s="4"/>
      <c r="C17" s="4"/>
      <c r="D17" s="4"/>
      <c r="E17" s="4"/>
      <c r="F17" s="4"/>
      <c r="G17" s="4"/>
      <c r="H17" s="4"/>
      <c r="I17" s="4"/>
      <c r="J17" s="4"/>
      <c r="K17" s="4">
        <v>105</v>
      </c>
      <c r="L17" s="4">
        <v>105</v>
      </c>
      <c r="M17" s="4">
        <v>105</v>
      </c>
    </row>
    <row r="18" spans="1:13" x14ac:dyDescent="0.2">
      <c r="A18" s="2" t="s">
        <v>193</v>
      </c>
      <c r="B18" s="4">
        <f>'Variable Costs&amp; SUC'!B3+'Variable Costs&amp; SUC'!B5</f>
        <v>1600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2" t="s">
        <v>178</v>
      </c>
      <c r="B19" s="4"/>
      <c r="C19" s="4"/>
      <c r="D19" s="4"/>
      <c r="E19" s="4"/>
      <c r="F19" s="4"/>
      <c r="G19" s="4"/>
      <c r="H19" s="4"/>
      <c r="I19" s="4"/>
      <c r="J19" s="4"/>
      <c r="K19" s="4">
        <v>500</v>
      </c>
      <c r="L19" s="4"/>
      <c r="M19" s="4">
        <v>100</v>
      </c>
    </row>
    <row r="20" spans="1:13" x14ac:dyDescent="0.2">
      <c r="A20" s="89" t="s">
        <v>158</v>
      </c>
      <c r="B20" s="90">
        <f>'Prepaid Expense Schedule'!B14</f>
        <v>416.66666666666669</v>
      </c>
      <c r="C20" s="90">
        <f>'Prepaid Expense Schedule'!C14</f>
        <v>416.66666666666669</v>
      </c>
      <c r="D20" s="90">
        <f>'Prepaid Expense Schedule'!D14</f>
        <v>416.66666666666669</v>
      </c>
      <c r="E20" s="90">
        <f>'Prepaid Expense Schedule'!E14</f>
        <v>416.66666666666669</v>
      </c>
      <c r="F20" s="90">
        <f>'Prepaid Expense Schedule'!F14</f>
        <v>416.66666666666669</v>
      </c>
      <c r="G20" s="90">
        <f>'Prepaid Expense Schedule'!G14</f>
        <v>416.66666666666669</v>
      </c>
      <c r="H20" s="90">
        <f>'Prepaid Expense Schedule'!H14</f>
        <v>416.66666666666669</v>
      </c>
      <c r="I20" s="90">
        <f>'Prepaid Expense Schedule'!I14</f>
        <v>416.66666666666669</v>
      </c>
      <c r="J20" s="90">
        <f>'Prepaid Expense Schedule'!J14</f>
        <v>416.66666666666669</v>
      </c>
      <c r="K20" s="90">
        <f>'Prepaid Expense Schedule'!K14</f>
        <v>416.66666666666669</v>
      </c>
      <c r="L20" s="90">
        <f>'Prepaid Expense Schedule'!L14</f>
        <v>416.66666666666669</v>
      </c>
      <c r="M20" s="90">
        <f>'Prepaid Expense Schedule'!M14</f>
        <v>416.66666666666669</v>
      </c>
    </row>
    <row r="21" spans="1:13" ht="15.75" customHeight="1" x14ac:dyDescent="0.2">
      <c r="A21" s="89" t="s">
        <v>88</v>
      </c>
      <c r="B21" s="90">
        <f>'Dep &amp; Amortization Sch'!E15</f>
        <v>0</v>
      </c>
      <c r="C21" s="90">
        <f>'Dep &amp; Amortization Sch'!F15</f>
        <v>0</v>
      </c>
      <c r="D21" s="90">
        <f>'Dep &amp; Amortization Sch'!G15</f>
        <v>0</v>
      </c>
      <c r="E21" s="90">
        <f>'Dep &amp; Amortization Sch'!H15</f>
        <v>0</v>
      </c>
      <c r="F21" s="90">
        <f>'Dep &amp; Amortization Sch'!I15</f>
        <v>0</v>
      </c>
      <c r="G21" s="90">
        <f>'Dep &amp; Amortization Sch'!J15</f>
        <v>0</v>
      </c>
      <c r="H21" s="90">
        <f>'Dep &amp; Amortization Sch'!K15</f>
        <v>0</v>
      </c>
      <c r="I21" s="90">
        <f>'Dep &amp; Amortization Sch'!L15</f>
        <v>0</v>
      </c>
      <c r="J21" s="90">
        <f>'Dep &amp; Amortization Sch'!M15</f>
        <v>58.333333333333336</v>
      </c>
      <c r="K21" s="90">
        <f>'Dep &amp; Amortization Sch'!N15</f>
        <v>58.333333333333336</v>
      </c>
      <c r="L21" s="90">
        <f>'Dep &amp; Amortization Sch'!O15</f>
        <v>58.333333333333336</v>
      </c>
      <c r="M21" s="90">
        <f>'Dep &amp; Amortization Sch'!P15</f>
        <v>58.333333333333336</v>
      </c>
    </row>
    <row r="22" spans="1:13" ht="15.75" customHeight="1" x14ac:dyDescent="0.2">
      <c r="A22" s="89" t="s">
        <v>179</v>
      </c>
      <c r="B22" s="91">
        <f>'Dep &amp; Amortization Sch'!E35</f>
        <v>7.083333333333333</v>
      </c>
      <c r="C22" s="91">
        <f>'Dep &amp; Amortization Sch'!F35</f>
        <v>7.083333333333333</v>
      </c>
      <c r="D22" s="91">
        <f>'Dep &amp; Amortization Sch'!G35</f>
        <v>7.083333333333333</v>
      </c>
      <c r="E22" s="91">
        <f>'Dep &amp; Amortization Sch'!H35</f>
        <v>7.083333333333333</v>
      </c>
      <c r="F22" s="91">
        <f>'Dep &amp; Amortization Sch'!I35</f>
        <v>7.083333333333333</v>
      </c>
      <c r="G22" s="91">
        <f>'Dep &amp; Amortization Sch'!J35</f>
        <v>7.083333333333333</v>
      </c>
      <c r="H22" s="91">
        <f>'Dep &amp; Amortization Sch'!K35</f>
        <v>7.083333333333333</v>
      </c>
      <c r="I22" s="91">
        <f>'Dep &amp; Amortization Sch'!L35</f>
        <v>7.083333333333333</v>
      </c>
      <c r="J22" s="91">
        <f>'Dep &amp; Amortization Sch'!M35</f>
        <v>7.083333333333333</v>
      </c>
      <c r="K22" s="91">
        <f>'Dep &amp; Amortization Sch'!N35</f>
        <v>7.083333333333333</v>
      </c>
      <c r="L22" s="91">
        <f>'Dep &amp; Amortization Sch'!O35</f>
        <v>7.083333333333333</v>
      </c>
      <c r="M22" s="91">
        <f>'Dep &amp; Amortization Sch'!P35</f>
        <v>7.083333333333333</v>
      </c>
    </row>
    <row r="23" spans="1:13" ht="15.75" customHeight="1" x14ac:dyDescent="0.2">
      <c r="A23" s="2" t="s">
        <v>180</v>
      </c>
      <c r="B23" s="4"/>
      <c r="C23" s="4"/>
      <c r="D23" s="4"/>
      <c r="E23" s="4"/>
      <c r="F23" s="4"/>
      <c r="G23" s="4"/>
      <c r="H23" s="4"/>
      <c r="I23" s="4"/>
      <c r="J23" s="4"/>
      <c r="K23" s="4">
        <f t="shared" ref="K23:M23" si="2">K14*0.085</f>
        <v>850.00000000000011</v>
      </c>
      <c r="L23" s="4">
        <f t="shared" si="2"/>
        <v>850.00000000000011</v>
      </c>
      <c r="M23" s="4">
        <f t="shared" si="2"/>
        <v>850.00000000000011</v>
      </c>
    </row>
    <row r="24" spans="1:13" ht="15.75" customHeight="1" x14ac:dyDescent="0.2">
      <c r="A24" s="2" t="s">
        <v>194</v>
      </c>
      <c r="B24" s="4">
        <f>'Variable Costs&amp; SUC'!B6+'Variable Costs&amp; SUC'!B7</f>
        <v>950</v>
      </c>
      <c r="C24" s="4">
        <v>1000</v>
      </c>
      <c r="D24" s="4"/>
      <c r="E24" s="4"/>
      <c r="F24" s="4"/>
      <c r="G24" s="4"/>
      <c r="H24" s="4"/>
      <c r="I24" s="4">
        <v>3000</v>
      </c>
      <c r="J24" s="4"/>
      <c r="K24" s="4"/>
      <c r="L24" s="4"/>
      <c r="M24" s="4"/>
    </row>
    <row r="25" spans="1:13" ht="15.75" customHeight="1" x14ac:dyDescent="0.2">
      <c r="A25" s="2" t="s">
        <v>195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5.75" customHeight="1" x14ac:dyDescent="0.2">
      <c r="A26" s="2" t="s">
        <v>196</v>
      </c>
      <c r="B26" s="4"/>
      <c r="C26" s="4"/>
      <c r="D26" s="4"/>
      <c r="E26" s="4"/>
      <c r="F26" s="4"/>
      <c r="G26" s="4"/>
      <c r="H26" s="4"/>
      <c r="I26" s="4">
        <v>2300</v>
      </c>
      <c r="J26" s="4"/>
      <c r="K26" s="4">
        <v>2000</v>
      </c>
      <c r="L26" s="4"/>
      <c r="M26" s="4">
        <v>3000</v>
      </c>
    </row>
    <row r="27" spans="1:13" ht="15.75" customHeight="1" x14ac:dyDescent="0.2">
      <c r="A27" s="2" t="s">
        <v>197</v>
      </c>
      <c r="B27" s="4"/>
      <c r="C27" s="4">
        <v>2400</v>
      </c>
      <c r="D27" s="4"/>
      <c r="E27" s="4"/>
      <c r="F27" s="4"/>
      <c r="G27" s="4"/>
      <c r="H27" s="4"/>
      <c r="I27" s="4">
        <v>2400</v>
      </c>
      <c r="J27" s="4"/>
      <c r="K27" s="4"/>
      <c r="L27" s="4"/>
      <c r="M27" s="4">
        <v>2400</v>
      </c>
    </row>
    <row r="28" spans="1:13" ht="15.75" customHeight="1" x14ac:dyDescent="0.2">
      <c r="A28" s="2" t="s">
        <v>198</v>
      </c>
      <c r="B28" s="4"/>
      <c r="C28" s="4">
        <v>250</v>
      </c>
      <c r="D28" s="4"/>
      <c r="E28" s="4">
        <v>1000</v>
      </c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2">
      <c r="J29" s="9"/>
    </row>
    <row r="30" spans="1:13" ht="15.75" customHeight="1" x14ac:dyDescent="0.2">
      <c r="A30" s="2" t="s">
        <v>199</v>
      </c>
      <c r="B30" s="4">
        <f>SUM(B12:B27)</f>
        <v>2983.75</v>
      </c>
      <c r="C30" s="4">
        <f t="shared" ref="C30:M30" si="3">SUM(C12:C28)</f>
        <v>4083.75</v>
      </c>
      <c r="D30" s="4">
        <f t="shared" si="3"/>
        <v>433.75</v>
      </c>
      <c r="E30" s="4">
        <f t="shared" si="3"/>
        <v>1433.75</v>
      </c>
      <c r="F30" s="4">
        <f t="shared" si="3"/>
        <v>433.75</v>
      </c>
      <c r="G30" s="4">
        <f t="shared" si="3"/>
        <v>433.75</v>
      </c>
      <c r="H30" s="4">
        <f t="shared" si="3"/>
        <v>433.75</v>
      </c>
      <c r="I30" s="4">
        <f t="shared" si="3"/>
        <v>8133.75</v>
      </c>
      <c r="J30" s="4">
        <f t="shared" si="3"/>
        <v>1492.0833333333333</v>
      </c>
      <c r="K30" s="4">
        <f t="shared" si="3"/>
        <v>15037.083333333334</v>
      </c>
      <c r="L30" s="4">
        <f t="shared" si="3"/>
        <v>12537.083333333334</v>
      </c>
      <c r="M30" s="4">
        <f t="shared" si="3"/>
        <v>18037.083333333336</v>
      </c>
    </row>
    <row r="31" spans="1:13" ht="15.75" customHeight="1" x14ac:dyDescent="0.2">
      <c r="J31" s="9"/>
    </row>
    <row r="32" spans="1:13" ht="15.75" customHeight="1" x14ac:dyDescent="0.2">
      <c r="A32" s="2" t="s">
        <v>200</v>
      </c>
      <c r="B32" s="4">
        <f t="shared" ref="B32:M32" si="4">B9-B30</f>
        <v>-2983.75</v>
      </c>
      <c r="C32" s="4">
        <f t="shared" si="4"/>
        <v>-4083.75</v>
      </c>
      <c r="D32" s="4">
        <f t="shared" si="4"/>
        <v>-433.75</v>
      </c>
      <c r="E32" s="4">
        <f t="shared" si="4"/>
        <v>-1433.75</v>
      </c>
      <c r="F32" s="4">
        <f t="shared" si="4"/>
        <v>-433.75</v>
      </c>
      <c r="G32" s="4">
        <f t="shared" si="4"/>
        <v>-433.75</v>
      </c>
      <c r="H32" s="4">
        <f t="shared" si="4"/>
        <v>-433.75</v>
      </c>
      <c r="I32" s="4">
        <f t="shared" si="4"/>
        <v>-8133.75</v>
      </c>
      <c r="J32" s="4">
        <f t="shared" si="4"/>
        <v>5889.1346666666677</v>
      </c>
      <c r="K32" s="4">
        <f t="shared" si="4"/>
        <v>-5810.5608333333348</v>
      </c>
      <c r="L32" s="4">
        <f t="shared" si="4"/>
        <v>-7001.1698333333334</v>
      </c>
      <c r="M32" s="4">
        <f t="shared" si="4"/>
        <v>-8810.5608333333366</v>
      </c>
    </row>
    <row r="33" spans="1:13" ht="15.75" customHeight="1" x14ac:dyDescent="0.2">
      <c r="A33" s="92" t="s">
        <v>201</v>
      </c>
      <c r="B33" s="93" t="str">
        <f t="shared" ref="B33:M33" si="5">IF(B32&gt;0,"Yes","No")</f>
        <v>No</v>
      </c>
      <c r="C33" s="93" t="str">
        <f t="shared" si="5"/>
        <v>No</v>
      </c>
      <c r="D33" s="93" t="str">
        <f t="shared" si="5"/>
        <v>No</v>
      </c>
      <c r="E33" s="93" t="str">
        <f t="shared" si="5"/>
        <v>No</v>
      </c>
      <c r="F33" s="93" t="str">
        <f t="shared" si="5"/>
        <v>No</v>
      </c>
      <c r="G33" s="93" t="str">
        <f t="shared" si="5"/>
        <v>No</v>
      </c>
      <c r="H33" s="93" t="str">
        <f t="shared" si="5"/>
        <v>No</v>
      </c>
      <c r="I33" s="93" t="str">
        <f t="shared" si="5"/>
        <v>No</v>
      </c>
      <c r="J33" s="94" t="str">
        <f t="shared" si="5"/>
        <v>Yes</v>
      </c>
      <c r="K33" s="93" t="str">
        <f t="shared" si="5"/>
        <v>No</v>
      </c>
      <c r="L33" s="93" t="str">
        <f t="shared" si="5"/>
        <v>No</v>
      </c>
      <c r="M33" s="93" t="str">
        <f t="shared" si="5"/>
        <v>No</v>
      </c>
    </row>
    <row r="34" spans="1:13" ht="15.75" customHeight="1" x14ac:dyDescent="0.15"/>
    <row r="35" spans="1:13" ht="15.75" customHeight="1" x14ac:dyDescent="0.15"/>
    <row r="36" spans="1:13" ht="15.75" customHeight="1" x14ac:dyDescent="0.2">
      <c r="A36" s="1"/>
    </row>
    <row r="37" spans="1:13" ht="15.75" customHeight="1" x14ac:dyDescent="0.2">
      <c r="A37" s="9"/>
      <c r="K37" s="4"/>
    </row>
    <row r="38" spans="1:13" ht="15.75" customHeight="1" x14ac:dyDescent="0.2">
      <c r="A38" s="9"/>
    </row>
    <row r="39" spans="1:13" ht="15.75" customHeight="1" x14ac:dyDescent="0.2">
      <c r="A39" s="9"/>
    </row>
    <row r="40" spans="1:13" ht="15.75" customHeight="1" x14ac:dyDescent="0.2">
      <c r="A40" s="9"/>
    </row>
    <row r="41" spans="1:13" ht="15.75" customHeight="1" x14ac:dyDescent="0.2">
      <c r="A41" s="9"/>
    </row>
    <row r="42" spans="1:13" ht="15.75" customHeight="1" x14ac:dyDescent="0.2">
      <c r="A42" s="9"/>
    </row>
    <row r="43" spans="1:13" ht="15.75" customHeight="1" x14ac:dyDescent="0.2">
      <c r="A43" s="9"/>
    </row>
    <row r="44" spans="1:13" ht="15.75" customHeight="1" x14ac:dyDescent="0.2">
      <c r="A44" s="9"/>
    </row>
    <row r="45" spans="1:13" ht="15.75" customHeight="1" x14ac:dyDescent="0.2">
      <c r="A45" s="9"/>
    </row>
    <row r="46" spans="1:13" ht="15.75" customHeight="1" x14ac:dyDescent="0.2">
      <c r="A46" s="9"/>
    </row>
    <row r="47" spans="1:13" ht="15.75" customHeight="1" x14ac:dyDescent="0.2">
      <c r="A47" s="9"/>
    </row>
    <row r="48" spans="1:13" ht="15.75" customHeight="1" x14ac:dyDescent="0.2">
      <c r="A48" s="1"/>
    </row>
    <row r="49" spans="1:12" ht="15.75" customHeight="1" x14ac:dyDescent="0.2">
      <c r="A49" s="1"/>
    </row>
    <row r="50" spans="1:12" ht="15.75" customHeight="1" x14ac:dyDescent="0.2">
      <c r="A50" s="1"/>
    </row>
    <row r="51" spans="1:12" ht="15.75" customHeight="1" x14ac:dyDescent="0.2">
      <c r="A51" s="1"/>
    </row>
    <row r="52" spans="1:12" ht="15.75" customHeight="1" x14ac:dyDescent="0.2">
      <c r="A52" s="1"/>
    </row>
    <row r="53" spans="1:12" ht="15.75" customHeight="1" x14ac:dyDescent="0.15"/>
    <row r="54" spans="1:12" ht="15.75" customHeight="1" x14ac:dyDescent="0.2">
      <c r="J54" s="4"/>
      <c r="L54" s="4"/>
    </row>
    <row r="55" spans="1:12" ht="15.75" customHeight="1" x14ac:dyDescent="0.2">
      <c r="J55" s="4"/>
    </row>
    <row r="56" spans="1:12" ht="15.75" customHeight="1" x14ac:dyDescent="0.2">
      <c r="J56" s="4"/>
    </row>
    <row r="57" spans="1:12" ht="15.75" customHeight="1" x14ac:dyDescent="0.2">
      <c r="J57" s="4"/>
    </row>
    <row r="58" spans="1:12" ht="15.75" customHeight="1" x14ac:dyDescent="0.2">
      <c r="J58" s="4"/>
      <c r="L58" s="4"/>
    </row>
    <row r="59" spans="1:12" ht="15.75" customHeight="1" x14ac:dyDescent="0.15"/>
    <row r="60" spans="1:12" ht="15.75" customHeight="1" x14ac:dyDescent="0.15"/>
    <row r="61" spans="1:12" ht="15.75" customHeight="1" x14ac:dyDescent="0.15"/>
    <row r="62" spans="1:12" ht="15.75" customHeight="1" x14ac:dyDescent="0.15"/>
    <row r="63" spans="1:12" ht="15.75" customHeight="1" x14ac:dyDescent="0.15"/>
    <row r="64" spans="1:1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7.83203125" customWidth="1"/>
    <col min="2" max="2" width="9.5" customWidth="1"/>
    <col min="3" max="8" width="10.33203125" customWidth="1"/>
    <col min="9" max="9" width="11.6640625" customWidth="1"/>
    <col min="10" max="10" width="11.5" customWidth="1"/>
    <col min="11" max="11" width="11.6640625" customWidth="1"/>
    <col min="12" max="13" width="9.6640625" customWidth="1"/>
    <col min="14" max="26" width="7.6640625" customWidth="1"/>
  </cols>
  <sheetData>
    <row r="1" spans="1:13" ht="61.5" customHeight="1" x14ac:dyDescent="0.2">
      <c r="A1" s="95" t="s">
        <v>202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12</v>
      </c>
      <c r="J1" s="23" t="s">
        <v>13</v>
      </c>
      <c r="K1" s="23" t="s">
        <v>14</v>
      </c>
      <c r="L1" s="23" t="s">
        <v>15</v>
      </c>
      <c r="M1" s="23" t="s">
        <v>16</v>
      </c>
    </row>
    <row r="2" spans="1:13" x14ac:dyDescent="0.2">
      <c r="J2" s="9" t="s">
        <v>26</v>
      </c>
    </row>
    <row r="3" spans="1:13" x14ac:dyDescent="0.2">
      <c r="A3" s="2" t="s">
        <v>186</v>
      </c>
      <c r="J3" s="9"/>
    </row>
    <row r="4" spans="1:13" x14ac:dyDescent="0.2">
      <c r="A4" s="7" t="s">
        <v>187</v>
      </c>
      <c r="B4" s="88">
        <f>'Sales Projections'!B15</f>
        <v>15598.800000000001</v>
      </c>
      <c r="C4" s="88">
        <f>'Sales Projections'!C15</f>
        <v>25998</v>
      </c>
      <c r="D4" s="88">
        <f>'Sales Projections'!D15</f>
        <v>32497.500000000004</v>
      </c>
      <c r="E4" s="88">
        <f>'Sales Projections'!E15</f>
        <v>51996</v>
      </c>
      <c r="F4" s="88">
        <f>'Sales Projections'!F15</f>
        <v>32497.500000000004</v>
      </c>
      <c r="G4" s="88">
        <f>'Sales Projections'!G15</f>
        <v>32497.500000000004</v>
      </c>
      <c r="H4" s="88">
        <f>'Sales Projections'!H15</f>
        <v>38997</v>
      </c>
      <c r="I4" s="88">
        <f>'Sales Projections'!I15</f>
        <v>51996</v>
      </c>
      <c r="J4" s="88">
        <f>'Sales Projections'!J15</f>
        <v>64995.000000000007</v>
      </c>
      <c r="K4" s="88">
        <f>'Sales Projections'!K15</f>
        <v>71494.5</v>
      </c>
      <c r="L4" s="88">
        <f>'Sales Projections'!L15</f>
        <v>90993</v>
      </c>
      <c r="M4" s="88">
        <f>'Sales Projections'!M15</f>
        <v>103992</v>
      </c>
    </row>
    <row r="5" spans="1:13" x14ac:dyDescent="0.2">
      <c r="J5" s="9"/>
    </row>
    <row r="6" spans="1:13" x14ac:dyDescent="0.2">
      <c r="A6" s="2" t="s">
        <v>50</v>
      </c>
      <c r="J6" s="9"/>
    </row>
    <row r="7" spans="1:13" x14ac:dyDescent="0.2">
      <c r="A7" s="7" t="s">
        <v>188</v>
      </c>
      <c r="B7" s="4">
        <f>'Sales Projections'!B14*'Variable Costs&amp; SUC'!$B$26</f>
        <v>4176</v>
      </c>
      <c r="C7" s="4">
        <f>'Sales Projections'!C14*'Variable Costs&amp; SUC'!$B$26</f>
        <v>6959.9999999999991</v>
      </c>
      <c r="D7" s="4">
        <f>'Sales Projections'!D14*'Variable Costs&amp; SUC'!$B$26</f>
        <v>8700</v>
      </c>
      <c r="E7" s="4">
        <f>'Sales Projections'!E14*'Variable Costs&amp; SUC'!$B$26</f>
        <v>13919.999999999998</v>
      </c>
      <c r="F7" s="4">
        <f>'Sales Projections'!F14*'Variable Costs&amp; SUC'!$B$26</f>
        <v>8700</v>
      </c>
      <c r="G7" s="4">
        <f>'Sales Projections'!G14*'Variable Costs&amp; SUC'!$B$26</f>
        <v>8700</v>
      </c>
      <c r="H7" s="4">
        <f>'Sales Projections'!H14*'Variable Costs&amp; SUC'!$B$26</f>
        <v>10440</v>
      </c>
      <c r="I7" s="4">
        <f>'Sales Projections'!I14*'Variable Costs&amp; SUC'!$B$26</f>
        <v>13919.999999999998</v>
      </c>
      <c r="J7" s="4">
        <f>'Sales Projections'!J14*'Variable Costs&amp; SUC'!$B$26</f>
        <v>17400</v>
      </c>
      <c r="K7" s="4">
        <f>'Sales Projections'!K14*'Variable Costs&amp; SUC'!$B$26</f>
        <v>19140</v>
      </c>
      <c r="L7" s="4">
        <f>'Sales Projections'!L14*'Variable Costs&amp; SUC'!$B$26</f>
        <v>24359.999999999996</v>
      </c>
      <c r="M7" s="4">
        <f>'Sales Projections'!M14*'Variable Costs&amp; SUC'!$B$26</f>
        <v>27839.999999999996</v>
      </c>
    </row>
    <row r="8" spans="1:13" x14ac:dyDescent="0.2">
      <c r="A8" s="7" t="s">
        <v>189</v>
      </c>
      <c r="B8" s="4">
        <f>B4*'Variable Costs&amp; SUC'!$B$28</f>
        <v>350.97300000000001</v>
      </c>
      <c r="C8" s="4">
        <f>C4*'Variable Costs&amp; SUC'!$B$28</f>
        <v>584.95499999999993</v>
      </c>
      <c r="D8" s="4">
        <f>D4*'Variable Costs&amp; SUC'!$B$28</f>
        <v>731.19375000000002</v>
      </c>
      <c r="E8" s="4">
        <f>E4*'Variable Costs&amp; SUC'!$B$28</f>
        <v>1169.9099999999999</v>
      </c>
      <c r="F8" s="4">
        <f>F4*'Variable Costs&amp; SUC'!$B$28</f>
        <v>731.19375000000002</v>
      </c>
      <c r="G8" s="4">
        <f>G4*'Variable Costs&amp; SUC'!$B$28</f>
        <v>731.19375000000002</v>
      </c>
      <c r="H8" s="4">
        <f>H4*'Variable Costs&amp; SUC'!$B$28</f>
        <v>877.4325</v>
      </c>
      <c r="I8" s="4">
        <f>I4*'Variable Costs&amp; SUC'!$B$28</f>
        <v>1169.9099999999999</v>
      </c>
      <c r="J8" s="4">
        <f>J4*'Variable Costs&amp; SUC'!$B$28</f>
        <v>1462.3875</v>
      </c>
      <c r="K8" s="4">
        <f>K4*'Variable Costs&amp; SUC'!$B$28</f>
        <v>1608.62625</v>
      </c>
      <c r="L8" s="4">
        <f>L4*'Variable Costs&amp; SUC'!$B$28</f>
        <v>2047.3425</v>
      </c>
      <c r="M8" s="4">
        <f>M4*'Variable Costs&amp; SUC'!$B$28</f>
        <v>2339.8199999999997</v>
      </c>
    </row>
    <row r="9" spans="1:13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">
      <c r="A11" s="2" t="s">
        <v>190</v>
      </c>
      <c r="B11" s="4">
        <f t="shared" ref="B11:M11" si="0">B4-B7-B8</f>
        <v>11071.827000000001</v>
      </c>
      <c r="C11" s="4">
        <f t="shared" si="0"/>
        <v>18453.044999999998</v>
      </c>
      <c r="D11" s="4">
        <f t="shared" si="0"/>
        <v>23066.306250000005</v>
      </c>
      <c r="E11" s="4">
        <f t="shared" si="0"/>
        <v>36906.089999999997</v>
      </c>
      <c r="F11" s="4">
        <f t="shared" si="0"/>
        <v>23066.306250000005</v>
      </c>
      <c r="G11" s="4">
        <f t="shared" si="0"/>
        <v>23066.306250000005</v>
      </c>
      <c r="H11" s="4">
        <f t="shared" si="0"/>
        <v>27679.567500000001</v>
      </c>
      <c r="I11" s="4">
        <f t="shared" si="0"/>
        <v>36906.089999999997</v>
      </c>
      <c r="J11" s="4">
        <f t="shared" si="0"/>
        <v>46132.61250000001</v>
      </c>
      <c r="K11" s="4">
        <f t="shared" si="0"/>
        <v>50745.873749999999</v>
      </c>
      <c r="L11" s="4">
        <f t="shared" si="0"/>
        <v>64585.657500000001</v>
      </c>
      <c r="M11" s="4">
        <f t="shared" si="0"/>
        <v>73812.179999999993</v>
      </c>
    </row>
    <row r="12" spans="1:13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1" t="s">
        <v>191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2" t="s">
        <v>153</v>
      </c>
      <c r="B14" s="4">
        <v>1000</v>
      </c>
      <c r="C14" s="4">
        <v>1000</v>
      </c>
      <c r="D14" s="4">
        <v>1000</v>
      </c>
      <c r="E14" s="4">
        <v>1000</v>
      </c>
      <c r="F14" s="4">
        <v>1000</v>
      </c>
      <c r="G14" s="4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</row>
    <row r="15" spans="1:13" x14ac:dyDescent="0.2">
      <c r="A15" s="2" t="s">
        <v>192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">
      <c r="A16" s="2" t="s">
        <v>203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4">
        <v>10000</v>
      </c>
      <c r="K16" s="4">
        <v>10000</v>
      </c>
      <c r="L16" s="4">
        <f t="shared" ref="L16:M16" si="1">120000/12</f>
        <v>10000</v>
      </c>
      <c r="M16" s="4">
        <f t="shared" si="1"/>
        <v>10000</v>
      </c>
    </row>
    <row r="17" spans="1:13" x14ac:dyDescent="0.2">
      <c r="A17" s="2" t="s">
        <v>173</v>
      </c>
      <c r="B17" s="4">
        <v>7500</v>
      </c>
      <c r="C17" s="4">
        <v>7500</v>
      </c>
      <c r="D17" s="4">
        <v>7500</v>
      </c>
      <c r="E17" s="4">
        <v>7500</v>
      </c>
      <c r="F17" s="4">
        <v>7500</v>
      </c>
      <c r="G17" s="4">
        <v>7500</v>
      </c>
      <c r="H17" s="4">
        <v>7500</v>
      </c>
      <c r="I17" s="4">
        <v>7500</v>
      </c>
      <c r="J17" s="4">
        <v>7500</v>
      </c>
      <c r="K17" s="4">
        <v>7500</v>
      </c>
      <c r="L17" s="4">
        <v>7500</v>
      </c>
      <c r="M17" s="4">
        <v>7500</v>
      </c>
    </row>
    <row r="18" spans="1:13" x14ac:dyDescent="0.2">
      <c r="A18" s="2" t="s">
        <v>174</v>
      </c>
      <c r="B18" s="4">
        <v>70</v>
      </c>
      <c r="C18" s="4">
        <v>70</v>
      </c>
      <c r="D18" s="4">
        <v>70</v>
      </c>
      <c r="E18" s="4">
        <v>70</v>
      </c>
      <c r="F18" s="4">
        <v>70</v>
      </c>
      <c r="G18" s="4">
        <v>70</v>
      </c>
      <c r="H18" s="4">
        <v>70</v>
      </c>
      <c r="I18" s="4">
        <v>70</v>
      </c>
      <c r="J18" s="4">
        <v>70</v>
      </c>
      <c r="K18" s="4">
        <v>70</v>
      </c>
      <c r="L18" s="4">
        <v>70</v>
      </c>
      <c r="M18" s="4">
        <v>70</v>
      </c>
    </row>
    <row r="19" spans="1:13" x14ac:dyDescent="0.2">
      <c r="A19" s="2" t="s">
        <v>175</v>
      </c>
      <c r="B19" s="4">
        <v>30</v>
      </c>
      <c r="C19" s="4">
        <v>30</v>
      </c>
      <c r="D19" s="4">
        <v>30</v>
      </c>
      <c r="E19" s="4">
        <v>30</v>
      </c>
      <c r="F19" s="4">
        <v>30</v>
      </c>
      <c r="G19" s="4">
        <v>30</v>
      </c>
      <c r="H19" s="4">
        <v>30</v>
      </c>
      <c r="I19" s="4">
        <v>30</v>
      </c>
      <c r="J19" s="4">
        <v>30</v>
      </c>
      <c r="K19" s="4">
        <v>30</v>
      </c>
      <c r="L19" s="4">
        <v>30</v>
      </c>
      <c r="M19" s="4">
        <v>30</v>
      </c>
    </row>
    <row r="20" spans="1:13" x14ac:dyDescent="0.2">
      <c r="A20" s="2" t="s">
        <v>176</v>
      </c>
      <c r="B20" s="4">
        <v>105</v>
      </c>
      <c r="C20" s="4">
        <v>105</v>
      </c>
      <c r="D20" s="4">
        <v>105</v>
      </c>
      <c r="E20" s="4">
        <v>105</v>
      </c>
      <c r="F20" s="4">
        <v>105</v>
      </c>
      <c r="G20" s="4">
        <v>105</v>
      </c>
      <c r="H20" s="4">
        <v>105</v>
      </c>
      <c r="I20" s="4">
        <v>105</v>
      </c>
      <c r="J20" s="4">
        <v>105</v>
      </c>
      <c r="K20" s="4">
        <v>105</v>
      </c>
      <c r="L20" s="4">
        <v>105</v>
      </c>
      <c r="M20" s="4">
        <v>105</v>
      </c>
    </row>
    <row r="21" spans="1:13" ht="15.75" customHeight="1" x14ac:dyDescent="0.2">
      <c r="A21" s="2" t="s">
        <v>193</v>
      </c>
      <c r="B21" s="4">
        <v>1500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.75" customHeight="1" x14ac:dyDescent="0.2">
      <c r="A22" s="2" t="s">
        <v>178</v>
      </c>
      <c r="B22" s="4">
        <v>500</v>
      </c>
      <c r="C22" s="4"/>
      <c r="D22" s="4"/>
      <c r="E22" s="4">
        <v>500</v>
      </c>
      <c r="F22" s="4"/>
      <c r="G22" s="4"/>
      <c r="H22" s="4"/>
      <c r="I22" s="4"/>
      <c r="J22" s="4"/>
      <c r="K22" s="4">
        <v>500</v>
      </c>
      <c r="L22" s="4"/>
      <c r="M22" s="4">
        <v>100</v>
      </c>
    </row>
    <row r="23" spans="1:13" ht="15.75" customHeight="1" x14ac:dyDescent="0.2">
      <c r="A23" s="89" t="s">
        <v>158</v>
      </c>
      <c r="B23" s="90">
        <f>'Prepaid Expense Schedule'!B20</f>
        <v>625</v>
      </c>
      <c r="C23" s="90">
        <f>'Prepaid Expense Schedule'!C20</f>
        <v>625</v>
      </c>
      <c r="D23" s="90">
        <f>'Prepaid Expense Schedule'!D20</f>
        <v>625</v>
      </c>
      <c r="E23" s="90">
        <f>'Prepaid Expense Schedule'!E20</f>
        <v>625</v>
      </c>
      <c r="F23" s="90">
        <f>'Prepaid Expense Schedule'!F20</f>
        <v>625</v>
      </c>
      <c r="G23" s="90">
        <f>'Prepaid Expense Schedule'!G20</f>
        <v>625</v>
      </c>
      <c r="H23" s="90">
        <f>'Prepaid Expense Schedule'!H20</f>
        <v>625</v>
      </c>
      <c r="I23" s="90">
        <f>'Prepaid Expense Schedule'!I20</f>
        <v>625</v>
      </c>
      <c r="J23" s="90">
        <f>'Prepaid Expense Schedule'!J20</f>
        <v>625</v>
      </c>
      <c r="K23" s="90">
        <f>'Prepaid Expense Schedule'!K20</f>
        <v>625</v>
      </c>
      <c r="L23" s="90">
        <f>'Prepaid Expense Schedule'!L20</f>
        <v>625</v>
      </c>
      <c r="M23" s="90">
        <f>'Prepaid Expense Schedule'!M20</f>
        <v>625</v>
      </c>
    </row>
    <row r="24" spans="1:13" ht="15.75" customHeight="1" x14ac:dyDescent="0.2">
      <c r="A24" s="89" t="s">
        <v>88</v>
      </c>
      <c r="B24" s="90">
        <f>'Dep &amp; Amortization Sch'!E16</f>
        <v>58.333333333333336</v>
      </c>
      <c r="C24" s="90">
        <f>'Dep &amp; Amortization Sch'!F16</f>
        <v>58.333333333333336</v>
      </c>
      <c r="D24" s="90">
        <f>'Dep &amp; Amortization Sch'!G16</f>
        <v>58.333333333333336</v>
      </c>
      <c r="E24" s="90">
        <f>'Dep &amp; Amortization Sch'!H16</f>
        <v>58.333333333333336</v>
      </c>
      <c r="F24" s="90">
        <f>'Dep &amp; Amortization Sch'!I16</f>
        <v>58.333333333333336</v>
      </c>
      <c r="G24" s="90">
        <f>'Dep &amp; Amortization Sch'!J16</f>
        <v>58.333333333333336</v>
      </c>
      <c r="H24" s="90">
        <f>'Dep &amp; Amortization Sch'!K16</f>
        <v>58.333333333333336</v>
      </c>
      <c r="I24" s="90">
        <f>'Dep &amp; Amortization Sch'!L16</f>
        <v>58.333333333333336</v>
      </c>
      <c r="J24" s="90">
        <f>'Dep &amp; Amortization Sch'!M16</f>
        <v>58.333333333333336</v>
      </c>
      <c r="K24" s="90">
        <f>'Dep &amp; Amortization Sch'!N16</f>
        <v>108.33333333333334</v>
      </c>
      <c r="L24" s="90">
        <f>'Dep &amp; Amortization Sch'!O16</f>
        <v>108.33333333333334</v>
      </c>
      <c r="M24" s="90">
        <f>'Dep &amp; Amortization Sch'!P16</f>
        <v>108.33333333333334</v>
      </c>
    </row>
    <row r="25" spans="1:13" ht="15.75" customHeight="1" x14ac:dyDescent="0.2">
      <c r="A25" s="89" t="s">
        <v>179</v>
      </c>
      <c r="B25" s="90">
        <f>'Dep &amp; Amortization Sch'!E36</f>
        <v>62.638888888888886</v>
      </c>
      <c r="C25" s="90">
        <f>'Dep &amp; Amortization Sch'!F36</f>
        <v>62.638888888888886</v>
      </c>
      <c r="D25" s="90">
        <f>'Dep &amp; Amortization Sch'!G36</f>
        <v>62.638888888888886</v>
      </c>
      <c r="E25" s="90">
        <f>'Dep &amp; Amortization Sch'!H36</f>
        <v>62.638888888888886</v>
      </c>
      <c r="F25" s="90">
        <f>'Dep &amp; Amortization Sch'!I36</f>
        <v>62.638888888888886</v>
      </c>
      <c r="G25" s="90">
        <f>'Dep &amp; Amortization Sch'!J36</f>
        <v>62.638888888888886</v>
      </c>
      <c r="H25" s="90">
        <f>'Dep &amp; Amortization Sch'!K36</f>
        <v>62.638888888888886</v>
      </c>
      <c r="I25" s="90">
        <f>'Dep &amp; Amortization Sch'!L36</f>
        <v>62.638888888888886</v>
      </c>
      <c r="J25" s="90">
        <f>'Dep &amp; Amortization Sch'!M36</f>
        <v>62.638888888888886</v>
      </c>
      <c r="K25" s="90">
        <f>'Dep &amp; Amortization Sch'!N36</f>
        <v>62.638888888888886</v>
      </c>
      <c r="L25" s="90">
        <f>'Dep &amp; Amortization Sch'!O36</f>
        <v>62.638888888888886</v>
      </c>
      <c r="M25" s="90">
        <f>'Dep &amp; Amortization Sch'!P36</f>
        <v>62.638888888888886</v>
      </c>
    </row>
    <row r="26" spans="1:13" ht="15.75" customHeight="1" x14ac:dyDescent="0.2">
      <c r="A26" s="2" t="s">
        <v>180</v>
      </c>
      <c r="B26" s="4">
        <f t="shared" ref="B26:M26" si="2">(B16*0.085) +(0.085*B17)</f>
        <v>1487.5</v>
      </c>
      <c r="C26" s="4">
        <f t="shared" si="2"/>
        <v>1487.5</v>
      </c>
      <c r="D26" s="4">
        <f t="shared" si="2"/>
        <v>1487.5</v>
      </c>
      <c r="E26" s="4">
        <f t="shared" si="2"/>
        <v>1487.5</v>
      </c>
      <c r="F26" s="4">
        <f t="shared" si="2"/>
        <v>1487.5</v>
      </c>
      <c r="G26" s="4">
        <f t="shared" si="2"/>
        <v>1487.5</v>
      </c>
      <c r="H26" s="4">
        <f t="shared" si="2"/>
        <v>1487.5</v>
      </c>
      <c r="I26" s="4">
        <f t="shared" si="2"/>
        <v>1487.5</v>
      </c>
      <c r="J26" s="4">
        <f t="shared" si="2"/>
        <v>1487.5</v>
      </c>
      <c r="K26" s="4">
        <f t="shared" si="2"/>
        <v>1487.5</v>
      </c>
      <c r="L26" s="4">
        <f t="shared" si="2"/>
        <v>1487.5</v>
      </c>
      <c r="M26" s="4">
        <f t="shared" si="2"/>
        <v>1487.5</v>
      </c>
    </row>
    <row r="27" spans="1:13" ht="15.75" customHeight="1" x14ac:dyDescent="0.2">
      <c r="A27" s="2" t="s">
        <v>194</v>
      </c>
      <c r="B27" s="4"/>
      <c r="C27" s="4">
        <v>1000</v>
      </c>
      <c r="D27" s="4"/>
      <c r="E27" s="4"/>
      <c r="F27" s="4"/>
      <c r="G27" s="4"/>
      <c r="H27" s="4"/>
      <c r="I27" s="4">
        <v>3000</v>
      </c>
      <c r="J27" s="4"/>
      <c r="K27" s="4"/>
      <c r="L27" s="4"/>
      <c r="M27" s="4"/>
    </row>
    <row r="28" spans="1:13" ht="15.75" customHeight="1" x14ac:dyDescent="0.2">
      <c r="A28" s="2" t="s">
        <v>195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2">
      <c r="A29" s="2" t="s">
        <v>196</v>
      </c>
      <c r="B29" s="4"/>
      <c r="C29" s="4">
        <v>4000</v>
      </c>
      <c r="D29" s="4"/>
      <c r="E29" s="4"/>
      <c r="F29" s="4"/>
      <c r="G29" s="4"/>
      <c r="H29" s="4"/>
      <c r="I29" s="4">
        <v>2300</v>
      </c>
      <c r="J29" s="4"/>
      <c r="K29" s="4">
        <v>2000</v>
      </c>
      <c r="L29" s="4"/>
      <c r="M29" s="4">
        <v>3000</v>
      </c>
    </row>
    <row r="30" spans="1:13" ht="15.75" customHeight="1" x14ac:dyDescent="0.2">
      <c r="A30" s="2" t="s">
        <v>197</v>
      </c>
      <c r="B30" s="4"/>
      <c r="C30" s="4">
        <v>2400</v>
      </c>
      <c r="D30" s="4"/>
      <c r="E30" s="4"/>
      <c r="F30" s="4"/>
      <c r="G30" s="4"/>
      <c r="H30" s="4"/>
      <c r="I30" s="4">
        <v>2400</v>
      </c>
      <c r="J30" s="4"/>
      <c r="K30" s="4"/>
      <c r="L30" s="4"/>
      <c r="M30" s="4">
        <v>2400</v>
      </c>
    </row>
    <row r="31" spans="1:13" ht="15.75" customHeight="1" x14ac:dyDescent="0.2">
      <c r="A31" s="2" t="s">
        <v>198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5.75" customHeight="1" x14ac:dyDescent="0.2">
      <c r="J32" s="9"/>
    </row>
    <row r="33" spans="1:26" ht="15.75" customHeight="1" x14ac:dyDescent="0.2">
      <c r="A33" s="87" t="s">
        <v>199</v>
      </c>
      <c r="B33" s="96">
        <f>SUM(B14:B30)</f>
        <v>22938.472222222223</v>
      </c>
      <c r="C33" s="96">
        <f t="shared" ref="C33:M33" si="3">SUM(C14:C31)</f>
        <v>28338.472222222223</v>
      </c>
      <c r="D33" s="96">
        <f t="shared" si="3"/>
        <v>20938.472222222223</v>
      </c>
      <c r="E33" s="96">
        <f t="shared" si="3"/>
        <v>21438.472222222223</v>
      </c>
      <c r="F33" s="96">
        <f t="shared" si="3"/>
        <v>20938.472222222223</v>
      </c>
      <c r="G33" s="96">
        <f t="shared" si="3"/>
        <v>20938.472222222223</v>
      </c>
      <c r="H33" s="96">
        <f t="shared" si="3"/>
        <v>20938.472222222223</v>
      </c>
      <c r="I33" s="96">
        <f t="shared" si="3"/>
        <v>28638.472222222223</v>
      </c>
      <c r="J33" s="96">
        <f t="shared" si="3"/>
        <v>20938.472222222223</v>
      </c>
      <c r="K33" s="96">
        <f t="shared" si="3"/>
        <v>23488.472222222223</v>
      </c>
      <c r="L33" s="96">
        <f t="shared" si="3"/>
        <v>20988.472222222223</v>
      </c>
      <c r="M33" s="96">
        <f t="shared" si="3"/>
        <v>26488.472222222223</v>
      </c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5.75" customHeight="1" x14ac:dyDescent="0.2">
      <c r="J34" s="9"/>
    </row>
    <row r="35" spans="1:26" ht="15.75" customHeight="1" x14ac:dyDescent="0.2">
      <c r="A35" s="87" t="s">
        <v>200</v>
      </c>
      <c r="B35" s="96">
        <f t="shared" ref="B35:M35" si="4">B11-B33</f>
        <v>-11866.645222222221</v>
      </c>
      <c r="C35" s="96">
        <f t="shared" si="4"/>
        <v>-9885.4272222222244</v>
      </c>
      <c r="D35" s="96">
        <f t="shared" si="4"/>
        <v>2127.8340277777825</v>
      </c>
      <c r="E35" s="96">
        <f t="shared" si="4"/>
        <v>15467.617777777774</v>
      </c>
      <c r="F35" s="96">
        <f t="shared" si="4"/>
        <v>2127.8340277777825</v>
      </c>
      <c r="G35" s="96">
        <f t="shared" si="4"/>
        <v>2127.8340277777825</v>
      </c>
      <c r="H35" s="96">
        <f t="shared" si="4"/>
        <v>6741.0952777777784</v>
      </c>
      <c r="I35" s="96">
        <f t="shared" si="4"/>
        <v>8267.6177777777739</v>
      </c>
      <c r="J35" s="96">
        <f t="shared" si="4"/>
        <v>25194.140277777788</v>
      </c>
      <c r="K35" s="96">
        <f t="shared" si="4"/>
        <v>27257.401527777776</v>
      </c>
      <c r="L35" s="96">
        <f t="shared" si="4"/>
        <v>43597.185277777782</v>
      </c>
      <c r="M35" s="96">
        <f t="shared" si="4"/>
        <v>47323.707777777774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5.75" customHeight="1" x14ac:dyDescent="0.2">
      <c r="A36" s="66" t="s">
        <v>201</v>
      </c>
      <c r="B36" s="97" t="str">
        <f t="shared" ref="B36:M36" si="5">IF(B35&gt;0,"Yes","No")</f>
        <v>No</v>
      </c>
      <c r="C36" s="97" t="str">
        <f t="shared" si="5"/>
        <v>No</v>
      </c>
      <c r="D36" s="97" t="str">
        <f t="shared" si="5"/>
        <v>Yes</v>
      </c>
      <c r="E36" s="97" t="str">
        <f t="shared" si="5"/>
        <v>Yes</v>
      </c>
      <c r="F36" s="97" t="str">
        <f t="shared" si="5"/>
        <v>Yes</v>
      </c>
      <c r="G36" s="97" t="str">
        <f t="shared" si="5"/>
        <v>Yes</v>
      </c>
      <c r="H36" s="97" t="str">
        <f t="shared" si="5"/>
        <v>Yes</v>
      </c>
      <c r="I36" s="97" t="str">
        <f t="shared" si="5"/>
        <v>Yes</v>
      </c>
      <c r="J36" s="94" t="str">
        <f t="shared" si="5"/>
        <v>Yes</v>
      </c>
      <c r="K36" s="94" t="str">
        <f t="shared" si="5"/>
        <v>Yes</v>
      </c>
      <c r="L36" s="94" t="str">
        <f t="shared" si="5"/>
        <v>Yes</v>
      </c>
      <c r="M36" s="94" t="str">
        <f t="shared" si="5"/>
        <v>Yes</v>
      </c>
    </row>
    <row r="37" spans="1:26" ht="15.75" customHeight="1" x14ac:dyDescent="0.15"/>
    <row r="38" spans="1:26" ht="15.75" customHeight="1" x14ac:dyDescent="0.15"/>
    <row r="39" spans="1:26" ht="15.75" customHeight="1" x14ac:dyDescent="0.15"/>
    <row r="40" spans="1:26" ht="15.75" customHeight="1" x14ac:dyDescent="0.15"/>
    <row r="41" spans="1:26" ht="15.75" customHeight="1" x14ac:dyDescent="0.15"/>
    <row r="42" spans="1:26" ht="15.75" customHeight="1" x14ac:dyDescent="0.15"/>
    <row r="43" spans="1:26" ht="15.75" customHeight="1" x14ac:dyDescent="0.15"/>
    <row r="44" spans="1:26" ht="15.75" customHeight="1" x14ac:dyDescent="0.15"/>
    <row r="45" spans="1:26" ht="15.75" customHeight="1" x14ac:dyDescent="0.15"/>
    <row r="46" spans="1:26" ht="15.75" customHeight="1" x14ac:dyDescent="0.15"/>
    <row r="47" spans="1:26" ht="15.75" customHeight="1" x14ac:dyDescent="0.15"/>
    <row r="48" spans="1:2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5" width="16.1640625" customWidth="1"/>
    <col min="6" max="6" width="5.1640625" customWidth="1"/>
    <col min="7" max="26" width="7.6640625" customWidth="1"/>
  </cols>
  <sheetData>
    <row r="1" spans="1:5" ht="56.25" customHeight="1" x14ac:dyDescent="0.2">
      <c r="A1" s="85" t="s">
        <v>204</v>
      </c>
      <c r="B1" s="98"/>
      <c r="C1" s="98"/>
      <c r="D1" s="98"/>
      <c r="E1" s="98"/>
    </row>
    <row r="2" spans="1:5" x14ac:dyDescent="0.2">
      <c r="B2" s="23" t="s">
        <v>205</v>
      </c>
      <c r="C2" s="23" t="s">
        <v>206</v>
      </c>
      <c r="D2" s="23" t="s">
        <v>207</v>
      </c>
      <c r="E2" s="23" t="s">
        <v>208</v>
      </c>
    </row>
    <row r="3" spans="1:5" x14ac:dyDescent="0.2">
      <c r="A3" s="1" t="s">
        <v>186</v>
      </c>
    </row>
    <row r="4" spans="1:5" x14ac:dyDescent="0.2">
      <c r="A4" s="7" t="s">
        <v>187</v>
      </c>
      <c r="B4" s="88">
        <f>'Sales Projections'!B20</f>
        <v>90993</v>
      </c>
      <c r="C4" s="88">
        <f>'Sales Projections'!C20</f>
        <v>129990.00000000001</v>
      </c>
      <c r="D4" s="88">
        <f>'Sales Projections'!D20</f>
        <v>142989</v>
      </c>
      <c r="E4" s="88">
        <f>'Sales Projections'!E20</f>
        <v>194985</v>
      </c>
    </row>
    <row r="5" spans="1:5" x14ac:dyDescent="0.2">
      <c r="A5" s="7" t="s">
        <v>182</v>
      </c>
      <c r="B5" s="4">
        <f>'Sales Projections'!B23</f>
        <v>34000</v>
      </c>
      <c r="C5" s="4">
        <f>'Sales Projections'!C23</f>
        <v>85000</v>
      </c>
      <c r="D5" s="4">
        <f>'Sales Projections'!D23</f>
        <v>170000</v>
      </c>
      <c r="E5" s="4">
        <f>'Sales Projections'!E23</f>
        <v>255000</v>
      </c>
    </row>
    <row r="7" spans="1:5" x14ac:dyDescent="0.2">
      <c r="A7" s="1" t="s">
        <v>50</v>
      </c>
    </row>
    <row r="8" spans="1:5" x14ac:dyDescent="0.2">
      <c r="A8" s="7" t="s">
        <v>188</v>
      </c>
      <c r="B8" s="4">
        <f>'Sales Projections'!B25*'Variable Costs&amp; SUC'!$B$26</f>
        <v>38280</v>
      </c>
      <c r="C8" s="4">
        <f>'Sales Projections'!C25*'Variable Costs&amp; SUC'!$B$26</f>
        <v>69600</v>
      </c>
      <c r="D8" s="4">
        <f>'Sales Projections'!D25*'Variable Costs&amp; SUC'!$B$26</f>
        <v>107879.99999999999</v>
      </c>
      <c r="E8" s="4">
        <f>'Sales Projections'!E25*'Variable Costs&amp; SUC'!$B$26</f>
        <v>156600</v>
      </c>
    </row>
    <row r="9" spans="1:5" x14ac:dyDescent="0.2">
      <c r="A9" s="7" t="s">
        <v>189</v>
      </c>
      <c r="B9" s="4">
        <f>B4*'Variable Costs&amp; SUC'!$B$28</f>
        <v>2047.3425</v>
      </c>
      <c r="C9" s="4">
        <f>C4*'Variable Costs&amp; SUC'!$B$28</f>
        <v>2924.7750000000001</v>
      </c>
      <c r="D9" s="4">
        <f>D4*'Variable Costs&amp; SUC'!$B$28</f>
        <v>3217.2525000000001</v>
      </c>
      <c r="E9" s="4">
        <f>E4*'Variable Costs&amp; SUC'!$B$28</f>
        <v>4387.1624999999995</v>
      </c>
    </row>
    <row r="10" spans="1:5" x14ac:dyDescent="0.2">
      <c r="B10" s="4"/>
      <c r="C10" s="4"/>
      <c r="D10" s="4"/>
      <c r="E10" s="4"/>
    </row>
    <row r="11" spans="1:5" x14ac:dyDescent="0.2">
      <c r="B11" s="4"/>
      <c r="C11" s="4"/>
      <c r="D11" s="4"/>
      <c r="E11" s="4"/>
    </row>
    <row r="12" spans="1:5" x14ac:dyDescent="0.2">
      <c r="A12" s="1" t="s">
        <v>190</v>
      </c>
      <c r="B12" s="4">
        <f t="shared" ref="B12:E12" si="0">(B4+B5)-B8-B9</f>
        <v>84665.657500000001</v>
      </c>
      <c r="C12" s="4">
        <f t="shared" si="0"/>
        <v>142465.22500000001</v>
      </c>
      <c r="D12" s="4">
        <f t="shared" si="0"/>
        <v>201891.7475</v>
      </c>
      <c r="E12" s="4">
        <f t="shared" si="0"/>
        <v>288997.83750000002</v>
      </c>
    </row>
    <row r="13" spans="1:5" x14ac:dyDescent="0.2">
      <c r="B13" s="4"/>
      <c r="C13" s="4"/>
      <c r="D13" s="4"/>
      <c r="E13" s="4"/>
    </row>
    <row r="14" spans="1:5" x14ac:dyDescent="0.2">
      <c r="A14" s="1" t="s">
        <v>191</v>
      </c>
      <c r="B14" s="4"/>
      <c r="C14" s="4"/>
      <c r="D14" s="4"/>
      <c r="E14" s="4"/>
    </row>
    <row r="15" spans="1:5" x14ac:dyDescent="0.2">
      <c r="A15" s="2" t="s">
        <v>153</v>
      </c>
      <c r="B15" s="4">
        <v>5000</v>
      </c>
      <c r="C15" s="4">
        <v>5000</v>
      </c>
      <c r="D15" s="4">
        <v>5000</v>
      </c>
      <c r="E15" s="4">
        <v>5000</v>
      </c>
    </row>
    <row r="16" spans="1:5" x14ac:dyDescent="0.2">
      <c r="A16" s="2" t="s">
        <v>192</v>
      </c>
      <c r="B16" s="4"/>
      <c r="C16" s="4"/>
      <c r="D16" s="4"/>
      <c r="E16" s="4"/>
    </row>
    <row r="17" spans="1:6" x14ac:dyDescent="0.2">
      <c r="A17" s="2" t="s">
        <v>172</v>
      </c>
      <c r="B17" s="4">
        <v>30000</v>
      </c>
      <c r="C17" s="4">
        <v>40000</v>
      </c>
      <c r="D17" s="4">
        <v>40000</v>
      </c>
      <c r="E17" s="4">
        <v>40000</v>
      </c>
    </row>
    <row r="18" spans="1:6" x14ac:dyDescent="0.2">
      <c r="A18" s="2" t="s">
        <v>173</v>
      </c>
      <c r="B18" s="4">
        <v>22500</v>
      </c>
      <c r="C18" s="4">
        <v>22500</v>
      </c>
      <c r="D18" s="4">
        <v>22500</v>
      </c>
      <c r="E18" s="4">
        <v>22500</v>
      </c>
    </row>
    <row r="19" spans="1:6" x14ac:dyDescent="0.2">
      <c r="A19" s="2" t="s">
        <v>174</v>
      </c>
      <c r="B19" s="4">
        <v>210</v>
      </c>
      <c r="C19" s="4">
        <v>210</v>
      </c>
      <c r="D19" s="4">
        <v>210</v>
      </c>
      <c r="E19" s="4">
        <v>210</v>
      </c>
    </row>
    <row r="20" spans="1:6" x14ac:dyDescent="0.2">
      <c r="A20" s="2" t="s">
        <v>175</v>
      </c>
      <c r="B20" s="4">
        <v>90</v>
      </c>
      <c r="C20" s="4">
        <v>90</v>
      </c>
      <c r="D20" s="4">
        <v>90</v>
      </c>
      <c r="E20" s="4">
        <v>90</v>
      </c>
    </row>
    <row r="21" spans="1:6" ht="15.75" customHeight="1" x14ac:dyDescent="0.2">
      <c r="A21" s="2" t="s">
        <v>176</v>
      </c>
      <c r="B21" s="4">
        <v>315</v>
      </c>
      <c r="C21" s="4">
        <v>315</v>
      </c>
      <c r="D21" s="4">
        <v>315</v>
      </c>
      <c r="E21" s="4">
        <v>315</v>
      </c>
    </row>
    <row r="22" spans="1:6" ht="15.75" customHeight="1" x14ac:dyDescent="0.2">
      <c r="A22" s="2" t="s">
        <v>209</v>
      </c>
      <c r="B22" s="4">
        <v>600</v>
      </c>
      <c r="C22" s="4"/>
      <c r="D22" s="4"/>
      <c r="E22" s="4"/>
    </row>
    <row r="23" spans="1:6" ht="15.75" customHeight="1" x14ac:dyDescent="0.2">
      <c r="A23" s="2" t="s">
        <v>178</v>
      </c>
      <c r="B23" s="4">
        <v>500</v>
      </c>
      <c r="C23" s="4">
        <v>500</v>
      </c>
      <c r="D23" s="4">
        <v>500</v>
      </c>
      <c r="E23" s="4">
        <v>500</v>
      </c>
    </row>
    <row r="24" spans="1:6" ht="15.75" customHeight="1" x14ac:dyDescent="0.2">
      <c r="A24" s="89" t="s">
        <v>158</v>
      </c>
      <c r="B24" s="90">
        <f>'Prepaid Expense Schedule'!B26</f>
        <v>2000</v>
      </c>
      <c r="C24" s="90">
        <f>'Prepaid Expense Schedule'!C26</f>
        <v>2000</v>
      </c>
      <c r="D24" s="90">
        <f>'Prepaid Expense Schedule'!D26</f>
        <v>2000</v>
      </c>
      <c r="E24" s="90">
        <f>'Prepaid Expense Schedule'!E26</f>
        <v>2000</v>
      </c>
      <c r="F24" s="9"/>
    </row>
    <row r="25" spans="1:6" ht="15.75" customHeight="1" x14ac:dyDescent="0.2">
      <c r="A25" s="89" t="s">
        <v>88</v>
      </c>
      <c r="B25" s="90">
        <f>'Dep &amp; Amortization Sch'!E18*3</f>
        <v>575</v>
      </c>
      <c r="C25" s="90">
        <f>'Dep &amp; Amortization Sch'!F18*3</f>
        <v>575</v>
      </c>
      <c r="D25" s="90">
        <f>'Dep &amp; Amortization Sch'!G18*3</f>
        <v>575</v>
      </c>
      <c r="E25" s="90">
        <f>'Dep &amp; Amortization Sch'!H18*3</f>
        <v>575</v>
      </c>
    </row>
    <row r="26" spans="1:6" ht="15.75" customHeight="1" x14ac:dyDescent="0.2">
      <c r="A26" s="89" t="s">
        <v>179</v>
      </c>
      <c r="B26" s="90">
        <f>'Dep &amp; Amortization Sch'!E37*3</f>
        <v>187.91666666666666</v>
      </c>
      <c r="C26" s="90">
        <f>'Dep &amp; Amortization Sch'!F37*3</f>
        <v>187.91666666666666</v>
      </c>
      <c r="D26" s="90">
        <f>'Dep &amp; Amortization Sch'!G37*3</f>
        <v>187.91666666666666</v>
      </c>
      <c r="E26" s="90">
        <f>'Dep &amp; Amortization Sch'!H37*3</f>
        <v>187.91666666666666</v>
      </c>
    </row>
    <row r="27" spans="1:6" ht="15.75" customHeight="1" x14ac:dyDescent="0.2">
      <c r="A27" s="2" t="s">
        <v>180</v>
      </c>
      <c r="B27" s="4">
        <f t="shared" ref="B27:E27" si="1">(B17*0.085)+(B18*0.085)</f>
        <v>4462.5</v>
      </c>
      <c r="C27" s="4">
        <f t="shared" si="1"/>
        <v>5312.5000000000009</v>
      </c>
      <c r="D27" s="4">
        <f t="shared" si="1"/>
        <v>5312.5000000000009</v>
      </c>
      <c r="E27" s="4">
        <f t="shared" si="1"/>
        <v>5312.5000000000009</v>
      </c>
    </row>
    <row r="28" spans="1:6" ht="15.75" customHeight="1" x14ac:dyDescent="0.2">
      <c r="A28" s="2" t="s">
        <v>194</v>
      </c>
      <c r="B28" s="4">
        <v>500</v>
      </c>
      <c r="C28" s="4">
        <v>1000</v>
      </c>
      <c r="D28" s="4">
        <v>1500</v>
      </c>
      <c r="E28" s="4">
        <v>1500</v>
      </c>
    </row>
    <row r="29" spans="1:6" ht="15.75" customHeight="1" x14ac:dyDescent="0.2">
      <c r="A29" s="2" t="s">
        <v>195</v>
      </c>
      <c r="B29" s="4"/>
      <c r="C29" s="4">
        <v>1200</v>
      </c>
      <c r="D29" s="4">
        <v>1200</v>
      </c>
      <c r="E29" s="4">
        <v>1200</v>
      </c>
    </row>
    <row r="30" spans="1:6" ht="15.75" customHeight="1" x14ac:dyDescent="0.2">
      <c r="A30" s="2" t="s">
        <v>196</v>
      </c>
      <c r="B30" s="4"/>
      <c r="C30" s="4"/>
      <c r="D30" s="4"/>
      <c r="E30" s="4"/>
    </row>
    <row r="31" spans="1:6" ht="15.75" customHeight="1" x14ac:dyDescent="0.2">
      <c r="A31" s="2" t="s">
        <v>197</v>
      </c>
      <c r="B31" s="4"/>
      <c r="C31" s="4"/>
      <c r="D31" s="4"/>
      <c r="E31" s="4"/>
    </row>
    <row r="32" spans="1:6" ht="15.75" customHeight="1" x14ac:dyDescent="0.2">
      <c r="A32" s="2" t="s">
        <v>198</v>
      </c>
      <c r="B32" s="4"/>
      <c r="C32" s="4"/>
      <c r="D32" s="4"/>
      <c r="E32" s="4"/>
    </row>
    <row r="33" spans="1:26" ht="15.75" customHeight="1" x14ac:dyDescent="0.15"/>
    <row r="34" spans="1:26" ht="15.75" customHeight="1" x14ac:dyDescent="0.2">
      <c r="A34" s="1" t="s">
        <v>199</v>
      </c>
      <c r="B34" s="4">
        <f>SUM(B15:B31)</f>
        <v>66940.416666666657</v>
      </c>
      <c r="C34" s="4">
        <f t="shared" ref="C34:E34" si="2">SUM(C15:C32)</f>
        <v>78890.416666666672</v>
      </c>
      <c r="D34" s="4">
        <f t="shared" si="2"/>
        <v>79390.416666666672</v>
      </c>
      <c r="E34" s="4">
        <f t="shared" si="2"/>
        <v>79390.416666666672</v>
      </c>
    </row>
    <row r="35" spans="1:26" ht="15.75" customHeight="1" x14ac:dyDescent="0.15"/>
    <row r="36" spans="1:26" ht="15.75" customHeight="1" x14ac:dyDescent="0.2">
      <c r="A36" s="87" t="s">
        <v>200</v>
      </c>
      <c r="B36" s="96">
        <f t="shared" ref="B36:E36" si="3">B12-B34</f>
        <v>17725.240833333344</v>
      </c>
      <c r="C36" s="96">
        <f t="shared" si="3"/>
        <v>63574.808333333334</v>
      </c>
      <c r="D36" s="96">
        <f t="shared" si="3"/>
        <v>122501.33083333333</v>
      </c>
      <c r="E36" s="96">
        <f t="shared" si="3"/>
        <v>209607.42083333334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.75" customHeight="1" x14ac:dyDescent="0.2">
      <c r="B37" s="4"/>
      <c r="C37" s="4"/>
      <c r="D37" s="4"/>
      <c r="E37" s="4"/>
    </row>
    <row r="38" spans="1:26" ht="15.75" customHeight="1" x14ac:dyDescent="0.15"/>
    <row r="39" spans="1:26" ht="15.75" customHeight="1" x14ac:dyDescent="0.15"/>
    <row r="40" spans="1:26" ht="15.75" customHeight="1" x14ac:dyDescent="0.15"/>
    <row r="41" spans="1:26" ht="15.75" customHeight="1" x14ac:dyDescent="0.15"/>
    <row r="42" spans="1:26" ht="15.75" customHeight="1" x14ac:dyDescent="0.15"/>
    <row r="43" spans="1:26" ht="15.75" customHeight="1" x14ac:dyDescent="0.15"/>
    <row r="44" spans="1:26" ht="15.75" customHeight="1" x14ac:dyDescent="0.15"/>
    <row r="45" spans="1:26" ht="15.75" customHeight="1" x14ac:dyDescent="0.15"/>
    <row r="46" spans="1:26" ht="15.75" customHeight="1" x14ac:dyDescent="0.15"/>
    <row r="47" spans="1:26" ht="15.75" customHeight="1" x14ac:dyDescent="0.15"/>
    <row r="48" spans="1:2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Sales Projections</vt:lpstr>
      <vt:lpstr>Variable Costs&amp; SUC</vt:lpstr>
      <vt:lpstr>Capital Budget Expenditures</vt:lpstr>
      <vt:lpstr>Dep &amp; Amortization Sch</vt:lpstr>
      <vt:lpstr>Prepaid Expense Schedule</vt:lpstr>
      <vt:lpstr>Q.2 Break-even</vt:lpstr>
      <vt:lpstr>IS YR 1</vt:lpstr>
      <vt:lpstr>IS YR 2</vt:lpstr>
      <vt:lpstr>IS YR 3</vt:lpstr>
      <vt:lpstr>BS YR1</vt:lpstr>
      <vt:lpstr>BS YR2 </vt:lpstr>
      <vt:lpstr>BS YR3</vt:lpstr>
      <vt:lpstr>Cash Flow YR 1</vt:lpstr>
      <vt:lpstr>Cash Flow YR2</vt:lpstr>
      <vt:lpstr>Cash Flow YR3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2020-10-03T00:17:24Z</dcterms:modified>
</cp:coreProperties>
</file>