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-165" windowWidth="27795" windowHeight="14310" activeTab="3"/>
  </bookViews>
  <sheets>
    <sheet name="meshing stuff" sheetId="1" r:id="rId1"/>
    <sheet name="p4 results" sheetId="2" r:id="rId2"/>
    <sheet name="p5 results" sheetId="3" r:id="rId3"/>
    <sheet name="2D Subray" sheetId="4" r:id="rId4"/>
    <sheet name="2D Subray - UO2 Assembly" sheetId="5" r:id="rId5"/>
    <sheet name="2D Subray - Core A00B10C10" sheetId="6" r:id="rId6"/>
    <sheet name="Sheet2" sheetId="7" r:id="rId7"/>
  </sheets>
  <calcPr calcId="145621"/>
</workbook>
</file>

<file path=xl/calcChain.xml><?xml version="1.0" encoding="utf-8"?>
<calcChain xmlns="http://schemas.openxmlformats.org/spreadsheetml/2006/main">
  <c r="AB35" i="4" l="1"/>
  <c r="AB37" i="4"/>
  <c r="AB38" i="4"/>
  <c r="AB39" i="4"/>
  <c r="AB40" i="4"/>
  <c r="AB41" i="4"/>
  <c r="AB42" i="4"/>
  <c r="AB43" i="4"/>
  <c r="AB45" i="4"/>
  <c r="AL85" i="4"/>
  <c r="AL84" i="4" s="1"/>
  <c r="D77" i="4" s="1"/>
  <c r="AK85" i="4"/>
  <c r="AH85" i="4"/>
  <c r="AH84" i="4" s="1"/>
  <c r="D76" i="4" s="1"/>
  <c r="AG85" i="4"/>
  <c r="AG84" i="4" s="1"/>
  <c r="C76" i="4" s="1"/>
  <c r="AD85" i="4"/>
  <c r="AD84" i="4" s="1"/>
  <c r="D75" i="4" s="1"/>
  <c r="AC85" i="4"/>
  <c r="AC84" i="4" s="1"/>
  <c r="C75" i="4" s="1"/>
  <c r="Z85" i="4"/>
  <c r="Z84" i="4" s="1"/>
  <c r="D81" i="4" s="1"/>
  <c r="Y85" i="4"/>
  <c r="Y84" i="4" s="1"/>
  <c r="C81" i="4" s="1"/>
  <c r="V85" i="4"/>
  <c r="V84" i="4" s="1"/>
  <c r="D80" i="4" s="1"/>
  <c r="U85" i="4"/>
  <c r="U84" i="4" s="1"/>
  <c r="C80" i="4" s="1"/>
  <c r="R85" i="4"/>
  <c r="R84" i="4" s="1"/>
  <c r="D79" i="4" s="1"/>
  <c r="Q85" i="4"/>
  <c r="Q84" i="4" s="1"/>
  <c r="C79" i="4" s="1"/>
  <c r="N85" i="4"/>
  <c r="N84" i="4" s="1"/>
  <c r="D78" i="4" s="1"/>
  <c r="M85" i="4"/>
  <c r="M84" i="4" s="1"/>
  <c r="C78" i="4" s="1"/>
  <c r="AK84" i="4"/>
  <c r="C77" i="4" s="1"/>
  <c r="AF84" i="4" a="1"/>
  <c r="X84" i="4" a="1"/>
  <c r="P84" i="4" a="1"/>
  <c r="AJ83" i="4"/>
  <c r="AF83" i="4"/>
  <c r="AB83" i="4"/>
  <c r="X83" i="4"/>
  <c r="T83" i="4"/>
  <c r="P83" i="4"/>
  <c r="L83" i="4"/>
  <c r="AJ81" i="4"/>
  <c r="AF81" i="4"/>
  <c r="AB81" i="4"/>
  <c r="X81" i="4"/>
  <c r="T81" i="4"/>
  <c r="P81" i="4"/>
  <c r="L81" i="4"/>
  <c r="AJ80" i="4"/>
  <c r="AF80" i="4"/>
  <c r="AB80" i="4"/>
  <c r="X80" i="4"/>
  <c r="T80" i="4"/>
  <c r="P80" i="4"/>
  <c r="L80" i="4"/>
  <c r="AJ79" i="4"/>
  <c r="AF79" i="4"/>
  <c r="AB79" i="4"/>
  <c r="X79" i="4"/>
  <c r="T79" i="4"/>
  <c r="P79" i="4"/>
  <c r="L79" i="4"/>
  <c r="AJ78" i="4"/>
  <c r="AF78" i="4"/>
  <c r="AB78" i="4"/>
  <c r="X78" i="4"/>
  <c r="T78" i="4"/>
  <c r="P78" i="4"/>
  <c r="L78" i="4"/>
  <c r="AJ77" i="4"/>
  <c r="AF77" i="4"/>
  <c r="AB77" i="4"/>
  <c r="X77" i="4"/>
  <c r="T77" i="4"/>
  <c r="P77" i="4"/>
  <c r="L77" i="4"/>
  <c r="AJ76" i="4"/>
  <c r="AF76" i="4"/>
  <c r="AB76" i="4"/>
  <c r="AB86" i="4" s="1"/>
  <c r="X76" i="4"/>
  <c r="T76" i="4"/>
  <c r="P76" i="4"/>
  <c r="L76" i="4"/>
  <c r="L86" i="4" s="1"/>
  <c r="AJ75" i="4"/>
  <c r="AF75" i="4"/>
  <c r="AB75" i="4"/>
  <c r="X75" i="4"/>
  <c r="T75" i="4"/>
  <c r="P75" i="4"/>
  <c r="L75" i="4"/>
  <c r="AJ73" i="4"/>
  <c r="AF73" i="4"/>
  <c r="AB73" i="4"/>
  <c r="X73" i="4"/>
  <c r="T73" i="4"/>
  <c r="P73" i="4"/>
  <c r="L73" i="4"/>
  <c r="X85" i="4" l="1"/>
  <c r="P86" i="4"/>
  <c r="P84" i="4"/>
  <c r="B79" i="4" s="1"/>
  <c r="P85" i="4"/>
  <c r="AF85" i="4"/>
  <c r="AF84" i="4"/>
  <c r="B76" i="4" s="1"/>
  <c r="X86" i="4"/>
  <c r="AF86" i="4"/>
  <c r="T86" i="4"/>
  <c r="AJ86" i="4"/>
  <c r="X84" i="4"/>
  <c r="B81" i="4" s="1"/>
  <c r="AJ84" i="4" a="1"/>
  <c r="AJ84" i="4" s="1"/>
  <c r="B77" i="4" s="1"/>
  <c r="T84" i="4" a="1"/>
  <c r="T84" i="4" s="1"/>
  <c r="B80" i="4" s="1"/>
  <c r="AB84" i="4" a="1"/>
  <c r="AB84" i="4" s="1"/>
  <c r="B75" i="4" s="1"/>
  <c r="L84" i="4" a="1"/>
  <c r="L84" i="4" s="1"/>
  <c r="B78" i="4" s="1"/>
  <c r="L85" i="4"/>
  <c r="AB85" i="4"/>
  <c r="T85" i="4"/>
  <c r="AJ85" i="4"/>
  <c r="D62" i="4" l="1"/>
  <c r="C59" i="4"/>
  <c r="D25" i="4"/>
  <c r="D24" i="4"/>
  <c r="D23" i="4"/>
  <c r="D22" i="4"/>
  <c r="D21" i="4"/>
  <c r="D20" i="4"/>
  <c r="C25" i="4"/>
  <c r="C24" i="4"/>
  <c r="C23" i="4"/>
  <c r="C22" i="4"/>
  <c r="C21" i="4"/>
  <c r="C20" i="4"/>
  <c r="D19" i="4"/>
  <c r="C19" i="4"/>
  <c r="B21" i="4"/>
  <c r="B20" i="4"/>
  <c r="B19" i="4"/>
  <c r="B25" i="4"/>
  <c r="B24" i="4"/>
  <c r="B23" i="4"/>
  <c r="B22" i="4"/>
  <c r="AD29" i="4" a="1"/>
  <c r="AD29" i="4" s="1"/>
  <c r="AD28" i="4" s="1"/>
  <c r="AC29" i="4" a="1"/>
  <c r="AC29" i="4" s="1"/>
  <c r="AC28" i="4" s="1"/>
  <c r="R29" i="4" a="1"/>
  <c r="R29" i="4" s="1"/>
  <c r="R28" i="4" s="1"/>
  <c r="Q29" i="4" a="1"/>
  <c r="Q29" i="4"/>
  <c r="M29" i="4" a="1"/>
  <c r="M29" i="4"/>
  <c r="M28" i="4" a="1"/>
  <c r="M28" i="4"/>
  <c r="L28" i="4" a="1"/>
  <c r="L28" i="4"/>
  <c r="AL29" i="4"/>
  <c r="AL28" i="4" s="1"/>
  <c r="AK29" i="4"/>
  <c r="AK28" i="4" s="1"/>
  <c r="AH29" i="4"/>
  <c r="AH28" i="4" s="1"/>
  <c r="AG29" i="4"/>
  <c r="AG28" i="4" s="1"/>
  <c r="Z29" i="4"/>
  <c r="Y29" i="4"/>
  <c r="Y28" i="4" s="1"/>
  <c r="V29" i="4"/>
  <c r="V28" i="4" s="1"/>
  <c r="U29" i="4"/>
  <c r="U28" i="4" s="1"/>
  <c r="Q28" i="4"/>
  <c r="N29" i="4"/>
  <c r="N28" i="4" s="1"/>
  <c r="Z28" i="4"/>
  <c r="AJ27" i="4"/>
  <c r="AF27" i="4"/>
  <c r="AB27" i="4"/>
  <c r="X27" i="4"/>
  <c r="T27" i="4"/>
  <c r="P27" i="4"/>
  <c r="L27" i="4"/>
  <c r="AJ25" i="4"/>
  <c r="AF25" i="4"/>
  <c r="AB25" i="4"/>
  <c r="X25" i="4"/>
  <c r="T25" i="4"/>
  <c r="P25" i="4"/>
  <c r="L25" i="4"/>
  <c r="AJ24" i="4"/>
  <c r="AF24" i="4"/>
  <c r="AB24" i="4"/>
  <c r="X24" i="4"/>
  <c r="T24" i="4"/>
  <c r="P24" i="4"/>
  <c r="L24" i="4"/>
  <c r="AJ23" i="4"/>
  <c r="AF23" i="4"/>
  <c r="AB23" i="4"/>
  <c r="X23" i="4"/>
  <c r="T23" i="4"/>
  <c r="P23" i="4"/>
  <c r="L23" i="4"/>
  <c r="AJ22" i="4"/>
  <c r="AF22" i="4"/>
  <c r="AB22" i="4"/>
  <c r="X22" i="4"/>
  <c r="T22" i="4"/>
  <c r="P22" i="4"/>
  <c r="L22" i="4"/>
  <c r="AJ21" i="4"/>
  <c r="AJ28" i="4" s="1" a="1"/>
  <c r="AJ28" i="4" s="1"/>
  <c r="AF21" i="4"/>
  <c r="AB21" i="4"/>
  <c r="X21" i="4"/>
  <c r="T21" i="4"/>
  <c r="T28" i="4" s="1" a="1"/>
  <c r="P21" i="4"/>
  <c r="L21" i="4"/>
  <c r="AJ20" i="4"/>
  <c r="AF20" i="4"/>
  <c r="AF28" i="4" s="1" a="1"/>
  <c r="AB20" i="4"/>
  <c r="X20" i="4"/>
  <c r="T20" i="4"/>
  <c r="P20" i="4"/>
  <c r="P28" i="4" s="1" a="1"/>
  <c r="L20" i="4"/>
  <c r="AJ19" i="4"/>
  <c r="AF19" i="4"/>
  <c r="AB19" i="4"/>
  <c r="X19" i="4"/>
  <c r="T19" i="4"/>
  <c r="P19" i="4"/>
  <c r="L19" i="4"/>
  <c r="AJ17" i="4"/>
  <c r="AF17" i="4"/>
  <c r="AB17" i="4"/>
  <c r="X17" i="4"/>
  <c r="T17" i="4"/>
  <c r="P17" i="4"/>
  <c r="L17" i="4"/>
  <c r="AL66" i="4"/>
  <c r="AL65" i="4" s="1"/>
  <c r="D58" i="4" s="1"/>
  <c r="AK66" i="4"/>
  <c r="AK65" i="4" s="1"/>
  <c r="C58" i="4" s="1"/>
  <c r="AH66" i="4"/>
  <c r="AH65" i="4" s="1"/>
  <c r="D57" i="4" s="1"/>
  <c r="AG66" i="4"/>
  <c r="AG65" i="4" s="1"/>
  <c r="C57" i="4" s="1"/>
  <c r="AD66" i="4"/>
  <c r="AD65" i="4" s="1"/>
  <c r="D56" i="4" s="1"/>
  <c r="AC66" i="4"/>
  <c r="AC65" i="4" s="1"/>
  <c r="C56" i="4" s="1"/>
  <c r="Z66" i="4"/>
  <c r="Z65" i="4" s="1"/>
  <c r="Y66" i="4"/>
  <c r="Y65" i="4" s="1"/>
  <c r="C62" i="4" s="1"/>
  <c r="V66" i="4"/>
  <c r="V65" i="4" s="1"/>
  <c r="D61" i="4" s="1"/>
  <c r="U66" i="4"/>
  <c r="U65" i="4" s="1"/>
  <c r="C61" i="4" s="1"/>
  <c r="R66" i="4"/>
  <c r="R65" i="4" s="1"/>
  <c r="D60" i="4" s="1"/>
  <c r="Q66" i="4"/>
  <c r="Q65" i="4" s="1"/>
  <c r="C60" i="4" s="1"/>
  <c r="N66" i="4"/>
  <c r="N65" i="4" s="1"/>
  <c r="D59" i="4" s="1"/>
  <c r="M66" i="4"/>
  <c r="M65" i="4" s="1"/>
  <c r="AH46" i="4"/>
  <c r="D38" i="4" s="1"/>
  <c r="AD46" i="4"/>
  <c r="D37" i="4" s="1"/>
  <c r="AL47" i="4"/>
  <c r="AL46" i="4" s="1"/>
  <c r="D39" i="4" s="1"/>
  <c r="AK47" i="4"/>
  <c r="AK46" i="4" s="1"/>
  <c r="C39" i="4" s="1"/>
  <c r="AH47" i="4"/>
  <c r="AG47" i="4"/>
  <c r="AG46" i="4" s="1"/>
  <c r="C38" i="4" s="1"/>
  <c r="AD47" i="4"/>
  <c r="AC47" i="4"/>
  <c r="AC46" i="4" s="1"/>
  <c r="C37" i="4" s="1"/>
  <c r="Z47" i="4"/>
  <c r="Z46" i="4" s="1"/>
  <c r="D43" i="4" s="1"/>
  <c r="Y47" i="4"/>
  <c r="Y46" i="4" s="1"/>
  <c r="C43" i="4" s="1"/>
  <c r="V47" i="4"/>
  <c r="V46" i="4" s="1"/>
  <c r="D42" i="4" s="1"/>
  <c r="U47" i="4"/>
  <c r="U46" i="4" s="1"/>
  <c r="C42" i="4" s="1"/>
  <c r="R47" i="4"/>
  <c r="R46" i="4" s="1"/>
  <c r="D41" i="4" s="1"/>
  <c r="Q47" i="4"/>
  <c r="Q46" i="4" s="1"/>
  <c r="C41" i="4" s="1"/>
  <c r="N47" i="4"/>
  <c r="N46" i="4" s="1"/>
  <c r="D40" i="4" s="1"/>
  <c r="M47" i="4"/>
  <c r="M46" i="4" s="1"/>
  <c r="C40" i="4" s="1"/>
  <c r="T35" i="4"/>
  <c r="T37" i="4"/>
  <c r="T38" i="4"/>
  <c r="T39" i="4"/>
  <c r="T40" i="4"/>
  <c r="T41" i="4"/>
  <c r="T42" i="4"/>
  <c r="T43" i="4"/>
  <c r="T45" i="4"/>
  <c r="AJ64" i="4"/>
  <c r="AF64" i="4"/>
  <c r="AB64" i="4"/>
  <c r="X64" i="4"/>
  <c r="T64" i="4"/>
  <c r="P64" i="4"/>
  <c r="L64" i="4"/>
  <c r="AJ62" i="4"/>
  <c r="AF62" i="4"/>
  <c r="AB62" i="4"/>
  <c r="X62" i="4"/>
  <c r="T62" i="4"/>
  <c r="P62" i="4"/>
  <c r="L62" i="4"/>
  <c r="AJ61" i="4"/>
  <c r="AF61" i="4"/>
  <c r="AB61" i="4"/>
  <c r="X61" i="4"/>
  <c r="T61" i="4"/>
  <c r="P61" i="4"/>
  <c r="L61" i="4"/>
  <c r="AJ60" i="4"/>
  <c r="AF60" i="4"/>
  <c r="AB60" i="4"/>
  <c r="X60" i="4"/>
  <c r="T60" i="4"/>
  <c r="P60" i="4"/>
  <c r="L60" i="4"/>
  <c r="AJ59" i="4"/>
  <c r="AF59" i="4"/>
  <c r="AB59" i="4"/>
  <c r="X59" i="4"/>
  <c r="T59" i="4"/>
  <c r="P59" i="4"/>
  <c r="L59" i="4"/>
  <c r="AJ58" i="4"/>
  <c r="AF58" i="4"/>
  <c r="AB58" i="4"/>
  <c r="X58" i="4"/>
  <c r="T58" i="4"/>
  <c r="P58" i="4"/>
  <c r="L58" i="4"/>
  <c r="AJ57" i="4"/>
  <c r="AF57" i="4"/>
  <c r="AB57" i="4"/>
  <c r="X57" i="4"/>
  <c r="T57" i="4"/>
  <c r="P57" i="4"/>
  <c r="L57" i="4"/>
  <c r="AJ56" i="4"/>
  <c r="AJ65" i="4" s="1" a="1"/>
  <c r="AF56" i="4"/>
  <c r="AB56" i="4"/>
  <c r="X56" i="4"/>
  <c r="T56" i="4"/>
  <c r="P56" i="4"/>
  <c r="L56" i="4"/>
  <c r="AJ54" i="4"/>
  <c r="AF54" i="4"/>
  <c r="AB54" i="4"/>
  <c r="X54" i="4"/>
  <c r="T54" i="4"/>
  <c r="P54" i="4"/>
  <c r="L54" i="4"/>
  <c r="AJ45" i="4"/>
  <c r="AJ43" i="4"/>
  <c r="AJ42" i="4"/>
  <c r="AJ41" i="4"/>
  <c r="AJ40" i="4"/>
  <c r="AJ39" i="4"/>
  <c r="AJ38" i="4"/>
  <c r="AJ37" i="4"/>
  <c r="AJ35" i="4"/>
  <c r="AF45" i="4"/>
  <c r="AF43" i="4"/>
  <c r="AF42" i="4"/>
  <c r="AF41" i="4"/>
  <c r="AF40" i="4"/>
  <c r="AF39" i="4"/>
  <c r="AF38" i="4"/>
  <c r="AF37" i="4"/>
  <c r="AF35" i="4"/>
  <c r="X45" i="4"/>
  <c r="X43" i="4"/>
  <c r="X42" i="4"/>
  <c r="X41" i="4"/>
  <c r="X40" i="4"/>
  <c r="X39" i="4"/>
  <c r="X38" i="4"/>
  <c r="X37" i="4"/>
  <c r="X35" i="4"/>
  <c r="P45" i="4"/>
  <c r="P43" i="4"/>
  <c r="P42" i="4"/>
  <c r="P41" i="4"/>
  <c r="P40" i="4"/>
  <c r="P39" i="4"/>
  <c r="P38" i="4"/>
  <c r="P37" i="4"/>
  <c r="P35" i="4"/>
  <c r="L45" i="4"/>
  <c r="L43" i="4"/>
  <c r="L42" i="4"/>
  <c r="L41" i="4"/>
  <c r="L40" i="4"/>
  <c r="L39" i="4"/>
  <c r="L38" i="4"/>
  <c r="L37" i="4"/>
  <c r="L35" i="4"/>
  <c r="L30" i="4" l="1"/>
  <c r="AJ30" i="4"/>
  <c r="AF28" i="4"/>
  <c r="AB30" i="4"/>
  <c r="T28" i="4"/>
  <c r="P28" i="4"/>
  <c r="T30" i="4"/>
  <c r="X30" i="4"/>
  <c r="P29" i="4"/>
  <c r="AF29" i="4"/>
  <c r="X29" i="4"/>
  <c r="X28" i="4" a="1"/>
  <c r="X28" i="4" s="1"/>
  <c r="AB28" i="4" a="1"/>
  <c r="AB28" i="4" s="1"/>
  <c r="L29" i="4"/>
  <c r="AB29" i="4"/>
  <c r="T29" i="4"/>
  <c r="AJ29" i="4"/>
  <c r="P30" i="4"/>
  <c r="AF30" i="4"/>
  <c r="AJ65" i="4"/>
  <c r="B58" i="4" s="1"/>
  <c r="T66" i="4"/>
  <c r="X65" i="4" a="1"/>
  <c r="X65" i="4" s="1"/>
  <c r="B62" i="4" s="1"/>
  <c r="L47" i="4"/>
  <c r="P47" i="4"/>
  <c r="AB48" i="4"/>
  <c r="AF48" i="4"/>
  <c r="AJ48" i="4"/>
  <c r="L65" i="4" a="1"/>
  <c r="L65" i="4" s="1"/>
  <c r="B59" i="4" s="1"/>
  <c r="AB66" i="4"/>
  <c r="T67" i="4"/>
  <c r="AJ67" i="4"/>
  <c r="L67" i="4"/>
  <c r="AB67" i="4"/>
  <c r="X46" i="4" a="1"/>
  <c r="X46" i="4" s="1"/>
  <c r="B43" i="4" s="1"/>
  <c r="P66" i="4"/>
  <c r="AF66" i="4"/>
  <c r="P65" i="4" a="1"/>
  <c r="P65" i="4" s="1"/>
  <c r="B60" i="4" s="1"/>
  <c r="AB65" i="4" a="1"/>
  <c r="AB65" i="4" s="1"/>
  <c r="B56" i="4" s="1"/>
  <c r="T46" i="4" a="1"/>
  <c r="T46" i="4" s="1"/>
  <c r="B42" i="4" s="1"/>
  <c r="AF67" i="4"/>
  <c r="P67" i="4"/>
  <c r="X66" i="4"/>
  <c r="L48" i="4"/>
  <c r="AF46" i="4" a="1"/>
  <c r="AF46" i="4" s="1"/>
  <c r="B38" i="4" s="1"/>
  <c r="P46" i="4" a="1"/>
  <c r="P46" i="4" s="1"/>
  <c r="B41" i="4" s="1"/>
  <c r="AJ46" i="4" a="1"/>
  <c r="AJ46" i="4" s="1"/>
  <c r="B39" i="4" s="1"/>
  <c r="AF65" i="4" a="1"/>
  <c r="AF65" i="4" s="1"/>
  <c r="B57" i="4" s="1"/>
  <c r="T47" i="4"/>
  <c r="AJ66" i="4"/>
  <c r="L66" i="4"/>
  <c r="X47" i="4"/>
  <c r="T65" i="4" a="1"/>
  <c r="T65" i="4" s="1"/>
  <c r="B61" i="4" s="1"/>
  <c r="X67" i="4"/>
  <c r="AB47" i="4"/>
  <c r="P48" i="4"/>
  <c r="L46" i="4" a="1"/>
  <c r="L46" i="4" s="1"/>
  <c r="B40" i="4" s="1"/>
  <c r="AB46" i="4" a="1"/>
  <c r="AB46" i="4" s="1"/>
  <c r="B37" i="4" s="1"/>
  <c r="AF47" i="4"/>
  <c r="AJ47" i="4"/>
  <c r="X48" i="4"/>
  <c r="T48" i="4"/>
  <c r="T4" i="3"/>
  <c r="S8" i="3"/>
  <c r="R8" i="3"/>
  <c r="T8" i="3" s="1"/>
  <c r="T7" i="3"/>
  <c r="R7" i="3"/>
  <c r="S7" i="3" s="1"/>
  <c r="R6" i="3"/>
  <c r="T6" i="3" s="1"/>
  <c r="R5" i="3"/>
  <c r="T5" i="3" s="1"/>
  <c r="R4" i="3"/>
  <c r="G5" i="3"/>
  <c r="U8" i="2"/>
  <c r="U7" i="2"/>
  <c r="U6" i="2"/>
  <c r="U5" i="2"/>
  <c r="U4" i="2"/>
  <c r="T8" i="2"/>
  <c r="S8" i="2"/>
  <c r="T7" i="2"/>
  <c r="S7" i="2"/>
  <c r="S6" i="2"/>
  <c r="T6" i="2" s="1"/>
  <c r="S5" i="2"/>
  <c r="T5" i="2" s="1"/>
  <c r="S4" i="2"/>
  <c r="T4" i="2" s="1"/>
  <c r="G8" i="3"/>
  <c r="G7" i="3"/>
  <c r="G6" i="3"/>
  <c r="G4" i="3"/>
  <c r="I12" i="3"/>
  <c r="S5" i="3" l="1"/>
  <c r="S6" i="3"/>
  <c r="S4" i="3"/>
  <c r="H8" i="3"/>
  <c r="H7" i="3"/>
  <c r="H6" i="3"/>
  <c r="H5" i="3"/>
  <c r="H4" i="3"/>
  <c r="H7" i="2"/>
  <c r="H6" i="2"/>
  <c r="H5" i="2"/>
  <c r="H4" i="2"/>
  <c r="H3" i="2"/>
  <c r="G7" i="2"/>
  <c r="G6" i="2"/>
  <c r="G5" i="2"/>
  <c r="G4" i="2"/>
  <c r="G3" i="2"/>
  <c r="I10" i="2"/>
  <c r="I8" i="3" l="1"/>
  <c r="I7" i="3"/>
  <c r="I6" i="3"/>
  <c r="I5" i="3"/>
  <c r="I4" i="3" l="1"/>
  <c r="I7" i="2" l="1"/>
  <c r="I4" i="2"/>
  <c r="I6" i="2"/>
  <c r="I5" i="2"/>
  <c r="I3" i="2"/>
  <c r="N40" i="1" l="1"/>
  <c r="K62" i="1"/>
  <c r="K54" i="1"/>
  <c r="K53" i="1"/>
  <c r="K46" i="1"/>
  <c r="K45" i="1"/>
  <c r="K38" i="1"/>
  <c r="K37" i="1"/>
  <c r="K30" i="1"/>
  <c r="K29" i="1"/>
  <c r="K22" i="1"/>
  <c r="K21" i="1"/>
  <c r="K14" i="1"/>
  <c r="K13" i="1"/>
  <c r="J59" i="1"/>
  <c r="K59" i="1" s="1"/>
  <c r="J62" i="1"/>
  <c r="J61" i="1"/>
  <c r="J58" i="1"/>
  <c r="K58" i="1" s="1"/>
  <c r="J57" i="1"/>
  <c r="K57" i="1" s="1"/>
  <c r="J56" i="1"/>
  <c r="K56" i="1" s="1"/>
  <c r="J55" i="1"/>
  <c r="K55" i="1" s="1"/>
  <c r="J54" i="1"/>
  <c r="J53" i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J45" i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J37" i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J29" i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J21" i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J13" i="1"/>
  <c r="J12" i="1"/>
  <c r="K12" i="1" s="1"/>
  <c r="J11" i="1"/>
  <c r="K11" i="1" s="1"/>
  <c r="J10" i="1"/>
  <c r="K10" i="1" s="1"/>
  <c r="J9" i="1"/>
  <c r="K9" i="1" s="1"/>
  <c r="J7" i="1"/>
  <c r="K8" i="1" s="1"/>
  <c r="J6" i="1"/>
  <c r="N41" i="1" l="1"/>
  <c r="O41" i="1" s="1"/>
  <c r="K7" i="1"/>
  <c r="L42" i="1"/>
  <c r="J60" i="1"/>
  <c r="K60" i="1" l="1"/>
  <c r="K61" i="1"/>
  <c r="H61" i="1"/>
  <c r="J63" i="1" s="1"/>
  <c r="K63" i="1" s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4" i="1"/>
  <c r="B7" i="1" s="1"/>
  <c r="L1" i="1" l="1"/>
  <c r="H62" i="1"/>
  <c r="J64" i="1" s="1"/>
  <c r="K64" i="1" s="1"/>
</calcChain>
</file>

<file path=xl/sharedStrings.xml><?xml version="1.0" encoding="utf-8"?>
<sst xmlns="http://schemas.openxmlformats.org/spreadsheetml/2006/main" count="401" uniqueCount="64">
  <si>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</si>
  <si>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</si>
  <si>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</si>
  <si>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</si>
  <si>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</si>
  <si>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</si>
  <si>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</si>
  <si>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</si>
  <si>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</si>
  <si>
    <t>case</t>
  </si>
  <si>
    <t>keff diff</t>
  </si>
  <si>
    <t>power</t>
  </si>
  <si>
    <t>outers</t>
  </si>
  <si>
    <t>runtime</t>
  </si>
  <si>
    <t>ratio</t>
  </si>
  <si>
    <t>ref</t>
  </si>
  <si>
    <t>none</t>
  </si>
  <si>
    <t>poly</t>
  </si>
  <si>
    <t>subplane</t>
  </si>
  <si>
    <t>cpm</t>
  </si>
  <si>
    <t>rms</t>
  </si>
  <si>
    <t>max</t>
  </si>
  <si>
    <t>n/a</t>
  </si>
  <si>
    <t>CMFD iters</t>
  </si>
  <si>
    <t>MG-CMFD</t>
  </si>
  <si>
    <t>core-hours</t>
  </si>
  <si>
    <t>Plane 32 only</t>
  </si>
  <si>
    <t>Plane 32 Only</t>
  </si>
  <si>
    <t>Rod Position</t>
  </si>
  <si>
    <t>Reference</t>
  </si>
  <si>
    <t>Subray-0</t>
  </si>
  <si>
    <t>Subray-1</t>
  </si>
  <si>
    <t>Subray-2</t>
  </si>
  <si>
    <t>Subray-3</t>
  </si>
  <si>
    <t>None</t>
  </si>
  <si>
    <t>Subplane</t>
  </si>
  <si>
    <t>SCP</t>
  </si>
  <si>
    <t>UO2 assembly</t>
  </si>
  <si>
    <t>Pin Powers</t>
  </si>
  <si>
    <t>RMS</t>
  </si>
  <si>
    <t>Max</t>
  </si>
  <si>
    <t>k-eff</t>
  </si>
  <si>
    <t>Value</t>
  </si>
  <si>
    <t>Diff.</t>
  </si>
  <si>
    <t>Abs. Average</t>
  </si>
  <si>
    <t>Core A00B10C10</t>
  </si>
  <si>
    <t>Average</t>
  </si>
  <si>
    <t>stdev</t>
  </si>
  <si>
    <t>3x3</t>
  </si>
  <si>
    <t xml:space="preserve">c5g7_3x3_ref_00:     k-eff </t>
  </si>
  <si>
    <t xml:space="preserve">c5g7_3x3_ref_02:     k-eff </t>
  </si>
  <si>
    <t xml:space="preserve">c5g7_3x3_ref_03:     k-eff </t>
  </si>
  <si>
    <t xml:space="preserve">c5g7_3x3_ref_04:     k-eff </t>
  </si>
  <si>
    <t xml:space="preserve">c5g7_3x3_ref_05:     k-eff </t>
  </si>
  <si>
    <t xml:space="preserve">c5g7_3x3_ref_06:     k-eff </t>
  </si>
  <si>
    <t xml:space="preserve">c5g7_3x3_ref_07:     k-eff </t>
  </si>
  <si>
    <t xml:space="preserve">c5g7_3x3_ref_08:     k-eff </t>
  </si>
  <si>
    <t xml:space="preserve">c5g7_3x3_ref_10:     k-eff </t>
  </si>
  <si>
    <t xml:space="preserve">c5g7_3x3_ref_01:     k-eff </t>
  </si>
  <si>
    <t xml:space="preserve">c5g7_3x3_ref_09:     k-eff </t>
  </si>
  <si>
    <t>RMS:</t>
  </si>
  <si>
    <t>k-eff Diff.</t>
  </si>
  <si>
    <t>Subplane+CP</t>
  </si>
  <si>
    <t>Core A10B10C00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</si>
</sst>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##\%;[Red]\(0.##\%\)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  <xf numFmtId="0" fontId="2" fillId="3" borderId="1" xfId="2" applyBorder="1"/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3" fillId="4" borderId="2" xfId="3" applyBorder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alcChain" Target="calcChain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 Subray'!$J$32</c:f>
              <c:strCache>
                <c:ptCount val="1"/>
                <c:pt idx="0">
                  <c:v>Reference</c:v>
                </c:pt>
              </c:strCache>
            </c:strRef>
          </c:tx>
          <c:spPr>
            <a:ln w="47625">
              <a:solidFill>
                <a:schemeClr val="tx1"/>
              </a:solidFill>
            </a:ln>
          </c:spPr>
          <c:marker>
            <c:symbol val="diamond"/>
            <c:size val="12"/>
            <c:spPr>
              <a:solidFill>
                <a:schemeClr val="tx1"/>
              </a:solidFill>
            </c:spPr>
          </c:marker>
          <c:xVal>
            <c:numRef>
              <c:f>'2D Subray'!$I$35:$I$45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Subray'!$J$35:$J$45</c:f>
              <c:numCache>
                <c:formatCode>General</c:formatCode>
                <c:ptCount val="11"/>
                <c:pt idx="0">
                  <c:v>0.714333</c:v>
                </c:pt>
                <c:pt idx="2">
                  <c:v>0.7615073</c:v>
                </c:pt>
                <c:pt idx="3">
                  <c:v>0.78819050000000002</c:v>
                </c:pt>
                <c:pt idx="4">
                  <c:v>0.81419629999999998</c:v>
                </c:pt>
                <c:pt idx="5">
                  <c:v>0.83931</c:v>
                </c:pt>
                <c:pt idx="6">
                  <c:v>0.86361679999999996</c:v>
                </c:pt>
                <c:pt idx="7">
                  <c:v>0.88736159999999997</c:v>
                </c:pt>
                <c:pt idx="8">
                  <c:v>0.91103299999999998</c:v>
                </c:pt>
                <c:pt idx="10">
                  <c:v>0.97082539999999995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'2D Subray'!$K$32</c:f>
              <c:strCache>
                <c:ptCount val="1"/>
                <c:pt idx="0">
                  <c:v>Subray-0</c:v>
                </c:pt>
              </c:strCache>
            </c:strRef>
          </c:tx>
          <c:xVal>
            <c:numRef>
              <c:f>'2D Subray'!$I$35:$I$45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Subray'!$K$35:$K$45</c:f>
              <c:numCache>
                <c:formatCode>General</c:formatCode>
                <c:ptCount val="11"/>
                <c:pt idx="0">
                  <c:v>0.714333</c:v>
                </c:pt>
                <c:pt idx="2">
                  <c:v>0.76069399999999998</c:v>
                </c:pt>
                <c:pt idx="3">
                  <c:v>0.78730100000000003</c:v>
                </c:pt>
                <c:pt idx="4">
                  <c:v>0.81326799999999999</c:v>
                </c:pt>
                <c:pt idx="5">
                  <c:v>0.83836599999999994</c:v>
                </c:pt>
                <c:pt idx="6">
                  <c:v>0.86268400000000001</c:v>
                </c:pt>
                <c:pt idx="7">
                  <c:v>0.88646100000000005</c:v>
                </c:pt>
                <c:pt idx="8">
                  <c:v>0.91013100000000002</c:v>
                </c:pt>
                <c:pt idx="10">
                  <c:v>0.97082500000000005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'2D Subray'!$O$32</c:f>
              <c:strCache>
                <c:ptCount val="1"/>
                <c:pt idx="0">
                  <c:v>Subray-1</c:v>
                </c:pt>
              </c:strCache>
            </c:strRef>
          </c:tx>
          <c:xVal>
            <c:numRef>
              <c:f>'2D Subray'!$I$35:$I$45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Subray'!$O$35:$O$45</c:f>
              <c:numCache>
                <c:formatCode>General</c:formatCode>
                <c:ptCount val="11"/>
                <c:pt idx="0">
                  <c:v>0.714333</c:v>
                </c:pt>
                <c:pt idx="2">
                  <c:v>0.76139000000000001</c:v>
                </c:pt>
                <c:pt idx="3">
                  <c:v>0.78810999999999998</c:v>
                </c:pt>
                <c:pt idx="4">
                  <c:v>0.81406900000000004</c:v>
                </c:pt>
                <c:pt idx="5">
                  <c:v>0.83907200000000004</c:v>
                </c:pt>
                <c:pt idx="6">
                  <c:v>0.86322100000000002</c:v>
                </c:pt>
                <c:pt idx="7">
                  <c:v>0.88677099999999998</c:v>
                </c:pt>
                <c:pt idx="8">
                  <c:v>0.91020199999999996</c:v>
                </c:pt>
                <c:pt idx="10">
                  <c:v>0.97082500000000005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'2D Subray'!$S$32</c:f>
              <c:strCache>
                <c:ptCount val="1"/>
                <c:pt idx="0">
                  <c:v>Subray-2</c:v>
                </c:pt>
              </c:strCache>
            </c:strRef>
          </c:tx>
          <c:xVal>
            <c:numRef>
              <c:f>'2D Subray'!$I$35:$I$45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Subray'!$S$35:$S$45</c:f>
              <c:numCache>
                <c:formatCode>General</c:formatCode>
                <c:ptCount val="11"/>
                <c:pt idx="0">
                  <c:v>0.714333</c:v>
                </c:pt>
                <c:pt idx="2">
                  <c:v>0.76168800000000003</c:v>
                </c:pt>
                <c:pt idx="3">
                  <c:v>0.78847100000000003</c:v>
                </c:pt>
                <c:pt idx="4">
                  <c:v>0.81444899999999998</c:v>
                </c:pt>
                <c:pt idx="5">
                  <c:v>0.83943699999999999</c:v>
                </c:pt>
                <c:pt idx="6">
                  <c:v>0.86354600000000004</c:v>
                </c:pt>
                <c:pt idx="7">
                  <c:v>0.88703500000000002</c:v>
                </c:pt>
                <c:pt idx="8">
                  <c:v>0.910389</c:v>
                </c:pt>
                <c:pt idx="10">
                  <c:v>0.97082500000000005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'2D Subray'!$W$32</c:f>
              <c:strCache>
                <c:ptCount val="1"/>
                <c:pt idx="0">
                  <c:v>Subray-3</c:v>
                </c:pt>
              </c:strCache>
            </c:strRef>
          </c:tx>
          <c:spPr>
            <a:ln w="15875">
              <a:solidFill>
                <a:schemeClr val="accent1"/>
              </a:solidFill>
            </a:ln>
          </c:spPr>
          <c:marker>
            <c:symbol val="star"/>
            <c:size val="7"/>
          </c:marker>
          <c:xVal>
            <c:numRef>
              <c:f>'2D Subray'!$I$35:$I$45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Subray'!$W$35:$W$45</c:f>
              <c:numCache>
                <c:formatCode>General</c:formatCode>
                <c:ptCount val="11"/>
                <c:pt idx="0">
                  <c:v>0.714333</c:v>
                </c:pt>
                <c:pt idx="2">
                  <c:v>0.76173299999999999</c:v>
                </c:pt>
                <c:pt idx="3">
                  <c:v>0.78852599999999995</c:v>
                </c:pt>
                <c:pt idx="4">
                  <c:v>0.81450699999999998</c:v>
                </c:pt>
                <c:pt idx="5">
                  <c:v>0.83949399999999996</c:v>
                </c:pt>
                <c:pt idx="6">
                  <c:v>0.86359699999999995</c:v>
                </c:pt>
                <c:pt idx="7">
                  <c:v>0.88707599999999998</c:v>
                </c:pt>
                <c:pt idx="8">
                  <c:v>0.91041899999999998</c:v>
                </c:pt>
                <c:pt idx="10">
                  <c:v>0.97082500000000005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'2D Subray'!$AA$32</c:f>
              <c:strCache>
                <c:ptCount val="1"/>
                <c:pt idx="0">
                  <c:v>None</c:v>
                </c:pt>
              </c:strCache>
            </c:strRef>
          </c:tx>
          <c:xVal>
            <c:numRef>
              <c:f>'2D Subray'!$I$35:$I$45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Subray'!$AA$35:$AA$45</c:f>
              <c:numCache>
                <c:formatCode>General</c:formatCode>
                <c:ptCount val="11"/>
                <c:pt idx="0">
                  <c:v>0.714333</c:v>
                </c:pt>
                <c:pt idx="2">
                  <c:v>0.73840499999999998</c:v>
                </c:pt>
                <c:pt idx="3">
                  <c:v>0.75298399999999999</c:v>
                </c:pt>
                <c:pt idx="4">
                  <c:v>0.76976900000000004</c:v>
                </c:pt>
                <c:pt idx="5">
                  <c:v>0.78930500000000003</c:v>
                </c:pt>
                <c:pt idx="6">
                  <c:v>0.81234600000000001</c:v>
                </c:pt>
                <c:pt idx="7">
                  <c:v>0.83995900000000001</c:v>
                </c:pt>
                <c:pt idx="8">
                  <c:v>0.87371600000000005</c:v>
                </c:pt>
                <c:pt idx="10">
                  <c:v>0.97082500000000005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'2D Subray'!$AE$32</c:f>
              <c:strCache>
                <c:ptCount val="1"/>
                <c:pt idx="0">
                  <c:v>Subplane</c:v>
                </c:pt>
              </c:strCache>
            </c:strRef>
          </c:tx>
          <c:xVal>
            <c:numRef>
              <c:f>'2D Subray'!$I$35:$I$45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Subray'!$AE$35:$AE$45</c:f>
              <c:numCache>
                <c:formatCode>General</c:formatCode>
                <c:ptCount val="11"/>
                <c:pt idx="0">
                  <c:v>0.714333</c:v>
                </c:pt>
                <c:pt idx="2">
                  <c:v>0.75221499999999997</c:v>
                </c:pt>
                <c:pt idx="3">
                  <c:v>0.776725</c:v>
                </c:pt>
                <c:pt idx="4">
                  <c:v>0.80210700000000001</c:v>
                </c:pt>
                <c:pt idx="5">
                  <c:v>0.82758900000000002</c:v>
                </c:pt>
                <c:pt idx="6">
                  <c:v>0.85297400000000001</c:v>
                </c:pt>
                <c:pt idx="7">
                  <c:v>0.87834599999999996</c:v>
                </c:pt>
                <c:pt idx="8">
                  <c:v>0.90399399999999996</c:v>
                </c:pt>
                <c:pt idx="10">
                  <c:v>0.97082500000000005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'2D Subray'!$AI$32</c:f>
              <c:strCache>
                <c:ptCount val="1"/>
                <c:pt idx="0">
                  <c:v>SCP</c:v>
                </c:pt>
              </c:strCache>
            </c:strRef>
          </c:tx>
          <c:xVal>
            <c:numRef>
              <c:f>'2D Subray'!$I$35:$I$45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Subray'!$AI$35:$AI$45</c:f>
              <c:numCache>
                <c:formatCode>General</c:formatCode>
                <c:ptCount val="11"/>
                <c:pt idx="0">
                  <c:v>0.714333</c:v>
                </c:pt>
                <c:pt idx="2">
                  <c:v>0.75727299999999997</c:v>
                </c:pt>
                <c:pt idx="3">
                  <c:v>0.78511799999999998</c:v>
                </c:pt>
                <c:pt idx="4">
                  <c:v>0.81197299999999994</c:v>
                </c:pt>
                <c:pt idx="5">
                  <c:v>0.83773600000000004</c:v>
                </c:pt>
                <c:pt idx="6">
                  <c:v>0.86256600000000005</c:v>
                </c:pt>
                <c:pt idx="7">
                  <c:v>0.88675999999999999</c:v>
                </c:pt>
                <c:pt idx="8">
                  <c:v>0.91082300000000005</c:v>
                </c:pt>
                <c:pt idx="10">
                  <c:v>0.97082500000000005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18336"/>
        <c:axId val="103119872"/>
      </c:scatterChart>
      <c:valAx>
        <c:axId val="103118336"/>
        <c:scaling>
          <c:orientation val="minMax"/>
          <c:max val="1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03119872"/>
        <c:crosses val="autoZero"/>
        <c:crossBetween val="midCat"/>
      </c:valAx>
      <c:valAx>
        <c:axId val="103119872"/>
        <c:scaling>
          <c:orientation val="minMax"/>
          <c:max val="1"/>
          <c:min val="0.7000000000000000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118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 Subray'!$J$51</c:f>
              <c:strCache>
                <c:ptCount val="1"/>
                <c:pt idx="0">
                  <c:v>Reference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diamond"/>
            <c:size val="9"/>
            <c:spPr>
              <a:solidFill>
                <a:schemeClr val="tx1"/>
              </a:solidFill>
            </c:spPr>
          </c:marker>
          <c:xVal>
            <c:numRef>
              <c:f>'2D Subray'!$I$54:$I$64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Subray'!$J$54:$J$64</c:f>
              <c:numCache>
                <c:formatCode>General</c:formatCode>
                <c:ptCount val="11"/>
                <c:pt idx="0">
                  <c:v>1.0603891000000001</c:v>
                </c:pt>
                <c:pt idx="2">
                  <c:v>1.0756688000000001</c:v>
                </c:pt>
                <c:pt idx="3">
                  <c:v>1.0859741000000001</c:v>
                </c:pt>
                <c:pt idx="4">
                  <c:v>1.0973508999999999</c:v>
                </c:pt>
                <c:pt idx="5">
                  <c:v>1.1096823</c:v>
                </c:pt>
                <c:pt idx="6">
                  <c:v>1.1229218999999999</c:v>
                </c:pt>
                <c:pt idx="7">
                  <c:v>1.1370933000000001</c:v>
                </c:pt>
                <c:pt idx="8">
                  <c:v>1.1523908</c:v>
                </c:pt>
                <c:pt idx="10">
                  <c:v>1.1955986000000001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'2D Subray'!$K$51</c:f>
              <c:strCache>
                <c:ptCount val="1"/>
                <c:pt idx="0">
                  <c:v>Subray-0</c:v>
                </c:pt>
              </c:strCache>
            </c:strRef>
          </c:tx>
          <c:xVal>
            <c:numRef>
              <c:f>'2D Subray'!$I$54:$I$64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Subray'!$K$54:$K$64</c:f>
              <c:numCache>
                <c:formatCode>General</c:formatCode>
                <c:ptCount val="11"/>
                <c:pt idx="0">
                  <c:v>1.060389</c:v>
                </c:pt>
                <c:pt idx="2">
                  <c:v>1.0754919999999999</c:v>
                </c:pt>
                <c:pt idx="3">
                  <c:v>1.0857939999999999</c:v>
                </c:pt>
                <c:pt idx="4">
                  <c:v>1.0971519999999999</c:v>
                </c:pt>
                <c:pt idx="5">
                  <c:v>1.109442</c:v>
                </c:pt>
                <c:pt idx="6">
                  <c:v>1.122622</c:v>
                </c:pt>
                <c:pt idx="7">
                  <c:v>1.13672</c:v>
                </c:pt>
                <c:pt idx="8">
                  <c:v>1.15191</c:v>
                </c:pt>
                <c:pt idx="10">
                  <c:v>1.1955990000000001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'2D Subray'!$O$51</c:f>
              <c:strCache>
                <c:ptCount val="1"/>
                <c:pt idx="0">
                  <c:v>Subray-1</c:v>
                </c:pt>
              </c:strCache>
            </c:strRef>
          </c:tx>
          <c:xVal>
            <c:numRef>
              <c:f>'2D Subray'!$I$54:$I$64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Subray'!$O$54:$O$64</c:f>
              <c:numCache>
                <c:formatCode>General</c:formatCode>
                <c:ptCount val="11"/>
                <c:pt idx="0">
                  <c:v>1.060389</c:v>
                </c:pt>
                <c:pt idx="2">
                  <c:v>1.0757190000000001</c:v>
                </c:pt>
                <c:pt idx="3">
                  <c:v>1.086084</c:v>
                </c:pt>
                <c:pt idx="4">
                  <c:v>1.0974660000000001</c:v>
                </c:pt>
                <c:pt idx="5">
                  <c:v>1.1097410000000001</c:v>
                </c:pt>
                <c:pt idx="6">
                  <c:v>1.1228640000000001</c:v>
                </c:pt>
                <c:pt idx="7">
                  <c:v>1.136862</c:v>
                </c:pt>
                <c:pt idx="8">
                  <c:v>1.151931</c:v>
                </c:pt>
                <c:pt idx="10">
                  <c:v>1.1955990000000001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'2D Subray'!$S$51</c:f>
              <c:strCache>
                <c:ptCount val="1"/>
                <c:pt idx="0">
                  <c:v>Subray-2</c:v>
                </c:pt>
              </c:strCache>
            </c:strRef>
          </c:tx>
          <c:xVal>
            <c:numRef>
              <c:f>'2D Subray'!$I$54:$I$64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Subray'!$S$54:$S$64</c:f>
              <c:numCache>
                <c:formatCode>General</c:formatCode>
                <c:ptCount val="11"/>
                <c:pt idx="0">
                  <c:v>1.060389</c:v>
                </c:pt>
                <c:pt idx="2">
                  <c:v>1.075755</c:v>
                </c:pt>
                <c:pt idx="3">
                  <c:v>1.086144</c:v>
                </c:pt>
                <c:pt idx="4">
                  <c:v>1.0975459999999999</c:v>
                </c:pt>
                <c:pt idx="5">
                  <c:v>1.109834</c:v>
                </c:pt>
                <c:pt idx="6">
                  <c:v>1.122962</c:v>
                </c:pt>
                <c:pt idx="7">
                  <c:v>1.1369549999999999</c:v>
                </c:pt>
                <c:pt idx="8">
                  <c:v>1.1520079999999999</c:v>
                </c:pt>
                <c:pt idx="10">
                  <c:v>1.1955990000000001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'2D Subray'!$W$51</c:f>
              <c:strCache>
                <c:ptCount val="1"/>
                <c:pt idx="0">
                  <c:v>Subray-3</c:v>
                </c:pt>
              </c:strCache>
            </c:strRef>
          </c:tx>
          <c:spPr>
            <a:ln w="19050"/>
          </c:spPr>
          <c:marker>
            <c:symbol val="star"/>
            <c:size val="7"/>
          </c:marker>
          <c:xVal>
            <c:numRef>
              <c:f>'2D Subray'!$I$54:$I$64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Subray'!$W$54:$W$64</c:f>
              <c:numCache>
                <c:formatCode>General</c:formatCode>
                <c:ptCount val="11"/>
                <c:pt idx="0">
                  <c:v>1.060389</c:v>
                </c:pt>
                <c:pt idx="2">
                  <c:v>1.0757589999999999</c:v>
                </c:pt>
                <c:pt idx="3">
                  <c:v>1.0861510000000001</c:v>
                </c:pt>
                <c:pt idx="4">
                  <c:v>1.0975550000000001</c:v>
                </c:pt>
                <c:pt idx="5">
                  <c:v>1.109845</c:v>
                </c:pt>
                <c:pt idx="6">
                  <c:v>1.122973</c:v>
                </c:pt>
                <c:pt idx="7">
                  <c:v>1.1369659999999999</c:v>
                </c:pt>
                <c:pt idx="8">
                  <c:v>1.1520170000000001</c:v>
                </c:pt>
                <c:pt idx="10">
                  <c:v>2.9E-5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'2D Subray'!$AA$51</c:f>
              <c:strCache>
                <c:ptCount val="1"/>
                <c:pt idx="0">
                  <c:v>None</c:v>
                </c:pt>
              </c:strCache>
            </c:strRef>
          </c:tx>
          <c:xVal>
            <c:numRef>
              <c:f>'2D Subray'!$I$54:$I$64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Subray'!$AA$54:$AA$64</c:f>
              <c:numCache>
                <c:formatCode>General</c:formatCode>
                <c:ptCount val="11"/>
                <c:pt idx="0">
                  <c:v>1.060389</c:v>
                </c:pt>
                <c:pt idx="2">
                  <c:v>1.0675829999999999</c:v>
                </c:pt>
                <c:pt idx="3">
                  <c:v>1.0724400000000001</c:v>
                </c:pt>
                <c:pt idx="4">
                  <c:v>1.078516</c:v>
                </c:pt>
                <c:pt idx="5">
                  <c:v>1.086271</c:v>
                </c:pt>
                <c:pt idx="6">
                  <c:v>1.0964020000000001</c:v>
                </c:pt>
                <c:pt idx="7">
                  <c:v>1.1100000000000001</c:v>
                </c:pt>
                <c:pt idx="8">
                  <c:v>1.128822</c:v>
                </c:pt>
                <c:pt idx="10">
                  <c:v>1.1955990000000001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'2D Subray'!$AE$51</c:f>
              <c:strCache>
                <c:ptCount val="1"/>
                <c:pt idx="0">
                  <c:v>Subplane</c:v>
                </c:pt>
              </c:strCache>
            </c:strRef>
          </c:tx>
          <c:xVal>
            <c:numRef>
              <c:f>'2D Subray'!$I$54:$I$64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Subray'!$AE$54:$AE$64</c:f>
              <c:numCache>
                <c:formatCode>General</c:formatCode>
                <c:ptCount val="11"/>
                <c:pt idx="0">
                  <c:v>1.060389</c:v>
                </c:pt>
                <c:pt idx="2">
                  <c:v>1.072395</c:v>
                </c:pt>
                <c:pt idx="3">
                  <c:v>1.081467</c:v>
                </c:pt>
                <c:pt idx="4">
                  <c:v>1.092041</c:v>
                </c:pt>
                <c:pt idx="5">
                  <c:v>1.103955</c:v>
                </c:pt>
                <c:pt idx="6">
                  <c:v>1.1171770000000001</c:v>
                </c:pt>
                <c:pt idx="7">
                  <c:v>1.1317539999999999</c:v>
                </c:pt>
                <c:pt idx="8">
                  <c:v>1.14784</c:v>
                </c:pt>
                <c:pt idx="10">
                  <c:v>1.1955990000000001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'2D Subray'!$AI$51</c:f>
              <c:strCache>
                <c:ptCount val="1"/>
                <c:pt idx="0">
                  <c:v>SCP</c:v>
                </c:pt>
              </c:strCache>
            </c:strRef>
          </c:tx>
          <c:xVal>
            <c:numRef>
              <c:f>'2D Subray'!$I$54:$I$64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'2D Subray'!$AI$54:$AI$64</c:f>
              <c:numCache>
                <c:formatCode>General</c:formatCode>
                <c:ptCount val="11"/>
                <c:pt idx="0">
                  <c:v>1.060389</c:v>
                </c:pt>
                <c:pt idx="2">
                  <c:v>1.074173</c:v>
                </c:pt>
                <c:pt idx="3">
                  <c:v>1.0848370000000001</c:v>
                </c:pt>
                <c:pt idx="4">
                  <c:v>1.096519</c:v>
                </c:pt>
                <c:pt idx="5">
                  <c:v>1.1091089999999999</c:v>
                </c:pt>
                <c:pt idx="6">
                  <c:v>1.122568</c:v>
                </c:pt>
                <c:pt idx="7">
                  <c:v>1.13693</c:v>
                </c:pt>
                <c:pt idx="8">
                  <c:v>1.1523939999999999</c:v>
                </c:pt>
                <c:pt idx="10">
                  <c:v>1.1955990000000001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39392"/>
        <c:axId val="102140928"/>
      </c:scatterChart>
      <c:valAx>
        <c:axId val="102139392"/>
        <c:scaling>
          <c:orientation val="minMax"/>
          <c:max val="1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02140928"/>
        <c:crosses val="autoZero"/>
        <c:crossBetween val="midCat"/>
      </c:valAx>
      <c:valAx>
        <c:axId val="102140928"/>
        <c:scaling>
          <c:orientation val="minMax"/>
          <c:max val="1.2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139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174" cy="62839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174" cy="62839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 t="shared" ref="J9:J40" si="3"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 t="shared" si="3"/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 t="shared" si="3"/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 t="shared" si="3"/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 t="shared" si="3"/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 t="shared" si="3"/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 t="shared" si="3"/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 t="shared" si="3"/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 t="shared" si="3"/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 t="shared" si="3"/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 t="shared" si="3"/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 t="shared" si="3"/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 t="shared" si="3"/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 t="shared" si="3"/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 t="shared" si="3"/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 t="shared" si="3"/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 t="shared" si="3"/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 t="shared" si="3"/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 t="shared" si="3"/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 t="shared" si="3"/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 t="shared" si="3"/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 t="shared" si="3"/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 t="shared" si="3"/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 t="shared" si="3"/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 t="shared" si="3"/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 t="shared" si="3"/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 t="shared" si="3"/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 t="shared" si="3"/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 t="shared" si="3"/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 t="shared" si="3"/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 t="shared" si="3"/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 t="shared" si="3"/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 t="shared" ref="J41:J58" si="4"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 t="shared" si="4"/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 t="shared" si="4"/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 t="shared" si="4"/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 t="shared" si="4"/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 t="shared" si="4"/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 t="shared" si="4"/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 t="shared" si="4"/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 t="shared" si="4"/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 t="shared" si="4"/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 t="shared" si="4"/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 t="shared" si="4"/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 t="shared" si="4"/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 t="shared" si="4"/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 t="shared" si="4"/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 t="shared" si="4"/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 t="shared" si="4"/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 t="shared" si="4"/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5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6" sqref="P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E1" t="s">
        <v>12</v>
      </c>
      <c r="F1" t="s">
        <v>23</v>
      </c>
      <c r="G1" t="s">
        <v>13</v>
      </c>
      <c r="H1" t="s">
        <v>25</v>
      </c>
      <c r="I1" t="s">
        <v>14</v>
      </c>
      <c r="M1" t="s">
        <v>27</v>
      </c>
    </row>
    <row r="2" spans="1:21" x14ac:dyDescent="0.25">
      <c r="C2" t="s">
        <v>20</v>
      </c>
      <c r="D2" t="s">
        <v>21</v>
      </c>
      <c r="M2" t="s">
        <v>9</v>
      </c>
      <c r="N2" t="s">
        <v>10</v>
      </c>
      <c r="O2" t="s">
        <v>11</v>
      </c>
      <c r="Q2" t="s">
        <v>12</v>
      </c>
      <c r="R2" t="s">
        <v>23</v>
      </c>
      <c r="S2" t="s">
        <v>13</v>
      </c>
      <c r="T2" t="s">
        <v>25</v>
      </c>
      <c r="U2" t="s">
        <v>14</v>
      </c>
    </row>
    <row r="3" spans="1:21" x14ac:dyDescent="0.25">
      <c r="A3" t="s">
        <v>15</v>
      </c>
      <c r="B3" t="s">
        <v>22</v>
      </c>
      <c r="C3" t="s">
        <v>22</v>
      </c>
      <c r="D3" t="s">
        <v>22</v>
      </c>
      <c r="E3">
        <v>12</v>
      </c>
      <c r="F3">
        <v>364</v>
      </c>
      <c r="G3">
        <f>8*60+53</f>
        <v>533</v>
      </c>
      <c r="H3">
        <f>G3/3600*58</f>
        <v>8.5872222222222216</v>
      </c>
      <c r="I3">
        <f>G3/G$3</f>
        <v>1</v>
      </c>
      <c r="O3" t="s">
        <v>20</v>
      </c>
      <c r="P3" t="s">
        <v>21</v>
      </c>
    </row>
    <row r="4" spans="1:21" x14ac:dyDescent="0.25">
      <c r="A4" t="s">
        <v>16</v>
      </c>
      <c r="B4" s="2">
        <v>-30.279947</v>
      </c>
      <c r="C4" s="3">
        <v>3.835378</v>
      </c>
      <c r="D4" s="3">
        <v>21.808522</v>
      </c>
      <c r="E4">
        <v>12</v>
      </c>
      <c r="F4">
        <v>352</v>
      </c>
      <c r="G4">
        <f>9*60+43</f>
        <v>583</v>
      </c>
      <c r="H4">
        <f>G4/3600*57</f>
        <v>9.230833333333333</v>
      </c>
      <c r="I4">
        <f t="shared" ref="I4:I7" si="0">G4/G$3</f>
        <v>1.0938086303939962</v>
      </c>
      <c r="M4" t="s">
        <v>15</v>
      </c>
      <c r="N4" t="s">
        <v>22</v>
      </c>
      <c r="O4" t="s">
        <v>22</v>
      </c>
      <c r="P4" t="s">
        <v>22</v>
      </c>
      <c r="Q4">
        <v>12</v>
      </c>
      <c r="R4">
        <v>364</v>
      </c>
      <c r="S4">
        <f>8*60+53</f>
        <v>533</v>
      </c>
      <c r="T4">
        <f>S4/3600*58</f>
        <v>8.5872222222222216</v>
      </c>
      <c r="U4">
        <f>S4/S$4</f>
        <v>1</v>
      </c>
    </row>
    <row r="5" spans="1:21" x14ac:dyDescent="0.25">
      <c r="A5" t="s">
        <v>17</v>
      </c>
      <c r="B5" s="2">
        <v>-7.9190300000000002</v>
      </c>
      <c r="C5" s="3">
        <v>1.02661</v>
      </c>
      <c r="D5" s="3">
        <v>6.5758400000000004</v>
      </c>
      <c r="E5">
        <v>12</v>
      </c>
      <c r="F5">
        <v>360</v>
      </c>
      <c r="G5">
        <f>60*10</f>
        <v>600</v>
      </c>
      <c r="H5">
        <f t="shared" ref="H5:H7" si="1">G5/3600*57</f>
        <v>9.5</v>
      </c>
      <c r="I5">
        <f t="shared" si="0"/>
        <v>1.125703564727955</v>
      </c>
      <c r="M5" t="s">
        <v>16</v>
      </c>
      <c r="N5" s="2">
        <v>-30.279947</v>
      </c>
      <c r="O5" s="3">
        <v>10.225394</v>
      </c>
      <c r="P5" s="3">
        <v>21.808522</v>
      </c>
      <c r="Q5">
        <v>12</v>
      </c>
      <c r="R5">
        <v>352</v>
      </c>
      <c r="S5">
        <f>9*60+43</f>
        <v>583</v>
      </c>
      <c r="T5">
        <f>S5/3600*57</f>
        <v>9.230833333333333</v>
      </c>
      <c r="U5">
        <f t="shared" ref="U5:U8" si="2">S5/S$4</f>
        <v>1.0938086303939962</v>
      </c>
    </row>
    <row r="6" spans="1:21" x14ac:dyDescent="0.25">
      <c r="A6" t="s">
        <v>18</v>
      </c>
      <c r="B6" s="2">
        <v>-7.3641290000000001</v>
      </c>
      <c r="C6" s="3">
        <v>1.125356</v>
      </c>
      <c r="D6" s="3">
        <v>7.1148569999999998</v>
      </c>
      <c r="E6">
        <v>12</v>
      </c>
      <c r="F6">
        <v>409</v>
      </c>
      <c r="G6">
        <f>9*60+45</f>
        <v>585</v>
      </c>
      <c r="H6">
        <f t="shared" si="1"/>
        <v>9.2625000000000011</v>
      </c>
      <c r="I6">
        <f t="shared" si="0"/>
        <v>1.0975609756097562</v>
      </c>
      <c r="M6" t="s">
        <v>17</v>
      </c>
      <c r="N6" s="2">
        <v>-7.9190300000000002</v>
      </c>
      <c r="O6" s="3">
        <v>1.9159550000000001</v>
      </c>
      <c r="P6" s="3">
        <v>4.0437399999999997</v>
      </c>
      <c r="Q6">
        <v>12</v>
      </c>
      <c r="R6">
        <v>360</v>
      </c>
      <c r="S6">
        <f>60*10</f>
        <v>600</v>
      </c>
      <c r="T6">
        <f t="shared" ref="T6:T8" si="3">S6/3600*57</f>
        <v>9.5</v>
      </c>
      <c r="U6">
        <f t="shared" si="2"/>
        <v>1.125703564727955</v>
      </c>
    </row>
    <row r="7" spans="1:21" x14ac:dyDescent="0.25">
      <c r="A7" t="s">
        <v>19</v>
      </c>
      <c r="B7" s="2">
        <v>-1.5908469999999999</v>
      </c>
      <c r="C7" s="3">
        <v>0.53506799999999999</v>
      </c>
      <c r="D7" s="3">
        <v>4.9391619999999996</v>
      </c>
      <c r="E7">
        <v>12</v>
      </c>
      <c r="F7">
        <v>364</v>
      </c>
      <c r="G7">
        <f>9*60+57</f>
        <v>597</v>
      </c>
      <c r="H7">
        <f t="shared" si="1"/>
        <v>9.4525000000000006</v>
      </c>
      <c r="I7">
        <f t="shared" si="0"/>
        <v>1.1200750469043153</v>
      </c>
      <c r="M7" t="s">
        <v>18</v>
      </c>
      <c r="N7" s="2">
        <v>-7.3641290000000001</v>
      </c>
      <c r="O7" s="3">
        <v>3.0639630000000002</v>
      </c>
      <c r="P7" s="3">
        <v>7.1148569999999998</v>
      </c>
      <c r="Q7">
        <v>12</v>
      </c>
      <c r="R7">
        <v>409</v>
      </c>
      <c r="S7">
        <f>9*60+45</f>
        <v>585</v>
      </c>
      <c r="T7">
        <f t="shared" si="3"/>
        <v>9.2625000000000011</v>
      </c>
      <c r="U7">
        <f t="shared" si="2"/>
        <v>1.0975609756097562</v>
      </c>
    </row>
    <row r="8" spans="1:21" x14ac:dyDescent="0.25">
      <c r="M8" t="s">
        <v>19</v>
      </c>
      <c r="N8" s="2">
        <v>-1.5908469999999999</v>
      </c>
      <c r="O8" s="3">
        <v>0.74074600000000002</v>
      </c>
      <c r="P8" s="3">
        <v>1.90605</v>
      </c>
      <c r="Q8">
        <v>12</v>
      </c>
      <c r="R8">
        <v>364</v>
      </c>
      <c r="S8">
        <f>9*60+57</f>
        <v>597</v>
      </c>
      <c r="T8">
        <f t="shared" si="3"/>
        <v>9.4525000000000006</v>
      </c>
      <c r="U8">
        <f t="shared" si="2"/>
        <v>1.1200750469043153</v>
      </c>
    </row>
    <row r="10" spans="1:21" x14ac:dyDescent="0.25">
      <c r="C10" t="s">
        <v>24</v>
      </c>
      <c r="D10">
        <v>54</v>
      </c>
      <c r="E10">
        <v>0.98925059999999998</v>
      </c>
      <c r="F10" s="4">
        <v>8.3185699999999998E-8</v>
      </c>
      <c r="I10">
        <f>SUM(D10:D21)</f>
        <v>364</v>
      </c>
    </row>
    <row r="11" spans="1:21" x14ac:dyDescent="0.25">
      <c r="C11" t="s">
        <v>24</v>
      </c>
      <c r="D11">
        <v>36</v>
      </c>
      <c r="E11">
        <v>0.99243599999999998</v>
      </c>
      <c r="F11" s="4">
        <v>6.4640099999999994E-8</v>
      </c>
    </row>
    <row r="12" spans="1:21" x14ac:dyDescent="0.25">
      <c r="C12" t="s">
        <v>24</v>
      </c>
      <c r="D12">
        <v>41</v>
      </c>
      <c r="E12">
        <v>0.99745700000000004</v>
      </c>
      <c r="F12" s="4">
        <v>8.4208090000000004E-8</v>
      </c>
    </row>
    <row r="13" spans="1:21" x14ac:dyDescent="0.25">
      <c r="C13" t="s">
        <v>24</v>
      </c>
      <c r="D13">
        <v>41</v>
      </c>
      <c r="E13">
        <v>0.99742609999999998</v>
      </c>
      <c r="F13" s="4">
        <v>3.7241299999999999E-8</v>
      </c>
    </row>
    <row r="14" spans="1:21" x14ac:dyDescent="0.25">
      <c r="C14" t="s">
        <v>24</v>
      </c>
      <c r="D14">
        <v>37</v>
      </c>
      <c r="E14">
        <v>0.99776030000000004</v>
      </c>
      <c r="F14" s="4">
        <v>9.5857079999999995E-8</v>
      </c>
    </row>
    <row r="15" spans="1:21" x14ac:dyDescent="0.25">
      <c r="C15" t="s">
        <v>24</v>
      </c>
      <c r="D15">
        <v>33</v>
      </c>
      <c r="E15">
        <v>0.99780310000000005</v>
      </c>
      <c r="F15" s="4">
        <v>6.37067E-8</v>
      </c>
    </row>
    <row r="16" spans="1:21" x14ac:dyDescent="0.25">
      <c r="C16" t="s">
        <v>24</v>
      </c>
      <c r="D16">
        <v>28</v>
      </c>
      <c r="E16">
        <v>0.99784360000000005</v>
      </c>
      <c r="F16" s="4">
        <v>4.6642910000000001E-8</v>
      </c>
    </row>
    <row r="17" spans="3:6" x14ac:dyDescent="0.25">
      <c r="C17" t="s">
        <v>24</v>
      </c>
      <c r="D17">
        <v>27</v>
      </c>
      <c r="E17">
        <v>0.99785650000000004</v>
      </c>
      <c r="F17" s="4">
        <v>7.9802220000000006E-8</v>
      </c>
    </row>
    <row r="18" spans="3:6" x14ac:dyDescent="0.25">
      <c r="C18" t="s">
        <v>24</v>
      </c>
      <c r="D18">
        <v>21</v>
      </c>
      <c r="E18">
        <v>0.99786359999999996</v>
      </c>
      <c r="F18" s="4">
        <v>8.1332909999999996E-8</v>
      </c>
    </row>
    <row r="19" spans="3:6" x14ac:dyDescent="0.25">
      <c r="C19" t="s">
        <v>24</v>
      </c>
      <c r="D19">
        <v>16</v>
      </c>
      <c r="E19">
        <v>0.9978667</v>
      </c>
      <c r="F19" s="4">
        <v>6.2399949999999994E-8</v>
      </c>
    </row>
    <row r="20" spans="3:6" x14ac:dyDescent="0.25">
      <c r="C20" t="s">
        <v>24</v>
      </c>
      <c r="D20">
        <v>13</v>
      </c>
      <c r="E20">
        <v>0.99786819999999998</v>
      </c>
      <c r="F20" s="4">
        <v>8.8642390000000006E-8</v>
      </c>
    </row>
    <row r="21" spans="3:6" x14ac:dyDescent="0.25">
      <c r="C21" t="s">
        <v>24</v>
      </c>
      <c r="D21">
        <v>17</v>
      </c>
      <c r="E21">
        <v>0.99786889999999995</v>
      </c>
      <c r="F21" s="4">
        <v>9.0041810000000005E-8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L24" sqref="L24"/>
    </sheetView>
  </sheetViews>
  <sheetFormatPr defaultRowHeight="15" x14ac:dyDescent="0.25"/>
  <sheetData>
    <row r="1" spans="1:20" x14ac:dyDescent="0.25">
      <c r="A1" t="s">
        <v>26</v>
      </c>
      <c r="L1" t="s">
        <v>26</v>
      </c>
    </row>
    <row r="2" spans="1:20" x14ac:dyDescent="0.25">
      <c r="A2" t="s">
        <v>9</v>
      </c>
      <c r="B2" t="s">
        <v>10</v>
      </c>
      <c r="C2" t="s">
        <v>11</v>
      </c>
      <c r="E2" t="s">
        <v>12</v>
      </c>
      <c r="F2" t="s">
        <v>23</v>
      </c>
      <c r="G2" t="s">
        <v>13</v>
      </c>
      <c r="H2" t="s">
        <v>25</v>
      </c>
      <c r="I2" t="s">
        <v>14</v>
      </c>
      <c r="L2" t="s">
        <v>9</v>
      </c>
      <c r="M2" t="s">
        <v>10</v>
      </c>
      <c r="N2" t="s">
        <v>11</v>
      </c>
      <c r="P2" t="s">
        <v>12</v>
      </c>
      <c r="Q2" t="s">
        <v>23</v>
      </c>
      <c r="R2" t="s">
        <v>13</v>
      </c>
      <c r="S2" t="s">
        <v>25</v>
      </c>
      <c r="T2" t="s">
        <v>14</v>
      </c>
    </row>
    <row r="3" spans="1:20" x14ac:dyDescent="0.25">
      <c r="C3" t="s">
        <v>20</v>
      </c>
      <c r="D3" t="s">
        <v>21</v>
      </c>
      <c r="N3" t="s">
        <v>20</v>
      </c>
      <c r="O3" t="s">
        <v>21</v>
      </c>
    </row>
    <row r="4" spans="1:20" x14ac:dyDescent="0.25">
      <c r="A4" t="s">
        <v>15</v>
      </c>
      <c r="B4" t="s">
        <v>22</v>
      </c>
      <c r="C4" t="s">
        <v>22</v>
      </c>
      <c r="D4" t="s">
        <v>22</v>
      </c>
      <c r="E4">
        <v>13</v>
      </c>
      <c r="F4">
        <v>481</v>
      </c>
      <c r="G4">
        <f>23*60+23</f>
        <v>1403</v>
      </c>
      <c r="H4">
        <f>G4/3600*928</f>
        <v>361.66222222222223</v>
      </c>
      <c r="I4">
        <f>G4/G$4</f>
        <v>1</v>
      </c>
      <c r="L4" t="s">
        <v>15</v>
      </c>
      <c r="M4" t="s">
        <v>22</v>
      </c>
      <c r="N4" t="s">
        <v>22</v>
      </c>
      <c r="O4" t="s">
        <v>22</v>
      </c>
      <c r="P4">
        <v>13</v>
      </c>
      <c r="Q4">
        <v>481</v>
      </c>
      <c r="R4">
        <f>23*60+23</f>
        <v>1403</v>
      </c>
      <c r="S4">
        <f>R4/3600*928</f>
        <v>361.66222222222223</v>
      </c>
      <c r="T4">
        <f>R4/R$4</f>
        <v>1</v>
      </c>
    </row>
    <row r="5" spans="1:20" x14ac:dyDescent="0.25">
      <c r="A5" t="s">
        <v>16</v>
      </c>
      <c r="B5" s="2">
        <v>-22.264810000000001</v>
      </c>
      <c r="C5" s="3">
        <v>6.900919</v>
      </c>
      <c r="D5" s="3">
        <v>30.553343000000002</v>
      </c>
      <c r="E5">
        <v>13</v>
      </c>
      <c r="F5">
        <v>523</v>
      </c>
      <c r="G5">
        <f>27*60+1</f>
        <v>1621</v>
      </c>
      <c r="H5">
        <f>G5/3600*912</f>
        <v>410.65333333333331</v>
      </c>
      <c r="I5">
        <f t="shared" ref="I5:I8" si="0">G5/G$4</f>
        <v>1.1553813257305774</v>
      </c>
      <c r="L5" t="s">
        <v>16</v>
      </c>
      <c r="M5" s="2">
        <v>-22.264810000000001</v>
      </c>
      <c r="N5" s="3">
        <v>2.8189519999999999</v>
      </c>
      <c r="O5" s="3">
        <v>30.553343000000002</v>
      </c>
      <c r="P5">
        <v>13</v>
      </c>
      <c r="Q5">
        <v>523</v>
      </c>
      <c r="R5">
        <f>27*60+1</f>
        <v>1621</v>
      </c>
      <c r="S5">
        <f>R5/3600*912</f>
        <v>410.65333333333331</v>
      </c>
      <c r="T5">
        <f t="shared" ref="T5:T8" si="1">R5/R$4</f>
        <v>1.1553813257305774</v>
      </c>
    </row>
    <row r="6" spans="1:20" x14ac:dyDescent="0.25">
      <c r="A6" t="s">
        <v>17</v>
      </c>
      <c r="B6" s="2">
        <v>-5.1143239999999999</v>
      </c>
      <c r="C6" s="3">
        <v>1.152733</v>
      </c>
      <c r="D6" s="3">
        <v>4.854304</v>
      </c>
      <c r="E6">
        <v>13</v>
      </c>
      <c r="F6">
        <v>463</v>
      </c>
      <c r="G6">
        <f>24*60+35</f>
        <v>1475</v>
      </c>
      <c r="H6">
        <f t="shared" ref="H6:H8" si="2">G6/3600*912</f>
        <v>373.66666666666663</v>
      </c>
      <c r="I6">
        <f t="shared" si="0"/>
        <v>1.0513186029935853</v>
      </c>
      <c r="L6" t="s">
        <v>17</v>
      </c>
      <c r="M6" s="2">
        <v>-5.1143239999999999</v>
      </c>
      <c r="N6" s="3">
        <v>1.1736180000000001</v>
      </c>
      <c r="O6" s="3">
        <v>11.678881000000001</v>
      </c>
      <c r="P6">
        <v>13</v>
      </c>
      <c r="Q6">
        <v>463</v>
      </c>
      <c r="R6">
        <f>24*60+35</f>
        <v>1475</v>
      </c>
      <c r="S6">
        <f t="shared" ref="S6:S8" si="3">R6/3600*912</f>
        <v>373.66666666666663</v>
      </c>
      <c r="T6">
        <f t="shared" si="1"/>
        <v>1.0513186029935853</v>
      </c>
    </row>
    <row r="7" spans="1:20" x14ac:dyDescent="0.25">
      <c r="A7" t="s">
        <v>18</v>
      </c>
      <c r="B7" s="2">
        <v>-5.4258959999999998</v>
      </c>
      <c r="C7" s="3">
        <v>2.0894400000000002</v>
      </c>
      <c r="D7" s="3">
        <v>10.198798999999999</v>
      </c>
      <c r="E7">
        <v>13</v>
      </c>
      <c r="F7">
        <v>499</v>
      </c>
      <c r="G7">
        <f>26*60+15</f>
        <v>1575</v>
      </c>
      <c r="H7">
        <f t="shared" si="2"/>
        <v>399</v>
      </c>
      <c r="I7">
        <f t="shared" si="0"/>
        <v>1.1225944404846757</v>
      </c>
      <c r="L7" t="s">
        <v>18</v>
      </c>
      <c r="M7" s="2">
        <v>-5.4258959999999998</v>
      </c>
      <c r="N7" s="3">
        <v>1.26616</v>
      </c>
      <c r="O7" s="3">
        <v>11.956996999999999</v>
      </c>
      <c r="P7">
        <v>13</v>
      </c>
      <c r="Q7">
        <v>499</v>
      </c>
      <c r="R7">
        <f>26*60+15</f>
        <v>1575</v>
      </c>
      <c r="S7">
        <f t="shared" si="3"/>
        <v>399</v>
      </c>
      <c r="T7">
        <f t="shared" si="1"/>
        <v>1.1225944404846757</v>
      </c>
    </row>
    <row r="8" spans="1:20" x14ac:dyDescent="0.25">
      <c r="A8" t="s">
        <v>19</v>
      </c>
      <c r="B8" s="2">
        <v>-1.032327</v>
      </c>
      <c r="C8" s="3">
        <v>0.49898999999999999</v>
      </c>
      <c r="D8" s="3">
        <v>2.73943</v>
      </c>
      <c r="E8">
        <v>13</v>
      </c>
      <c r="F8">
        <v>529</v>
      </c>
      <c r="G8">
        <f>28*60</f>
        <v>1680</v>
      </c>
      <c r="H8">
        <f t="shared" si="2"/>
        <v>425.6</v>
      </c>
      <c r="I8">
        <f t="shared" si="0"/>
        <v>1.1974340698503207</v>
      </c>
      <c r="L8" t="s">
        <v>19</v>
      </c>
      <c r="M8" s="2">
        <v>-1.032327</v>
      </c>
      <c r="N8" s="3">
        <v>1.0774539999999999</v>
      </c>
      <c r="O8" s="3">
        <v>12.069520000000001</v>
      </c>
      <c r="P8">
        <v>13</v>
      </c>
      <c r="Q8">
        <v>529</v>
      </c>
      <c r="R8">
        <f>28*60</f>
        <v>1680</v>
      </c>
      <c r="S8">
        <f t="shared" si="3"/>
        <v>425.6</v>
      </c>
      <c r="T8">
        <f t="shared" si="1"/>
        <v>1.1974340698503207</v>
      </c>
    </row>
    <row r="12" spans="1:20" x14ac:dyDescent="0.25">
      <c r="C12" t="s">
        <v>24</v>
      </c>
      <c r="D12">
        <v>82</v>
      </c>
      <c r="E12">
        <v>0.98769079999999998</v>
      </c>
      <c r="F12" s="4">
        <v>6.1640040000000001E-8</v>
      </c>
      <c r="I12">
        <f>SUM(D12:D23)</f>
        <v>523</v>
      </c>
    </row>
    <row r="13" spans="1:20" x14ac:dyDescent="0.25">
      <c r="C13" t="s">
        <v>24</v>
      </c>
      <c r="D13">
        <v>57</v>
      </c>
      <c r="E13">
        <v>0.99256230000000001</v>
      </c>
      <c r="F13" s="4">
        <v>5.343676E-8</v>
      </c>
    </row>
    <row r="14" spans="1:20" x14ac:dyDescent="0.25">
      <c r="C14" t="s">
        <v>24</v>
      </c>
      <c r="D14">
        <v>61</v>
      </c>
      <c r="E14">
        <v>0.99800650000000002</v>
      </c>
      <c r="F14" s="4">
        <v>7.9180239999999995E-8</v>
      </c>
    </row>
    <row r="15" spans="1:20" x14ac:dyDescent="0.25">
      <c r="C15" t="s">
        <v>24</v>
      </c>
      <c r="D15">
        <v>59</v>
      </c>
      <c r="E15">
        <v>0.99775510000000001</v>
      </c>
      <c r="F15" s="4">
        <v>4.0140489999999998E-8</v>
      </c>
    </row>
    <row r="16" spans="1:20" x14ac:dyDescent="0.25">
      <c r="C16" t="s">
        <v>24</v>
      </c>
      <c r="D16">
        <v>71</v>
      </c>
      <c r="E16">
        <v>0.99811740000000004</v>
      </c>
      <c r="F16" s="4">
        <v>3.9053360000000001E-8</v>
      </c>
    </row>
    <row r="17" spans="3:6" x14ac:dyDescent="0.25">
      <c r="C17" t="s">
        <v>24</v>
      </c>
      <c r="D17">
        <v>38</v>
      </c>
      <c r="E17">
        <v>0.99817730000000005</v>
      </c>
      <c r="F17" s="4">
        <v>8.1016599999999995E-8</v>
      </c>
    </row>
    <row r="18" spans="3:6" x14ac:dyDescent="0.25">
      <c r="C18" t="s">
        <v>24</v>
      </c>
      <c r="D18">
        <v>34</v>
      </c>
      <c r="E18">
        <v>0.99824080000000004</v>
      </c>
      <c r="F18" s="4">
        <v>9.9382290000000003E-8</v>
      </c>
    </row>
    <row r="19" spans="3:6" x14ac:dyDescent="0.25">
      <c r="C19" t="s">
        <v>24</v>
      </c>
      <c r="D19">
        <v>36</v>
      </c>
      <c r="E19">
        <v>0.99826060000000005</v>
      </c>
      <c r="F19" s="4">
        <v>8.9499990000000004E-8</v>
      </c>
    </row>
    <row r="20" spans="3:6" x14ac:dyDescent="0.25">
      <c r="C20" t="s">
        <v>24</v>
      </c>
      <c r="D20">
        <v>25</v>
      </c>
      <c r="E20">
        <v>0.99826910000000002</v>
      </c>
      <c r="F20" s="4">
        <v>8.9642899999999999E-8</v>
      </c>
    </row>
    <row r="21" spans="3:6" x14ac:dyDescent="0.25">
      <c r="C21" t="s">
        <v>24</v>
      </c>
      <c r="D21">
        <v>25</v>
      </c>
      <c r="E21">
        <v>0.9982721</v>
      </c>
      <c r="F21" s="4">
        <v>8.0065990000000001E-8</v>
      </c>
    </row>
    <row r="22" spans="3:6" x14ac:dyDescent="0.25">
      <c r="C22" t="s">
        <v>24</v>
      </c>
      <c r="D22">
        <v>18</v>
      </c>
      <c r="E22">
        <v>0.99827399999999999</v>
      </c>
      <c r="F22" s="4">
        <v>8.7254529999999999E-8</v>
      </c>
    </row>
    <row r="23" spans="3:6" x14ac:dyDescent="0.25">
      <c r="C23" t="s">
        <v>24</v>
      </c>
      <c r="D23">
        <v>17</v>
      </c>
      <c r="E23">
        <v>0.99827509999999997</v>
      </c>
      <c r="F23" s="4">
        <v>5.828055E-8</v>
      </c>
    </row>
    <row r="24" spans="3:6" x14ac:dyDescent="0.25">
      <c r="C24" t="s">
        <v>24</v>
      </c>
      <c r="D24">
        <v>15</v>
      </c>
      <c r="E24">
        <v>0.99827569999999999</v>
      </c>
      <c r="F24" s="4">
        <v>9.4141739999999993E-8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6"/>
  <sheetViews>
    <sheetView tabSelected="1" topLeftCell="A43" workbookViewId="0">
      <selection activeCell="F61" sqref="F61"/>
    </sheetView>
  </sheetViews>
  <sheetFormatPr defaultRowHeight="15" x14ac:dyDescent="0.25"/>
  <cols>
    <col min="1" max="1" width="13" customWidth="1"/>
    <col min="8" max="8" width="14.5703125" customWidth="1"/>
    <col min="9" max="9" width="12" customWidth="1"/>
    <col min="10" max="10" width="10.85546875" customWidth="1"/>
    <col min="11" max="14" width="9.140625" style="12"/>
    <col min="15" max="18" width="9.140625" style="1"/>
    <col min="19" max="22" width="9.140625" style="12"/>
    <col min="23" max="26" width="9.140625" style="1"/>
    <col min="27" max="30" width="9.140625" style="12"/>
    <col min="31" max="34" width="9.140625" style="1"/>
    <col min="35" max="38" width="9.140625" style="12"/>
  </cols>
  <sheetData>
    <row r="2" spans="4:38" x14ac:dyDescent="0.25">
      <c r="U2" s="12">
        <v>0.84870999999999996</v>
      </c>
      <c r="V2" s="12" t="s">
        <v>49</v>
      </c>
      <c r="W2" s="1">
        <v>0.87745050000000002</v>
      </c>
    </row>
    <row r="3" spans="4:38" x14ac:dyDescent="0.25">
      <c r="S3" s="12" t="s">
        <v>60</v>
      </c>
      <c r="T3" s="12">
        <v>3.6373000000000003E-2</v>
      </c>
      <c r="U3" s="12">
        <v>1.0917779999999999</v>
      </c>
      <c r="V3" s="12" t="s">
        <v>58</v>
      </c>
      <c r="W3" s="1">
        <v>0.91590470000000002</v>
      </c>
    </row>
    <row r="4" spans="4:38" x14ac:dyDescent="0.25">
      <c r="S4" s="12" t="s">
        <v>60</v>
      </c>
      <c r="T4" s="12">
        <v>3.7435999999999997E-2</v>
      </c>
      <c r="U4" s="12">
        <v>1.1339950000000001</v>
      </c>
      <c r="V4" s="12" t="s">
        <v>50</v>
      </c>
      <c r="W4" s="1">
        <v>0.96442470000000002</v>
      </c>
    </row>
    <row r="5" spans="4:38" x14ac:dyDescent="0.25">
      <c r="D5">
        <v>0.87745050000000002</v>
      </c>
      <c r="F5">
        <v>1.4428352</v>
      </c>
      <c r="G5">
        <v>1.0100585</v>
      </c>
      <c r="H5">
        <v>1.0576654000000001</v>
      </c>
      <c r="I5">
        <v>1.1036896</v>
      </c>
      <c r="J5">
        <v>1.1482445999999999</v>
      </c>
      <c r="K5" s="12">
        <v>1.1916659999999999</v>
      </c>
      <c r="L5" s="12">
        <v>1.2346535000000001</v>
      </c>
      <c r="N5" s="12">
        <v>1.3441171000000001</v>
      </c>
      <c r="S5" s="12" t="s">
        <v>60</v>
      </c>
      <c r="T5" s="12">
        <v>2.6787999999999999E-2</v>
      </c>
      <c r="U5" s="12">
        <v>1.0644530000000001</v>
      </c>
      <c r="V5" s="12" t="s">
        <v>51</v>
      </c>
      <c r="W5" s="1">
        <v>1.0134566</v>
      </c>
    </row>
    <row r="6" spans="4:38" x14ac:dyDescent="0.25">
      <c r="D6">
        <v>0.87745050000000002</v>
      </c>
      <c r="F6">
        <v>0.96214829999999996</v>
      </c>
      <c r="G6">
        <v>1.0103724000000001</v>
      </c>
      <c r="H6">
        <v>1.0573380999999999</v>
      </c>
      <c r="I6">
        <v>1.1026872000000001</v>
      </c>
      <c r="J6">
        <v>1.1465601999999999</v>
      </c>
      <c r="K6" s="12">
        <v>1.1895221</v>
      </c>
      <c r="L6" s="12">
        <v>1.2324748000000001</v>
      </c>
      <c r="N6" s="12">
        <v>1.3441171000000001</v>
      </c>
      <c r="S6" s="12" t="s">
        <v>60</v>
      </c>
      <c r="T6" s="12">
        <v>1.0541E-2</v>
      </c>
      <c r="U6" s="12">
        <v>0.93600399999999995</v>
      </c>
      <c r="V6" s="12" t="s">
        <v>52</v>
      </c>
      <c r="W6" s="1">
        <v>1.0609451000000001</v>
      </c>
    </row>
    <row r="7" spans="4:38" x14ac:dyDescent="0.25">
      <c r="S7" s="12" t="s">
        <v>60</v>
      </c>
      <c r="T7" s="12">
        <v>8.0470000000000003E-3</v>
      </c>
      <c r="U7" s="12">
        <v>0.77090899999999996</v>
      </c>
      <c r="V7" s="12" t="s">
        <v>53</v>
      </c>
      <c r="W7" s="1">
        <v>1.1065335999999999</v>
      </c>
    </row>
    <row r="8" spans="4:38" x14ac:dyDescent="0.25">
      <c r="S8" s="12" t="s">
        <v>60</v>
      </c>
      <c r="T8" s="12">
        <v>2.7512999999999999E-2</v>
      </c>
      <c r="U8" s="12">
        <v>0.58760000000000001</v>
      </c>
      <c r="V8" s="12" t="s">
        <v>54</v>
      </c>
      <c r="W8" s="1">
        <v>1.1504426000000001</v>
      </c>
    </row>
    <row r="9" spans="4:38" x14ac:dyDescent="0.25">
      <c r="S9" s="12" t="s">
        <v>60</v>
      </c>
      <c r="T9" s="12">
        <v>4.7418000000000002E-2</v>
      </c>
      <c r="V9" s="12" t="s">
        <v>55</v>
      </c>
      <c r="W9" s="1">
        <v>1.1931887000000001</v>
      </c>
    </row>
    <row r="10" spans="4:38" x14ac:dyDescent="0.25">
      <c r="S10" s="12" t="s">
        <v>60</v>
      </c>
      <c r="T10" s="12">
        <v>0.31088199999999999</v>
      </c>
      <c r="V10" s="12" t="s">
        <v>56</v>
      </c>
      <c r="W10" s="1">
        <v>1.2357113</v>
      </c>
    </row>
    <row r="11" spans="4:38" x14ac:dyDescent="0.25">
      <c r="V11" s="12" t="s">
        <v>59</v>
      </c>
      <c r="W11" s="1">
        <v>1.2806605</v>
      </c>
    </row>
    <row r="12" spans="4:38" x14ac:dyDescent="0.25">
      <c r="V12" s="12" t="s">
        <v>57</v>
      </c>
      <c r="W12" s="1">
        <v>1.3441171000000001</v>
      </c>
    </row>
    <row r="14" spans="4:38" x14ac:dyDescent="0.25">
      <c r="I14" t="s">
        <v>28</v>
      </c>
      <c r="J14" s="6" t="s">
        <v>29</v>
      </c>
      <c r="K14" s="13" t="s">
        <v>30</v>
      </c>
      <c r="L14" s="13"/>
      <c r="M14" s="13"/>
      <c r="N14" s="13"/>
      <c r="O14" s="8" t="s">
        <v>31</v>
      </c>
      <c r="P14" s="8"/>
      <c r="Q14" s="8"/>
      <c r="R14" s="8"/>
      <c r="S14" s="13" t="s">
        <v>32</v>
      </c>
      <c r="T14" s="13"/>
      <c r="U14" s="13"/>
      <c r="V14" s="13"/>
      <c r="W14" s="8" t="s">
        <v>33</v>
      </c>
      <c r="X14" s="8"/>
      <c r="Y14" s="8"/>
      <c r="Z14" s="8"/>
      <c r="AA14" s="13" t="s">
        <v>34</v>
      </c>
      <c r="AB14" s="13"/>
      <c r="AC14" s="13"/>
      <c r="AD14" s="13"/>
      <c r="AE14" s="8" t="s">
        <v>35</v>
      </c>
      <c r="AF14" s="8"/>
      <c r="AG14" s="8"/>
      <c r="AH14" s="8"/>
      <c r="AI14" s="13" t="s">
        <v>36</v>
      </c>
      <c r="AJ14" s="13"/>
      <c r="AK14" s="13"/>
      <c r="AL14" s="13"/>
    </row>
    <row r="15" spans="4:38" x14ac:dyDescent="0.25">
      <c r="H15" t="s">
        <v>48</v>
      </c>
      <c r="J15" s="7" t="s">
        <v>41</v>
      </c>
      <c r="K15" s="14" t="s">
        <v>41</v>
      </c>
      <c r="L15" s="14"/>
      <c r="M15" s="13" t="s">
        <v>38</v>
      </c>
      <c r="N15" s="13"/>
      <c r="O15" s="9" t="s">
        <v>41</v>
      </c>
      <c r="P15" s="9"/>
      <c r="Q15" s="8" t="s">
        <v>38</v>
      </c>
      <c r="R15" s="8"/>
      <c r="S15" s="14" t="s">
        <v>41</v>
      </c>
      <c r="T15" s="14"/>
      <c r="U15" s="13" t="s">
        <v>38</v>
      </c>
      <c r="V15" s="13"/>
      <c r="W15" s="9" t="s">
        <v>41</v>
      </c>
      <c r="X15" s="9"/>
      <c r="Y15" s="8" t="s">
        <v>38</v>
      </c>
      <c r="Z15" s="8"/>
      <c r="AA15" s="14" t="s">
        <v>41</v>
      </c>
      <c r="AB15" s="14"/>
      <c r="AC15" s="13" t="s">
        <v>38</v>
      </c>
      <c r="AD15" s="13"/>
      <c r="AE15" s="9" t="s">
        <v>41</v>
      </c>
      <c r="AF15" s="9"/>
      <c r="AG15" s="8" t="s">
        <v>38</v>
      </c>
      <c r="AH15" s="8"/>
      <c r="AI15" s="14" t="s">
        <v>41</v>
      </c>
      <c r="AJ15" s="14"/>
      <c r="AK15" s="13" t="s">
        <v>38</v>
      </c>
      <c r="AL15" s="13"/>
    </row>
    <row r="16" spans="4:38" x14ac:dyDescent="0.25">
      <c r="J16" s="7" t="s">
        <v>42</v>
      </c>
      <c r="K16" s="15" t="s">
        <v>42</v>
      </c>
      <c r="L16" s="15" t="s">
        <v>43</v>
      </c>
      <c r="M16" s="16" t="s">
        <v>39</v>
      </c>
      <c r="N16" s="16" t="s">
        <v>40</v>
      </c>
      <c r="O16" s="10" t="s">
        <v>42</v>
      </c>
      <c r="P16" s="10" t="s">
        <v>43</v>
      </c>
      <c r="Q16" s="11" t="s">
        <v>39</v>
      </c>
      <c r="R16" s="11" t="s">
        <v>40</v>
      </c>
      <c r="S16" s="15" t="s">
        <v>42</v>
      </c>
      <c r="T16" s="15" t="s">
        <v>43</v>
      </c>
      <c r="U16" s="16" t="s">
        <v>39</v>
      </c>
      <c r="V16" s="16" t="s">
        <v>40</v>
      </c>
      <c r="W16" s="10" t="s">
        <v>42</v>
      </c>
      <c r="X16" s="10" t="s">
        <v>43</v>
      </c>
      <c r="Y16" s="11" t="s">
        <v>39</v>
      </c>
      <c r="Z16" s="11" t="s">
        <v>40</v>
      </c>
      <c r="AA16" s="15" t="s">
        <v>42</v>
      </c>
      <c r="AB16" s="15" t="s">
        <v>43</v>
      </c>
      <c r="AC16" s="16" t="s">
        <v>39</v>
      </c>
      <c r="AD16" s="16" t="s">
        <v>40</v>
      </c>
      <c r="AE16" s="10" t="s">
        <v>42</v>
      </c>
      <c r="AF16" s="10" t="s">
        <v>43</v>
      </c>
      <c r="AG16" s="11" t="s">
        <v>39</v>
      </c>
      <c r="AH16" s="11" t="s">
        <v>40</v>
      </c>
      <c r="AI16" s="15" t="s">
        <v>42</v>
      </c>
      <c r="AJ16" s="15" t="s">
        <v>43</v>
      </c>
      <c r="AK16" s="16" t="s">
        <v>39</v>
      </c>
      <c r="AL16" s="16" t="s">
        <v>40</v>
      </c>
    </row>
    <row r="17" spans="1:38" x14ac:dyDescent="0.25">
      <c r="B17" s="5" t="s">
        <v>61</v>
      </c>
      <c r="C17" s="5" t="s">
        <v>38</v>
      </c>
      <c r="D17" s="5"/>
      <c r="I17">
        <v>0</v>
      </c>
      <c r="J17">
        <v>0.87745050000000002</v>
      </c>
      <c r="K17" s="12">
        <v>0.87745050000000002</v>
      </c>
      <c r="L17" s="12">
        <f>IF(K17="","",IF($J17="","",(K17-$J17)*100000))</f>
        <v>0</v>
      </c>
      <c r="M17" s="12">
        <v>0</v>
      </c>
      <c r="O17" s="1">
        <v>0.87745050000000002</v>
      </c>
      <c r="P17" s="1">
        <f>IF(O17="","",IF($J17="","",(O17-$J17)*100000))</f>
        <v>0</v>
      </c>
      <c r="T17" s="12" t="str">
        <f>IF(S17="","",IF($J17="","",(S17-$J17)*100000))</f>
        <v/>
      </c>
      <c r="X17" s="1" t="str">
        <f>IF(W17="","",IF($J17="","",(W17-$J17)*100000))</f>
        <v/>
      </c>
      <c r="AA17" s="12">
        <v>0.87745050000000002</v>
      </c>
      <c r="AB17" s="12">
        <f>IF(AA17="","",IF($J17="","",(AA17-$J17)*100000))</f>
        <v>0</v>
      </c>
      <c r="AE17" s="1">
        <v>0.87745050000000002</v>
      </c>
      <c r="AF17" s="1">
        <f>IF(AE17="","",IF($J17="","",(AE17-$J17)*100000))</f>
        <v>0</v>
      </c>
      <c r="AI17" s="12">
        <v>0.87745050000000002</v>
      </c>
      <c r="AJ17" s="12">
        <f>IF(AI17="","",IF($J17="","",(AI17-$J17)*100000))</f>
        <v>0</v>
      </c>
    </row>
    <row r="18" spans="1:38" x14ac:dyDescent="0.25">
      <c r="B18" s="5"/>
      <c r="C18" t="s">
        <v>39</v>
      </c>
      <c r="D18" t="s">
        <v>21</v>
      </c>
      <c r="I18">
        <v>1</v>
      </c>
      <c r="J18">
        <v>0.91590470000000002</v>
      </c>
      <c r="O18" s="1">
        <v>0.91481129999999999</v>
      </c>
      <c r="Q18" s="1">
        <v>2.8083E-2</v>
      </c>
      <c r="R18" s="1">
        <v>5.2789000000000003E-2</v>
      </c>
      <c r="AA18" s="12">
        <v>0.89828079999999999</v>
      </c>
      <c r="AC18" s="12">
        <v>0.27004800000000001</v>
      </c>
      <c r="AD18" s="12">
        <v>0.28643999999999997</v>
      </c>
    </row>
    <row r="19" spans="1:38" x14ac:dyDescent="0.25">
      <c r="A19" t="s">
        <v>34</v>
      </c>
      <c r="B19">
        <f>AB28</f>
        <v>7471.6771428571465</v>
      </c>
      <c r="C19">
        <f>AC28</f>
        <v>0.75164433333333336</v>
      </c>
      <c r="D19">
        <f>AD28</f>
        <v>0.79724555555555554</v>
      </c>
      <c r="I19">
        <v>2</v>
      </c>
      <c r="J19">
        <v>0.96442470000000002</v>
      </c>
      <c r="K19" s="12">
        <v>0.96441030000000005</v>
      </c>
      <c r="L19" s="12">
        <f t="shared" ref="L19:L27" si="0">IF(K19="","",IF($J19="","",(K19-$J19)*100000))</f>
        <v>-1.4399999999969992</v>
      </c>
      <c r="M19" s="12">
        <v>3.5915569999999999</v>
      </c>
      <c r="N19" s="12">
        <v>5.2367210000000002</v>
      </c>
      <c r="O19" s="1">
        <v>0.96239710000000001</v>
      </c>
      <c r="P19" s="1">
        <f t="shared" ref="P19:P27" si="1">IF(O19="","",IF($J19="","",(O19-$J19)*100000))</f>
        <v>-202.76000000000184</v>
      </c>
      <c r="Q19" s="1">
        <v>4.0808999999999998E-2</v>
      </c>
      <c r="R19" s="1">
        <v>9.5254000000000005E-2</v>
      </c>
      <c r="T19" s="12" t="str">
        <f t="shared" ref="T19:T27" si="2">IF(S19="","",IF($J19="","",(S19-$J19)*100000))</f>
        <v/>
      </c>
      <c r="X19" s="1" t="str">
        <f t="shared" ref="X19:X27" si="3">IF(W19="","",IF($J19="","",(W19-$J19)*100000))</f>
        <v/>
      </c>
      <c r="AA19" s="12">
        <v>0.92186579999999996</v>
      </c>
      <c r="AB19" s="12">
        <f t="shared" ref="AB19:AB27" si="4">IF(AA19="","",IF($J19="","",(AA19-$J19)*100000))</f>
        <v>-4255.8900000000067</v>
      </c>
      <c r="AC19" s="12">
        <v>0.61539999999999995</v>
      </c>
      <c r="AD19" s="12">
        <v>0.65274299999999996</v>
      </c>
      <c r="AE19" s="1">
        <v>0.95718199999999998</v>
      </c>
      <c r="AF19" s="1">
        <f t="shared" ref="AF19:AF27" si="5">IF(AE19="","",IF($J19="","",(AE19-$J19)*100000))</f>
        <v>-724.27000000000464</v>
      </c>
      <c r="AG19" s="1">
        <v>0.84870999999999996</v>
      </c>
      <c r="AH19" s="1">
        <v>0.97299599999999997</v>
      </c>
      <c r="AI19" s="12">
        <v>0.96434260000000005</v>
      </c>
      <c r="AJ19" s="12">
        <f t="shared" ref="AJ19:AJ27" si="6">IF(AI19="","",IF($J19="","",(AI19-$J19)*100000))</f>
        <v>-8.2099999999973861</v>
      </c>
      <c r="AK19" s="12">
        <v>3.6373000000000003E-2</v>
      </c>
      <c r="AL19" s="12">
        <v>3.9017000000000003E-2</v>
      </c>
    </row>
    <row r="20" spans="1:38" x14ac:dyDescent="0.25">
      <c r="A20" t="s">
        <v>35</v>
      </c>
      <c r="B20">
        <f>AF28</f>
        <v>841.70857142857415</v>
      </c>
      <c r="C20">
        <f>AG28</f>
        <v>0.91906414285714277</v>
      </c>
      <c r="D20">
        <f>AH28</f>
        <v>1.0486714285714285</v>
      </c>
      <c r="I20">
        <v>3</v>
      </c>
      <c r="J20">
        <v>1.0134566</v>
      </c>
      <c r="K20" s="12">
        <v>1.0144696</v>
      </c>
      <c r="L20" s="12">
        <f t="shared" si="0"/>
        <v>101.29999999999306</v>
      </c>
      <c r="M20" s="12">
        <v>3.4833980000000002</v>
      </c>
      <c r="N20" s="12">
        <v>4.8747030000000002</v>
      </c>
      <c r="O20" s="1">
        <v>1.0106573000000001</v>
      </c>
      <c r="P20" s="1">
        <f t="shared" si="1"/>
        <v>-279.92999999999489</v>
      </c>
      <c r="Q20" s="1">
        <v>5.1299999999999998E-2</v>
      </c>
      <c r="R20" s="1">
        <v>0.116549</v>
      </c>
      <c r="T20" s="12" t="str">
        <f t="shared" si="2"/>
        <v/>
      </c>
      <c r="X20" s="1" t="str">
        <f t="shared" si="3"/>
        <v/>
      </c>
      <c r="AA20" s="12">
        <v>0.94875869999999995</v>
      </c>
      <c r="AB20" s="12">
        <f t="shared" si="4"/>
        <v>-6469.7900000000081</v>
      </c>
      <c r="AC20" s="12">
        <v>0.87827200000000005</v>
      </c>
      <c r="AD20" s="12">
        <v>0.93155900000000003</v>
      </c>
      <c r="AE20" s="1">
        <v>1.0041103</v>
      </c>
      <c r="AF20" s="1">
        <f t="shared" si="5"/>
        <v>-934.63000000000295</v>
      </c>
      <c r="AG20" s="1">
        <v>1.0917779999999999</v>
      </c>
      <c r="AH20" s="1">
        <v>1.246402</v>
      </c>
      <c r="AI20" s="12">
        <v>1.014931</v>
      </c>
      <c r="AJ20" s="12">
        <f t="shared" si="6"/>
        <v>147.43999999999869</v>
      </c>
      <c r="AK20" s="12">
        <v>3.7435999999999997E-2</v>
      </c>
      <c r="AL20" s="12">
        <v>3.9969999999999999E-2</v>
      </c>
    </row>
    <row r="21" spans="1:38" x14ac:dyDescent="0.25">
      <c r="A21" t="s">
        <v>62</v>
      </c>
      <c r="B21">
        <f>AJ28</f>
        <v>203.4900000000014</v>
      </c>
      <c r="C21">
        <f>AK28</f>
        <v>2.7730857142857144E-2</v>
      </c>
      <c r="D21">
        <f>AL28</f>
        <v>2.9567571428571433E-2</v>
      </c>
      <c r="I21">
        <v>4</v>
      </c>
      <c r="J21">
        <v>1.0609451000000001</v>
      </c>
      <c r="K21" s="12">
        <v>1.0622499000000001</v>
      </c>
      <c r="L21" s="12">
        <f t="shared" si="0"/>
        <v>130.47999999999948</v>
      </c>
      <c r="M21" s="12">
        <v>3.1080220000000001</v>
      </c>
      <c r="N21" s="12">
        <v>4.2540459999999998</v>
      </c>
      <c r="O21" s="1">
        <v>1.0576033</v>
      </c>
      <c r="P21" s="1">
        <f t="shared" si="1"/>
        <v>-334.18000000000615</v>
      </c>
      <c r="Q21" s="1">
        <v>5.4760999999999997E-2</v>
      </c>
      <c r="R21" s="1">
        <v>0.118603</v>
      </c>
      <c r="T21" s="12" t="str">
        <f t="shared" si="2"/>
        <v/>
      </c>
      <c r="X21" s="1" t="str">
        <f t="shared" si="3"/>
        <v/>
      </c>
      <c r="AA21" s="12">
        <v>0.97968379999999999</v>
      </c>
      <c r="AB21" s="12">
        <f t="shared" si="4"/>
        <v>-8126.1300000000092</v>
      </c>
      <c r="AC21" s="12">
        <v>1.0350889999999999</v>
      </c>
      <c r="AD21" s="12">
        <v>1.0978859999999999</v>
      </c>
      <c r="AE21" s="1">
        <v>1.0508191</v>
      </c>
      <c r="AF21" s="1">
        <f t="shared" si="5"/>
        <v>-1012.600000000008</v>
      </c>
      <c r="AG21" s="1">
        <v>1.1339950000000001</v>
      </c>
      <c r="AH21" s="1">
        <v>1.292694</v>
      </c>
      <c r="AI21" s="12">
        <v>1.063272</v>
      </c>
      <c r="AJ21" s="12">
        <f t="shared" si="6"/>
        <v>232.68999999999096</v>
      </c>
      <c r="AK21" s="12">
        <v>2.6787999999999999E-2</v>
      </c>
      <c r="AL21" s="12">
        <v>2.8558E-2</v>
      </c>
    </row>
    <row r="22" spans="1:38" x14ac:dyDescent="0.25">
      <c r="A22" t="s">
        <v>30</v>
      </c>
      <c r="B22">
        <f>L28</f>
        <v>125.4642857142845</v>
      </c>
      <c r="C22">
        <f>M28</f>
        <v>2.476448142857143</v>
      </c>
      <c r="D22">
        <f>N28</f>
        <v>3.4237369999999996</v>
      </c>
      <c r="I22">
        <v>5</v>
      </c>
      <c r="J22">
        <v>1.1065335999999999</v>
      </c>
      <c r="K22" s="12">
        <v>1.1079869</v>
      </c>
      <c r="L22" s="12">
        <f t="shared" si="0"/>
        <v>145.33000000001016</v>
      </c>
      <c r="M22" s="12">
        <v>2.5913889999999999</v>
      </c>
      <c r="N22" s="12">
        <v>3.5071840000000001</v>
      </c>
      <c r="O22" s="1">
        <v>1.1029230000000001</v>
      </c>
      <c r="P22" s="1">
        <f t="shared" si="1"/>
        <v>-361.05999999997971</v>
      </c>
      <c r="Q22" s="1">
        <v>4.9852E-2</v>
      </c>
      <c r="R22" s="1">
        <v>0.105126</v>
      </c>
      <c r="T22" s="12" t="str">
        <f t="shared" si="2"/>
        <v/>
      </c>
      <c r="X22" s="1" t="str">
        <f t="shared" si="3"/>
        <v/>
      </c>
      <c r="AA22" s="12">
        <v>1.0156067</v>
      </c>
      <c r="AB22" s="12">
        <f t="shared" si="4"/>
        <v>-9092.6899999999914</v>
      </c>
      <c r="AC22" s="12">
        <v>1.086576</v>
      </c>
      <c r="AD22" s="12">
        <v>1.1524939999999999</v>
      </c>
      <c r="AE22" s="1">
        <v>1.0966229000000001</v>
      </c>
      <c r="AF22" s="1">
        <f t="shared" si="5"/>
        <v>-991.06999999998277</v>
      </c>
      <c r="AG22" s="1">
        <v>1.0644530000000001</v>
      </c>
      <c r="AH22" s="1">
        <v>1.2129289999999999</v>
      </c>
      <c r="AI22" s="12">
        <v>1.1092438</v>
      </c>
      <c r="AJ22" s="12">
        <f t="shared" si="6"/>
        <v>271.02000000001067</v>
      </c>
      <c r="AK22" s="12">
        <v>1.0541E-2</v>
      </c>
      <c r="AL22" s="12">
        <v>1.1195E-2</v>
      </c>
    </row>
    <row r="23" spans="1:38" x14ac:dyDescent="0.25">
      <c r="A23" t="s">
        <v>31</v>
      </c>
      <c r="B23">
        <f>P28</f>
        <v>315.25142857142964</v>
      </c>
      <c r="C23">
        <f>Q28</f>
        <v>3.4394888888888892E-2</v>
      </c>
      <c r="D23">
        <f>R28</f>
        <v>7.3171888888888884E-2</v>
      </c>
      <c r="I23">
        <v>6</v>
      </c>
      <c r="J23">
        <v>1.1504426000000001</v>
      </c>
      <c r="K23" s="12">
        <v>1.152093</v>
      </c>
      <c r="L23" s="12">
        <f t="shared" si="0"/>
        <v>165.03999999999408</v>
      </c>
      <c r="M23" s="12">
        <v>2.0505110000000002</v>
      </c>
      <c r="N23" s="12">
        <v>2.753107</v>
      </c>
      <c r="O23" s="1">
        <v>1.1468119999999999</v>
      </c>
      <c r="P23" s="1">
        <f t="shared" si="1"/>
        <v>-363.06000000001507</v>
      </c>
      <c r="Q23" s="1">
        <v>3.9099000000000002E-2</v>
      </c>
      <c r="R23" s="1">
        <v>8.1693000000000002E-2</v>
      </c>
      <c r="T23" s="12" t="str">
        <f t="shared" si="2"/>
        <v/>
      </c>
      <c r="X23" s="1" t="str">
        <f t="shared" si="3"/>
        <v/>
      </c>
      <c r="AA23" s="12">
        <v>1.0578517999999999</v>
      </c>
      <c r="AB23" s="12">
        <f t="shared" si="4"/>
        <v>-9259.0800000000199</v>
      </c>
      <c r="AC23" s="12">
        <v>1.036859</v>
      </c>
      <c r="AD23" s="12">
        <v>1.0997600000000001</v>
      </c>
      <c r="AE23" s="1">
        <v>1.1414667999999999</v>
      </c>
      <c r="AF23" s="1">
        <f t="shared" si="5"/>
        <v>-897.58000000002005</v>
      </c>
      <c r="AG23" s="1">
        <v>0.93600399999999995</v>
      </c>
      <c r="AH23" s="1">
        <v>1.066641</v>
      </c>
      <c r="AI23" s="12">
        <v>1.1532203000000001</v>
      </c>
      <c r="AJ23" s="12">
        <f t="shared" si="6"/>
        <v>277.76999999999941</v>
      </c>
      <c r="AK23" s="12">
        <v>8.0470000000000003E-3</v>
      </c>
      <c r="AL23" s="12">
        <v>8.5880000000000001E-3</v>
      </c>
    </row>
    <row r="24" spans="1:38" x14ac:dyDescent="0.25">
      <c r="A24" t="s">
        <v>32</v>
      </c>
      <c r="B24" t="e">
        <f>T28</f>
        <v>#VALUE!</v>
      </c>
      <c r="C24" t="e">
        <f>U28</f>
        <v>#DIV/0!</v>
      </c>
      <c r="D24" t="e">
        <f>V28</f>
        <v>#DIV/0!</v>
      </c>
      <c r="I24">
        <v>7</v>
      </c>
      <c r="J24">
        <v>1.1931887000000001</v>
      </c>
      <c r="K24" s="12">
        <v>1.1949567999999999</v>
      </c>
      <c r="L24" s="12">
        <f t="shared" si="0"/>
        <v>176.80999999998281</v>
      </c>
      <c r="M24" s="12">
        <v>1.517722</v>
      </c>
      <c r="N24" s="12">
        <v>2.02366</v>
      </c>
      <c r="O24" s="1">
        <v>1.1897025999999999</v>
      </c>
      <c r="P24" s="1">
        <f t="shared" si="1"/>
        <v>-348.61000000001587</v>
      </c>
      <c r="Q24" s="1">
        <v>2.4819999999999998E-2</v>
      </c>
      <c r="R24" s="1">
        <v>5.3290999999999998E-2</v>
      </c>
      <c r="T24" s="12" t="str">
        <f t="shared" si="2"/>
        <v/>
      </c>
      <c r="X24" s="1" t="str">
        <f t="shared" si="3"/>
        <v/>
      </c>
      <c r="AA24" s="12">
        <v>1.1082859</v>
      </c>
      <c r="AB24" s="12">
        <f t="shared" si="4"/>
        <v>-8490.2800000000061</v>
      </c>
      <c r="AC24" s="12">
        <v>0.88851999999999998</v>
      </c>
      <c r="AD24" s="12">
        <v>0.94241799999999998</v>
      </c>
      <c r="AE24" s="1">
        <v>1.1856660000000001</v>
      </c>
      <c r="AF24" s="1">
        <f t="shared" si="5"/>
        <v>-752.2699999999993</v>
      </c>
      <c r="AG24" s="1">
        <v>0.77090899999999996</v>
      </c>
      <c r="AH24" s="1">
        <v>0.87880899999999995</v>
      </c>
      <c r="AI24" s="12">
        <v>1.1958040000000001</v>
      </c>
      <c r="AJ24" s="12">
        <f t="shared" si="6"/>
        <v>261.52999999999872</v>
      </c>
      <c r="AK24" s="12">
        <v>2.7512999999999999E-2</v>
      </c>
      <c r="AL24" s="12">
        <v>2.9263999999999998E-2</v>
      </c>
    </row>
    <row r="25" spans="1:38" x14ac:dyDescent="0.25">
      <c r="A25" t="s">
        <v>33</v>
      </c>
      <c r="B25" t="e">
        <f>X28</f>
        <v>#VALUE!</v>
      </c>
      <c r="C25" t="e">
        <f>Y28</f>
        <v>#DIV/0!</v>
      </c>
      <c r="D25" t="e">
        <f>Z28</f>
        <v>#DIV/0!</v>
      </c>
      <c r="I25">
        <v>8</v>
      </c>
      <c r="J25">
        <v>1.2357113</v>
      </c>
      <c r="K25" s="12">
        <v>1.2372898000000001</v>
      </c>
      <c r="L25" s="12">
        <f t="shared" si="0"/>
        <v>157.85000000001492</v>
      </c>
      <c r="M25" s="12">
        <v>0.99253800000000003</v>
      </c>
      <c r="N25" s="12">
        <v>1.316738</v>
      </c>
      <c r="O25" s="1">
        <v>1.2325397</v>
      </c>
      <c r="P25" s="1">
        <f t="shared" si="1"/>
        <v>-317.15999999999411</v>
      </c>
      <c r="Q25" s="1">
        <v>8.0979999999999993E-3</v>
      </c>
      <c r="R25" s="1">
        <v>1.9855999999999999E-2</v>
      </c>
      <c r="T25" s="12" t="str">
        <f t="shared" si="2"/>
        <v/>
      </c>
      <c r="X25" s="1" t="str">
        <f t="shared" si="3"/>
        <v/>
      </c>
      <c r="AA25" s="12">
        <v>1.1696325000000001</v>
      </c>
      <c r="AB25" s="12">
        <f t="shared" si="4"/>
        <v>-6607.8799999999883</v>
      </c>
      <c r="AC25" s="12">
        <v>0.64315299999999997</v>
      </c>
      <c r="AD25" s="12">
        <v>0.68217000000000005</v>
      </c>
      <c r="AE25" s="1">
        <v>1.2299159</v>
      </c>
      <c r="AF25" s="1">
        <f t="shared" si="5"/>
        <v>-579.54000000000065</v>
      </c>
      <c r="AG25" s="1">
        <v>0.58760000000000001</v>
      </c>
      <c r="AH25" s="1">
        <v>0.67022899999999996</v>
      </c>
      <c r="AI25" s="12">
        <v>1.2379690000000001</v>
      </c>
      <c r="AJ25" s="12">
        <f t="shared" si="6"/>
        <v>225.77000000001402</v>
      </c>
      <c r="AK25" s="12">
        <v>4.7418000000000002E-2</v>
      </c>
      <c r="AL25" s="12">
        <v>5.0381000000000002E-2</v>
      </c>
    </row>
    <row r="26" spans="1:38" x14ac:dyDescent="0.25">
      <c r="I26">
        <v>9</v>
      </c>
      <c r="J26">
        <v>1.2806605</v>
      </c>
      <c r="O26" s="1">
        <v>1.2781370000000001</v>
      </c>
      <c r="Q26" s="1">
        <v>1.2732E-2</v>
      </c>
      <c r="R26" s="1">
        <v>1.5386E-2</v>
      </c>
      <c r="AA26" s="12">
        <v>1.2460332999999999</v>
      </c>
      <c r="AC26" s="12">
        <v>0.31088199999999999</v>
      </c>
      <c r="AD26" s="12">
        <v>0.32973999999999998</v>
      </c>
    </row>
    <row r="27" spans="1:38" x14ac:dyDescent="0.25">
      <c r="I27">
        <v>10</v>
      </c>
      <c r="J27">
        <v>1.3441171000000001</v>
      </c>
      <c r="K27" s="12">
        <v>1.3441171000000001</v>
      </c>
      <c r="L27" s="12">
        <f t="shared" si="0"/>
        <v>0</v>
      </c>
      <c r="M27" s="12">
        <v>9.9999999999999995E-7</v>
      </c>
      <c r="O27" s="1">
        <v>1.3441171000000001</v>
      </c>
      <c r="P27" s="1">
        <f t="shared" si="1"/>
        <v>0</v>
      </c>
      <c r="T27" s="12" t="str">
        <f t="shared" si="2"/>
        <v/>
      </c>
      <c r="X27" s="1" t="str">
        <f t="shared" si="3"/>
        <v/>
      </c>
      <c r="AA27" s="12">
        <v>1.3441171000000001</v>
      </c>
      <c r="AB27" s="12">
        <f t="shared" si="4"/>
        <v>0</v>
      </c>
      <c r="AE27" s="1">
        <v>1.3441171000000001</v>
      </c>
      <c r="AF27" s="1">
        <f t="shared" si="5"/>
        <v>0</v>
      </c>
      <c r="AI27" s="12">
        <v>1.3441171000000001</v>
      </c>
      <c r="AJ27" s="12">
        <f t="shared" si="6"/>
        <v>0</v>
      </c>
    </row>
    <row r="28" spans="1:38" ht="15.75" thickBot="1" x14ac:dyDescent="0.3">
      <c r="I28" t="s">
        <v>44</v>
      </c>
      <c r="L28" s="12">
        <f t="array" ref="L28">AVERAGE(ABS(L19:L25))</f>
        <v>125.4642857142845</v>
      </c>
      <c r="M28" s="12">
        <f t="array" ref="M28">M29</f>
        <v>2.476448142857143</v>
      </c>
      <c r="N28" s="12">
        <f t="shared" ref="N28" si="7">N29</f>
        <v>3.4237369999999996</v>
      </c>
      <c r="P28" s="1">
        <f t="array" ref="P28">AVERAGE(ABS(P19:P25))</f>
        <v>315.25142857142964</v>
      </c>
      <c r="Q28" s="1">
        <f>Q29</f>
        <v>3.4394888888888892E-2</v>
      </c>
      <c r="R28" s="1">
        <f t="shared" ref="R28" si="8">R29</f>
        <v>7.3171888888888884E-2</v>
      </c>
      <c r="T28" s="12" t="e">
        <f t="array" ref="T28">AVERAGE(ABS(T19:T25))</f>
        <v>#VALUE!</v>
      </c>
      <c r="U28" s="12" t="e">
        <f>U29</f>
        <v>#DIV/0!</v>
      </c>
      <c r="V28" s="12" t="e">
        <f t="shared" ref="V28" si="9">V29</f>
        <v>#DIV/0!</v>
      </c>
      <c r="X28" s="1" t="e">
        <f t="array" ref="X28">AVERAGE(ABS(X19:X25))</f>
        <v>#VALUE!</v>
      </c>
      <c r="Y28" s="1" t="e">
        <f>Y29</f>
        <v>#DIV/0!</v>
      </c>
      <c r="Z28" s="1" t="e">
        <f t="shared" ref="Z28" si="10">Z29</f>
        <v>#DIV/0!</v>
      </c>
      <c r="AB28" s="12">
        <f t="array" ref="AB28">AVERAGE(ABS(AB19:AB25))</f>
        <v>7471.6771428571465</v>
      </c>
      <c r="AC28" s="12">
        <f>AC29</f>
        <v>0.75164433333333336</v>
      </c>
      <c r="AD28" s="12">
        <f t="shared" ref="AD28" si="11">AD29</f>
        <v>0.79724555555555554</v>
      </c>
      <c r="AF28" s="1">
        <f t="array" ref="AF28">AVERAGE(ABS(AF19:AF25))</f>
        <v>841.70857142857415</v>
      </c>
      <c r="AG28" s="1">
        <f>AG29</f>
        <v>0.91906414285714277</v>
      </c>
      <c r="AH28" s="1">
        <f t="shared" ref="AH28" si="12">AH29</f>
        <v>1.0486714285714285</v>
      </c>
      <c r="AJ28" s="12">
        <f t="array" ref="AJ28">AVERAGE(ABS(AJ19:AJ25))</f>
        <v>203.4900000000014</v>
      </c>
      <c r="AK28" s="12">
        <f>AK29</f>
        <v>2.7730857142857144E-2</v>
      </c>
      <c r="AL28" s="12">
        <f t="shared" ref="AL28" si="13">AL29</f>
        <v>2.9567571428571433E-2</v>
      </c>
    </row>
    <row r="29" spans="1:38" s="17" customFormat="1" ht="16.5" thickTop="1" thickBot="1" x14ac:dyDescent="0.3">
      <c r="A29"/>
      <c r="B29"/>
      <c r="C29"/>
      <c r="D29"/>
      <c r="E29"/>
      <c r="F29"/>
      <c r="G29"/>
      <c r="I29" s="17" t="s">
        <v>46</v>
      </c>
      <c r="L29" s="17">
        <f>AVERAGE(L19:L25)</f>
        <v>125.05285714285678</v>
      </c>
      <c r="M29" s="17">
        <f t="array" ref="M29">AVERAGE(M19:M25)</f>
        <v>2.476448142857143</v>
      </c>
      <c r="N29" s="17">
        <f>AVERAGE(N19:N25)</f>
        <v>3.4237369999999996</v>
      </c>
      <c r="P29" s="17">
        <f>AVERAGE(P19:P25)</f>
        <v>-315.25142857142964</v>
      </c>
      <c r="Q29" s="17">
        <f t="array" ref="Q29">AVERAGE(Q18:Q26)</f>
        <v>3.4394888888888892E-2</v>
      </c>
      <c r="R29" s="17">
        <f t="array" ref="R29">AVERAGE(R18:R26)</f>
        <v>7.3171888888888884E-2</v>
      </c>
      <c r="T29" s="17" t="e">
        <f>AVERAGE(T19:T25)</f>
        <v>#DIV/0!</v>
      </c>
      <c r="U29" s="17" t="e">
        <f>AVERAGE(U19:U25)</f>
        <v>#DIV/0!</v>
      </c>
      <c r="V29" s="17" t="e">
        <f>AVERAGE(V19:V25)</f>
        <v>#DIV/0!</v>
      </c>
      <c r="X29" s="17" t="e">
        <f>AVERAGE(X19:X25)</f>
        <v>#DIV/0!</v>
      </c>
      <c r="Y29" s="17" t="e">
        <f>AVERAGE(Y19:Y25)</f>
        <v>#DIV/0!</v>
      </c>
      <c r="Z29" s="17" t="e">
        <f>AVERAGE(Z19:Z25)</f>
        <v>#DIV/0!</v>
      </c>
      <c r="AB29" s="17">
        <f>AVERAGE(AB19:AB25)</f>
        <v>-7471.6771428571465</v>
      </c>
      <c r="AC29" s="17">
        <f t="array" ref="AC29">AVERAGE(AC18:AC26)</f>
        <v>0.75164433333333336</v>
      </c>
      <c r="AD29" s="17">
        <f t="array" ref="AD29">AVERAGE(AD18:AD26)</f>
        <v>0.79724555555555554</v>
      </c>
      <c r="AF29" s="17">
        <f>AVERAGE(AF19:AF25)</f>
        <v>-841.70857142857415</v>
      </c>
      <c r="AG29" s="17">
        <f>AVERAGE(AG19:AG25)</f>
        <v>0.91906414285714277</v>
      </c>
      <c r="AH29" s="17">
        <f>AVERAGE(AH19:AH25)</f>
        <v>1.0486714285714285</v>
      </c>
      <c r="AJ29" s="17">
        <f>AVERAGE(AJ19:AJ25)</f>
        <v>201.14428571428789</v>
      </c>
      <c r="AK29" s="17">
        <f>AVERAGE(AK19:AK25)</f>
        <v>2.7730857142857144E-2</v>
      </c>
      <c r="AL29" s="17">
        <f>AVERAGE(AL19:AL25)</f>
        <v>2.9567571428571433E-2</v>
      </c>
    </row>
    <row r="30" spans="1:38" ht="15.75" thickTop="1" x14ac:dyDescent="0.25">
      <c r="I30" t="s">
        <v>47</v>
      </c>
      <c r="L30" s="12">
        <f>STDEV(L19:L25)</f>
        <v>61.044633319749266</v>
      </c>
      <c r="P30" s="1">
        <f>STDEV(P19:P25)</f>
        <v>57.388641857826215</v>
      </c>
      <c r="T30" s="12" t="e">
        <f>STDEV(T19:T25)</f>
        <v>#DIV/0!</v>
      </c>
      <c r="X30" s="1" t="e">
        <f>STDEV(X19:X25)</f>
        <v>#DIV/0!</v>
      </c>
      <c r="AB30" s="12">
        <f>STDEV(AB19:AB25)</f>
        <v>1797.1997792279999</v>
      </c>
      <c r="AF30" s="1">
        <f>STDEV(AF19:AF25)</f>
        <v>160.10005261591462</v>
      </c>
      <c r="AJ30" s="12">
        <f>STDEV(AJ19:AJ25)</f>
        <v>102.23785597927098</v>
      </c>
    </row>
    <row r="32" spans="1:38" x14ac:dyDescent="0.25">
      <c r="I32" t="s">
        <v>28</v>
      </c>
      <c r="J32" s="6" t="s">
        <v>29</v>
      </c>
      <c r="K32" s="13" t="s">
        <v>30</v>
      </c>
      <c r="L32" s="13"/>
      <c r="M32" s="13"/>
      <c r="N32" s="13"/>
      <c r="O32" s="8" t="s">
        <v>31</v>
      </c>
      <c r="P32" s="8"/>
      <c r="Q32" s="8"/>
      <c r="R32" s="8"/>
      <c r="S32" s="13" t="s">
        <v>32</v>
      </c>
      <c r="T32" s="13"/>
      <c r="U32" s="13"/>
      <c r="V32" s="13"/>
      <c r="W32" s="8" t="s">
        <v>33</v>
      </c>
      <c r="X32" s="8"/>
      <c r="Y32" s="8"/>
      <c r="Z32" s="8"/>
      <c r="AA32" s="13" t="s">
        <v>34</v>
      </c>
      <c r="AB32" s="13"/>
      <c r="AC32" s="13"/>
      <c r="AD32" s="13"/>
      <c r="AE32" s="8" t="s">
        <v>35</v>
      </c>
      <c r="AF32" s="8"/>
      <c r="AG32" s="8"/>
      <c r="AH32" s="8"/>
      <c r="AI32" s="13" t="s">
        <v>36</v>
      </c>
      <c r="AJ32" s="13"/>
      <c r="AK32" s="13"/>
      <c r="AL32" s="13"/>
    </row>
    <row r="33" spans="1:38" x14ac:dyDescent="0.25">
      <c r="H33" t="s">
        <v>37</v>
      </c>
      <c r="J33" s="7" t="s">
        <v>41</v>
      </c>
      <c r="K33" s="14" t="s">
        <v>41</v>
      </c>
      <c r="L33" s="14"/>
      <c r="M33" s="13" t="s">
        <v>38</v>
      </c>
      <c r="N33" s="13"/>
      <c r="O33" s="9" t="s">
        <v>41</v>
      </c>
      <c r="P33" s="9"/>
      <c r="Q33" s="8" t="s">
        <v>38</v>
      </c>
      <c r="R33" s="8"/>
      <c r="S33" s="14" t="s">
        <v>41</v>
      </c>
      <c r="T33" s="14"/>
      <c r="U33" s="13" t="s">
        <v>38</v>
      </c>
      <c r="V33" s="13"/>
      <c r="W33" s="9" t="s">
        <v>41</v>
      </c>
      <c r="X33" s="9"/>
      <c r="Y33" s="8" t="s">
        <v>38</v>
      </c>
      <c r="Z33" s="8"/>
      <c r="AA33" s="14" t="s">
        <v>41</v>
      </c>
      <c r="AB33" s="14"/>
      <c r="AC33" s="13" t="s">
        <v>38</v>
      </c>
      <c r="AD33" s="13"/>
      <c r="AE33" s="9" t="s">
        <v>41</v>
      </c>
      <c r="AF33" s="9"/>
      <c r="AG33" s="8" t="s">
        <v>38</v>
      </c>
      <c r="AH33" s="8"/>
      <c r="AI33" s="14" t="s">
        <v>41</v>
      </c>
      <c r="AJ33" s="14"/>
      <c r="AK33" s="13" t="s">
        <v>38</v>
      </c>
      <c r="AL33" s="13"/>
    </row>
    <row r="34" spans="1:38" x14ac:dyDescent="0.25">
      <c r="J34" s="7" t="s">
        <v>42</v>
      </c>
      <c r="K34" s="15" t="s">
        <v>42</v>
      </c>
      <c r="L34" s="15" t="s">
        <v>43</v>
      </c>
      <c r="M34" s="16" t="s">
        <v>39</v>
      </c>
      <c r="N34" s="16" t="s">
        <v>40</v>
      </c>
      <c r="O34" s="10" t="s">
        <v>42</v>
      </c>
      <c r="P34" s="10" t="s">
        <v>43</v>
      </c>
      <c r="Q34" s="11" t="s">
        <v>39</v>
      </c>
      <c r="R34" s="11" t="s">
        <v>40</v>
      </c>
      <c r="S34" s="15" t="s">
        <v>42</v>
      </c>
      <c r="T34" s="15" t="s">
        <v>43</v>
      </c>
      <c r="U34" s="16" t="s">
        <v>39</v>
      </c>
      <c r="V34" s="16" t="s">
        <v>40</v>
      </c>
      <c r="W34" s="10" t="s">
        <v>42</v>
      </c>
      <c r="X34" s="10" t="s">
        <v>43</v>
      </c>
      <c r="Y34" s="11" t="s">
        <v>39</v>
      </c>
      <c r="Z34" s="11" t="s">
        <v>40</v>
      </c>
      <c r="AA34" s="15" t="s">
        <v>42</v>
      </c>
      <c r="AB34" s="15" t="s">
        <v>43</v>
      </c>
      <c r="AC34" s="16" t="s">
        <v>39</v>
      </c>
      <c r="AD34" s="16" t="s">
        <v>40</v>
      </c>
      <c r="AE34" s="10" t="s">
        <v>42</v>
      </c>
      <c r="AF34" s="10" t="s">
        <v>43</v>
      </c>
      <c r="AG34" s="11" t="s">
        <v>39</v>
      </c>
      <c r="AH34" s="11" t="s">
        <v>40</v>
      </c>
      <c r="AI34" s="15" t="s">
        <v>42</v>
      </c>
      <c r="AJ34" s="15" t="s">
        <v>43</v>
      </c>
      <c r="AK34" s="16" t="s">
        <v>39</v>
      </c>
      <c r="AL34" s="16" t="s">
        <v>40</v>
      </c>
    </row>
    <row r="35" spans="1:38" x14ac:dyDescent="0.25">
      <c r="B35" s="5" t="s">
        <v>61</v>
      </c>
      <c r="C35" s="5" t="s">
        <v>38</v>
      </c>
      <c r="D35" s="5"/>
      <c r="I35">
        <v>0</v>
      </c>
      <c r="J35">
        <v>0.714333</v>
      </c>
      <c r="K35" s="12">
        <v>0.714333</v>
      </c>
      <c r="L35" s="12">
        <f>IF(K35="","",IF($J35="","",(K35-$J35)*100000))</f>
        <v>0</v>
      </c>
      <c r="M35" s="12">
        <v>0</v>
      </c>
      <c r="N35" s="12">
        <v>0</v>
      </c>
      <c r="O35" s="1">
        <v>0.714333</v>
      </c>
      <c r="P35" s="1">
        <f>IF(O35="","",IF($J35="","",(O35-$J35)*100000))</f>
        <v>0</v>
      </c>
      <c r="Q35" s="1">
        <v>0</v>
      </c>
      <c r="R35" s="1">
        <v>0</v>
      </c>
      <c r="S35" s="12">
        <v>0.714333</v>
      </c>
      <c r="T35" s="12">
        <f>IF(S35="","",IF($J35="","",(S35-$J35)*100000))</f>
        <v>0</v>
      </c>
      <c r="U35" s="12">
        <v>0</v>
      </c>
      <c r="V35" s="12">
        <v>0</v>
      </c>
      <c r="W35" s="1">
        <v>0.714333</v>
      </c>
      <c r="X35" s="1">
        <f>IF(W35="","",IF($J35="","",(W35-$J35)*100000))</f>
        <v>0</v>
      </c>
      <c r="Y35" s="1">
        <v>0</v>
      </c>
      <c r="Z35" s="1">
        <v>0</v>
      </c>
      <c r="AA35" s="12">
        <v>0.714333</v>
      </c>
      <c r="AB35" s="12">
        <f>IF(AA35="","",IF($J35="","",(AA35-$J35)*100000))</f>
        <v>0</v>
      </c>
      <c r="AC35" s="12">
        <v>0</v>
      </c>
      <c r="AD35" s="12">
        <v>0</v>
      </c>
      <c r="AE35" s="1">
        <v>0.714333</v>
      </c>
      <c r="AF35" s="1">
        <f>IF(AE35="","",IF($J35="","",(AE35-$J35)*100000))</f>
        <v>0</v>
      </c>
      <c r="AG35" s="1">
        <v>0</v>
      </c>
      <c r="AH35" s="1">
        <v>0</v>
      </c>
      <c r="AI35" s="12">
        <v>0.714333</v>
      </c>
      <c r="AJ35" s="12">
        <f>IF(AI35="","",IF($J35="","",(AI35-$J35)*100000))</f>
        <v>0</v>
      </c>
      <c r="AK35" s="12">
        <v>0</v>
      </c>
      <c r="AL35" s="12">
        <v>0</v>
      </c>
    </row>
    <row r="36" spans="1:38" x14ac:dyDescent="0.25">
      <c r="B36" s="5"/>
      <c r="C36" t="s">
        <v>39</v>
      </c>
      <c r="D36" t="s">
        <v>21</v>
      </c>
      <c r="I36">
        <v>1</v>
      </c>
    </row>
    <row r="37" spans="1:38" x14ac:dyDescent="0.25">
      <c r="A37" t="s">
        <v>34</v>
      </c>
      <c r="B37">
        <f>AB46</f>
        <v>4124.7357142857118</v>
      </c>
      <c r="C37">
        <f>AC46</f>
        <v>3.0624727142857142</v>
      </c>
      <c r="D37">
        <f>AD46</f>
        <v>13.75625</v>
      </c>
      <c r="I37">
        <v>2</v>
      </c>
      <c r="J37">
        <v>0.7615073</v>
      </c>
      <c r="K37" s="12">
        <v>0.76069399999999998</v>
      </c>
      <c r="L37" s="12">
        <f t="shared" ref="L37:L45" si="14">IF(K37="","",IF($J37="","",(K37-$J37)*100000))</f>
        <v>-81.330000000001675</v>
      </c>
      <c r="M37" s="12">
        <v>6.5040000000000001E-2</v>
      </c>
      <c r="N37" s="12">
        <v>0.28442299999999998</v>
      </c>
      <c r="O37" s="1">
        <v>0.76139000000000001</v>
      </c>
      <c r="P37" s="1">
        <f t="shared" ref="P37:P45" si="15">IF(O37="","",IF($J37="","",(O37-$J37)*100000))</f>
        <v>-11.729999999998686</v>
      </c>
      <c r="Q37" s="1">
        <v>1.5421000000000001E-2</v>
      </c>
      <c r="R37" s="1">
        <v>6.5907999999999994E-2</v>
      </c>
      <c r="S37" s="12">
        <v>0.76168800000000003</v>
      </c>
      <c r="T37" s="12">
        <f t="shared" ref="T37:T45" si="16">IF(S37="","",IF($J37="","",(S37-$J37)*100000))</f>
        <v>18.070000000003361</v>
      </c>
      <c r="U37" s="12">
        <v>6.3461000000000004E-2</v>
      </c>
      <c r="V37" s="12">
        <v>0.393872</v>
      </c>
      <c r="W37" s="1">
        <v>0.76173299999999999</v>
      </c>
      <c r="X37" s="1">
        <f t="shared" ref="X37:X45" si="17">IF(W37="","",IF($J37="","",(W37-$J37)*100000))</f>
        <v>22.569999999999535</v>
      </c>
      <c r="Y37" s="1">
        <v>6.8539000000000003E-2</v>
      </c>
      <c r="Z37" s="1">
        <v>0.41717599999999999</v>
      </c>
      <c r="AA37" s="12">
        <v>0.73840499999999998</v>
      </c>
      <c r="AB37" s="12">
        <f t="shared" ref="AB37:AB45" si="18">IF(AA37="","",IF($J37="","",(AA37-$J37)*100000))</f>
        <v>-2310.2300000000018</v>
      </c>
      <c r="AC37" s="12">
        <v>2.1231939999999998</v>
      </c>
      <c r="AD37" s="12">
        <v>9.7894469999999991</v>
      </c>
      <c r="AE37" s="1">
        <v>0.75221499999999997</v>
      </c>
      <c r="AF37" s="1">
        <f t="shared" ref="AF37:AF45" si="19">IF(AE37="","",IF($J37="","",(AE37-$J37)*100000))</f>
        <v>-929.23000000000309</v>
      </c>
      <c r="AG37" s="1">
        <v>0.82325000000000004</v>
      </c>
      <c r="AH37" s="1">
        <v>3.7843819999999999</v>
      </c>
      <c r="AI37" s="12">
        <v>0.75727299999999997</v>
      </c>
      <c r="AJ37" s="12">
        <f t="shared" ref="AJ37:AJ45" si="20">IF(AI37="","",IF($J37="","",(AI37-$J37)*100000))</f>
        <v>-423.43000000000239</v>
      </c>
      <c r="AK37" s="12">
        <v>0.31305899999999998</v>
      </c>
      <c r="AL37" s="12">
        <v>1.532589</v>
      </c>
    </row>
    <row r="38" spans="1:38" x14ac:dyDescent="0.25">
      <c r="A38" t="s">
        <v>35</v>
      </c>
      <c r="B38">
        <f>AF46</f>
        <v>1018.0785714285711</v>
      </c>
      <c r="C38">
        <f>AG46</f>
        <v>0.71489299999999989</v>
      </c>
      <c r="D38">
        <f>AH46</f>
        <v>3.2297898571428569</v>
      </c>
      <c r="I38">
        <v>3</v>
      </c>
      <c r="J38">
        <v>0.78819050000000002</v>
      </c>
      <c r="K38" s="12">
        <v>0.78730100000000003</v>
      </c>
      <c r="L38" s="12">
        <f t="shared" si="14"/>
        <v>-88.949999999998752</v>
      </c>
      <c r="M38" s="12">
        <v>6.5447000000000005E-2</v>
      </c>
      <c r="N38" s="12">
        <v>0.26334099999999999</v>
      </c>
      <c r="O38" s="1">
        <v>0.78810999999999998</v>
      </c>
      <c r="P38" s="1">
        <f t="shared" si="15"/>
        <v>-8.0500000000038874</v>
      </c>
      <c r="Q38" s="1">
        <v>2.1235E-2</v>
      </c>
      <c r="R38" s="1">
        <v>9.1209999999999999E-2</v>
      </c>
      <c r="S38" s="12">
        <v>0.78847100000000003</v>
      </c>
      <c r="T38" s="12">
        <f t="shared" si="16"/>
        <v>28.050000000001685</v>
      </c>
      <c r="U38" s="12">
        <v>5.9329E-2</v>
      </c>
      <c r="V38" s="12">
        <v>0.350721</v>
      </c>
      <c r="W38" s="1">
        <v>0.78852599999999995</v>
      </c>
      <c r="X38" s="1">
        <f t="shared" si="17"/>
        <v>33.549999999993304</v>
      </c>
      <c r="Y38" s="1">
        <v>6.1582999999999999E-2</v>
      </c>
      <c r="Z38" s="1">
        <v>0.35978199999999999</v>
      </c>
      <c r="AA38" s="12">
        <v>0.75298399999999999</v>
      </c>
      <c r="AB38" s="12">
        <f t="shared" si="18"/>
        <v>-3520.6500000000028</v>
      </c>
      <c r="AC38" s="12">
        <v>3.027736</v>
      </c>
      <c r="AD38" s="12">
        <v>13.840217000000001</v>
      </c>
      <c r="AE38" s="1">
        <v>0.776725</v>
      </c>
      <c r="AF38" s="1">
        <f t="shared" si="19"/>
        <v>-1146.5500000000018</v>
      </c>
      <c r="AG38" s="1">
        <v>0.92301699999999998</v>
      </c>
      <c r="AH38" s="1">
        <v>4.2122770000000003</v>
      </c>
      <c r="AI38" s="12">
        <v>0.78511799999999998</v>
      </c>
      <c r="AJ38" s="12">
        <f t="shared" si="20"/>
        <v>-307.25000000000335</v>
      </c>
      <c r="AK38" s="12">
        <v>0.186612</v>
      </c>
      <c r="AL38" s="12">
        <v>0.91347699999999998</v>
      </c>
    </row>
    <row r="39" spans="1:38" x14ac:dyDescent="0.25">
      <c r="A39" t="s">
        <v>62</v>
      </c>
      <c r="B39">
        <f>AJ46</f>
        <v>185.23571428571259</v>
      </c>
      <c r="C39">
        <f>AK46</f>
        <v>0.11900014285714287</v>
      </c>
      <c r="D39">
        <f>AL46</f>
        <v>0.54774971428571428</v>
      </c>
      <c r="I39">
        <v>4</v>
      </c>
      <c r="J39">
        <v>0.81419629999999998</v>
      </c>
      <c r="K39" s="12">
        <v>0.81326799999999999</v>
      </c>
      <c r="L39" s="12">
        <f t="shared" si="14"/>
        <v>-92.829999999999302</v>
      </c>
      <c r="M39" s="12">
        <v>6.3501000000000002E-2</v>
      </c>
      <c r="N39" s="12">
        <v>0.24087500000000001</v>
      </c>
      <c r="O39" s="1">
        <v>0.81406900000000004</v>
      </c>
      <c r="P39" s="1">
        <f t="shared" si="15"/>
        <v>-12.729999999994135</v>
      </c>
      <c r="Q39" s="1">
        <v>2.2783999999999999E-2</v>
      </c>
      <c r="R39" s="1">
        <v>0.100257</v>
      </c>
      <c r="S39" s="12">
        <v>0.81444899999999998</v>
      </c>
      <c r="T39" s="12">
        <f t="shared" si="16"/>
        <v>25.26999999999946</v>
      </c>
      <c r="U39" s="12">
        <v>5.2803999999999997E-2</v>
      </c>
      <c r="V39" s="12">
        <v>0.30597800000000003</v>
      </c>
      <c r="W39" s="1">
        <v>0.81450699999999998</v>
      </c>
      <c r="X39" s="1">
        <f t="shared" si="17"/>
        <v>31.069999999999709</v>
      </c>
      <c r="Y39" s="1">
        <v>5.3885000000000002E-2</v>
      </c>
      <c r="Z39" s="1">
        <v>0.30954300000000001</v>
      </c>
      <c r="AA39" s="12">
        <v>0.76976900000000004</v>
      </c>
      <c r="AB39" s="12">
        <f t="shared" si="18"/>
        <v>-4442.729999999995</v>
      </c>
      <c r="AC39" s="12">
        <v>3.5731860000000002</v>
      </c>
      <c r="AD39" s="12">
        <v>16.197063</v>
      </c>
      <c r="AE39" s="1">
        <v>0.80210700000000001</v>
      </c>
      <c r="AF39" s="1">
        <f t="shared" si="19"/>
        <v>-1208.9299999999969</v>
      </c>
      <c r="AG39" s="1">
        <v>0.88732100000000003</v>
      </c>
      <c r="AH39" s="1">
        <v>4.0225109999999997</v>
      </c>
      <c r="AI39" s="12">
        <v>0.81197299999999994</v>
      </c>
      <c r="AJ39" s="12">
        <f t="shared" si="20"/>
        <v>-222.33000000000391</v>
      </c>
      <c r="AK39" s="12">
        <v>0.109933</v>
      </c>
      <c r="AL39" s="12">
        <v>0.52872399999999997</v>
      </c>
    </row>
    <row r="40" spans="1:38" x14ac:dyDescent="0.25">
      <c r="A40" t="s">
        <v>30</v>
      </c>
      <c r="B40">
        <f>L46</f>
        <v>90.149999999998371</v>
      </c>
      <c r="C40">
        <f>M46</f>
        <v>5.8388285714285719E-2</v>
      </c>
      <c r="D40">
        <f>N46</f>
        <v>0.23443085714285711</v>
      </c>
      <c r="I40">
        <v>5</v>
      </c>
      <c r="J40">
        <v>0.83931</v>
      </c>
      <c r="K40" s="12">
        <v>0.83836599999999994</v>
      </c>
      <c r="L40" s="12">
        <f t="shared" si="14"/>
        <v>-94.400000000005591</v>
      </c>
      <c r="M40" s="12">
        <v>6.0196E-2</v>
      </c>
      <c r="N40" s="12">
        <v>0.22547600000000001</v>
      </c>
      <c r="O40" s="1">
        <v>0.83907200000000004</v>
      </c>
      <c r="P40" s="1">
        <f t="shared" si="15"/>
        <v>-23.799999999996047</v>
      </c>
      <c r="Q40" s="1">
        <v>2.3983999999999998E-2</v>
      </c>
      <c r="R40" s="1">
        <v>9.6909999999999996E-2</v>
      </c>
      <c r="S40" s="12">
        <v>0.83943699999999999</v>
      </c>
      <c r="T40" s="12">
        <f t="shared" si="16"/>
        <v>12.699999999998823</v>
      </c>
      <c r="U40" s="12">
        <v>4.5649000000000002E-2</v>
      </c>
      <c r="V40" s="12">
        <v>0.26813199999999998</v>
      </c>
      <c r="W40" s="1">
        <v>0.83949399999999996</v>
      </c>
      <c r="X40" s="1">
        <f t="shared" si="17"/>
        <v>18.399999999996197</v>
      </c>
      <c r="Y40" s="1">
        <v>4.6740999999999998E-2</v>
      </c>
      <c r="Z40" s="1">
        <v>0.27348800000000001</v>
      </c>
      <c r="AA40" s="12">
        <v>0.78930500000000003</v>
      </c>
      <c r="AB40" s="12">
        <f t="shared" si="18"/>
        <v>-5000.4999999999964</v>
      </c>
      <c r="AC40" s="12">
        <v>3.759442</v>
      </c>
      <c r="AD40" s="12">
        <v>16.897435999999999</v>
      </c>
      <c r="AE40" s="1">
        <v>0.82758900000000002</v>
      </c>
      <c r="AF40" s="1">
        <f t="shared" si="19"/>
        <v>-1172.0999999999981</v>
      </c>
      <c r="AG40" s="1">
        <v>0.79040299999999997</v>
      </c>
      <c r="AH40" s="1">
        <v>3.5599349999999998</v>
      </c>
      <c r="AI40" s="12">
        <v>0.83773600000000004</v>
      </c>
      <c r="AJ40" s="12">
        <f t="shared" si="20"/>
        <v>-157.39999999999642</v>
      </c>
      <c r="AK40" s="12">
        <v>6.6779000000000005E-2</v>
      </c>
      <c r="AL40" s="12">
        <v>0.29288799999999998</v>
      </c>
    </row>
    <row r="41" spans="1:38" x14ac:dyDescent="0.25">
      <c r="A41" t="s">
        <v>31</v>
      </c>
      <c r="B41">
        <f>P46</f>
        <v>34.007142857141375</v>
      </c>
      <c r="C41">
        <f>Q46</f>
        <v>2.8157428571428573E-2</v>
      </c>
      <c r="D41">
        <f>R46</f>
        <v>0.11902214285714285</v>
      </c>
      <c r="I41">
        <v>6</v>
      </c>
      <c r="J41">
        <v>0.86361679999999996</v>
      </c>
      <c r="K41" s="12">
        <v>0.86268400000000001</v>
      </c>
      <c r="L41" s="12">
        <f t="shared" si="14"/>
        <v>-93.279999999995596</v>
      </c>
      <c r="M41" s="12">
        <v>5.5357999999999997E-2</v>
      </c>
      <c r="N41" s="12">
        <v>0.21285200000000001</v>
      </c>
      <c r="O41" s="1">
        <v>0.86322100000000002</v>
      </c>
      <c r="P41" s="1">
        <f t="shared" si="15"/>
        <v>-39.579999999994619</v>
      </c>
      <c r="Q41" s="1">
        <v>2.8663999999999999E-2</v>
      </c>
      <c r="R41" s="1">
        <v>0.10822900000000001</v>
      </c>
      <c r="S41" s="12">
        <v>0.86354600000000004</v>
      </c>
      <c r="T41" s="12">
        <f t="shared" si="16"/>
        <v>-7.0799999999926477</v>
      </c>
      <c r="U41" s="12">
        <v>4.0404000000000002E-2</v>
      </c>
      <c r="V41" s="12">
        <v>0.237678</v>
      </c>
      <c r="W41" s="1">
        <v>0.86359699999999995</v>
      </c>
      <c r="X41" s="1">
        <f t="shared" si="17"/>
        <v>-1.9800000000014251</v>
      </c>
      <c r="Y41" s="1">
        <v>4.1871999999999999E-2</v>
      </c>
      <c r="Z41" s="1">
        <v>0.250334</v>
      </c>
      <c r="AA41" s="12">
        <v>0.81234600000000001</v>
      </c>
      <c r="AB41" s="12">
        <f t="shared" si="18"/>
        <v>-5127.0799999999954</v>
      </c>
      <c r="AC41" s="12">
        <v>3.5982430000000001</v>
      </c>
      <c r="AD41" s="12">
        <v>16.031217999999999</v>
      </c>
      <c r="AE41" s="1">
        <v>0.85297400000000001</v>
      </c>
      <c r="AF41" s="1">
        <f t="shared" si="19"/>
        <v>-1064.2799999999952</v>
      </c>
      <c r="AG41" s="1">
        <v>0.66492700000000005</v>
      </c>
      <c r="AH41" s="1">
        <v>2.9751759999999998</v>
      </c>
      <c r="AI41" s="12">
        <v>0.86256600000000005</v>
      </c>
      <c r="AJ41" s="12">
        <f t="shared" si="20"/>
        <v>-105.07999999999073</v>
      </c>
      <c r="AK41" s="12">
        <v>4.8739999999999999E-2</v>
      </c>
      <c r="AL41" s="12">
        <v>0.148752</v>
      </c>
    </row>
    <row r="42" spans="1:38" x14ac:dyDescent="0.25">
      <c r="A42" t="s">
        <v>32</v>
      </c>
      <c r="B42">
        <f>T46</f>
        <v>26.889999999998462</v>
      </c>
      <c r="C42">
        <f>U46</f>
        <v>4.9691142857142857E-2</v>
      </c>
      <c r="D42">
        <f>V46</f>
        <v>0.28141814285714289</v>
      </c>
      <c r="I42">
        <v>7</v>
      </c>
      <c r="J42">
        <v>0.88736159999999997</v>
      </c>
      <c r="K42" s="12">
        <v>0.88646100000000005</v>
      </c>
      <c r="L42" s="12">
        <f t="shared" si="14"/>
        <v>-90.059999999991817</v>
      </c>
      <c r="M42" s="12">
        <v>5.0904999999999999E-2</v>
      </c>
      <c r="N42" s="12">
        <v>0.20643</v>
      </c>
      <c r="O42" s="1">
        <v>0.88677099999999998</v>
      </c>
      <c r="P42" s="1">
        <f t="shared" si="15"/>
        <v>-59.059999999999668</v>
      </c>
      <c r="Q42" s="1">
        <v>3.7329000000000001E-2</v>
      </c>
      <c r="R42" s="1">
        <v>0.16051599999999999</v>
      </c>
      <c r="S42" s="12">
        <v>0.88703500000000002</v>
      </c>
      <c r="T42" s="12">
        <f t="shared" si="16"/>
        <v>-32.65999999999547</v>
      </c>
      <c r="U42" s="12">
        <v>4.0314999999999997E-2</v>
      </c>
      <c r="V42" s="12">
        <v>0.21501100000000001</v>
      </c>
      <c r="W42" s="1">
        <v>0.88707599999999998</v>
      </c>
      <c r="X42" s="1">
        <f t="shared" si="17"/>
        <v>-28.559999999999697</v>
      </c>
      <c r="Y42" s="1">
        <v>4.1765999999999998E-2</v>
      </c>
      <c r="Z42" s="1">
        <v>0.24022299999999999</v>
      </c>
      <c r="AA42" s="12">
        <v>0.83995900000000001</v>
      </c>
      <c r="AB42" s="12">
        <f t="shared" si="18"/>
        <v>-4740.2599999999966</v>
      </c>
      <c r="AC42" s="12">
        <v>3.097089</v>
      </c>
      <c r="AD42" s="12">
        <v>13.670363999999999</v>
      </c>
      <c r="AE42" s="1">
        <v>0.87834599999999996</v>
      </c>
      <c r="AF42" s="1">
        <f t="shared" si="19"/>
        <v>-901.5600000000012</v>
      </c>
      <c r="AG42" s="1">
        <v>0.526814</v>
      </c>
      <c r="AH42" s="1">
        <v>2.3412679999999999</v>
      </c>
      <c r="AI42" s="12">
        <v>0.88675999999999999</v>
      </c>
      <c r="AJ42" s="12">
        <f t="shared" si="20"/>
        <v>-60.159999999997993</v>
      </c>
      <c r="AK42" s="12">
        <v>4.9334999999999997E-2</v>
      </c>
      <c r="AL42" s="12">
        <v>0.18621299999999999</v>
      </c>
    </row>
    <row r="43" spans="1:38" x14ac:dyDescent="0.25">
      <c r="A43" t="s">
        <v>33</v>
      </c>
      <c r="B43">
        <f>X46</f>
        <v>28.218571428570034</v>
      </c>
      <c r="C43">
        <f>Y46</f>
        <v>5.1587000000000008E-2</v>
      </c>
      <c r="D43">
        <f>Z46</f>
        <v>0.29877357142857147</v>
      </c>
      <c r="I43">
        <v>8</v>
      </c>
      <c r="J43">
        <v>0.91103299999999998</v>
      </c>
      <c r="K43" s="12">
        <v>0.91013100000000002</v>
      </c>
      <c r="L43" s="12">
        <f t="shared" si="14"/>
        <v>-90.199999999995839</v>
      </c>
      <c r="M43" s="12">
        <v>4.8271000000000001E-2</v>
      </c>
      <c r="N43" s="12">
        <v>0.207619</v>
      </c>
      <c r="O43" s="1">
        <v>0.91020199999999996</v>
      </c>
      <c r="P43" s="1">
        <f t="shared" si="15"/>
        <v>-83.100000000002609</v>
      </c>
      <c r="Q43" s="1">
        <v>4.7684999999999998E-2</v>
      </c>
      <c r="R43" s="1">
        <v>0.21012500000000001</v>
      </c>
      <c r="S43" s="12">
        <v>0.910389</v>
      </c>
      <c r="T43" s="12">
        <f t="shared" si="16"/>
        <v>-64.399999999997789</v>
      </c>
      <c r="U43" s="12">
        <v>4.5876E-2</v>
      </c>
      <c r="V43" s="12">
        <v>0.19853499999999999</v>
      </c>
      <c r="W43" s="1">
        <v>0.91041899999999998</v>
      </c>
      <c r="X43" s="1">
        <f t="shared" si="17"/>
        <v>-61.400000000000347</v>
      </c>
      <c r="Y43" s="1">
        <v>4.6723000000000001E-2</v>
      </c>
      <c r="Z43" s="1">
        <v>0.240869</v>
      </c>
      <c r="AA43" s="12">
        <v>0.87371600000000005</v>
      </c>
      <c r="AB43" s="12">
        <f t="shared" si="18"/>
        <v>-3731.6999999999935</v>
      </c>
      <c r="AC43" s="12">
        <v>2.258419</v>
      </c>
      <c r="AD43" s="12">
        <v>9.8680050000000001</v>
      </c>
      <c r="AE43" s="1">
        <v>0.90399399999999996</v>
      </c>
      <c r="AF43" s="1">
        <f t="shared" si="19"/>
        <v>-703.9000000000018</v>
      </c>
      <c r="AG43" s="1">
        <v>0.388519</v>
      </c>
      <c r="AH43" s="1">
        <v>1.7129799999999999</v>
      </c>
      <c r="AI43" s="12">
        <v>0.91082300000000005</v>
      </c>
      <c r="AJ43" s="12">
        <f t="shared" si="20"/>
        <v>-20.999999999993246</v>
      </c>
      <c r="AK43" s="12">
        <v>5.8542999999999998E-2</v>
      </c>
      <c r="AL43" s="12">
        <v>0.23160500000000001</v>
      </c>
    </row>
    <row r="44" spans="1:38" x14ac:dyDescent="0.25">
      <c r="I44">
        <v>9</v>
      </c>
    </row>
    <row r="45" spans="1:38" x14ac:dyDescent="0.25">
      <c r="I45">
        <v>10</v>
      </c>
      <c r="J45">
        <v>0.97082539999999995</v>
      </c>
      <c r="K45" s="12">
        <v>0.97082500000000005</v>
      </c>
      <c r="L45" s="12">
        <f t="shared" si="14"/>
        <v>-3.9999999990047996E-2</v>
      </c>
      <c r="M45" s="12">
        <v>0</v>
      </c>
      <c r="N45" s="12">
        <v>0</v>
      </c>
      <c r="O45" s="1">
        <v>0.97082500000000005</v>
      </c>
      <c r="P45" s="1">
        <f t="shared" si="15"/>
        <v>-3.9999999990047996E-2</v>
      </c>
      <c r="Q45" s="1">
        <v>0</v>
      </c>
      <c r="R45" s="1">
        <v>0</v>
      </c>
      <c r="S45" s="12">
        <v>0.97082500000000005</v>
      </c>
      <c r="T45" s="12">
        <f t="shared" si="16"/>
        <v>-3.9999999990047996E-2</v>
      </c>
      <c r="U45" s="12">
        <v>0</v>
      </c>
      <c r="V45" s="12">
        <v>0</v>
      </c>
      <c r="W45" s="1">
        <v>0.97082500000000005</v>
      </c>
      <c r="X45" s="1">
        <f t="shared" si="17"/>
        <v>-3.9999999990047996E-2</v>
      </c>
      <c r="Y45" s="1">
        <v>0</v>
      </c>
      <c r="Z45" s="1">
        <v>0</v>
      </c>
      <c r="AA45" s="12">
        <v>0.97082500000000005</v>
      </c>
      <c r="AB45" s="12">
        <f t="shared" si="18"/>
        <v>-3.9999999990047996E-2</v>
      </c>
      <c r="AC45" s="12">
        <v>0</v>
      </c>
      <c r="AD45" s="12">
        <v>0</v>
      </c>
      <c r="AE45" s="1">
        <v>0.97082500000000005</v>
      </c>
      <c r="AF45" s="1">
        <f t="shared" si="19"/>
        <v>-3.9999999990047996E-2</v>
      </c>
      <c r="AG45" s="1">
        <v>0</v>
      </c>
      <c r="AH45" s="1">
        <v>0</v>
      </c>
      <c r="AI45" s="12">
        <v>0.97082500000000005</v>
      </c>
      <c r="AJ45" s="12">
        <f t="shared" si="20"/>
        <v>-3.9999999990047996E-2</v>
      </c>
      <c r="AK45" s="12">
        <v>0</v>
      </c>
      <c r="AL45" s="12">
        <v>0</v>
      </c>
    </row>
    <row r="46" spans="1:38" x14ac:dyDescent="0.25">
      <c r="I46" t="s">
        <v>44</v>
      </c>
      <c r="L46" s="12">
        <f t="array" ref="L46">AVERAGE(ABS(L37:L43))</f>
        <v>90.149999999998371</v>
      </c>
      <c r="M46" s="12">
        <f>M47</f>
        <v>5.8388285714285719E-2</v>
      </c>
      <c r="N46" s="12">
        <f t="shared" ref="N46" si="21">N47</f>
        <v>0.23443085714285711</v>
      </c>
      <c r="P46" s="1">
        <f t="array" ref="P46">AVERAGE(ABS(P37:P43))</f>
        <v>34.007142857141375</v>
      </c>
      <c r="Q46" s="1">
        <f>Q47</f>
        <v>2.8157428571428573E-2</v>
      </c>
      <c r="R46" s="1">
        <f t="shared" ref="R46" si="22">R47</f>
        <v>0.11902214285714285</v>
      </c>
      <c r="T46" s="12">
        <f t="array" ref="T46">AVERAGE(ABS(T37:T43))</f>
        <v>26.889999999998462</v>
      </c>
      <c r="U46" s="12">
        <f>U47</f>
        <v>4.9691142857142857E-2</v>
      </c>
      <c r="V46" s="12">
        <f t="shared" ref="V46" si="23">V47</f>
        <v>0.28141814285714289</v>
      </c>
      <c r="X46" s="1">
        <f t="array" ref="X46">AVERAGE(ABS(X37:X43))</f>
        <v>28.218571428570034</v>
      </c>
      <c r="Y46" s="1">
        <f>Y47</f>
        <v>5.1587000000000008E-2</v>
      </c>
      <c r="Z46" s="1">
        <f t="shared" ref="Z46" si="24">Z47</f>
        <v>0.29877357142857147</v>
      </c>
      <c r="AB46" s="12">
        <f t="array" ref="AB46">AVERAGE(ABS(AB37:AB43))</f>
        <v>4124.7357142857118</v>
      </c>
      <c r="AC46" s="12">
        <f>AC47</f>
        <v>3.0624727142857142</v>
      </c>
      <c r="AD46" s="12">
        <f t="shared" ref="AD46" si="25">AD47</f>
        <v>13.75625</v>
      </c>
      <c r="AF46" s="1">
        <f t="array" ref="AF46">AVERAGE(ABS(AF37:AF43))</f>
        <v>1018.0785714285711</v>
      </c>
      <c r="AG46" s="1">
        <f>AG47</f>
        <v>0.71489299999999989</v>
      </c>
      <c r="AH46" s="1">
        <f t="shared" ref="AH46" si="26">AH47</f>
        <v>3.2297898571428569</v>
      </c>
      <c r="AJ46" s="12">
        <f t="array" ref="AJ46">AVERAGE(ABS(AJ37:AJ43))</f>
        <v>185.23571428571259</v>
      </c>
      <c r="AK46" s="12">
        <f>AK47</f>
        <v>0.11900014285714287</v>
      </c>
      <c r="AL46" s="12">
        <f t="shared" ref="AL46" si="27">AL47</f>
        <v>0.54774971428571428</v>
      </c>
    </row>
    <row r="47" spans="1:38" x14ac:dyDescent="0.25">
      <c r="I47" t="s">
        <v>46</v>
      </c>
      <c r="L47" s="12">
        <f>AVERAGE(L37:L43)</f>
        <v>-90.149999999998371</v>
      </c>
      <c r="M47" s="12">
        <f>AVERAGE(M37:M43)</f>
        <v>5.8388285714285719E-2</v>
      </c>
      <c r="N47" s="12">
        <f>AVERAGE(N37:N43)</f>
        <v>0.23443085714285711</v>
      </c>
      <c r="P47" s="1">
        <f>AVERAGE(P37:P43)</f>
        <v>-34.007142857141375</v>
      </c>
      <c r="Q47" s="1">
        <f>AVERAGE(Q37:Q43)</f>
        <v>2.8157428571428573E-2</v>
      </c>
      <c r="R47" s="1">
        <f>AVERAGE(R37:R43)</f>
        <v>0.11902214285714285</v>
      </c>
      <c r="T47" s="12">
        <f>AVERAGE(T37:T43)</f>
        <v>-2.8642857142832261</v>
      </c>
      <c r="U47" s="12">
        <f>AVERAGE(U37:U43)</f>
        <v>4.9691142857142857E-2</v>
      </c>
      <c r="V47" s="12">
        <f>AVERAGE(V37:V43)</f>
        <v>0.28141814285714289</v>
      </c>
      <c r="X47" s="1">
        <f>AVERAGE(X37:X43)</f>
        <v>1.9499999999981819</v>
      </c>
      <c r="Y47" s="1">
        <f>AVERAGE(Y37:Y43)</f>
        <v>5.1587000000000008E-2</v>
      </c>
      <c r="Z47" s="1">
        <f>AVERAGE(Z37:Z43)</f>
        <v>0.29877357142857147</v>
      </c>
      <c r="AB47" s="12">
        <f>AVERAGE(AB37:AB43)</f>
        <v>-4124.7357142857118</v>
      </c>
      <c r="AC47" s="12">
        <f>AVERAGE(AC37:AC43)</f>
        <v>3.0624727142857142</v>
      </c>
      <c r="AD47" s="12">
        <f>AVERAGE(AD37:AD43)</f>
        <v>13.75625</v>
      </c>
      <c r="AF47" s="1">
        <f>AVERAGE(AF37:AF43)</f>
        <v>-1018.0785714285711</v>
      </c>
      <c r="AG47" s="1">
        <f>AVERAGE(AG37:AG43)</f>
        <v>0.71489299999999989</v>
      </c>
      <c r="AH47" s="1">
        <f>AVERAGE(AH37:AH43)</f>
        <v>3.2297898571428569</v>
      </c>
      <c r="AJ47" s="12">
        <f>AVERAGE(AJ37:AJ43)</f>
        <v>-185.23571428571259</v>
      </c>
      <c r="AK47" s="12">
        <f>AVERAGE(AK37:AK43)</f>
        <v>0.11900014285714287</v>
      </c>
      <c r="AL47" s="12">
        <f>AVERAGE(AL37:AL43)</f>
        <v>0.54774971428571428</v>
      </c>
    </row>
    <row r="48" spans="1:38" x14ac:dyDescent="0.25">
      <c r="I48" t="s">
        <v>47</v>
      </c>
      <c r="L48" s="12">
        <f>STDEV(L37:L43)</f>
        <v>4.3643403472535365</v>
      </c>
      <c r="P48" s="1">
        <f>STDEV(P37:P43)</f>
        <v>28.271770204149789</v>
      </c>
      <c r="T48" s="12">
        <f>STDEV(T37:T43)</f>
        <v>34.447843114453832</v>
      </c>
      <c r="X48" s="1">
        <f>STDEV(X37:X43)</f>
        <v>35.359696454201099</v>
      </c>
      <c r="AB48" s="12">
        <f>STDEV(AB37:AB43)</f>
        <v>1005.2756896635689</v>
      </c>
      <c r="AF48" s="1">
        <f>STDEV(AF37:AF43)</f>
        <v>182.10123973846265</v>
      </c>
      <c r="AJ48" s="12">
        <f>STDEV(AJ37:AJ43)</f>
        <v>143.07169494781004</v>
      </c>
    </row>
    <row r="51" spans="1:38" x14ac:dyDescent="0.25">
      <c r="I51" t="s">
        <v>28</v>
      </c>
      <c r="J51" s="6" t="s">
        <v>29</v>
      </c>
      <c r="K51" s="13" t="s">
        <v>30</v>
      </c>
      <c r="L51" s="13"/>
      <c r="M51" s="13"/>
      <c r="N51" s="13"/>
      <c r="O51" s="8" t="s">
        <v>31</v>
      </c>
      <c r="P51" s="8"/>
      <c r="Q51" s="8"/>
      <c r="R51" s="8"/>
      <c r="S51" s="13" t="s">
        <v>32</v>
      </c>
      <c r="T51" s="13"/>
      <c r="U51" s="13"/>
      <c r="V51" s="13"/>
      <c r="W51" s="8" t="s">
        <v>33</v>
      </c>
      <c r="X51" s="8"/>
      <c r="Y51" s="8"/>
      <c r="Z51" s="8"/>
      <c r="AA51" s="13" t="s">
        <v>34</v>
      </c>
      <c r="AB51" s="13"/>
      <c r="AC51" s="13"/>
      <c r="AD51" s="13"/>
      <c r="AE51" s="8" t="s">
        <v>35</v>
      </c>
      <c r="AF51" s="8"/>
      <c r="AG51" s="8"/>
      <c r="AH51" s="8"/>
      <c r="AI51" s="13" t="s">
        <v>36</v>
      </c>
      <c r="AJ51" s="13"/>
      <c r="AK51" s="13"/>
      <c r="AL51" s="13"/>
    </row>
    <row r="52" spans="1:38" x14ac:dyDescent="0.25">
      <c r="H52" t="s">
        <v>45</v>
      </c>
      <c r="J52" s="7" t="s">
        <v>41</v>
      </c>
      <c r="K52" s="14" t="s">
        <v>41</v>
      </c>
      <c r="L52" s="14"/>
      <c r="M52" s="13" t="s">
        <v>38</v>
      </c>
      <c r="N52" s="13"/>
      <c r="O52" s="9" t="s">
        <v>41</v>
      </c>
      <c r="P52" s="9"/>
      <c r="Q52" s="8" t="s">
        <v>38</v>
      </c>
      <c r="R52" s="8"/>
      <c r="S52" s="14" t="s">
        <v>41</v>
      </c>
      <c r="T52" s="14"/>
      <c r="U52" s="13" t="s">
        <v>38</v>
      </c>
      <c r="V52" s="13"/>
      <c r="W52" s="9" t="s">
        <v>41</v>
      </c>
      <c r="X52" s="9"/>
      <c r="Y52" s="8" t="s">
        <v>38</v>
      </c>
      <c r="Z52" s="8"/>
      <c r="AA52" s="14" t="s">
        <v>41</v>
      </c>
      <c r="AB52" s="14"/>
      <c r="AC52" s="13" t="s">
        <v>38</v>
      </c>
      <c r="AD52" s="13"/>
      <c r="AE52" s="9" t="s">
        <v>41</v>
      </c>
      <c r="AF52" s="9"/>
      <c r="AG52" s="8" t="s">
        <v>38</v>
      </c>
      <c r="AH52" s="8"/>
      <c r="AI52" s="14" t="s">
        <v>41</v>
      </c>
      <c r="AJ52" s="14"/>
      <c r="AK52" s="13" t="s">
        <v>38</v>
      </c>
      <c r="AL52" s="13"/>
    </row>
    <row r="53" spans="1:38" x14ac:dyDescent="0.25">
      <c r="J53" s="7" t="s">
        <v>42</v>
      </c>
      <c r="K53" s="15" t="s">
        <v>42</v>
      </c>
      <c r="L53" s="15" t="s">
        <v>43</v>
      </c>
      <c r="M53" s="16" t="s">
        <v>39</v>
      </c>
      <c r="N53" s="16" t="s">
        <v>40</v>
      </c>
      <c r="O53" s="10" t="s">
        <v>42</v>
      </c>
      <c r="P53" s="10" t="s">
        <v>43</v>
      </c>
      <c r="Q53" s="11" t="s">
        <v>39</v>
      </c>
      <c r="R53" s="11" t="s">
        <v>40</v>
      </c>
      <c r="S53" s="15" t="s">
        <v>42</v>
      </c>
      <c r="T53" s="15" t="s">
        <v>43</v>
      </c>
      <c r="U53" s="16" t="s">
        <v>39</v>
      </c>
      <c r="V53" s="16" t="s">
        <v>40</v>
      </c>
      <c r="W53" s="10" t="s">
        <v>42</v>
      </c>
      <c r="X53" s="10" t="s">
        <v>43</v>
      </c>
      <c r="Y53" s="11" t="s">
        <v>39</v>
      </c>
      <c r="Z53" s="11" t="s">
        <v>40</v>
      </c>
      <c r="AA53" s="15" t="s">
        <v>42</v>
      </c>
      <c r="AB53" s="15" t="s">
        <v>43</v>
      </c>
      <c r="AC53" s="16" t="s">
        <v>39</v>
      </c>
      <c r="AD53" s="16" t="s">
        <v>40</v>
      </c>
      <c r="AE53" s="10" t="s">
        <v>42</v>
      </c>
      <c r="AF53" s="10" t="s">
        <v>43</v>
      </c>
      <c r="AG53" s="11" t="s">
        <v>39</v>
      </c>
      <c r="AH53" s="11" t="s">
        <v>40</v>
      </c>
      <c r="AI53" s="15" t="s">
        <v>42</v>
      </c>
      <c r="AJ53" s="15" t="s">
        <v>43</v>
      </c>
      <c r="AK53" s="16" t="s">
        <v>39</v>
      </c>
      <c r="AL53" s="16" t="s">
        <v>40</v>
      </c>
    </row>
    <row r="54" spans="1:38" x14ac:dyDescent="0.25">
      <c r="B54" s="5" t="s">
        <v>61</v>
      </c>
      <c r="C54" s="5" t="s">
        <v>38</v>
      </c>
      <c r="D54" s="5"/>
      <c r="I54">
        <v>0</v>
      </c>
      <c r="J54">
        <v>1.0603891000000001</v>
      </c>
      <c r="K54" s="12">
        <v>1.060389</v>
      </c>
      <c r="L54" s="12">
        <f>IF(K54="","",IF($J54="","",(K54-$J54)*100000))</f>
        <v>-1.0000000005838672E-2</v>
      </c>
      <c r="M54" s="12">
        <v>0</v>
      </c>
      <c r="N54" s="12">
        <v>0</v>
      </c>
      <c r="O54" s="1">
        <v>1.060389</v>
      </c>
      <c r="P54" s="1">
        <f>IF(O54="","",IF($J54="","",(O54-$J54)*100000))</f>
        <v>-1.0000000005838672E-2</v>
      </c>
      <c r="Q54" s="1">
        <v>0</v>
      </c>
      <c r="R54" s="1">
        <v>9.9999999999999995E-7</v>
      </c>
      <c r="S54" s="12">
        <v>1.060389</v>
      </c>
      <c r="T54" s="12">
        <f>IF(S54="","",IF($J54="","",(S54-$J54)*100000))</f>
        <v>-1.0000000005838672E-2</v>
      </c>
      <c r="U54" s="12">
        <v>0</v>
      </c>
      <c r="V54" s="12">
        <v>9.9999999999999995E-7</v>
      </c>
      <c r="W54" s="1">
        <v>1.060389</v>
      </c>
      <c r="X54" s="1">
        <f>IF(W54="","",IF($J54="","",(W54-$J54)*100000))</f>
        <v>-1.0000000005838672E-2</v>
      </c>
      <c r="Y54" s="1">
        <v>0</v>
      </c>
      <c r="Z54" s="1">
        <v>9.9999999999999995E-7</v>
      </c>
      <c r="AA54" s="12">
        <v>1.060389</v>
      </c>
      <c r="AB54" s="12">
        <f>IF(AA54="","",IF($J54="","",(AA54-$J54)*100000))</f>
        <v>-1.0000000005838672E-2</v>
      </c>
      <c r="AC54" s="12">
        <v>0</v>
      </c>
      <c r="AD54" s="12">
        <v>9.9999999999999995E-7</v>
      </c>
      <c r="AE54" s="1">
        <v>1.060389</v>
      </c>
      <c r="AF54" s="1">
        <f>IF(AE54="","",IF($J54="","",(AE54-$J54)*100000))</f>
        <v>-1.0000000005838672E-2</v>
      </c>
      <c r="AG54" s="1">
        <v>0</v>
      </c>
      <c r="AH54" s="1">
        <v>9.9999999999999995E-7</v>
      </c>
      <c r="AI54" s="12">
        <v>1.060389</v>
      </c>
      <c r="AJ54" s="12">
        <f>IF(AI54="","",IF($J54="","",(AI54-$J54)*100000))</f>
        <v>-1.0000000005838672E-2</v>
      </c>
      <c r="AK54" s="12">
        <v>0</v>
      </c>
      <c r="AL54" s="12">
        <v>9.9999999999999995E-7</v>
      </c>
    </row>
    <row r="55" spans="1:38" x14ac:dyDescent="0.25">
      <c r="B55" s="5"/>
      <c r="C55" t="s">
        <v>39</v>
      </c>
      <c r="D55" t="s">
        <v>21</v>
      </c>
      <c r="I55">
        <v>1</v>
      </c>
    </row>
    <row r="56" spans="1:38" x14ac:dyDescent="0.25">
      <c r="A56" t="s">
        <v>34</v>
      </c>
      <c r="B56">
        <f>AB65</f>
        <v>2014.9728571428557</v>
      </c>
      <c r="C56">
        <f>AC65</f>
        <v>9.4596102857142856</v>
      </c>
      <c r="D56">
        <f>AD65</f>
        <v>27.359138999999999</v>
      </c>
      <c r="I56">
        <v>2</v>
      </c>
      <c r="J56">
        <v>1.0756688000000001</v>
      </c>
      <c r="K56" s="12">
        <v>1.0754919999999999</v>
      </c>
      <c r="L56" s="12">
        <f t="shared" ref="L56:L64" si="28">IF(K56="","",IF($J56="","",(K56-$J56)*100000))</f>
        <v>-17.680000000019902</v>
      </c>
      <c r="M56" s="12">
        <v>9.2117000000000004E-2</v>
      </c>
      <c r="N56" s="12">
        <v>0.26868599999999998</v>
      </c>
      <c r="O56" s="1">
        <v>1.0757190000000001</v>
      </c>
      <c r="P56" s="1">
        <f t="shared" ref="P56:P64" si="29">IF(O56="","",IF($J56="","",(O56-$J56)*100000))</f>
        <v>5.0200000000000244</v>
      </c>
      <c r="Q56" s="1">
        <v>3.0616000000000001E-2</v>
      </c>
      <c r="R56" s="1">
        <v>9.0513999999999997E-2</v>
      </c>
      <c r="S56" s="12">
        <v>1.075755</v>
      </c>
      <c r="T56" s="12">
        <f t="shared" ref="T56:T64" si="30">IF(S56="","",IF($J56="","",(S56-$J56)*100000))</f>
        <v>8.6199999999925225</v>
      </c>
      <c r="U56" s="12">
        <v>7.1981000000000003E-2</v>
      </c>
      <c r="V56" s="12">
        <v>0.33918700000000002</v>
      </c>
      <c r="W56" s="1">
        <v>1.0757589999999999</v>
      </c>
      <c r="X56" s="1">
        <f t="shared" ref="X56:X64" si="31">IF(W56="","",IF($J56="","",(W56-$J56)*100000))</f>
        <v>9.0199999999818203</v>
      </c>
      <c r="Y56" s="1">
        <v>7.9647999999999997E-2</v>
      </c>
      <c r="Z56" s="1">
        <v>0.35973699999999997</v>
      </c>
      <c r="AA56" s="12">
        <v>1.0675829999999999</v>
      </c>
      <c r="AB56" s="12">
        <f t="shared" ref="AB56:AB64" si="32">IF(AA56="","",IF($J56="","",(AA56-$J56)*100000))</f>
        <v>-808.58000000001425</v>
      </c>
      <c r="AC56" s="12">
        <v>4.536772</v>
      </c>
      <c r="AD56" s="12">
        <v>11.882154999999999</v>
      </c>
      <c r="AE56" s="1">
        <v>1.072395</v>
      </c>
      <c r="AF56" s="1">
        <f t="shared" ref="AF56:AF64" si="33">IF(AE56="","",IF($J56="","",(AE56-$J56)*100000))</f>
        <v>-327.38000000001045</v>
      </c>
      <c r="AG56" s="1">
        <v>1.809288</v>
      </c>
      <c r="AH56" s="1">
        <v>4.7820900000000002</v>
      </c>
      <c r="AI56" s="12">
        <v>1.074173</v>
      </c>
      <c r="AJ56" s="12">
        <f t="shared" ref="AJ56:AJ64" si="34">IF(AI56="","",IF($J56="","",(AI56-$J56)*100000))</f>
        <v>-149.5800000000047</v>
      </c>
      <c r="AK56" s="12">
        <v>0.80316799999999999</v>
      </c>
      <c r="AL56" s="12">
        <v>2.0194130000000001</v>
      </c>
    </row>
    <row r="57" spans="1:38" x14ac:dyDescent="0.25">
      <c r="A57" t="s">
        <v>35</v>
      </c>
      <c r="B57">
        <f>AF65</f>
        <v>492.18714285714458</v>
      </c>
      <c r="C57">
        <f>AG65</f>
        <v>2.2637708571428572</v>
      </c>
      <c r="D57">
        <f>AH65</f>
        <v>6.5562938571428573</v>
      </c>
      <c r="I57">
        <v>3</v>
      </c>
      <c r="J57">
        <v>1.0859741000000001</v>
      </c>
      <c r="K57" s="12">
        <v>1.0857939999999999</v>
      </c>
      <c r="L57" s="12">
        <f t="shared" si="28"/>
        <v>-18.010000000012738</v>
      </c>
      <c r="M57" s="12">
        <v>8.8111999999999996E-2</v>
      </c>
      <c r="N57" s="12">
        <v>0.285358</v>
      </c>
      <c r="O57" s="1">
        <v>1.086084</v>
      </c>
      <c r="P57" s="1">
        <f t="shared" si="29"/>
        <v>10.989999999999611</v>
      </c>
      <c r="Q57" s="1">
        <v>5.9343E-2</v>
      </c>
      <c r="R57" s="1">
        <v>0.15628700000000001</v>
      </c>
      <c r="S57" s="12">
        <v>1.086144</v>
      </c>
      <c r="T57" s="12">
        <f t="shared" si="30"/>
        <v>16.989999999994509</v>
      </c>
      <c r="U57" s="12">
        <v>0.111857</v>
      </c>
      <c r="V57" s="12">
        <v>0.43567099999999997</v>
      </c>
      <c r="W57" s="1">
        <v>1.0861510000000001</v>
      </c>
      <c r="X57" s="1">
        <f t="shared" si="31"/>
        <v>17.690000000003536</v>
      </c>
      <c r="Y57" s="1">
        <v>0.122603</v>
      </c>
      <c r="Z57" s="1">
        <v>0.46344299999999999</v>
      </c>
      <c r="AA57" s="12">
        <v>1.0724400000000001</v>
      </c>
      <c r="AB57" s="12">
        <f t="shared" si="32"/>
        <v>-1353.4099999999994</v>
      </c>
      <c r="AC57" s="12">
        <v>7.3134769999999998</v>
      </c>
      <c r="AD57" s="12">
        <v>19.71649</v>
      </c>
      <c r="AE57" s="1">
        <v>1.081467</v>
      </c>
      <c r="AF57" s="1">
        <f t="shared" si="33"/>
        <v>-450.7100000000097</v>
      </c>
      <c r="AG57" s="1">
        <v>2.369043</v>
      </c>
      <c r="AH57" s="1">
        <v>6.4724360000000001</v>
      </c>
      <c r="AI57" s="12">
        <v>1.0848370000000001</v>
      </c>
      <c r="AJ57" s="12">
        <f t="shared" si="34"/>
        <v>-113.71000000000021</v>
      </c>
      <c r="AK57" s="12">
        <v>0.57319799999999999</v>
      </c>
      <c r="AL57" s="12">
        <v>1.4681169999999999</v>
      </c>
    </row>
    <row r="58" spans="1:38" x14ac:dyDescent="0.25">
      <c r="A58" t="s">
        <v>62</v>
      </c>
      <c r="B58">
        <f>AJ65</f>
        <v>65.121428571427273</v>
      </c>
      <c r="C58">
        <f>AK65</f>
        <v>0.32624842857142855</v>
      </c>
      <c r="D58">
        <f>AL65</f>
        <v>0.887605857142857</v>
      </c>
      <c r="I58">
        <v>4</v>
      </c>
      <c r="J58">
        <v>1.0973508999999999</v>
      </c>
      <c r="K58" s="12">
        <v>1.0971519999999999</v>
      </c>
      <c r="L58" s="12">
        <f t="shared" si="28"/>
        <v>-19.890000000000185</v>
      </c>
      <c r="M58" s="12">
        <v>8.8554999999999995E-2</v>
      </c>
      <c r="N58" s="12">
        <v>0.30600100000000002</v>
      </c>
      <c r="O58" s="1">
        <v>1.0974660000000001</v>
      </c>
      <c r="P58" s="1">
        <f t="shared" si="29"/>
        <v>11.510000000014564</v>
      </c>
      <c r="Q58" s="1">
        <v>5.7999000000000002E-2</v>
      </c>
      <c r="R58" s="1">
        <v>0.16073299999999999</v>
      </c>
      <c r="S58" s="12">
        <v>1.0975459999999999</v>
      </c>
      <c r="T58" s="12">
        <f t="shared" si="30"/>
        <v>19.51000000000036</v>
      </c>
      <c r="U58" s="12">
        <v>0.117476</v>
      </c>
      <c r="V58" s="12">
        <v>0.43890800000000002</v>
      </c>
      <c r="W58" s="1">
        <v>1.0975550000000001</v>
      </c>
      <c r="X58" s="1">
        <f t="shared" si="31"/>
        <v>20.410000000015138</v>
      </c>
      <c r="Y58" s="1">
        <v>0.12717000000000001</v>
      </c>
      <c r="Z58" s="1">
        <v>0.45927299999999999</v>
      </c>
      <c r="AA58" s="12">
        <v>1.078516</v>
      </c>
      <c r="AB58" s="12">
        <f t="shared" si="32"/>
        <v>-1883.4899999999877</v>
      </c>
      <c r="AC58" s="12">
        <v>9.7328440000000001</v>
      </c>
      <c r="AD58" s="12">
        <v>26.995944999999999</v>
      </c>
      <c r="AE58" s="1">
        <v>1.092041</v>
      </c>
      <c r="AF58" s="1">
        <f t="shared" si="33"/>
        <v>-530.98999999998671</v>
      </c>
      <c r="AG58" s="1">
        <v>2.6359029999999999</v>
      </c>
      <c r="AH58" s="1">
        <v>7.4310510000000001</v>
      </c>
      <c r="AI58" s="12">
        <v>1.096519</v>
      </c>
      <c r="AJ58" s="12">
        <f t="shared" si="34"/>
        <v>-83.189999999988544</v>
      </c>
      <c r="AK58" s="12">
        <v>0.39274300000000001</v>
      </c>
      <c r="AL58" s="12">
        <v>1.0451779999999999</v>
      </c>
    </row>
    <row r="59" spans="1:38" x14ac:dyDescent="0.25">
      <c r="A59" t="s">
        <v>30</v>
      </c>
      <c r="B59">
        <f>L65</f>
        <v>27.858571428577129</v>
      </c>
      <c r="C59">
        <f>M65</f>
        <v>0.11744085714285715</v>
      </c>
      <c r="D59">
        <f>N65</f>
        <v>0.38054700000000002</v>
      </c>
      <c r="I59">
        <v>5</v>
      </c>
      <c r="J59">
        <v>1.1096823</v>
      </c>
      <c r="K59" s="12">
        <v>1.109442</v>
      </c>
      <c r="L59" s="12">
        <f t="shared" si="28"/>
        <v>-24.029999999997109</v>
      </c>
      <c r="M59" s="12">
        <v>0.10245799999999999</v>
      </c>
      <c r="N59" s="12">
        <v>0.354518</v>
      </c>
      <c r="O59" s="1">
        <v>1.1097410000000001</v>
      </c>
      <c r="P59" s="1">
        <f t="shared" si="29"/>
        <v>5.8700000000078134</v>
      </c>
      <c r="Q59" s="1">
        <v>3.0308999999999999E-2</v>
      </c>
      <c r="R59" s="1">
        <v>0.118909</v>
      </c>
      <c r="S59" s="12">
        <v>1.109834</v>
      </c>
      <c r="T59" s="12">
        <f t="shared" si="30"/>
        <v>15.169999999997685</v>
      </c>
      <c r="U59" s="12">
        <v>9.0732999999999994E-2</v>
      </c>
      <c r="V59" s="12">
        <v>0.36014600000000002</v>
      </c>
      <c r="W59" s="1">
        <v>1.109845</v>
      </c>
      <c r="X59" s="1">
        <f t="shared" si="31"/>
        <v>16.26999999999601</v>
      </c>
      <c r="Y59" s="1">
        <v>0.10056</v>
      </c>
      <c r="Z59" s="1">
        <v>0.38011200000000001</v>
      </c>
      <c r="AA59" s="12">
        <v>1.086271</v>
      </c>
      <c r="AB59" s="12">
        <f t="shared" si="32"/>
        <v>-2341.1300000000024</v>
      </c>
      <c r="AC59" s="12">
        <v>11.483248</v>
      </c>
      <c r="AD59" s="12">
        <v>32.766967000000001</v>
      </c>
      <c r="AE59" s="1">
        <v>1.103955</v>
      </c>
      <c r="AF59" s="1">
        <f t="shared" si="33"/>
        <v>-572.72999999999911</v>
      </c>
      <c r="AG59" s="1">
        <v>2.6687080000000001</v>
      </c>
      <c r="AH59" s="1">
        <v>7.7499890000000002</v>
      </c>
      <c r="AI59" s="12">
        <v>1.1091089999999999</v>
      </c>
      <c r="AJ59" s="12">
        <f t="shared" si="34"/>
        <v>-57.330000000010983</v>
      </c>
      <c r="AK59" s="12">
        <v>0.25421199999999999</v>
      </c>
      <c r="AL59" s="12">
        <v>0.71679499999999996</v>
      </c>
    </row>
    <row r="60" spans="1:38" x14ac:dyDescent="0.25">
      <c r="A60" t="s">
        <v>31</v>
      </c>
      <c r="B60">
        <f>P65</f>
        <v>15.470000000001553</v>
      </c>
      <c r="C60">
        <f>Q65</f>
        <v>6.8304000000000004E-2</v>
      </c>
      <c r="D60">
        <f>R65</f>
        <v>0.214312</v>
      </c>
      <c r="I60">
        <v>6</v>
      </c>
      <c r="J60">
        <v>1.1229218999999999</v>
      </c>
      <c r="K60" s="12">
        <v>1.122622</v>
      </c>
      <c r="L60" s="12">
        <f t="shared" si="28"/>
        <v>-29.989999999990857</v>
      </c>
      <c r="M60" s="12">
        <v>0.12548899999999999</v>
      </c>
      <c r="N60" s="12">
        <v>0.42041200000000001</v>
      </c>
      <c r="O60" s="1">
        <v>1.1228640000000001</v>
      </c>
      <c r="P60" s="1">
        <f t="shared" si="29"/>
        <v>-5.7899999999833085</v>
      </c>
      <c r="Q60" s="1">
        <v>2.9756000000000001E-2</v>
      </c>
      <c r="R60" s="1">
        <v>0.114623</v>
      </c>
      <c r="S60" s="12">
        <v>1.122962</v>
      </c>
      <c r="T60" s="12">
        <f t="shared" si="30"/>
        <v>4.010000000009839</v>
      </c>
      <c r="U60" s="12">
        <v>3.6602999999999997E-2</v>
      </c>
      <c r="V60" s="12">
        <v>0.20818300000000001</v>
      </c>
      <c r="W60" s="1">
        <v>1.122973</v>
      </c>
      <c r="X60" s="1">
        <f t="shared" si="31"/>
        <v>5.1100000000081636</v>
      </c>
      <c r="Y60" s="1">
        <v>4.5164000000000003E-2</v>
      </c>
      <c r="Z60" s="1">
        <v>0.22877800000000001</v>
      </c>
      <c r="AA60" s="12">
        <v>1.0964020000000001</v>
      </c>
      <c r="AB60" s="12">
        <f t="shared" si="32"/>
        <v>-2651.989999999982</v>
      </c>
      <c r="AC60" s="12">
        <v>12.239387000000001</v>
      </c>
      <c r="AD60" s="12">
        <v>35.945618000000003</v>
      </c>
      <c r="AE60" s="1">
        <v>1.1171770000000001</v>
      </c>
      <c r="AF60" s="1">
        <f t="shared" si="33"/>
        <v>-574.48999999998307</v>
      </c>
      <c r="AG60" s="1">
        <v>2.499873</v>
      </c>
      <c r="AH60" s="1">
        <v>7.4664679999999999</v>
      </c>
      <c r="AI60" s="12">
        <v>1.122568</v>
      </c>
      <c r="AJ60" s="12">
        <f t="shared" si="34"/>
        <v>-35.389999999990707</v>
      </c>
      <c r="AK60" s="12">
        <v>0.14890999999999999</v>
      </c>
      <c r="AL60" s="12">
        <v>0.46648200000000001</v>
      </c>
    </row>
    <row r="61" spans="1:38" x14ac:dyDescent="0.25">
      <c r="A61" t="s">
        <v>32</v>
      </c>
      <c r="B61">
        <f>T65</f>
        <v>16.630000000003189</v>
      </c>
      <c r="C61">
        <f>U65</f>
        <v>8.784385714285714E-2</v>
      </c>
      <c r="D61">
        <f>V65</f>
        <v>0.33988614285714291</v>
      </c>
      <c r="I61">
        <v>7</v>
      </c>
      <c r="J61">
        <v>1.1370933000000001</v>
      </c>
      <c r="K61" s="12">
        <v>1.13672</v>
      </c>
      <c r="L61" s="12">
        <f t="shared" si="28"/>
        <v>-37.330000000013186</v>
      </c>
      <c r="M61" s="12">
        <v>0.14693500000000001</v>
      </c>
      <c r="N61" s="12">
        <v>0.47516000000000003</v>
      </c>
      <c r="O61" s="1">
        <v>1.136862</v>
      </c>
      <c r="P61" s="1">
        <f t="shared" si="29"/>
        <v>-23.130000000004536</v>
      </c>
      <c r="Q61" s="1">
        <v>9.5407000000000006E-2</v>
      </c>
      <c r="R61" s="1">
        <v>0.301062</v>
      </c>
      <c r="S61" s="12">
        <v>1.1369549999999999</v>
      </c>
      <c r="T61" s="12">
        <f t="shared" si="30"/>
        <v>-13.830000000014664</v>
      </c>
      <c r="U61" s="12">
        <v>4.7343000000000003E-2</v>
      </c>
      <c r="V61" s="12">
        <v>0.15374299999999999</v>
      </c>
      <c r="W61" s="1">
        <v>1.1369659999999999</v>
      </c>
      <c r="X61" s="1">
        <f t="shared" si="31"/>
        <v>-12.730000000016339</v>
      </c>
      <c r="Y61" s="1">
        <v>4.1302999999999999E-2</v>
      </c>
      <c r="Z61" s="1">
        <v>0.14158000000000001</v>
      </c>
      <c r="AA61" s="12">
        <v>1.1100000000000001</v>
      </c>
      <c r="AB61" s="12">
        <f t="shared" si="32"/>
        <v>-2709.3299999999986</v>
      </c>
      <c r="AC61" s="12">
        <v>11.634465000000001</v>
      </c>
      <c r="AD61" s="12">
        <v>35.210318999999998</v>
      </c>
      <c r="AE61" s="1">
        <v>1.1317539999999999</v>
      </c>
      <c r="AF61" s="1">
        <f t="shared" si="33"/>
        <v>-533.93000000001575</v>
      </c>
      <c r="AG61" s="1">
        <v>2.1601530000000002</v>
      </c>
      <c r="AH61" s="1">
        <v>6.6265900000000002</v>
      </c>
      <c r="AI61" s="12">
        <v>1.13693</v>
      </c>
      <c r="AJ61" s="12">
        <f t="shared" si="34"/>
        <v>-16.330000000008837</v>
      </c>
      <c r="AK61" s="12">
        <v>7.1481000000000003E-2</v>
      </c>
      <c r="AL61" s="12">
        <v>0.276945</v>
      </c>
    </row>
    <row r="62" spans="1:38" x14ac:dyDescent="0.25">
      <c r="A62" t="s">
        <v>33</v>
      </c>
      <c r="B62">
        <f>X65</f>
        <v>16.944285714288423</v>
      </c>
      <c r="C62">
        <f>Y65</f>
        <v>9.2931714285714298E-2</v>
      </c>
      <c r="D62">
        <f>Z65</f>
        <v>0.35238428571428571</v>
      </c>
      <c r="I62">
        <v>8</v>
      </c>
      <c r="J62">
        <v>1.1523908</v>
      </c>
      <c r="K62" s="12">
        <v>1.15191</v>
      </c>
      <c r="L62" s="12">
        <f t="shared" si="28"/>
        <v>-48.080000000005896</v>
      </c>
      <c r="M62" s="12">
        <v>0.17842</v>
      </c>
      <c r="N62" s="12">
        <v>0.55369400000000002</v>
      </c>
      <c r="O62" s="1">
        <v>1.151931</v>
      </c>
      <c r="P62" s="1">
        <f t="shared" si="29"/>
        <v>-45.98000000000102</v>
      </c>
      <c r="Q62" s="1">
        <v>0.17469799999999999</v>
      </c>
      <c r="R62" s="1">
        <v>0.558056</v>
      </c>
      <c r="S62" s="12">
        <v>1.1520079999999999</v>
      </c>
      <c r="T62" s="12">
        <f t="shared" si="30"/>
        <v>-38.280000000012748</v>
      </c>
      <c r="U62" s="12">
        <v>0.13891400000000001</v>
      </c>
      <c r="V62" s="12">
        <v>0.44336500000000001</v>
      </c>
      <c r="W62" s="1">
        <v>1.1520170000000001</v>
      </c>
      <c r="X62" s="1">
        <f t="shared" si="31"/>
        <v>-37.37999999999797</v>
      </c>
      <c r="Y62" s="1">
        <v>0.134074</v>
      </c>
      <c r="Z62" s="1">
        <v>0.43376700000000001</v>
      </c>
      <c r="AA62" s="12">
        <v>1.128822</v>
      </c>
      <c r="AB62" s="12">
        <f t="shared" si="32"/>
        <v>-2356.8800000000056</v>
      </c>
      <c r="AC62" s="12">
        <v>9.2770790000000005</v>
      </c>
      <c r="AD62" s="12">
        <v>28.996479000000001</v>
      </c>
      <c r="AE62" s="1">
        <v>1.14784</v>
      </c>
      <c r="AF62" s="1">
        <f t="shared" si="33"/>
        <v>-455.08000000000771</v>
      </c>
      <c r="AG62" s="1">
        <v>1.7034279999999999</v>
      </c>
      <c r="AH62" s="1">
        <v>5.3654330000000003</v>
      </c>
      <c r="AI62" s="12">
        <v>1.1523939999999999</v>
      </c>
      <c r="AJ62" s="12">
        <f t="shared" si="34"/>
        <v>0.31999999998699735</v>
      </c>
      <c r="AK62" s="12">
        <v>4.0027E-2</v>
      </c>
      <c r="AL62" s="12">
        <v>0.22031100000000001</v>
      </c>
    </row>
    <row r="63" spans="1:38" x14ac:dyDescent="0.25">
      <c r="I63">
        <v>9</v>
      </c>
    </row>
    <row r="64" spans="1:38" x14ac:dyDescent="0.25">
      <c r="I64">
        <v>10</v>
      </c>
      <c r="J64">
        <v>1.1955986000000001</v>
      </c>
      <c r="K64" s="12">
        <v>1.1955990000000001</v>
      </c>
      <c r="L64" s="12">
        <f t="shared" si="28"/>
        <v>4.0000000001150227E-2</v>
      </c>
      <c r="M64" s="12">
        <v>2.9E-5</v>
      </c>
      <c r="N64" s="12">
        <v>8.0000000000000007E-5</v>
      </c>
      <c r="O64" s="1">
        <v>1.1955990000000001</v>
      </c>
      <c r="P64" s="1">
        <f t="shared" si="29"/>
        <v>4.0000000001150227E-2</v>
      </c>
      <c r="Q64" s="1">
        <v>2.9E-5</v>
      </c>
      <c r="R64" s="1">
        <v>8.0000000000000007E-5</v>
      </c>
      <c r="S64" s="12">
        <v>1.1955990000000001</v>
      </c>
      <c r="T64" s="12">
        <f t="shared" si="30"/>
        <v>4.0000000001150227E-2</v>
      </c>
      <c r="U64" s="12">
        <v>2.9E-5</v>
      </c>
      <c r="V64" s="12">
        <v>8.0000000000000007E-5</v>
      </c>
      <c r="W64" s="1">
        <v>2.9E-5</v>
      </c>
      <c r="X64" s="1">
        <f t="shared" si="31"/>
        <v>-119556.96</v>
      </c>
      <c r="Y64" s="1">
        <v>8.0000000000000007E-5</v>
      </c>
      <c r="Z64" s="1">
        <v>8.0000000000000007E-5</v>
      </c>
      <c r="AA64" s="12">
        <v>1.1955990000000001</v>
      </c>
      <c r="AB64" s="12">
        <f t="shared" si="32"/>
        <v>4.0000000001150227E-2</v>
      </c>
      <c r="AC64" s="12">
        <v>2.9E-5</v>
      </c>
      <c r="AD64" s="12">
        <v>8.0000000000000007E-5</v>
      </c>
      <c r="AE64" s="1">
        <v>1.1955990000000001</v>
      </c>
      <c r="AF64" s="1">
        <f t="shared" si="33"/>
        <v>4.0000000001150227E-2</v>
      </c>
      <c r="AG64" s="1">
        <v>2.9E-5</v>
      </c>
      <c r="AH64" s="1">
        <v>8.0000000000000007E-5</v>
      </c>
      <c r="AI64" s="12">
        <v>1.1955990000000001</v>
      </c>
      <c r="AJ64" s="12">
        <f t="shared" si="34"/>
        <v>4.0000000001150227E-2</v>
      </c>
      <c r="AK64" s="12">
        <v>2.9E-5</v>
      </c>
      <c r="AL64" s="12">
        <v>8.0000000000000007E-5</v>
      </c>
    </row>
    <row r="65" spans="1:38" x14ac:dyDescent="0.25">
      <c r="I65" t="s">
        <v>44</v>
      </c>
      <c r="L65" s="12">
        <f t="array" ref="L65">AVERAGE(ABS(L56:L62))</f>
        <v>27.858571428577129</v>
      </c>
      <c r="M65" s="12">
        <f>M66</f>
        <v>0.11744085714285715</v>
      </c>
      <c r="N65" s="12">
        <f t="shared" ref="N65" si="35">N66</f>
        <v>0.38054700000000002</v>
      </c>
      <c r="P65" s="1">
        <f t="array" ref="P65">AVERAGE(ABS(P56:P62))</f>
        <v>15.470000000001553</v>
      </c>
      <c r="Q65" s="1">
        <f>Q66</f>
        <v>6.8304000000000004E-2</v>
      </c>
      <c r="R65" s="1">
        <f t="shared" ref="R65" si="36">R66</f>
        <v>0.214312</v>
      </c>
      <c r="T65" s="12">
        <f t="array" ref="T65">AVERAGE(ABS(T56:T62))</f>
        <v>16.630000000003189</v>
      </c>
      <c r="U65" s="12">
        <f>U66</f>
        <v>8.784385714285714E-2</v>
      </c>
      <c r="V65" s="12">
        <f t="shared" ref="V65" si="37">V66</f>
        <v>0.33988614285714291</v>
      </c>
      <c r="X65" s="1">
        <f t="array" ref="X65">AVERAGE(ABS(X56:X62))</f>
        <v>16.944285714288423</v>
      </c>
      <c r="Y65" s="1">
        <f>Y66</f>
        <v>9.2931714285714298E-2</v>
      </c>
      <c r="Z65" s="1">
        <f t="shared" ref="Z65" si="38">Z66</f>
        <v>0.35238428571428571</v>
      </c>
      <c r="AB65" s="12">
        <f t="array" ref="AB65">AVERAGE(ABS(AB56:AB62))</f>
        <v>2014.9728571428557</v>
      </c>
      <c r="AC65" s="12">
        <f>AC66</f>
        <v>9.4596102857142856</v>
      </c>
      <c r="AD65" s="12">
        <f t="shared" ref="AD65" si="39">AD66</f>
        <v>27.359138999999999</v>
      </c>
      <c r="AF65" s="1">
        <f t="array" ref="AF65">AVERAGE(ABS(AF56:AF62))</f>
        <v>492.18714285714458</v>
      </c>
      <c r="AG65" s="1">
        <f>AG66</f>
        <v>2.2637708571428572</v>
      </c>
      <c r="AH65" s="1">
        <f t="shared" ref="AH65" si="40">AH66</f>
        <v>6.5562938571428573</v>
      </c>
      <c r="AJ65" s="12">
        <f t="array" ref="AJ65">AVERAGE(ABS(AJ56:AJ62))</f>
        <v>65.121428571427273</v>
      </c>
      <c r="AK65" s="12">
        <f>AK66</f>
        <v>0.32624842857142855</v>
      </c>
      <c r="AL65" s="12">
        <f t="shared" ref="AL65" si="41">AL66</f>
        <v>0.887605857142857</v>
      </c>
    </row>
    <row r="66" spans="1:38" x14ac:dyDescent="0.25">
      <c r="I66" t="s">
        <v>46</v>
      </c>
      <c r="L66" s="12">
        <f>AVERAGE(L56:L62)</f>
        <v>-27.858571428577129</v>
      </c>
      <c r="M66" s="12">
        <f>AVERAGE(M56:M62)</f>
        <v>0.11744085714285715</v>
      </c>
      <c r="N66" s="12">
        <f>AVERAGE(N56:N62)</f>
        <v>0.38054700000000002</v>
      </c>
      <c r="P66" s="1">
        <f>AVERAGE(P56:P62)</f>
        <v>-5.9299999999952648</v>
      </c>
      <c r="Q66" s="1">
        <f>AVERAGE(Q56:Q62)</f>
        <v>6.8304000000000004E-2</v>
      </c>
      <c r="R66" s="1">
        <f>AVERAGE(R56:R62)</f>
        <v>0.214312</v>
      </c>
      <c r="T66" s="12">
        <f>AVERAGE(T56:T62)</f>
        <v>1.7414285714239301</v>
      </c>
      <c r="U66" s="12">
        <f>AVERAGE(U56:U62)</f>
        <v>8.784385714285714E-2</v>
      </c>
      <c r="V66" s="12">
        <f>AVERAGE(V56:V62)</f>
        <v>0.33988614285714291</v>
      </c>
      <c r="X66" s="1">
        <f>AVERAGE(X56:X62)</f>
        <v>2.6271428571414788</v>
      </c>
      <c r="Y66" s="1">
        <f>AVERAGE(Y56:Y62)</f>
        <v>9.2931714285714298E-2</v>
      </c>
      <c r="Z66" s="1">
        <f>AVERAGE(Z56:Z62)</f>
        <v>0.35238428571428571</v>
      </c>
      <c r="AB66" s="12">
        <f>AVERAGE(AB56:AB62)</f>
        <v>-2014.9728571428557</v>
      </c>
      <c r="AC66" s="12">
        <f>AVERAGE(AC56:AC62)</f>
        <v>9.4596102857142856</v>
      </c>
      <c r="AD66" s="12">
        <f>AVERAGE(AD56:AD62)</f>
        <v>27.359138999999999</v>
      </c>
      <c r="AF66" s="1">
        <f>AVERAGE(AF56:AF62)</f>
        <v>-492.18714285714458</v>
      </c>
      <c r="AG66" s="1">
        <f>AVERAGE(AG56:AG62)</f>
        <v>2.2637708571428572</v>
      </c>
      <c r="AH66" s="1">
        <f>AVERAGE(AH56:AH62)</f>
        <v>6.5562938571428573</v>
      </c>
      <c r="AJ66" s="12">
        <f>AVERAGE(AJ56:AJ62)</f>
        <v>-65.030000000002431</v>
      </c>
      <c r="AK66" s="12">
        <f>AVERAGE(AK56:AK62)</f>
        <v>0.32624842857142855</v>
      </c>
      <c r="AL66" s="12">
        <f>AVERAGE(AL56:AL62)</f>
        <v>0.887605857142857</v>
      </c>
    </row>
    <row r="67" spans="1:38" x14ac:dyDescent="0.25">
      <c r="I67" t="s">
        <v>47</v>
      </c>
      <c r="L67" s="12">
        <f>STDEV(L56:L62)</f>
        <v>11.415712021260408</v>
      </c>
      <c r="P67" s="1">
        <f>STDEV(P56:P62)</f>
        <v>21.406558963710641</v>
      </c>
      <c r="T67" s="12">
        <f>STDEV(T56:T62)</f>
        <v>20.917348803148581</v>
      </c>
      <c r="X67" s="1">
        <f>STDEV(X56:X62)</f>
        <v>20.867413762682023</v>
      </c>
      <c r="AB67" s="12">
        <f>STDEV(AB56:AB62)</f>
        <v>709.64058270634587</v>
      </c>
      <c r="AF67" s="1">
        <f>STDEV(AF56:AF62)</f>
        <v>88.287152465548317</v>
      </c>
      <c r="AJ67" s="12">
        <f>STDEV(AJ56:AJ62)</f>
        <v>53.895520221997145</v>
      </c>
    </row>
    <row r="70" spans="1:38" x14ac:dyDescent="0.25">
      <c r="I70" t="s">
        <v>28</v>
      </c>
      <c r="J70" s="6" t="s">
        <v>29</v>
      </c>
      <c r="K70" s="13" t="s">
        <v>30</v>
      </c>
      <c r="L70" s="13"/>
      <c r="M70" s="13"/>
      <c r="N70" s="13"/>
      <c r="O70" s="8" t="s">
        <v>31</v>
      </c>
      <c r="P70" s="8"/>
      <c r="Q70" s="8"/>
      <c r="R70" s="8"/>
      <c r="S70" s="13" t="s">
        <v>32</v>
      </c>
      <c r="T70" s="13"/>
      <c r="U70" s="13"/>
      <c r="V70" s="13"/>
      <c r="W70" s="8" t="s">
        <v>33</v>
      </c>
      <c r="X70" s="8"/>
      <c r="Y70" s="8"/>
      <c r="Z70" s="8"/>
      <c r="AA70" s="13" t="s">
        <v>34</v>
      </c>
      <c r="AB70" s="13"/>
      <c r="AC70" s="13"/>
      <c r="AD70" s="13"/>
      <c r="AE70" s="8" t="s">
        <v>35</v>
      </c>
      <c r="AF70" s="8"/>
      <c r="AG70" s="8"/>
      <c r="AH70" s="8"/>
      <c r="AI70" s="13" t="s">
        <v>36</v>
      </c>
      <c r="AJ70" s="13"/>
      <c r="AK70" s="13"/>
      <c r="AL70" s="13"/>
    </row>
    <row r="71" spans="1:38" x14ac:dyDescent="0.25">
      <c r="H71" t="s">
        <v>63</v>
      </c>
      <c r="J71" s="7" t="s">
        <v>41</v>
      </c>
      <c r="K71" s="14" t="s">
        <v>41</v>
      </c>
      <c r="L71" s="14"/>
      <c r="M71" s="13" t="s">
        <v>38</v>
      </c>
      <c r="N71" s="13"/>
      <c r="O71" s="9" t="s">
        <v>41</v>
      </c>
      <c r="P71" s="9"/>
      <c r="Q71" s="8" t="s">
        <v>38</v>
      </c>
      <c r="R71" s="8"/>
      <c r="S71" s="14" t="s">
        <v>41</v>
      </c>
      <c r="T71" s="14"/>
      <c r="U71" s="13" t="s">
        <v>38</v>
      </c>
      <c r="V71" s="13"/>
      <c r="W71" s="9" t="s">
        <v>41</v>
      </c>
      <c r="X71" s="9"/>
      <c r="Y71" s="8" t="s">
        <v>38</v>
      </c>
      <c r="Z71" s="8"/>
      <c r="AA71" s="14" t="s">
        <v>41</v>
      </c>
      <c r="AB71" s="14"/>
      <c r="AC71" s="13" t="s">
        <v>38</v>
      </c>
      <c r="AD71" s="13"/>
      <c r="AE71" s="9" t="s">
        <v>41</v>
      </c>
      <c r="AF71" s="9"/>
      <c r="AG71" s="8" t="s">
        <v>38</v>
      </c>
      <c r="AH71" s="8"/>
      <c r="AI71" s="14" t="s">
        <v>41</v>
      </c>
      <c r="AJ71" s="14"/>
      <c r="AK71" s="13" t="s">
        <v>38</v>
      </c>
      <c r="AL71" s="13"/>
    </row>
    <row r="72" spans="1:38" x14ac:dyDescent="0.25">
      <c r="J72" s="7" t="s">
        <v>42</v>
      </c>
      <c r="K72" s="15" t="s">
        <v>42</v>
      </c>
      <c r="L72" s="15" t="s">
        <v>43</v>
      </c>
      <c r="M72" s="16" t="s">
        <v>39</v>
      </c>
      <c r="N72" s="16" t="s">
        <v>40</v>
      </c>
      <c r="O72" s="10" t="s">
        <v>42</v>
      </c>
      <c r="P72" s="10" t="s">
        <v>43</v>
      </c>
      <c r="Q72" s="11" t="s">
        <v>39</v>
      </c>
      <c r="R72" s="11" t="s">
        <v>40</v>
      </c>
      <c r="S72" s="15" t="s">
        <v>42</v>
      </c>
      <c r="T72" s="15" t="s">
        <v>43</v>
      </c>
      <c r="U72" s="16" t="s">
        <v>39</v>
      </c>
      <c r="V72" s="16" t="s">
        <v>40</v>
      </c>
      <c r="W72" s="10" t="s">
        <v>42</v>
      </c>
      <c r="X72" s="10" t="s">
        <v>43</v>
      </c>
      <c r="Y72" s="11" t="s">
        <v>39</v>
      </c>
      <c r="Z72" s="11" t="s">
        <v>40</v>
      </c>
      <c r="AA72" s="15" t="s">
        <v>42</v>
      </c>
      <c r="AB72" s="15" t="s">
        <v>43</v>
      </c>
      <c r="AC72" s="16" t="s">
        <v>39</v>
      </c>
      <c r="AD72" s="16" t="s">
        <v>40</v>
      </c>
      <c r="AE72" s="10" t="s">
        <v>42</v>
      </c>
      <c r="AF72" s="10" t="s">
        <v>43</v>
      </c>
      <c r="AG72" s="11" t="s">
        <v>39</v>
      </c>
      <c r="AH72" s="11" t="s">
        <v>40</v>
      </c>
      <c r="AI72" s="15" t="s">
        <v>42</v>
      </c>
      <c r="AJ72" s="15" t="s">
        <v>43</v>
      </c>
      <c r="AK72" s="16" t="s">
        <v>39</v>
      </c>
      <c r="AL72" s="16" t="s">
        <v>40</v>
      </c>
    </row>
    <row r="73" spans="1:38" x14ac:dyDescent="0.25">
      <c r="B73" s="5" t="s">
        <v>61</v>
      </c>
      <c r="C73" s="5" t="s">
        <v>38</v>
      </c>
      <c r="D73" s="5"/>
      <c r="I73">
        <v>0</v>
      </c>
      <c r="J73">
        <v>1.1841889999999999</v>
      </c>
      <c r="K73" s="12">
        <v>1.1841889999999999</v>
      </c>
      <c r="L73" s="12">
        <f>IF(K73="","",IF($J73="","",(K73-$J73)*100000))</f>
        <v>0</v>
      </c>
      <c r="M73" s="12">
        <v>0</v>
      </c>
      <c r="N73" s="12">
        <v>9.9999999999999995E-7</v>
      </c>
      <c r="O73" s="1">
        <v>1.1841889999999999</v>
      </c>
      <c r="P73" s="1">
        <f>IF(O73="","",IF($J73="","",(O73-$J73)*100000))</f>
        <v>0</v>
      </c>
      <c r="Q73" s="1">
        <v>0</v>
      </c>
      <c r="R73" s="1">
        <v>9.9999999999999995E-7</v>
      </c>
      <c r="S73" s="12">
        <v>1.1841889999999999</v>
      </c>
      <c r="T73" s="12">
        <f>IF(S73="","",IF($J73="","",(S73-$J73)*100000))</f>
        <v>0</v>
      </c>
      <c r="U73" s="12">
        <v>0</v>
      </c>
      <c r="V73" s="12">
        <v>9.9999999999999995E-7</v>
      </c>
      <c r="W73" s="1">
        <v>1.1841889999999999</v>
      </c>
      <c r="X73" s="1">
        <f>IF(W73="","",IF($J73="","",(W73-$J73)*100000))</f>
        <v>0</v>
      </c>
      <c r="Y73" s="1">
        <v>0</v>
      </c>
      <c r="Z73" s="1">
        <v>9.9999999999999995E-7</v>
      </c>
      <c r="AA73" s="12">
        <v>1.1841889999999999</v>
      </c>
      <c r="AB73" s="12">
        <f>IF(AA73="","",IF($J73="","",(AA73-$J73)*100000))</f>
        <v>0</v>
      </c>
      <c r="AC73" s="12">
        <v>0</v>
      </c>
      <c r="AD73" s="12">
        <v>9.9999999999999995E-7</v>
      </c>
      <c r="AE73" s="1">
        <v>1.1841889999999999</v>
      </c>
      <c r="AF73" s="1">
        <f>IF(AE73="","",IF($J73="","",(AE73-$J73)*100000))</f>
        <v>0</v>
      </c>
      <c r="AG73" s="1">
        <v>0</v>
      </c>
      <c r="AH73" s="1">
        <v>9.9999999999999995E-7</v>
      </c>
      <c r="AI73" s="12">
        <v>1.1841889999999999</v>
      </c>
      <c r="AJ73" s="12">
        <f>IF(AI73="","",IF($J73="","",(AI73-$J73)*100000))</f>
        <v>0</v>
      </c>
      <c r="AK73" s="12">
        <v>0</v>
      </c>
      <c r="AL73" s="12">
        <v>9.9999999999999995E-7</v>
      </c>
    </row>
    <row r="74" spans="1:38" x14ac:dyDescent="0.25">
      <c r="B74" s="5"/>
      <c r="C74" t="s">
        <v>39</v>
      </c>
      <c r="D74" t="s">
        <v>21</v>
      </c>
      <c r="I74">
        <v>1</v>
      </c>
    </row>
    <row r="75" spans="1:38" x14ac:dyDescent="0.25">
      <c r="A75" t="s">
        <v>34</v>
      </c>
      <c r="B75">
        <f>AB84</f>
        <v>171.24285714285674</v>
      </c>
      <c r="C75">
        <f>AC84</f>
        <v>2.5375098571428572</v>
      </c>
      <c r="D75">
        <f>AD84</f>
        <v>6.7480517142857144</v>
      </c>
      <c r="I75">
        <v>2</v>
      </c>
      <c r="J75">
        <v>1.1856519999999999</v>
      </c>
      <c r="K75" s="12">
        <v>1.185627</v>
      </c>
      <c r="L75" s="12">
        <f t="shared" ref="L75:L83" si="42">IF(K75="","",IF($J75="","",(K75-$J75)*100000))</f>
        <v>-2.4999999999941735</v>
      </c>
      <c r="M75" s="12">
        <v>2.0199999999999999E-2</v>
      </c>
      <c r="N75" s="12">
        <v>5.7206E-2</v>
      </c>
      <c r="O75" s="1">
        <v>1.1856519999999999</v>
      </c>
      <c r="P75" s="1">
        <f t="shared" ref="P75:P83" si="43">IF(O75="","",IF($J75="","",(O75-$J75)*100000))</f>
        <v>0</v>
      </c>
      <c r="Q75" s="1">
        <v>1.3845E-2</v>
      </c>
      <c r="R75" s="1">
        <v>5.4642000000000003E-2</v>
      </c>
      <c r="S75" s="12">
        <v>1.1856580000000001</v>
      </c>
      <c r="T75" s="12">
        <f t="shared" ref="T75:T83" si="44">IF(S75="","",IF($J75="","",(S75-$J75)*100000))</f>
        <v>0.6000000000172534</v>
      </c>
      <c r="U75" s="12">
        <v>2.0576000000000001E-2</v>
      </c>
      <c r="V75" s="12">
        <v>7.0124000000000006E-2</v>
      </c>
      <c r="W75" s="1">
        <v>1.1856580000000001</v>
      </c>
      <c r="X75" s="1">
        <f t="shared" ref="X75:X83" si="45">IF(W75="","",IF($J75="","",(W75-$J75)*100000))</f>
        <v>0.6000000000172534</v>
      </c>
      <c r="Y75" s="1">
        <v>2.0947E-2</v>
      </c>
      <c r="Z75" s="1">
        <v>7.1154999999999996E-2</v>
      </c>
      <c r="AA75" s="12">
        <v>1.1848749999999999</v>
      </c>
      <c r="AB75" s="12">
        <f t="shared" ref="AB75:AB83" si="46">IF(AA75="","",IF($J75="","",(AA75-$J75)*100000))</f>
        <v>-77.700000000002774</v>
      </c>
      <c r="AC75" s="12">
        <v>1.1659470000000001</v>
      </c>
      <c r="AD75" s="12">
        <v>3.2979340000000001</v>
      </c>
      <c r="AE75" s="1">
        <v>1.185335</v>
      </c>
      <c r="AF75" s="1">
        <f t="shared" ref="AF75:AF83" si="47">IF(AE75="","",IF($J75="","",(AE75-$J75)*100000))</f>
        <v>-31.699999999990069</v>
      </c>
      <c r="AG75" s="1">
        <v>0.46191199999999999</v>
      </c>
      <c r="AH75" s="1">
        <v>1.292033</v>
      </c>
      <c r="AI75" s="12">
        <v>1.185497</v>
      </c>
      <c r="AJ75" s="12">
        <f t="shared" ref="AJ75:AJ83" si="48">IF(AI75="","",IF($J75="","",(AI75-$J75)*100000))</f>
        <v>-15.499999999990521</v>
      </c>
      <c r="AK75" s="12">
        <v>0.20876800000000001</v>
      </c>
      <c r="AL75" s="12">
        <v>0.55535699999999999</v>
      </c>
    </row>
    <row r="76" spans="1:38" x14ac:dyDescent="0.25">
      <c r="A76" t="s">
        <v>35</v>
      </c>
      <c r="B76">
        <f>AF84</f>
        <v>43.028571428565286</v>
      </c>
      <c r="C76">
        <f>AG84</f>
        <v>0.6119201428571428</v>
      </c>
      <c r="D76">
        <f>AH84</f>
        <v>1.5970032857142857</v>
      </c>
      <c r="I76">
        <v>3</v>
      </c>
      <c r="J76">
        <v>1.1865680000000001</v>
      </c>
      <c r="K76" s="12">
        <v>1.1865429999999999</v>
      </c>
      <c r="L76" s="12">
        <f t="shared" si="42"/>
        <v>-2.500000000016378</v>
      </c>
      <c r="M76" s="12">
        <v>1.6466000000000001E-2</v>
      </c>
      <c r="N76" s="12">
        <v>4.8045999999999998E-2</v>
      </c>
      <c r="O76" s="1">
        <v>1.186574</v>
      </c>
      <c r="P76" s="1">
        <f t="shared" si="43"/>
        <v>0.59999999999504894</v>
      </c>
      <c r="Q76" s="1">
        <v>2.5582000000000001E-2</v>
      </c>
      <c r="R76" s="1">
        <v>9.3931000000000001E-2</v>
      </c>
      <c r="S76" s="12">
        <v>1.186582</v>
      </c>
      <c r="T76" s="12">
        <f t="shared" si="44"/>
        <v>1.399999999995849</v>
      </c>
      <c r="U76" s="12">
        <v>3.6096999999999997E-2</v>
      </c>
      <c r="V76" s="12">
        <v>0.116704</v>
      </c>
      <c r="W76" s="1">
        <v>1.1865829999999999</v>
      </c>
      <c r="X76" s="1">
        <f t="shared" si="45"/>
        <v>1.4999999999876223</v>
      </c>
      <c r="Y76" s="1">
        <v>3.6695999999999999E-2</v>
      </c>
      <c r="Z76" s="1">
        <v>0.11826</v>
      </c>
      <c r="AA76" s="12">
        <v>1.185325</v>
      </c>
      <c r="AB76" s="12">
        <f t="shared" si="46"/>
        <v>-124.30000000001051</v>
      </c>
      <c r="AC76" s="12">
        <v>1.863747</v>
      </c>
      <c r="AD76" s="12">
        <v>5.1856400000000002</v>
      </c>
      <c r="AE76" s="1">
        <v>1.1861520000000001</v>
      </c>
      <c r="AF76" s="1">
        <f t="shared" si="47"/>
        <v>-41.599999999997195</v>
      </c>
      <c r="AG76" s="1">
        <v>0.601128</v>
      </c>
      <c r="AH76" s="1">
        <v>1.6393180000000001</v>
      </c>
      <c r="AI76" s="12">
        <v>1.186447</v>
      </c>
      <c r="AJ76" s="12">
        <f t="shared" si="48"/>
        <v>-12.100000000003774</v>
      </c>
      <c r="AK76" s="12">
        <v>0.14902899999999999</v>
      </c>
      <c r="AL76" s="12">
        <v>0.38000299999999998</v>
      </c>
    </row>
    <row r="77" spans="1:38" x14ac:dyDescent="0.25">
      <c r="A77" t="s">
        <v>62</v>
      </c>
      <c r="B77">
        <f>AJ84</f>
        <v>7.6714285714255377</v>
      </c>
      <c r="C77">
        <f>AK84</f>
        <v>8.6614999999999998E-2</v>
      </c>
      <c r="D77">
        <f>AL84</f>
        <v>0.23798257142857143</v>
      </c>
      <c r="I77">
        <v>4</v>
      </c>
      <c r="J77">
        <v>1.1875359999999999</v>
      </c>
      <c r="K77" s="12">
        <v>1.1875089999999999</v>
      </c>
      <c r="L77" s="12">
        <f t="shared" si="42"/>
        <v>-2.6999999999999247</v>
      </c>
      <c r="M77" s="12">
        <v>1.6404999999999999E-2</v>
      </c>
      <c r="N77" s="12">
        <v>4.9118000000000002E-2</v>
      </c>
      <c r="O77" s="1">
        <v>1.187543</v>
      </c>
      <c r="P77" s="1">
        <f t="shared" si="43"/>
        <v>0.70000000000902673</v>
      </c>
      <c r="Q77" s="1">
        <v>2.8382999999999999E-2</v>
      </c>
      <c r="R77" s="1">
        <v>0.104951</v>
      </c>
      <c r="S77" s="12">
        <v>1.1875530000000001</v>
      </c>
      <c r="T77" s="12">
        <f t="shared" si="44"/>
        <v>1.7000000000155779</v>
      </c>
      <c r="U77" s="12">
        <v>4.0728E-2</v>
      </c>
      <c r="V77" s="12">
        <v>0.131825</v>
      </c>
      <c r="W77" s="1">
        <v>1.187554</v>
      </c>
      <c r="X77" s="1">
        <f t="shared" si="45"/>
        <v>1.8000000000073513</v>
      </c>
      <c r="Y77" s="1">
        <v>4.3157000000000001E-2</v>
      </c>
      <c r="Z77" s="1">
        <v>0.13594800000000001</v>
      </c>
      <c r="AA77" s="12">
        <v>1.185875</v>
      </c>
      <c r="AB77" s="12">
        <f t="shared" si="46"/>
        <v>-166.09999999999127</v>
      </c>
      <c r="AC77" s="12">
        <v>2.4848349999999999</v>
      </c>
      <c r="AD77" s="12">
        <v>6.7973980000000003</v>
      </c>
      <c r="AE77" s="1">
        <v>1.187065</v>
      </c>
      <c r="AF77" s="1">
        <f t="shared" si="47"/>
        <v>-47.099999999988817</v>
      </c>
      <c r="AG77" s="1">
        <v>0.67529499999999998</v>
      </c>
      <c r="AH77" s="1">
        <v>1.798303</v>
      </c>
      <c r="AI77" s="12">
        <v>1.1874420000000001</v>
      </c>
      <c r="AJ77" s="12">
        <f t="shared" si="48"/>
        <v>-9.3999999999816453</v>
      </c>
      <c r="AK77" s="12">
        <v>0.10374800000000001</v>
      </c>
      <c r="AL77" s="12">
        <v>0.26244200000000001</v>
      </c>
    </row>
    <row r="78" spans="1:38" x14ac:dyDescent="0.25">
      <c r="A78" t="s">
        <v>30</v>
      </c>
      <c r="B78">
        <f>L84</f>
        <v>3.2428571428568174</v>
      </c>
      <c r="C78">
        <f>M84</f>
        <v>2.6646714285714291E-2</v>
      </c>
      <c r="D78">
        <f>N84</f>
        <v>7.0720285714285708E-2</v>
      </c>
      <c r="I78">
        <v>5</v>
      </c>
      <c r="J78">
        <v>1.1885509999999999</v>
      </c>
      <c r="K78" s="12">
        <v>1.1885209999999999</v>
      </c>
      <c r="L78" s="12">
        <f t="shared" si="42"/>
        <v>-2.9999999999974492</v>
      </c>
      <c r="M78" s="12">
        <v>1.9876999999999999E-2</v>
      </c>
      <c r="N78" s="12">
        <v>5.6849999999999998E-2</v>
      </c>
      <c r="O78" s="1">
        <v>1.1885540000000001</v>
      </c>
      <c r="P78" s="1">
        <f t="shared" si="43"/>
        <v>0.30000000001972893</v>
      </c>
      <c r="Q78" s="1">
        <v>2.2508E-2</v>
      </c>
      <c r="R78" s="1">
        <v>8.8408E-2</v>
      </c>
      <c r="S78" s="12">
        <v>1.1885650000000001</v>
      </c>
      <c r="T78" s="12">
        <f t="shared" si="44"/>
        <v>1.4000000000180535</v>
      </c>
      <c r="U78" s="12">
        <v>3.6811000000000003E-2</v>
      </c>
      <c r="V78" s="12">
        <v>0.118862</v>
      </c>
      <c r="W78" s="1">
        <v>1.1885669999999999</v>
      </c>
      <c r="X78" s="1">
        <f t="shared" si="45"/>
        <v>1.6000000000016001</v>
      </c>
      <c r="Y78" s="1">
        <v>3.8649999999999997E-2</v>
      </c>
      <c r="Z78" s="1">
        <v>0.122303</v>
      </c>
      <c r="AA78" s="12">
        <v>1.1865570000000001</v>
      </c>
      <c r="AB78" s="12">
        <f t="shared" si="46"/>
        <v>-199.39999999998292</v>
      </c>
      <c r="AC78" s="12">
        <v>2.9716480000000001</v>
      </c>
      <c r="AD78" s="12">
        <v>7.9862900000000003</v>
      </c>
      <c r="AE78" s="1">
        <v>1.1880580000000001</v>
      </c>
      <c r="AF78" s="1">
        <f t="shared" si="47"/>
        <v>-49.299999999985467</v>
      </c>
      <c r="AG78" s="1">
        <v>0.70137799999999995</v>
      </c>
      <c r="AH78" s="1">
        <v>1.8266629999999999</v>
      </c>
      <c r="AI78" s="12">
        <v>1.18848</v>
      </c>
      <c r="AJ78" s="12">
        <f t="shared" si="48"/>
        <v>-7.0999999999932228</v>
      </c>
      <c r="AK78" s="12">
        <v>6.9043999999999994E-2</v>
      </c>
      <c r="AL78" s="12">
        <v>0.17980499999999999</v>
      </c>
    </row>
    <row r="79" spans="1:38" x14ac:dyDescent="0.25">
      <c r="A79" t="s">
        <v>31</v>
      </c>
      <c r="B79">
        <f>P84</f>
        <v>1.1714285714305359</v>
      </c>
      <c r="C79">
        <f>Q84</f>
        <v>2.2937285714285716E-2</v>
      </c>
      <c r="D79">
        <f>R84</f>
        <v>7.6004714285714287E-2</v>
      </c>
      <c r="I79">
        <v>6</v>
      </c>
      <c r="J79">
        <v>1.189619</v>
      </c>
      <c r="K79" s="12">
        <v>1.1895849999999999</v>
      </c>
      <c r="L79" s="12">
        <f t="shared" si="42"/>
        <v>-3.4000000000089514</v>
      </c>
      <c r="M79" s="12">
        <v>2.6342000000000001E-2</v>
      </c>
      <c r="N79" s="12">
        <v>7.0382E-2</v>
      </c>
      <c r="O79" s="1">
        <v>1.189613</v>
      </c>
      <c r="P79" s="1">
        <f t="shared" si="43"/>
        <v>-0.59999999999504894</v>
      </c>
      <c r="Q79" s="1">
        <v>8.7899999999999992E-3</v>
      </c>
      <c r="R79" s="1">
        <v>4.7072000000000003E-2</v>
      </c>
      <c r="S79" s="12">
        <v>1.189624</v>
      </c>
      <c r="T79" s="12">
        <f t="shared" si="44"/>
        <v>0.5000000000032756</v>
      </c>
      <c r="U79" s="12">
        <v>2.1898000000000001E-2</v>
      </c>
      <c r="V79" s="12">
        <v>7.6898999999999995E-2</v>
      </c>
      <c r="W79" s="1">
        <v>1.1896260000000001</v>
      </c>
      <c r="X79" s="1">
        <f t="shared" si="45"/>
        <v>0.70000000000902673</v>
      </c>
      <c r="Y79" s="1">
        <v>2.3685000000000001E-2</v>
      </c>
      <c r="Z79" s="1">
        <v>8.0306000000000002E-2</v>
      </c>
      <c r="AA79" s="12">
        <v>1.187422</v>
      </c>
      <c r="AB79" s="12">
        <f t="shared" si="46"/>
        <v>-219.70000000000044</v>
      </c>
      <c r="AC79" s="12">
        <v>3.2567050000000002</v>
      </c>
      <c r="AD79" s="12">
        <v>8.5881729999999994</v>
      </c>
      <c r="AE79" s="1">
        <v>1.189133</v>
      </c>
      <c r="AF79" s="1">
        <f t="shared" si="47"/>
        <v>-48.599999999998644</v>
      </c>
      <c r="AG79" s="1">
        <v>0.68491900000000006</v>
      </c>
      <c r="AH79" s="1">
        <v>1.7460310000000001</v>
      </c>
      <c r="AI79" s="12">
        <v>1.189568</v>
      </c>
      <c r="AJ79" s="12">
        <f t="shared" si="48"/>
        <v>-5.1000000000023249</v>
      </c>
      <c r="AK79" s="12">
        <v>4.1986999999999997E-2</v>
      </c>
      <c r="AL79" s="12">
        <v>0.12195499999999999</v>
      </c>
    </row>
    <row r="80" spans="1:38" x14ac:dyDescent="0.25">
      <c r="A80" t="s">
        <v>32</v>
      </c>
      <c r="B80">
        <f>T84</f>
        <v>1.4000000000053652</v>
      </c>
      <c r="C80">
        <f>U84</f>
        <v>2.7790285714285712E-2</v>
      </c>
      <c r="D80">
        <f>V84</f>
        <v>8.7481714285714274E-2</v>
      </c>
      <c r="I80">
        <v>7</v>
      </c>
      <c r="J80">
        <v>1.190753</v>
      </c>
      <c r="K80" s="12">
        <v>1.1907140000000001</v>
      </c>
      <c r="L80" s="12">
        <f t="shared" si="42"/>
        <v>-3.8999999999900226</v>
      </c>
      <c r="M80" s="12">
        <v>3.5885E-2</v>
      </c>
      <c r="N80" s="12">
        <v>9.0437000000000003E-2</v>
      </c>
      <c r="O80" s="1">
        <v>1.190733</v>
      </c>
      <c r="P80" s="1">
        <f t="shared" si="43"/>
        <v>-1.9999999999908979</v>
      </c>
      <c r="Q80" s="1">
        <v>1.5674E-2</v>
      </c>
      <c r="R80" s="1">
        <v>3.6181999999999999E-2</v>
      </c>
      <c r="S80" s="12">
        <v>1.1907430000000001</v>
      </c>
      <c r="T80" s="12">
        <f t="shared" si="44"/>
        <v>-0.99999999998434674</v>
      </c>
      <c r="U80" s="12">
        <v>3.8170000000000001E-3</v>
      </c>
      <c r="V80" s="12">
        <v>1.4574E-2</v>
      </c>
      <c r="W80" s="1">
        <v>1.1907449999999999</v>
      </c>
      <c r="X80" s="1">
        <f t="shared" si="45"/>
        <v>-0.80000000000080007</v>
      </c>
      <c r="Y80" s="1">
        <v>3.3119999999999998E-3</v>
      </c>
      <c r="Z80" s="1">
        <v>1.7035000000000002E-2</v>
      </c>
      <c r="AA80" s="12">
        <v>1.1885479999999999</v>
      </c>
      <c r="AB80" s="12">
        <f t="shared" si="46"/>
        <v>-220.50000000000125</v>
      </c>
      <c r="AC80" s="12">
        <v>3.2422979999999999</v>
      </c>
      <c r="AD80" s="12">
        <v>8.3744019999999999</v>
      </c>
      <c r="AE80" s="1">
        <v>1.1903060000000001</v>
      </c>
      <c r="AF80" s="1">
        <f t="shared" si="47"/>
        <v>-44.699999999986417</v>
      </c>
      <c r="AG80" s="1">
        <v>0.62662899999999999</v>
      </c>
      <c r="AH80" s="1">
        <v>1.564781</v>
      </c>
      <c r="AI80" s="12">
        <v>1.1907209999999999</v>
      </c>
      <c r="AJ80" s="12">
        <f t="shared" si="48"/>
        <v>-3.2000000000032003</v>
      </c>
      <c r="AK80" s="12">
        <v>2.1165E-2</v>
      </c>
      <c r="AL80" s="12">
        <v>8.1793000000000005E-2</v>
      </c>
    </row>
    <row r="81" spans="1:38" x14ac:dyDescent="0.25">
      <c r="A81" t="s">
        <v>33</v>
      </c>
      <c r="B81">
        <f>X84</f>
        <v>1.4285714285744433</v>
      </c>
      <c r="C81">
        <f>Y84</f>
        <v>2.8523E-2</v>
      </c>
      <c r="D81">
        <f>Z84</f>
        <v>8.9367000000000002E-2</v>
      </c>
      <c r="I81">
        <v>8</v>
      </c>
      <c r="J81">
        <v>1.191983</v>
      </c>
      <c r="K81" s="12">
        <v>1.1919360000000001</v>
      </c>
      <c r="L81" s="12">
        <f t="shared" si="42"/>
        <v>-4.6999999999908226</v>
      </c>
      <c r="M81" s="12">
        <v>5.1352000000000002E-2</v>
      </c>
      <c r="N81" s="12">
        <v>0.123003</v>
      </c>
      <c r="O81" s="1">
        <v>1.191943</v>
      </c>
      <c r="P81" s="1">
        <f t="shared" si="43"/>
        <v>-4.0000000000040004</v>
      </c>
      <c r="Q81" s="1">
        <v>4.5779E-2</v>
      </c>
      <c r="R81" s="1">
        <v>0.106847</v>
      </c>
      <c r="S81" s="12">
        <v>1.191951</v>
      </c>
      <c r="T81" s="12">
        <f t="shared" si="44"/>
        <v>-3.2000000000032003</v>
      </c>
      <c r="U81" s="12">
        <v>3.4604999999999997E-2</v>
      </c>
      <c r="V81" s="12">
        <v>8.3384E-2</v>
      </c>
      <c r="W81" s="1">
        <v>1.191953</v>
      </c>
      <c r="X81" s="1">
        <f t="shared" si="45"/>
        <v>-2.9999999999974492</v>
      </c>
      <c r="Y81" s="1">
        <v>3.3214E-2</v>
      </c>
      <c r="Z81" s="1">
        <v>8.0561999999999995E-2</v>
      </c>
      <c r="AA81" s="12">
        <v>1.1900729999999999</v>
      </c>
      <c r="AB81" s="12">
        <f t="shared" si="46"/>
        <v>-191.00000000000784</v>
      </c>
      <c r="AC81" s="12">
        <v>2.7773889999999999</v>
      </c>
      <c r="AD81" s="12">
        <v>7.0065249999999999</v>
      </c>
      <c r="AE81" s="1">
        <v>1.1916009999999999</v>
      </c>
      <c r="AF81" s="1">
        <f t="shared" si="47"/>
        <v>-38.200000000010448</v>
      </c>
      <c r="AG81" s="1">
        <v>0.53217999999999999</v>
      </c>
      <c r="AH81" s="1">
        <v>1.3118939999999999</v>
      </c>
      <c r="AI81" s="12">
        <v>1.19197</v>
      </c>
      <c r="AJ81" s="12">
        <f t="shared" si="48"/>
        <v>-1.3000000000040757</v>
      </c>
      <c r="AK81" s="12">
        <v>1.2564000000000001E-2</v>
      </c>
      <c r="AL81" s="12">
        <v>8.4523000000000001E-2</v>
      </c>
    </row>
    <row r="82" spans="1:38" x14ac:dyDescent="0.25">
      <c r="I82">
        <v>9</v>
      </c>
    </row>
    <row r="83" spans="1:38" x14ac:dyDescent="0.25">
      <c r="I83">
        <v>10</v>
      </c>
      <c r="J83">
        <v>1.1955990000000001</v>
      </c>
      <c r="K83" s="12">
        <v>1.1955990000000001</v>
      </c>
      <c r="L83" s="12">
        <f t="shared" si="42"/>
        <v>0</v>
      </c>
      <c r="M83" s="12">
        <v>2.9E-5</v>
      </c>
      <c r="N83" s="12">
        <v>8.0000000000000007E-5</v>
      </c>
      <c r="O83" s="1">
        <v>1.1955990000000001</v>
      </c>
      <c r="P83" s="1">
        <f t="shared" si="43"/>
        <v>0</v>
      </c>
      <c r="Q83" s="1">
        <v>2.9E-5</v>
      </c>
      <c r="R83" s="1">
        <v>8.0000000000000007E-5</v>
      </c>
      <c r="S83" s="12">
        <v>1.1955990000000001</v>
      </c>
      <c r="T83" s="12">
        <f t="shared" si="44"/>
        <v>0</v>
      </c>
      <c r="U83" s="12">
        <v>2.9E-5</v>
      </c>
      <c r="V83" s="12">
        <v>8.0000000000000007E-5</v>
      </c>
      <c r="W83" s="1">
        <v>1.1955990000000001</v>
      </c>
      <c r="X83" s="1">
        <f t="shared" si="45"/>
        <v>0</v>
      </c>
      <c r="Y83" s="1">
        <v>2.9E-5</v>
      </c>
      <c r="Z83" s="1">
        <v>8.0000000000000007E-5</v>
      </c>
      <c r="AA83" s="12">
        <v>1.1955990000000001</v>
      </c>
      <c r="AB83" s="12">
        <f t="shared" si="46"/>
        <v>0</v>
      </c>
      <c r="AC83" s="12">
        <v>2.9E-5</v>
      </c>
      <c r="AD83" s="12">
        <v>8.0000000000000007E-5</v>
      </c>
      <c r="AE83" s="1">
        <v>1.1955990000000001</v>
      </c>
      <c r="AF83" s="1">
        <f t="shared" si="47"/>
        <v>0</v>
      </c>
      <c r="AG83" s="1">
        <v>2.9E-5</v>
      </c>
      <c r="AH83" s="1">
        <v>8.0000000000000007E-5</v>
      </c>
      <c r="AI83" s="12">
        <v>1.1955990000000001</v>
      </c>
      <c r="AJ83" s="12">
        <f t="shared" si="48"/>
        <v>0</v>
      </c>
      <c r="AK83" s="12">
        <v>2.9E-5</v>
      </c>
      <c r="AL83" s="12">
        <v>8.0000000000000007E-5</v>
      </c>
    </row>
    <row r="84" spans="1:38" x14ac:dyDescent="0.25">
      <c r="I84" t="s">
        <v>44</v>
      </c>
      <c r="L84" s="12">
        <f t="array" ref="L84">AVERAGE(ABS(L75:L81))</f>
        <v>3.2428571428568174</v>
      </c>
      <c r="M84" s="12">
        <f>M85</f>
        <v>2.6646714285714291E-2</v>
      </c>
      <c r="N84" s="12">
        <f t="shared" ref="N84" si="49">N85</f>
        <v>7.0720285714285708E-2</v>
      </c>
      <c r="P84" s="1">
        <f t="array" ref="P84">AVERAGE(ABS(P75:P81))</f>
        <v>1.1714285714305359</v>
      </c>
      <c r="Q84" s="1">
        <f>Q85</f>
        <v>2.2937285714285716E-2</v>
      </c>
      <c r="R84" s="1">
        <f t="shared" ref="R84" si="50">R85</f>
        <v>7.6004714285714287E-2</v>
      </c>
      <c r="T84" s="12">
        <f t="array" ref="T84">AVERAGE(ABS(T75:T81))</f>
        <v>1.4000000000053652</v>
      </c>
      <c r="U84" s="12">
        <f>U85</f>
        <v>2.7790285714285712E-2</v>
      </c>
      <c r="V84" s="12">
        <f t="shared" ref="V84" si="51">V85</f>
        <v>8.7481714285714274E-2</v>
      </c>
      <c r="X84" s="1">
        <f t="array" ref="X84">AVERAGE(ABS(X75:X81))</f>
        <v>1.4285714285744433</v>
      </c>
      <c r="Y84" s="1">
        <f>Y85</f>
        <v>2.8523E-2</v>
      </c>
      <c r="Z84" s="1">
        <f t="shared" ref="Z84" si="52">Z85</f>
        <v>8.9367000000000002E-2</v>
      </c>
      <c r="AB84" s="12">
        <f t="array" ref="AB84">AVERAGE(ABS(AB75:AB81))</f>
        <v>171.24285714285674</v>
      </c>
      <c r="AC84" s="12">
        <f>AC85</f>
        <v>2.5375098571428572</v>
      </c>
      <c r="AD84" s="12">
        <f t="shared" ref="AD84" si="53">AD85</f>
        <v>6.7480517142857144</v>
      </c>
      <c r="AF84" s="1">
        <f t="array" ref="AF84">AVERAGE(ABS(AF75:AF81))</f>
        <v>43.028571428565286</v>
      </c>
      <c r="AG84" s="1">
        <f>AG85</f>
        <v>0.6119201428571428</v>
      </c>
      <c r="AH84" s="1">
        <f t="shared" ref="AH84" si="54">AH85</f>
        <v>1.5970032857142857</v>
      </c>
      <c r="AJ84" s="12">
        <f t="array" ref="AJ84">AVERAGE(ABS(AJ75:AJ81))</f>
        <v>7.6714285714255377</v>
      </c>
      <c r="AK84" s="12">
        <f>AK85</f>
        <v>8.6614999999999998E-2</v>
      </c>
      <c r="AL84" s="12">
        <f t="shared" ref="AL84" si="55">AL85</f>
        <v>0.23798257142857143</v>
      </c>
    </row>
    <row r="85" spans="1:38" x14ac:dyDescent="0.25">
      <c r="I85" t="s">
        <v>46</v>
      </c>
      <c r="L85" s="12">
        <f>AVERAGE(L75:L81)</f>
        <v>-3.2428571428568174</v>
      </c>
      <c r="M85" s="12">
        <f>AVERAGE(M75:M81)</f>
        <v>2.6646714285714291E-2</v>
      </c>
      <c r="N85" s="12">
        <f>AVERAGE(N75:N81)</f>
        <v>7.0720285714285708E-2</v>
      </c>
      <c r="P85" s="1">
        <f>AVERAGE(P75:P81)</f>
        <v>-0.7142857142808775</v>
      </c>
      <c r="Q85" s="1">
        <f>AVERAGE(Q75:Q81)</f>
        <v>2.2937285714285716E-2</v>
      </c>
      <c r="R85" s="1">
        <f>AVERAGE(R75:R81)</f>
        <v>7.6004714285714287E-2</v>
      </c>
      <c r="T85" s="12">
        <f>AVERAGE(T75:T81)</f>
        <v>0.20000000000892321</v>
      </c>
      <c r="U85" s="12">
        <f>AVERAGE(U75:U81)</f>
        <v>2.7790285714285712E-2</v>
      </c>
      <c r="V85" s="12">
        <f>AVERAGE(V75:V81)</f>
        <v>8.7481714285714274E-2</v>
      </c>
      <c r="X85" s="1">
        <f>AVERAGE(X75:X81)</f>
        <v>0.34285714286065783</v>
      </c>
      <c r="Y85" s="1">
        <f>AVERAGE(Y75:Y81)</f>
        <v>2.8523E-2</v>
      </c>
      <c r="Z85" s="1">
        <f>AVERAGE(Z75:Z81)</f>
        <v>8.9367000000000002E-2</v>
      </c>
      <c r="AB85" s="12">
        <f>AVERAGE(AB75:AB81)</f>
        <v>-171.24285714285674</v>
      </c>
      <c r="AC85" s="12">
        <f>AVERAGE(AC75:AC81)</f>
        <v>2.5375098571428572</v>
      </c>
      <c r="AD85" s="12">
        <f>AVERAGE(AD75:AD81)</f>
        <v>6.7480517142857144</v>
      </c>
      <c r="AF85" s="1">
        <f>AVERAGE(AF75:AF81)</f>
        <v>-43.028571428565286</v>
      </c>
      <c r="AG85" s="1">
        <f>AVERAGE(AG75:AG81)</f>
        <v>0.6119201428571428</v>
      </c>
      <c r="AH85" s="1">
        <f>AVERAGE(AH75:AH81)</f>
        <v>1.5970032857142857</v>
      </c>
      <c r="AJ85" s="12">
        <f>AVERAGE(AJ75:AJ81)</f>
        <v>-7.6714285714255377</v>
      </c>
      <c r="AK85" s="12">
        <f>AVERAGE(AK75:AK81)</f>
        <v>8.6614999999999998E-2</v>
      </c>
      <c r="AL85" s="12">
        <f>AVERAGE(AL75:AL81)</f>
        <v>0.23798257142857143</v>
      </c>
    </row>
    <row r="86" spans="1:38" x14ac:dyDescent="0.25">
      <c r="I86" t="s">
        <v>47</v>
      </c>
      <c r="L86" s="12">
        <f>STDEV(L75:L81)</f>
        <v>0.82027869827795452</v>
      </c>
      <c r="P86" s="1">
        <f>STDEV(P75:P81)</f>
        <v>1.7189420888358429</v>
      </c>
      <c r="T86" s="12">
        <f>STDEV(T75:T81)</f>
        <v>1.7502380790471554</v>
      </c>
      <c r="X86" s="1">
        <f>STDEV(X75:X81)</f>
        <v>1.7183879488801781</v>
      </c>
      <c r="AB86" s="12">
        <f>STDEV(AB75:AB81)</f>
        <v>53.131718622770002</v>
      </c>
      <c r="AF86" s="1">
        <f>STDEV(AF75:AF81)</f>
        <v>6.3696452768068559</v>
      </c>
      <c r="AJ86" s="12">
        <f>STDEV(AJ75:AJ81)</f>
        <v>5.0235161277406499</v>
      </c>
    </row>
  </sheetData>
  <mergeCells count="92">
    <mergeCell ref="AG71:AH71"/>
    <mergeCell ref="AI71:AJ71"/>
    <mergeCell ref="AK71:AL71"/>
    <mergeCell ref="B73:B74"/>
    <mergeCell ref="C73:D73"/>
    <mergeCell ref="U71:V71"/>
    <mergeCell ref="W71:X71"/>
    <mergeCell ref="Y71:Z71"/>
    <mergeCell ref="AA71:AB71"/>
    <mergeCell ref="AC71:AD71"/>
    <mergeCell ref="AE71:AF71"/>
    <mergeCell ref="S70:V70"/>
    <mergeCell ref="W70:Z70"/>
    <mergeCell ref="AA70:AD70"/>
    <mergeCell ref="AE70:AH70"/>
    <mergeCell ref="AI70:AL70"/>
    <mergeCell ref="K71:L71"/>
    <mergeCell ref="M71:N71"/>
    <mergeCell ref="O71:P71"/>
    <mergeCell ref="Q71:R71"/>
    <mergeCell ref="S71:T71"/>
    <mergeCell ref="B54:B55"/>
    <mergeCell ref="C54:D54"/>
    <mergeCell ref="B17:B18"/>
    <mergeCell ref="C17:D17"/>
    <mergeCell ref="K70:N70"/>
    <mergeCell ref="O70:R70"/>
    <mergeCell ref="AE15:AF15"/>
    <mergeCell ref="AG15:AH15"/>
    <mergeCell ref="AI15:AJ15"/>
    <mergeCell ref="AK15:AL15"/>
    <mergeCell ref="B35:B36"/>
    <mergeCell ref="C35:D35"/>
    <mergeCell ref="AE14:AH14"/>
    <mergeCell ref="AI14:AL14"/>
    <mergeCell ref="K15:L15"/>
    <mergeCell ref="M15:N15"/>
    <mergeCell ref="O15:P15"/>
    <mergeCell ref="Q15:R15"/>
    <mergeCell ref="S15:T15"/>
    <mergeCell ref="U15:V15"/>
    <mergeCell ref="W15:X15"/>
    <mergeCell ref="Y15:Z15"/>
    <mergeCell ref="AC52:AD52"/>
    <mergeCell ref="AE52:AF52"/>
    <mergeCell ref="AG52:AH52"/>
    <mergeCell ref="AI52:AJ52"/>
    <mergeCell ref="AK52:AL52"/>
    <mergeCell ref="K14:N14"/>
    <mergeCell ref="O14:R14"/>
    <mergeCell ref="S14:V14"/>
    <mergeCell ref="W14:Z14"/>
    <mergeCell ref="AA14:AD14"/>
    <mergeCell ref="AI51:AL51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K51:N51"/>
    <mergeCell ref="O51:R51"/>
    <mergeCell ref="S51:V51"/>
    <mergeCell ref="W51:Z51"/>
    <mergeCell ref="AA51:AD51"/>
    <mergeCell ref="AE51:AH51"/>
    <mergeCell ref="K33:L33"/>
    <mergeCell ref="O33:P33"/>
    <mergeCell ref="S33:T33"/>
    <mergeCell ref="W33:X33"/>
    <mergeCell ref="AA33:AB33"/>
    <mergeCell ref="AE33:AF33"/>
    <mergeCell ref="AI33:AJ33"/>
    <mergeCell ref="AE32:AH32"/>
    <mergeCell ref="AI32:AL32"/>
    <mergeCell ref="M33:N33"/>
    <mergeCell ref="Q33:R33"/>
    <mergeCell ref="U33:V33"/>
    <mergeCell ref="Y33:Z33"/>
    <mergeCell ref="AC33:AD33"/>
    <mergeCell ref="AG33:AH33"/>
    <mergeCell ref="AK33:AL33"/>
    <mergeCell ref="K32:N32"/>
    <mergeCell ref="O32:R32"/>
    <mergeCell ref="S32:V32"/>
    <mergeCell ref="W32:Z32"/>
    <mergeCell ref="AA32:AD32"/>
    <mergeCell ref="AA15:AB15"/>
    <mergeCell ref="AC15:A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7:G28"/>
  <sheetViews>
    <sheetView workbookViewId="0">
      <selection activeCell="F17" sqref="F17"/>
    </sheetView>
  </sheetViews>
  <sheetFormatPr defaultRowHeight="15" x14ac:dyDescent="0.25"/>
  <sheetData>
    <row r="27" spans="7:7" x14ac:dyDescent="0.25">
      <c r="G27" s="4"/>
    </row>
    <row r="28" spans="7:7" x14ac:dyDescent="0.25"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meshing stuff</vt:lpstr>
      <vt:lpstr>p4 results</vt:lpstr>
      <vt:lpstr>p5 results</vt:lpstr>
      <vt:lpstr>2D Subray</vt:lpstr>
      <vt:lpstr>Sheet2</vt:lpstr>
      <vt:lpstr>2D Subray - UO2 Assembly</vt:lpstr>
      <vt:lpstr>2D Subray - Core A00B10C10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Graham, Aaron M.</cp:lastModifiedBy>
  <dcterms:created xsi:type="dcterms:W3CDTF">2016-10-18T15:35:59Z</dcterms:created>
  <dcterms:modified xsi:type="dcterms:W3CDTF">2017-06-25T18:15:58Z</dcterms:modified>
</cp:coreProperties>
</file>