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g\dissertation\Miscellaneous\"/>
    </mc:Choice>
  </mc:AlternateContent>
  <bookViews>
    <workbookView xWindow="480" yWindow="120" windowWidth="27795" windowHeight="14370" tabRatio="711" firstSheet="4" activeTab="10"/>
  </bookViews>
  <sheets>
    <sheet name="Partition" sheetId="2" r:id="rId1"/>
    <sheet name="Subplane Meshing crap" sheetId="1" r:id="rId2"/>
    <sheet name="Subplane Results" sheetId="3" r:id="rId3"/>
    <sheet name="Cusping Meshing" sheetId="4" r:id="rId4"/>
    <sheet name="Rod Cusping SS Results" sheetId="5" r:id="rId5"/>
    <sheet name="Rod Cusping Rodword Results" sheetId="7" r:id="rId6"/>
    <sheet name="Polynomial Curves" sheetId="11" r:id="rId7"/>
    <sheet name="k-eff vs. Position" sheetId="8" r:id="rId8"/>
    <sheet name="Differential Rod Worth" sheetId="10" r:id="rId9"/>
    <sheet name="Keno Comparisons" sheetId="9" r:id="rId10"/>
    <sheet name="Keno Comparisons (2)" sheetId="13" r:id="rId11"/>
  </sheets>
  <calcPr calcId="171027"/>
</workbook>
</file>

<file path=xl/calcChain.xml><?xml version="1.0" encoding="utf-8"?>
<calcChain xmlns="http://schemas.openxmlformats.org/spreadsheetml/2006/main">
  <c r="F48" i="13" l="1"/>
  <c r="K50" i="13"/>
  <c r="J50" i="13"/>
  <c r="I50" i="13"/>
  <c r="H50" i="13"/>
  <c r="G50" i="13"/>
  <c r="K49" i="13"/>
  <c r="J49" i="13"/>
  <c r="I49" i="13"/>
  <c r="H49" i="13"/>
  <c r="G49" i="13"/>
  <c r="K48" i="13"/>
  <c r="J48" i="13"/>
  <c r="I48" i="13"/>
  <c r="H48" i="13"/>
  <c r="G48" i="13"/>
  <c r="K47" i="13"/>
  <c r="J47" i="13"/>
  <c r="I47" i="13"/>
  <c r="H47" i="13"/>
  <c r="G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A15" i="13"/>
  <c r="A19" i="13" s="1"/>
  <c r="A23" i="13" s="1"/>
  <c r="A27" i="13" s="1"/>
  <c r="A31" i="13" s="1"/>
  <c r="A35" i="13" s="1"/>
  <c r="A39" i="13" s="1"/>
  <c r="A43" i="13" s="1"/>
  <c r="F14" i="13"/>
  <c r="F13" i="13"/>
  <c r="F12" i="13"/>
  <c r="F11" i="13"/>
  <c r="A11" i="13"/>
  <c r="F10" i="13"/>
  <c r="F9" i="13"/>
  <c r="F8" i="13"/>
  <c r="F7" i="13"/>
  <c r="A7" i="13"/>
  <c r="F6" i="13"/>
  <c r="F5" i="13"/>
  <c r="F4" i="13"/>
  <c r="F3" i="13"/>
  <c r="F50" i="13" l="1"/>
  <c r="F49" i="13"/>
  <c r="F47" i="13"/>
  <c r="K50" i="9"/>
  <c r="J50" i="9"/>
  <c r="I50" i="9"/>
  <c r="K49" i="9"/>
  <c r="J49" i="9"/>
  <c r="I49" i="9"/>
  <c r="K48" i="9"/>
  <c r="J48" i="9"/>
  <c r="I48" i="9"/>
  <c r="K47" i="9"/>
  <c r="J47" i="9"/>
  <c r="I47" i="9"/>
  <c r="H50" i="9"/>
  <c r="G50" i="9"/>
  <c r="H49" i="9"/>
  <c r="G49" i="9"/>
  <c r="H48" i="9"/>
  <c r="G48" i="9"/>
  <c r="H47" i="9"/>
  <c r="G47" i="9"/>
  <c r="A7" i="9" l="1"/>
  <c r="A11" i="9" s="1"/>
  <c r="A15" i="9" s="1"/>
  <c r="A19" i="9" s="1"/>
  <c r="A23" i="9" s="1"/>
  <c r="A27" i="9" s="1"/>
  <c r="A31" i="9" s="1"/>
  <c r="A35" i="9" s="1"/>
  <c r="A39" i="9" s="1"/>
  <c r="A43" i="9" s="1"/>
  <c r="H44" i="5" l="1"/>
  <c r="H28" i="5"/>
  <c r="F46" i="9" l="1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9" i="9" s="1"/>
  <c r="F4" i="9"/>
  <c r="F3" i="9"/>
  <c r="F9" i="7"/>
  <c r="D9" i="7"/>
  <c r="D10" i="7" s="1"/>
  <c r="G8" i="7"/>
  <c r="F8" i="7"/>
  <c r="E8" i="7"/>
  <c r="H64" i="5"/>
  <c r="H63" i="5"/>
  <c r="H62" i="5"/>
  <c r="H61" i="5"/>
  <c r="R60" i="5"/>
  <c r="P60" i="5"/>
  <c r="N60" i="5"/>
  <c r="M60" i="5"/>
  <c r="L60" i="5"/>
  <c r="K60" i="5"/>
  <c r="J60" i="5"/>
  <c r="I60" i="5"/>
  <c r="G60" i="5"/>
  <c r="F60" i="5"/>
  <c r="C60" i="5"/>
  <c r="R59" i="5"/>
  <c r="P59" i="5"/>
  <c r="N59" i="5"/>
  <c r="M59" i="5"/>
  <c r="L59" i="5"/>
  <c r="K59" i="5"/>
  <c r="J59" i="5"/>
  <c r="I59" i="5"/>
  <c r="G59" i="5"/>
  <c r="F59" i="5"/>
  <c r="C59" i="5"/>
  <c r="R58" i="5"/>
  <c r="P58" i="5"/>
  <c r="N58" i="5"/>
  <c r="M58" i="5"/>
  <c r="L58" i="5"/>
  <c r="K58" i="5"/>
  <c r="J58" i="5"/>
  <c r="I58" i="5"/>
  <c r="G58" i="5"/>
  <c r="F58" i="5"/>
  <c r="C58" i="5"/>
  <c r="R57" i="5"/>
  <c r="P57" i="5"/>
  <c r="N57" i="5"/>
  <c r="M57" i="5"/>
  <c r="L57" i="5"/>
  <c r="K57" i="5"/>
  <c r="J57" i="5"/>
  <c r="I57" i="5"/>
  <c r="H57" i="5"/>
  <c r="G57" i="5"/>
  <c r="F57" i="5"/>
  <c r="C57" i="5"/>
  <c r="H56" i="5"/>
  <c r="H55" i="5"/>
  <c r="H54" i="5"/>
  <c r="H53" i="5"/>
  <c r="H52" i="5"/>
  <c r="H51" i="5"/>
  <c r="H50" i="5"/>
  <c r="H49" i="5"/>
  <c r="H48" i="5"/>
  <c r="H60" i="5" s="1"/>
  <c r="H47" i="5"/>
  <c r="H59" i="5" s="1"/>
  <c r="H46" i="5"/>
  <c r="H58" i="5" s="1"/>
  <c r="H45" i="5"/>
  <c r="E45" i="5"/>
  <c r="Q45" i="5" s="1"/>
  <c r="D45" i="5"/>
  <c r="O45" i="5" s="1"/>
  <c r="H43" i="5"/>
  <c r="H42" i="5"/>
  <c r="H41" i="5"/>
  <c r="R40" i="5"/>
  <c r="P40" i="5"/>
  <c r="N40" i="5"/>
  <c r="M40" i="5"/>
  <c r="L40" i="5"/>
  <c r="K40" i="5"/>
  <c r="J40" i="5"/>
  <c r="I40" i="5"/>
  <c r="G40" i="5"/>
  <c r="F40" i="5"/>
  <c r="C40" i="5"/>
  <c r="R39" i="5"/>
  <c r="P39" i="5"/>
  <c r="N39" i="5"/>
  <c r="M39" i="5"/>
  <c r="L39" i="5"/>
  <c r="K39" i="5"/>
  <c r="J39" i="5"/>
  <c r="I39" i="5"/>
  <c r="G39" i="5"/>
  <c r="F39" i="5"/>
  <c r="C39" i="5"/>
  <c r="R38" i="5"/>
  <c r="P38" i="5"/>
  <c r="N38" i="5"/>
  <c r="M38" i="5"/>
  <c r="L38" i="5"/>
  <c r="K38" i="5"/>
  <c r="J38" i="5"/>
  <c r="I38" i="5"/>
  <c r="G38" i="5"/>
  <c r="F38" i="5"/>
  <c r="C38" i="5"/>
  <c r="R37" i="5"/>
  <c r="P37" i="5"/>
  <c r="N37" i="5"/>
  <c r="M37" i="5"/>
  <c r="L37" i="5"/>
  <c r="K37" i="5"/>
  <c r="J37" i="5"/>
  <c r="I37" i="5"/>
  <c r="G37" i="5"/>
  <c r="F37" i="5"/>
  <c r="C37" i="5"/>
  <c r="H36" i="5"/>
  <c r="H35" i="5"/>
  <c r="H34" i="5"/>
  <c r="H33" i="5"/>
  <c r="H32" i="5"/>
  <c r="H40" i="5" s="1"/>
  <c r="H31" i="5"/>
  <c r="H30" i="5"/>
  <c r="H29" i="5"/>
  <c r="H27" i="5"/>
  <c r="H39" i="5" s="1"/>
  <c r="H26" i="5"/>
  <c r="E26" i="5"/>
  <c r="Q25" i="5"/>
  <c r="H25" i="5"/>
  <c r="E25" i="5"/>
  <c r="D25" i="5" s="1"/>
  <c r="O25" i="5" s="1"/>
  <c r="H24" i="5"/>
  <c r="H23" i="5"/>
  <c r="H22" i="5"/>
  <c r="H21" i="5"/>
  <c r="R20" i="5"/>
  <c r="P20" i="5"/>
  <c r="N20" i="5"/>
  <c r="M20" i="5"/>
  <c r="L20" i="5"/>
  <c r="K20" i="5"/>
  <c r="J20" i="5"/>
  <c r="I20" i="5"/>
  <c r="G20" i="5"/>
  <c r="F20" i="5"/>
  <c r="C20" i="5"/>
  <c r="R19" i="5"/>
  <c r="P19" i="5"/>
  <c r="N19" i="5"/>
  <c r="M19" i="5"/>
  <c r="L19" i="5"/>
  <c r="K19" i="5"/>
  <c r="J19" i="5"/>
  <c r="I19" i="5"/>
  <c r="H19" i="5"/>
  <c r="G19" i="5"/>
  <c r="F19" i="5"/>
  <c r="C19" i="5"/>
  <c r="T18" i="5"/>
  <c r="R18" i="5"/>
  <c r="P18" i="5"/>
  <c r="N18" i="5"/>
  <c r="M18" i="5"/>
  <c r="L18" i="5"/>
  <c r="K18" i="5"/>
  <c r="J18" i="5"/>
  <c r="I18" i="5"/>
  <c r="G18" i="5"/>
  <c r="F18" i="5"/>
  <c r="C18" i="5"/>
  <c r="U17" i="5"/>
  <c r="T17" i="5"/>
  <c r="W17" i="5" s="1"/>
  <c r="R17" i="5"/>
  <c r="P17" i="5"/>
  <c r="N17" i="5"/>
  <c r="M17" i="5"/>
  <c r="L17" i="5"/>
  <c r="K17" i="5"/>
  <c r="J17" i="5"/>
  <c r="I17" i="5"/>
  <c r="G17" i="5"/>
  <c r="F17" i="5"/>
  <c r="C17" i="5"/>
  <c r="W16" i="5"/>
  <c r="V16" i="5"/>
  <c r="U16" i="5"/>
  <c r="H16" i="5"/>
  <c r="H15" i="5"/>
  <c r="H14" i="5"/>
  <c r="H13" i="5"/>
  <c r="H12" i="5"/>
  <c r="H11" i="5"/>
  <c r="H10" i="5"/>
  <c r="H9" i="5"/>
  <c r="H8" i="5"/>
  <c r="H20" i="5" s="1"/>
  <c r="Q7" i="5"/>
  <c r="H7" i="5"/>
  <c r="E7" i="5"/>
  <c r="Q6" i="5"/>
  <c r="H6" i="5"/>
  <c r="H18" i="5" s="1"/>
  <c r="E6" i="5"/>
  <c r="Q5" i="5"/>
  <c r="H5" i="5"/>
  <c r="H17" i="5" s="1"/>
  <c r="D5" i="5"/>
  <c r="G64" i="4"/>
  <c r="F64" i="4"/>
  <c r="F65" i="4" s="1"/>
  <c r="G65" i="4" s="1"/>
  <c r="G63" i="4"/>
  <c r="I61" i="4"/>
  <c r="H61" i="4"/>
  <c r="H62" i="4" s="1"/>
  <c r="I62" i="4" s="1"/>
  <c r="F61" i="4"/>
  <c r="I60" i="4"/>
  <c r="F60" i="4"/>
  <c r="G60" i="4" s="1"/>
  <c r="G59" i="4"/>
  <c r="I58" i="4"/>
  <c r="H58" i="4"/>
  <c r="I59" i="4" s="1"/>
  <c r="G58" i="4"/>
  <c r="I57" i="4"/>
  <c r="H57" i="4"/>
  <c r="G57" i="4"/>
  <c r="I56" i="4"/>
  <c r="G56" i="4"/>
  <c r="I55" i="4"/>
  <c r="G55" i="4"/>
  <c r="I54" i="4"/>
  <c r="G54" i="4"/>
  <c r="I53" i="4"/>
  <c r="G53" i="4"/>
  <c r="I52" i="4"/>
  <c r="G52" i="4"/>
  <c r="I51" i="4"/>
  <c r="G51" i="4"/>
  <c r="M50" i="4"/>
  <c r="I50" i="4"/>
  <c r="G50" i="4"/>
  <c r="M49" i="4"/>
  <c r="I49" i="4"/>
  <c r="G49" i="4"/>
  <c r="M48" i="4"/>
  <c r="I48" i="4"/>
  <c r="G48" i="4"/>
  <c r="M47" i="4"/>
  <c r="I47" i="4"/>
  <c r="G47" i="4"/>
  <c r="O46" i="4"/>
  <c r="N46" i="4"/>
  <c r="N47" i="4" s="1"/>
  <c r="O47" i="4" s="1"/>
  <c r="M46" i="4"/>
  <c r="I46" i="4"/>
  <c r="G46" i="4"/>
  <c r="AB45" i="4"/>
  <c r="O45" i="4"/>
  <c r="M45" i="4"/>
  <c r="I45" i="4"/>
  <c r="G45" i="4"/>
  <c r="AB44" i="4"/>
  <c r="O44" i="4"/>
  <c r="M44" i="4"/>
  <c r="I44" i="4"/>
  <c r="G44" i="4"/>
  <c r="AB43" i="4"/>
  <c r="N43" i="4"/>
  <c r="M43" i="4"/>
  <c r="I43" i="4"/>
  <c r="G43" i="4"/>
  <c r="AB42" i="4"/>
  <c r="N42" i="4"/>
  <c r="O43" i="4" s="1"/>
  <c r="M42" i="4"/>
  <c r="I42" i="4"/>
  <c r="G42" i="4"/>
  <c r="AB41" i="4"/>
  <c r="O41" i="4"/>
  <c r="M41" i="4"/>
  <c r="I41" i="4"/>
  <c r="G41" i="4"/>
  <c r="AB40" i="4"/>
  <c r="N40" i="4"/>
  <c r="M40" i="4"/>
  <c r="I40" i="4"/>
  <c r="G40" i="4"/>
  <c r="AB39" i="4"/>
  <c r="N39" i="4"/>
  <c r="O40" i="4" s="1"/>
  <c r="M39" i="4"/>
  <c r="I39" i="4"/>
  <c r="G39" i="4"/>
  <c r="AB38" i="4"/>
  <c r="O38" i="4"/>
  <c r="M38" i="4"/>
  <c r="I38" i="4"/>
  <c r="G38" i="4"/>
  <c r="AB37" i="4"/>
  <c r="S37" i="4"/>
  <c r="O37" i="4"/>
  <c r="M37" i="4"/>
  <c r="I37" i="4"/>
  <c r="G37" i="4"/>
  <c r="AB36" i="4"/>
  <c r="S36" i="4"/>
  <c r="N36" i="4"/>
  <c r="O36" i="4" s="1"/>
  <c r="M36" i="4"/>
  <c r="I36" i="4"/>
  <c r="G36" i="4"/>
  <c r="AB35" i="4"/>
  <c r="S35" i="4"/>
  <c r="O35" i="4"/>
  <c r="N35" i="4"/>
  <c r="M35" i="4"/>
  <c r="I35" i="4"/>
  <c r="G35" i="4"/>
  <c r="AB34" i="4"/>
  <c r="S34" i="4"/>
  <c r="O34" i="4"/>
  <c r="N34" i="4"/>
  <c r="I34" i="4"/>
  <c r="G34" i="4"/>
  <c r="AB33" i="4"/>
  <c r="U33" i="4"/>
  <c r="T33" i="4"/>
  <c r="T34" i="4" s="1"/>
  <c r="U34" i="4" s="1"/>
  <c r="S33" i="4"/>
  <c r="O33" i="4"/>
  <c r="I33" i="4"/>
  <c r="G33" i="4"/>
  <c r="AB32" i="4"/>
  <c r="U32" i="4"/>
  <c r="S32" i="4"/>
  <c r="M32" i="4"/>
  <c r="I32" i="4"/>
  <c r="G32" i="4"/>
  <c r="AB31" i="4"/>
  <c r="S31" i="4"/>
  <c r="N31" i="4"/>
  <c r="O32" i="4" s="1"/>
  <c r="M31" i="4"/>
  <c r="I31" i="4"/>
  <c r="G31" i="4"/>
  <c r="AB30" i="4"/>
  <c r="T30" i="4"/>
  <c r="U31" i="4" s="1"/>
  <c r="S30" i="4"/>
  <c r="O30" i="4"/>
  <c r="N30" i="4"/>
  <c r="N29" i="4" s="1"/>
  <c r="M30" i="4"/>
  <c r="I30" i="4"/>
  <c r="G30" i="4"/>
  <c r="AB29" i="4"/>
  <c r="U29" i="4"/>
  <c r="T29" i="4"/>
  <c r="S29" i="4"/>
  <c r="O29" i="4"/>
  <c r="M29" i="4"/>
  <c r="I29" i="4"/>
  <c r="G29" i="4"/>
  <c r="AB28" i="4"/>
  <c r="S28" i="4"/>
  <c r="O28" i="4"/>
  <c r="M28" i="4"/>
  <c r="I28" i="4"/>
  <c r="G28" i="4"/>
  <c r="AB27" i="4"/>
  <c r="U27" i="4"/>
  <c r="T27" i="4"/>
  <c r="U28" i="4" s="1"/>
  <c r="S27" i="4"/>
  <c r="M27" i="4"/>
  <c r="I27" i="4"/>
  <c r="G27" i="4"/>
  <c r="AB26" i="4"/>
  <c r="U26" i="4"/>
  <c r="S26" i="4"/>
  <c r="M26" i="4"/>
  <c r="I26" i="4"/>
  <c r="G26" i="4"/>
  <c r="AB25" i="4"/>
  <c r="N25" i="4"/>
  <c r="M25" i="4"/>
  <c r="I25" i="4"/>
  <c r="G25" i="4"/>
  <c r="AB24" i="4"/>
  <c r="T24" i="4"/>
  <c r="M24" i="4"/>
  <c r="I24" i="4"/>
  <c r="G24" i="4"/>
  <c r="AB23" i="4"/>
  <c r="U23" i="4"/>
  <c r="S23" i="4"/>
  <c r="O23" i="4"/>
  <c r="I23" i="4"/>
  <c r="G23" i="4"/>
  <c r="AB22" i="4"/>
  <c r="S22" i="4"/>
  <c r="I22" i="4"/>
  <c r="G22" i="4"/>
  <c r="AB21" i="4"/>
  <c r="T21" i="4"/>
  <c r="U22" i="4" s="1"/>
  <c r="S21" i="4"/>
  <c r="N21" i="4"/>
  <c r="O22" i="4" s="1"/>
  <c r="I21" i="4"/>
  <c r="G21" i="4"/>
  <c r="B21" i="4"/>
  <c r="AB20" i="4"/>
  <c r="U20" i="4"/>
  <c r="S20" i="4"/>
  <c r="N20" i="4"/>
  <c r="M20" i="4"/>
  <c r="I20" i="4"/>
  <c r="G20" i="4"/>
  <c r="B20" i="4"/>
  <c r="AB19" i="4"/>
  <c r="S19" i="4"/>
  <c r="N19" i="4"/>
  <c r="O19" i="4" s="1"/>
  <c r="M19" i="4"/>
  <c r="I19" i="4"/>
  <c r="G19" i="4"/>
  <c r="B19" i="4"/>
  <c r="R24" i="4" s="1"/>
  <c r="AB18" i="4"/>
  <c r="T18" i="4"/>
  <c r="U19" i="4" s="1"/>
  <c r="O18" i="4"/>
  <c r="M18" i="4"/>
  <c r="I18" i="4"/>
  <c r="G18" i="4"/>
  <c r="B18" i="4"/>
  <c r="L22" i="4" s="1"/>
  <c r="AG17" i="4"/>
  <c r="AH17" i="4" s="1"/>
  <c r="AI17" i="4" s="1"/>
  <c r="AJ17" i="4" s="1"/>
  <c r="AK17" i="4" s="1"/>
  <c r="AL17" i="4" s="1"/>
  <c r="AB17" i="4"/>
  <c r="U17" i="4"/>
  <c r="M17" i="4"/>
  <c r="I17" i="4"/>
  <c r="G17" i="4"/>
  <c r="B17" i="4"/>
  <c r="L21" i="4" s="1"/>
  <c r="M21" i="4" s="1"/>
  <c r="AD16" i="4"/>
  <c r="AD17" i="4" s="1"/>
  <c r="AD18" i="4" s="1"/>
  <c r="AD19" i="4" s="1"/>
  <c r="AD20" i="4" s="1"/>
  <c r="AD21" i="4" s="1"/>
  <c r="AD22" i="4" s="1"/>
  <c r="AD23" i="4" s="1"/>
  <c r="AD24" i="4" s="1"/>
  <c r="AD25" i="4" s="1"/>
  <c r="AD26" i="4" s="1"/>
  <c r="AD27" i="4" s="1"/>
  <c r="AD28" i="4" s="1"/>
  <c r="AD29" i="4" s="1"/>
  <c r="AD30" i="4" s="1"/>
  <c r="AD31" i="4" s="1"/>
  <c r="AD32" i="4" s="1"/>
  <c r="AD33" i="4" s="1"/>
  <c r="AD34" i="4" s="1"/>
  <c r="AD35" i="4" s="1"/>
  <c r="AD36" i="4" s="1"/>
  <c r="AD37" i="4" s="1"/>
  <c r="AD38" i="4" s="1"/>
  <c r="AD39" i="4" s="1"/>
  <c r="AD40" i="4" s="1"/>
  <c r="AD41" i="4" s="1"/>
  <c r="AD42" i="4" s="1"/>
  <c r="AD43" i="4" s="1"/>
  <c r="AD44" i="4" s="1"/>
  <c r="AD45" i="4" s="1"/>
  <c r="AB16" i="4"/>
  <c r="M16" i="4"/>
  <c r="I16" i="4"/>
  <c r="G16" i="4"/>
  <c r="AB15" i="4"/>
  <c r="U15" i="4"/>
  <c r="T15" i="4"/>
  <c r="U16" i="4" s="1"/>
  <c r="S15" i="4"/>
  <c r="N15" i="4"/>
  <c r="N16" i="4" s="1"/>
  <c r="M15" i="4"/>
  <c r="I15" i="4"/>
  <c r="G15" i="4"/>
  <c r="AG14" i="4"/>
  <c r="AH14" i="4" s="1"/>
  <c r="AI14" i="4" s="1"/>
  <c r="AJ14" i="4" s="1"/>
  <c r="AK14" i="4" s="1"/>
  <c r="AL14" i="4" s="1"/>
  <c r="AD14" i="4"/>
  <c r="AD15" i="4" s="1"/>
  <c r="AB14" i="4"/>
  <c r="U14" i="4"/>
  <c r="S14" i="4"/>
  <c r="N14" i="4"/>
  <c r="O14" i="4" s="1"/>
  <c r="M14" i="4"/>
  <c r="I14" i="4"/>
  <c r="G14" i="4"/>
  <c r="S13" i="4"/>
  <c r="O13" i="4"/>
  <c r="M13" i="4"/>
  <c r="K13" i="4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I13" i="4"/>
  <c r="G13" i="4"/>
  <c r="T12" i="4"/>
  <c r="U13" i="4" s="1"/>
  <c r="S12" i="4"/>
  <c r="O12" i="4"/>
  <c r="M12" i="4"/>
  <c r="I12" i="4"/>
  <c r="G12" i="4"/>
  <c r="U11" i="4"/>
  <c r="S11" i="4"/>
  <c r="M11" i="4"/>
  <c r="I11" i="4"/>
  <c r="G11" i="4"/>
  <c r="U10" i="4"/>
  <c r="S10" i="4"/>
  <c r="N10" i="4"/>
  <c r="N11" i="4" s="1"/>
  <c r="O11" i="4" s="1"/>
  <c r="M10" i="4"/>
  <c r="I10" i="4"/>
  <c r="G10" i="4"/>
  <c r="AG9" i="4"/>
  <c r="AG13" i="4" s="1"/>
  <c r="AH13" i="4" s="1"/>
  <c r="AI13" i="4" s="1"/>
  <c r="AJ13" i="4" s="1"/>
  <c r="AK13" i="4" s="1"/>
  <c r="AL13" i="4" s="1"/>
  <c r="T9" i="4"/>
  <c r="U9" i="4" s="1"/>
  <c r="S9" i="4"/>
  <c r="O9" i="4"/>
  <c r="N9" i="4"/>
  <c r="M9" i="4"/>
  <c r="I9" i="4"/>
  <c r="G9" i="4"/>
  <c r="U8" i="4"/>
  <c r="S8" i="4"/>
  <c r="O8" i="4"/>
  <c r="M8" i="4"/>
  <c r="I8" i="4"/>
  <c r="G8" i="4"/>
  <c r="U7" i="4"/>
  <c r="S7" i="4"/>
  <c r="O7" i="4"/>
  <c r="M7" i="4"/>
  <c r="I7" i="4"/>
  <c r="G7" i="4"/>
  <c r="U6" i="4"/>
  <c r="S6" i="4"/>
  <c r="O6" i="4"/>
  <c r="M6" i="4"/>
  <c r="K6" i="4"/>
  <c r="K7" i="4" s="1"/>
  <c r="K8" i="4" s="1"/>
  <c r="K9" i="4" s="1"/>
  <c r="K10" i="4" s="1"/>
  <c r="K11" i="4" s="1"/>
  <c r="K12" i="4" s="1"/>
  <c r="I6" i="4"/>
  <c r="G6" i="4"/>
  <c r="E6" i="4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U5" i="4"/>
  <c r="S5" i="4"/>
  <c r="Q5" i="4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O5" i="4"/>
  <c r="M5" i="4"/>
  <c r="K5" i="4"/>
  <c r="I5" i="4"/>
  <c r="G5" i="4"/>
  <c r="E5" i="4"/>
  <c r="A41" i="3"/>
  <c r="A40" i="3"/>
  <c r="G38" i="3"/>
  <c r="C38" i="3"/>
  <c r="N38" i="3" s="1"/>
  <c r="P37" i="3"/>
  <c r="N37" i="3"/>
  <c r="R37" i="3" s="1"/>
  <c r="G37" i="3"/>
  <c r="C37" i="3"/>
  <c r="G36" i="3"/>
  <c r="C36" i="3"/>
  <c r="N36" i="3" s="1"/>
  <c r="N35" i="3"/>
  <c r="G35" i="3"/>
  <c r="C35" i="3"/>
  <c r="G34" i="3"/>
  <c r="D34" i="3"/>
  <c r="C34" i="3"/>
  <c r="N34" i="3" s="1"/>
  <c r="B34" i="3"/>
  <c r="G33" i="3"/>
  <c r="D33" i="3"/>
  <c r="P33" i="3" s="1"/>
  <c r="C33" i="3"/>
  <c r="N33" i="3" s="1"/>
  <c r="R33" i="3" s="1"/>
  <c r="R24" i="3"/>
  <c r="P24" i="3"/>
  <c r="N24" i="3"/>
  <c r="G24" i="3"/>
  <c r="P23" i="3"/>
  <c r="G23" i="3"/>
  <c r="C23" i="3"/>
  <c r="N23" i="3" s="1"/>
  <c r="R23" i="3" s="1"/>
  <c r="P22" i="3"/>
  <c r="N22" i="3"/>
  <c r="R22" i="3" s="1"/>
  <c r="G22" i="3"/>
  <c r="P21" i="3"/>
  <c r="N21" i="3"/>
  <c r="R21" i="3" s="1"/>
  <c r="G21" i="3"/>
  <c r="P20" i="3"/>
  <c r="N20" i="3"/>
  <c r="R20" i="3" s="1"/>
  <c r="G20" i="3"/>
  <c r="B20" i="3"/>
  <c r="P19" i="3"/>
  <c r="N19" i="3"/>
  <c r="R19" i="3" s="1"/>
  <c r="G19" i="3"/>
  <c r="P10" i="3"/>
  <c r="N10" i="3"/>
  <c r="R10" i="3" s="1"/>
  <c r="G10" i="3"/>
  <c r="P9" i="3"/>
  <c r="N9" i="3"/>
  <c r="R9" i="3" s="1"/>
  <c r="G9" i="3"/>
  <c r="C9" i="3"/>
  <c r="P8" i="3"/>
  <c r="N8" i="3"/>
  <c r="R8" i="3" s="1"/>
  <c r="G8" i="3"/>
  <c r="R7" i="3"/>
  <c r="P7" i="3"/>
  <c r="N7" i="3"/>
  <c r="G7" i="3"/>
  <c r="P6" i="3"/>
  <c r="N6" i="3"/>
  <c r="R6" i="3" s="1"/>
  <c r="G6" i="3"/>
  <c r="B6" i="3"/>
  <c r="R5" i="3"/>
  <c r="P5" i="3"/>
  <c r="N5" i="3"/>
  <c r="G5" i="3"/>
  <c r="O62" i="1"/>
  <c r="P62" i="1" s="1"/>
  <c r="B62" i="1"/>
  <c r="O61" i="1"/>
  <c r="P61" i="1" s="1"/>
  <c r="P60" i="1"/>
  <c r="T25" i="1" s="1"/>
  <c r="P59" i="1"/>
  <c r="O58" i="1"/>
  <c r="P58" i="1" s="1"/>
  <c r="O57" i="1"/>
  <c r="P57" i="1" s="1"/>
  <c r="T22" i="1" s="1"/>
  <c r="P56" i="1"/>
  <c r="P55" i="1"/>
  <c r="P54" i="1"/>
  <c r="P53" i="1"/>
  <c r="P52" i="1"/>
  <c r="P51" i="1"/>
  <c r="C51" i="1"/>
  <c r="P50" i="1"/>
  <c r="P49" i="1"/>
  <c r="P48" i="1"/>
  <c r="P47" i="1"/>
  <c r="P46" i="1"/>
  <c r="P45" i="1"/>
  <c r="P44" i="1"/>
  <c r="T18" i="1" s="1"/>
  <c r="P43" i="1"/>
  <c r="P42" i="1"/>
  <c r="P41" i="1"/>
  <c r="P40" i="1"/>
  <c r="I40" i="1"/>
  <c r="H40" i="1"/>
  <c r="P39" i="1"/>
  <c r="P38" i="1"/>
  <c r="H38" i="1"/>
  <c r="G38" i="1"/>
  <c r="P37" i="1"/>
  <c r="P36" i="1"/>
  <c r="P35" i="1"/>
  <c r="C35" i="1"/>
  <c r="P34" i="1"/>
  <c r="P33" i="1"/>
  <c r="P32" i="1"/>
  <c r="P31" i="1"/>
  <c r="P30" i="1"/>
  <c r="R29" i="1"/>
  <c r="P29" i="1"/>
  <c r="R28" i="1"/>
  <c r="P28" i="1"/>
  <c r="B28" i="1"/>
  <c r="T27" i="1"/>
  <c r="P27" i="1"/>
  <c r="T26" i="1"/>
  <c r="P26" i="1"/>
  <c r="R25" i="1"/>
  <c r="P25" i="1"/>
  <c r="T13" i="1" s="1"/>
  <c r="T24" i="1"/>
  <c r="P24" i="1"/>
  <c r="T23" i="1"/>
  <c r="P23" i="1"/>
  <c r="P22" i="1"/>
  <c r="T21" i="1"/>
  <c r="R21" i="1"/>
  <c r="P21" i="1"/>
  <c r="U20" i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T20" i="1"/>
  <c r="P20" i="1"/>
  <c r="T19" i="1"/>
  <c r="P19" i="1"/>
  <c r="P18" i="1"/>
  <c r="T17" i="1"/>
  <c r="P17" i="1"/>
  <c r="T16" i="1"/>
  <c r="P16" i="1"/>
  <c r="T10" i="1" s="1"/>
  <c r="T15" i="1"/>
  <c r="P15" i="1"/>
  <c r="T14" i="1"/>
  <c r="R14" i="1"/>
  <c r="P14" i="1"/>
  <c r="T9" i="1" s="1"/>
  <c r="R13" i="1"/>
  <c r="P13" i="1"/>
  <c r="T12" i="1"/>
  <c r="P12" i="1"/>
  <c r="T11" i="1"/>
  <c r="P11" i="1"/>
  <c r="P10" i="1"/>
  <c r="P9" i="1"/>
  <c r="P8" i="1"/>
  <c r="T8" i="1" s="1"/>
  <c r="T7" i="1"/>
  <c r="P7" i="1"/>
  <c r="U6" i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R6" i="1"/>
  <c r="P6" i="1"/>
  <c r="T6" i="1" s="1"/>
  <c r="U5" i="1"/>
  <c r="R5" i="1"/>
  <c r="P5" i="1"/>
  <c r="T5" i="1" s="1"/>
  <c r="S5" i="1" s="1"/>
  <c r="S6" i="1" s="1"/>
  <c r="S7" i="1" s="1"/>
  <c r="N5" i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R3" i="1"/>
  <c r="R32" i="1" s="1"/>
  <c r="C3" i="1"/>
  <c r="E3" i="1" s="1"/>
  <c r="V34" i="2"/>
  <c r="V35" i="2" s="1"/>
  <c r="W35" i="2" s="1" a="1"/>
  <c r="W35" i="2" s="1"/>
  <c r="W33" i="2" a="1"/>
  <c r="W33" i="2" s="1"/>
  <c r="W31" i="2"/>
  <c r="W30" i="2"/>
  <c r="A29" i="2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W28" i="2"/>
  <c r="W27" i="2" a="1"/>
  <c r="W27" i="2" s="1"/>
  <c r="C27" i="2"/>
  <c r="D27" i="2" s="1"/>
  <c r="E27" i="2" s="1"/>
  <c r="F27" i="2" s="1"/>
  <c r="G27" i="2" s="1"/>
  <c r="H27" i="2" s="1"/>
  <c r="I27" i="2" s="1"/>
  <c r="J27" i="2" s="1"/>
  <c r="K27" i="2" s="1"/>
  <c r="L27" i="2" s="1"/>
  <c r="M27" i="2" s="1"/>
  <c r="N27" i="2" s="1"/>
  <c r="O27" i="2" s="1"/>
  <c r="P27" i="2" s="1"/>
  <c r="Q27" i="2" s="1"/>
  <c r="R27" i="2" s="1"/>
  <c r="W9" i="2" a="1"/>
  <c r="W9" i="2" s="1"/>
  <c r="V9" i="2"/>
  <c r="V10" i="2" s="1"/>
  <c r="W8" i="2" a="1"/>
  <c r="W8" i="2" s="1"/>
  <c r="W6" i="2"/>
  <c r="W5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W3" i="2"/>
  <c r="W2" i="2" a="1"/>
  <c r="W2" i="2" s="1"/>
  <c r="C2" i="2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Y2" i="2" l="1"/>
  <c r="W4" i="2"/>
  <c r="W34" i="2" a="1"/>
  <c r="W34" i="2" s="1"/>
  <c r="V36" i="2"/>
  <c r="M5" i="1"/>
  <c r="L5" i="1" s="1"/>
  <c r="C57" i="1"/>
  <c r="C23" i="1"/>
  <c r="S8" i="1"/>
  <c r="W29" i="2"/>
  <c r="Y27" i="2"/>
  <c r="V11" i="2"/>
  <c r="W10" i="2" a="1"/>
  <c r="W10" i="2" s="1"/>
  <c r="R11" i="1"/>
  <c r="R19" i="1"/>
  <c r="R31" i="1"/>
  <c r="R12" i="1"/>
  <c r="R20" i="1"/>
  <c r="R24" i="1"/>
  <c r="R30" i="1"/>
  <c r="G40" i="1"/>
  <c r="C41" i="1"/>
  <c r="I41" i="1" s="1"/>
  <c r="C39" i="1"/>
  <c r="I39" i="1" s="1"/>
  <c r="C7" i="1"/>
  <c r="C9" i="1"/>
  <c r="R15" i="1"/>
  <c r="G62" i="4"/>
  <c r="G61" i="4"/>
  <c r="R16" i="1"/>
  <c r="R22" i="1"/>
  <c r="R26" i="1"/>
  <c r="R34" i="1"/>
  <c r="R34" i="3"/>
  <c r="R7" i="1"/>
  <c r="R38" i="1" s="1"/>
  <c r="R9" i="1"/>
  <c r="R17" i="1"/>
  <c r="R33" i="1"/>
  <c r="R8" i="1"/>
  <c r="R10" i="1"/>
  <c r="R18" i="1"/>
  <c r="R23" i="1"/>
  <c r="R27" i="1"/>
  <c r="D35" i="3"/>
  <c r="P34" i="3"/>
  <c r="U25" i="4"/>
  <c r="U24" i="4"/>
  <c r="O16" i="4"/>
  <c r="O17" i="4"/>
  <c r="O20" i="4"/>
  <c r="O21" i="4"/>
  <c r="N24" i="4"/>
  <c r="O24" i="4" s="1"/>
  <c r="N26" i="4"/>
  <c r="D6" i="5"/>
  <c r="O5" i="5"/>
  <c r="D26" i="5"/>
  <c r="O26" i="5" s="1"/>
  <c r="Q26" i="5"/>
  <c r="E27" i="5"/>
  <c r="S45" i="5"/>
  <c r="AG16" i="4"/>
  <c r="AH16" i="4" s="1"/>
  <c r="AI16" i="4" s="1"/>
  <c r="AJ16" i="4" s="1"/>
  <c r="AK16" i="4" s="1"/>
  <c r="AL16" i="4" s="1"/>
  <c r="AG15" i="4"/>
  <c r="AH15" i="4" s="1"/>
  <c r="AI15" i="4" s="1"/>
  <c r="AJ15" i="4" s="1"/>
  <c r="AK15" i="4" s="1"/>
  <c r="AL15" i="4" s="1"/>
  <c r="U12" i="4"/>
  <c r="O15" i="4"/>
  <c r="U30" i="4"/>
  <c r="O31" i="4"/>
  <c r="O10" i="4"/>
  <c r="U21" i="4"/>
  <c r="T19" i="5"/>
  <c r="W18" i="5"/>
  <c r="V18" i="5"/>
  <c r="U18" i="5"/>
  <c r="U18" i="4"/>
  <c r="E8" i="5"/>
  <c r="O39" i="4"/>
  <c r="H37" i="5"/>
  <c r="F47" i="9"/>
  <c r="O42" i="4"/>
  <c r="V17" i="5"/>
  <c r="F48" i="9"/>
  <c r="E46" i="5"/>
  <c r="F50" i="9"/>
  <c r="I10" i="7"/>
  <c r="K10" i="7"/>
  <c r="M10" i="7"/>
  <c r="O10" i="7"/>
  <c r="G10" i="7"/>
  <c r="E10" i="7"/>
  <c r="D11" i="7"/>
  <c r="F10" i="7"/>
  <c r="E9" i="7"/>
  <c r="I9" i="7"/>
  <c r="K9" i="7"/>
  <c r="M9" i="7"/>
  <c r="O9" i="7"/>
  <c r="G9" i="7"/>
  <c r="R17" i="4"/>
  <c r="S18" i="4" s="1"/>
  <c r="M22" i="4"/>
  <c r="M23" i="4"/>
  <c r="S25" i="4"/>
  <c r="S24" i="4"/>
  <c r="R16" i="4"/>
  <c r="S16" i="4" s="1"/>
  <c r="L33" i="4"/>
  <c r="S26" i="5"/>
  <c r="H38" i="5"/>
  <c r="S25" i="5"/>
  <c r="K5" i="1" l="1"/>
  <c r="M6" i="1" s="1"/>
  <c r="L6" i="1" s="1"/>
  <c r="K6" i="1" s="1"/>
  <c r="M7" i="1" s="1"/>
  <c r="L7" i="1" s="1"/>
  <c r="K7" i="1" s="1"/>
  <c r="M8" i="1" s="1"/>
  <c r="L8" i="1" s="1"/>
  <c r="K8" i="1" s="1"/>
  <c r="M9" i="1" s="1"/>
  <c r="L9" i="1" s="1"/>
  <c r="K9" i="1" s="1"/>
  <c r="M10" i="1" s="1"/>
  <c r="L10" i="1" s="1"/>
  <c r="K10" i="1" s="1"/>
  <c r="M11" i="1" s="1"/>
  <c r="L11" i="1" s="1"/>
  <c r="K11" i="1" s="1"/>
  <c r="M12" i="1" s="1"/>
  <c r="L12" i="1" s="1"/>
  <c r="K12" i="1" s="1"/>
  <c r="M13" i="1" s="1"/>
  <c r="L13" i="1" s="1"/>
  <c r="K13" i="1" s="1"/>
  <c r="M14" i="1" s="1"/>
  <c r="L14" i="1" s="1"/>
  <c r="K14" i="1" s="1"/>
  <c r="M15" i="1" s="1"/>
  <c r="L15" i="1" s="1"/>
  <c r="K15" i="1" s="1"/>
  <c r="M16" i="1" s="1"/>
  <c r="L16" i="1" s="1"/>
  <c r="K16" i="1" s="1"/>
  <c r="M17" i="1" s="1"/>
  <c r="L17" i="1" s="1"/>
  <c r="K17" i="1" s="1"/>
  <c r="M18" i="1" s="1"/>
  <c r="L18" i="1" s="1"/>
  <c r="K18" i="1" s="1"/>
  <c r="M19" i="1" s="1"/>
  <c r="L19" i="1" s="1"/>
  <c r="K19" i="1" s="1"/>
  <c r="M20" i="1" s="1"/>
  <c r="L20" i="1" s="1"/>
  <c r="K20" i="1" s="1"/>
  <c r="M21" i="1" s="1"/>
  <c r="L21" i="1" s="1"/>
  <c r="K21" i="1" s="1"/>
  <c r="M22" i="1" s="1"/>
  <c r="L22" i="1" s="1"/>
  <c r="K22" i="1" s="1"/>
  <c r="M23" i="1" s="1"/>
  <c r="L23" i="1" s="1"/>
  <c r="K23" i="1" s="1"/>
  <c r="M24" i="1" s="1"/>
  <c r="L24" i="1" s="1"/>
  <c r="K24" i="1" s="1"/>
  <c r="M25" i="1" s="1"/>
  <c r="L25" i="1" s="1"/>
  <c r="K25" i="1" s="1"/>
  <c r="M26" i="1" s="1"/>
  <c r="L26" i="1" s="1"/>
  <c r="K26" i="1" s="1"/>
  <c r="M27" i="1" s="1"/>
  <c r="L27" i="1" s="1"/>
  <c r="K27" i="1" s="1"/>
  <c r="M28" i="1" s="1"/>
  <c r="L28" i="1" s="1"/>
  <c r="K28" i="1" s="1"/>
  <c r="M29" i="1" s="1"/>
  <c r="L29" i="1" s="1"/>
  <c r="K29" i="1" s="1"/>
  <c r="M30" i="1" s="1"/>
  <c r="L30" i="1" s="1"/>
  <c r="K30" i="1" s="1"/>
  <c r="M31" i="1" s="1"/>
  <c r="L31" i="1" s="1"/>
  <c r="K31" i="1" s="1"/>
  <c r="M32" i="1" s="1"/>
  <c r="L32" i="1" s="1"/>
  <c r="K32" i="1" s="1"/>
  <c r="M33" i="1" s="1"/>
  <c r="L33" i="1" s="1"/>
  <c r="K33" i="1" s="1"/>
  <c r="M34" i="1" s="1"/>
  <c r="L34" i="1" s="1"/>
  <c r="K34" i="1" s="1"/>
  <c r="M35" i="1" s="1"/>
  <c r="L35" i="1" s="1"/>
  <c r="K35" i="1" s="1"/>
  <c r="M36" i="1" s="1"/>
  <c r="L36" i="1" s="1"/>
  <c r="K36" i="1" s="1"/>
  <c r="M37" i="1" s="1"/>
  <c r="L37" i="1" s="1"/>
  <c r="K37" i="1" s="1"/>
  <c r="M38" i="1" s="1"/>
  <c r="L38" i="1" s="1"/>
  <c r="K38" i="1" s="1"/>
  <c r="M39" i="1" s="1"/>
  <c r="L39" i="1" s="1"/>
  <c r="K39" i="1" s="1"/>
  <c r="M40" i="1" s="1"/>
  <c r="L40" i="1" s="1"/>
  <c r="K40" i="1" s="1"/>
  <c r="M41" i="1" s="1"/>
  <c r="L41" i="1" s="1"/>
  <c r="K41" i="1" s="1"/>
  <c r="M42" i="1" s="1"/>
  <c r="L42" i="1" s="1"/>
  <c r="K42" i="1" s="1"/>
  <c r="M43" i="1" s="1"/>
  <c r="L43" i="1" s="1"/>
  <c r="K43" i="1" s="1"/>
  <c r="M44" i="1" s="1"/>
  <c r="L44" i="1" s="1"/>
  <c r="K44" i="1" s="1"/>
  <c r="M45" i="1" s="1"/>
  <c r="L45" i="1" s="1"/>
  <c r="K45" i="1" s="1"/>
  <c r="M46" i="1" s="1"/>
  <c r="L46" i="1" s="1"/>
  <c r="K46" i="1" s="1"/>
  <c r="M47" i="1" s="1"/>
  <c r="L47" i="1" s="1"/>
  <c r="K47" i="1" s="1"/>
  <c r="M48" i="1" s="1"/>
  <c r="L48" i="1" s="1"/>
  <c r="K48" i="1" s="1"/>
  <c r="M49" i="1" s="1"/>
  <c r="L49" i="1" s="1"/>
  <c r="K49" i="1" s="1"/>
  <c r="M50" i="1" s="1"/>
  <c r="L50" i="1" s="1"/>
  <c r="K50" i="1" s="1"/>
  <c r="M51" i="1" s="1"/>
  <c r="L51" i="1" s="1"/>
  <c r="K51" i="1" s="1"/>
  <c r="M52" i="1" s="1"/>
  <c r="L52" i="1" s="1"/>
  <c r="K52" i="1" s="1"/>
  <c r="M53" i="1" s="1"/>
  <c r="L53" i="1" s="1"/>
  <c r="K53" i="1" s="1"/>
  <c r="M54" i="1" s="1"/>
  <c r="L54" i="1" s="1"/>
  <c r="K54" i="1" s="1"/>
  <c r="M55" i="1" s="1"/>
  <c r="L55" i="1" s="1"/>
  <c r="K55" i="1" s="1"/>
  <c r="M56" i="1" s="1"/>
  <c r="L56" i="1" s="1"/>
  <c r="K56" i="1" s="1"/>
  <c r="M57" i="1" s="1"/>
  <c r="L57" i="1" s="1"/>
  <c r="K57" i="1" s="1"/>
  <c r="M58" i="1" s="1"/>
  <c r="L58" i="1" s="1"/>
  <c r="K58" i="1" s="1"/>
  <c r="M59" i="1" s="1"/>
  <c r="L59" i="1" s="1"/>
  <c r="K59" i="1" s="1"/>
  <c r="M60" i="1" s="1"/>
  <c r="L60" i="1" s="1"/>
  <c r="K60" i="1" s="1"/>
  <c r="M61" i="1" s="1"/>
  <c r="L61" i="1" s="1"/>
  <c r="K61" i="1" s="1"/>
  <c r="M62" i="1" s="1"/>
  <c r="L62" i="1" s="1"/>
  <c r="K62" i="1" s="1"/>
  <c r="M63" i="1" s="1"/>
  <c r="L63" i="1" s="1"/>
  <c r="K63" i="1" s="1"/>
  <c r="M64" i="1" s="1"/>
  <c r="L64" i="1" s="1"/>
  <c r="K64" i="1" s="1"/>
  <c r="M65" i="1" s="1"/>
  <c r="L65" i="1" s="1"/>
  <c r="K65" i="1" s="1"/>
  <c r="M66" i="1" s="1"/>
  <c r="L66" i="1" s="1"/>
  <c r="K66" i="1" s="1"/>
  <c r="M67" i="1" s="1"/>
  <c r="L67" i="1" s="1"/>
  <c r="K67" i="1" s="1"/>
  <c r="M68" i="1" s="1"/>
  <c r="L68" i="1" s="1"/>
  <c r="K68" i="1" s="1"/>
  <c r="M69" i="1" s="1"/>
  <c r="L69" i="1" s="1"/>
  <c r="K69" i="1" s="1"/>
  <c r="M70" i="1" s="1"/>
  <c r="L70" i="1" s="1"/>
  <c r="K70" i="1" s="1"/>
  <c r="M71" i="1" s="1"/>
  <c r="L71" i="1" s="1"/>
  <c r="K71" i="1" s="1"/>
  <c r="M72" i="1" s="1"/>
  <c r="L72" i="1" s="1"/>
  <c r="K72" i="1" s="1"/>
  <c r="M73" i="1" s="1"/>
  <c r="L73" i="1" s="1"/>
  <c r="K73" i="1" s="1"/>
  <c r="M74" i="1" s="1"/>
  <c r="L74" i="1" s="1"/>
  <c r="K74" i="1" s="1"/>
  <c r="M75" i="1" s="1"/>
  <c r="L75" i="1" s="1"/>
  <c r="K75" i="1" s="1"/>
  <c r="M76" i="1" s="1"/>
  <c r="L76" i="1" s="1"/>
  <c r="K76" i="1" s="1"/>
  <c r="M77" i="1" s="1"/>
  <c r="L77" i="1" s="1"/>
  <c r="K77" i="1" s="1"/>
  <c r="M78" i="1" s="1"/>
  <c r="L78" i="1" s="1"/>
  <c r="K78" i="1" s="1"/>
  <c r="M79" i="1" s="1"/>
  <c r="L79" i="1" s="1"/>
  <c r="K79" i="1" s="1"/>
  <c r="M80" i="1" s="1"/>
  <c r="L80" i="1" s="1"/>
  <c r="K80" i="1" s="1"/>
  <c r="M81" i="1" s="1"/>
  <c r="L81" i="1" s="1"/>
  <c r="K81" i="1" s="1"/>
  <c r="M82" i="1" s="1"/>
  <c r="L82" i="1" s="1"/>
  <c r="K82" i="1" s="1"/>
  <c r="M83" i="1" s="1"/>
  <c r="L83" i="1" s="1"/>
  <c r="K83" i="1" s="1"/>
  <c r="M84" i="1" s="1"/>
  <c r="L84" i="1" s="1"/>
  <c r="K84" i="1" s="1"/>
  <c r="M85" i="1" s="1"/>
  <c r="L85" i="1" s="1"/>
  <c r="K85" i="1" s="1"/>
  <c r="M86" i="1" s="1"/>
  <c r="L86" i="1" s="1"/>
  <c r="K86" i="1" s="1"/>
  <c r="M87" i="1" s="1"/>
  <c r="L87" i="1" s="1"/>
  <c r="K87" i="1" s="1"/>
  <c r="M88" i="1" s="1"/>
  <c r="L88" i="1" s="1"/>
  <c r="K88" i="1" s="1"/>
  <c r="M89" i="1" s="1"/>
  <c r="L89" i="1" s="1"/>
  <c r="K89" i="1" s="1"/>
  <c r="M90" i="1" s="1"/>
  <c r="L90" i="1" s="1"/>
  <c r="K90" i="1" s="1"/>
  <c r="M91" i="1" s="1"/>
  <c r="L91" i="1" s="1"/>
  <c r="K91" i="1" s="1"/>
  <c r="M92" i="1" s="1"/>
  <c r="L92" i="1" s="1"/>
  <c r="K92" i="1" s="1"/>
  <c r="M93" i="1" s="1"/>
  <c r="L93" i="1" s="1"/>
  <c r="K93" i="1" s="1"/>
  <c r="M94" i="1" s="1"/>
  <c r="L94" i="1" s="1"/>
  <c r="K94" i="1" s="1"/>
  <c r="M95" i="1" s="1"/>
  <c r="L95" i="1" s="1"/>
  <c r="K95" i="1" s="1"/>
  <c r="M96" i="1" s="1"/>
  <c r="L96" i="1" s="1"/>
  <c r="K96" i="1" s="1"/>
  <c r="M97" i="1" s="1"/>
  <c r="L97" i="1" s="1"/>
  <c r="K97" i="1" s="1"/>
  <c r="M98" i="1" s="1"/>
  <c r="L98" i="1" s="1"/>
  <c r="K98" i="1" s="1"/>
  <c r="M99" i="1" s="1"/>
  <c r="L99" i="1" s="1"/>
  <c r="K99" i="1" s="1"/>
  <c r="M100" i="1" s="1"/>
  <c r="L100" i="1" s="1"/>
  <c r="K100" i="1" s="1"/>
  <c r="M101" i="1" s="1"/>
  <c r="L101" i="1" s="1"/>
  <c r="K101" i="1" s="1"/>
  <c r="M102" i="1" s="1"/>
  <c r="L102" i="1" s="1"/>
  <c r="K102" i="1" s="1"/>
  <c r="M103" i="1" s="1"/>
  <c r="L103" i="1" s="1"/>
  <c r="K103" i="1" s="1"/>
  <c r="M104" i="1" s="1"/>
  <c r="L104" i="1" s="1"/>
  <c r="K104" i="1" s="1"/>
  <c r="M105" i="1" s="1"/>
  <c r="L105" i="1" s="1"/>
  <c r="K105" i="1" s="1"/>
  <c r="M106" i="1" s="1"/>
  <c r="L106" i="1" s="1"/>
  <c r="K106" i="1" s="1"/>
  <c r="M107" i="1" s="1"/>
  <c r="L107" i="1" s="1"/>
  <c r="K107" i="1" s="1"/>
  <c r="M108" i="1" s="1"/>
  <c r="L108" i="1" s="1"/>
  <c r="K108" i="1" s="1"/>
  <c r="M109" i="1" s="1"/>
  <c r="L109" i="1" s="1"/>
  <c r="K109" i="1" s="1"/>
  <c r="M110" i="1" s="1"/>
  <c r="L110" i="1" s="1"/>
  <c r="K110" i="1" s="1"/>
  <c r="M111" i="1" s="1"/>
  <c r="L111" i="1" s="1"/>
  <c r="K111" i="1" s="1"/>
  <c r="M112" i="1" s="1"/>
  <c r="L112" i="1" s="1"/>
  <c r="K112" i="1" s="1"/>
  <c r="M113" i="1" s="1"/>
  <c r="L113" i="1" s="1"/>
  <c r="K113" i="1" s="1"/>
  <c r="M114" i="1" s="1"/>
  <c r="L114" i="1" s="1"/>
  <c r="K114" i="1" s="1"/>
  <c r="M115" i="1" s="1"/>
  <c r="L115" i="1" s="1"/>
  <c r="K115" i="1" s="1"/>
  <c r="M116" i="1" s="1"/>
  <c r="L116" i="1" s="1"/>
  <c r="K116" i="1" s="1"/>
  <c r="M117" i="1" s="1"/>
  <c r="L117" i="1" s="1"/>
  <c r="K117" i="1" s="1"/>
  <c r="M118" i="1" s="1"/>
  <c r="L118" i="1" s="1"/>
  <c r="K118" i="1" s="1"/>
  <c r="M119" i="1" s="1"/>
  <c r="L119" i="1" s="1"/>
  <c r="K119" i="1" s="1"/>
  <c r="M120" i="1" s="1"/>
  <c r="L120" i="1" s="1"/>
  <c r="K120" i="1" s="1"/>
  <c r="M121" i="1" s="1"/>
  <c r="L121" i="1" s="1"/>
  <c r="K121" i="1" s="1"/>
  <c r="M122" i="1" s="1"/>
  <c r="L122" i="1" s="1"/>
  <c r="K122" i="1" s="1"/>
  <c r="M123" i="1" s="1"/>
  <c r="L123" i="1" s="1"/>
  <c r="K123" i="1" s="1"/>
  <c r="M124" i="1" s="1"/>
  <c r="L124" i="1" s="1"/>
  <c r="K124" i="1" s="1"/>
  <c r="M125" i="1" s="1"/>
  <c r="L125" i="1" s="1"/>
  <c r="K125" i="1" s="1"/>
  <c r="M126" i="1" s="1"/>
  <c r="L126" i="1" s="1"/>
  <c r="K126" i="1" s="1"/>
  <c r="M127" i="1" s="1"/>
  <c r="L127" i="1" s="1"/>
  <c r="K127" i="1" s="1"/>
  <c r="M128" i="1" s="1"/>
  <c r="L128" i="1" s="1"/>
  <c r="K128" i="1" s="1"/>
  <c r="M129" i="1" s="1"/>
  <c r="L129" i="1" s="1"/>
  <c r="K129" i="1" s="1"/>
  <c r="M130" i="1" s="1"/>
  <c r="L130" i="1" s="1"/>
  <c r="K130" i="1" s="1"/>
  <c r="V37" i="2"/>
  <c r="W36" i="2" a="1"/>
  <c r="W36" i="2" s="1"/>
  <c r="Q8" i="5"/>
  <c r="E9" i="5"/>
  <c r="G9" i="1"/>
  <c r="F9" i="1"/>
  <c r="E9" i="1"/>
  <c r="D9" i="1"/>
  <c r="H9" i="1"/>
  <c r="V12" i="2"/>
  <c r="W11" i="2" a="1"/>
  <c r="W11" i="2" s="1"/>
  <c r="O25" i="4"/>
  <c r="G7" i="1"/>
  <c r="H7" i="1"/>
  <c r="Q27" i="5"/>
  <c r="E28" i="5"/>
  <c r="D27" i="5"/>
  <c r="O27" i="5" s="1"/>
  <c r="O27" i="4"/>
  <c r="O26" i="4"/>
  <c r="H39" i="1"/>
  <c r="D46" i="5"/>
  <c r="O46" i="5" s="1"/>
  <c r="Q46" i="5"/>
  <c r="E47" i="5"/>
  <c r="H41" i="1"/>
  <c r="G41" i="1"/>
  <c r="S9" i="1"/>
  <c r="S10" i="1" s="1"/>
  <c r="S11" i="1" s="1"/>
  <c r="S12" i="1" s="1"/>
  <c r="S13" i="1" s="1"/>
  <c r="S14" i="1" s="1"/>
  <c r="S15" i="1" s="1"/>
  <c r="C58" i="1"/>
  <c r="C24" i="1"/>
  <c r="G39" i="1"/>
  <c r="D7" i="5"/>
  <c r="O6" i="5"/>
  <c r="D36" i="3"/>
  <c r="P36" i="3" s="1"/>
  <c r="R36" i="3" s="1"/>
  <c r="P35" i="3"/>
  <c r="R35" i="3" s="1"/>
  <c r="D38" i="3"/>
  <c r="P38" i="3" s="1"/>
  <c r="R38" i="3" s="1"/>
  <c r="V19" i="5"/>
  <c r="U19" i="5"/>
  <c r="T20" i="5"/>
  <c r="W19" i="5"/>
  <c r="S5" i="5"/>
  <c r="I11" i="7"/>
  <c r="K11" i="7"/>
  <c r="M11" i="7"/>
  <c r="O11" i="7"/>
  <c r="G11" i="7"/>
  <c r="F11" i="7"/>
  <c r="E11" i="7"/>
  <c r="D12" i="7"/>
  <c r="M34" i="4"/>
  <c r="M33" i="4"/>
  <c r="S17" i="4"/>
  <c r="Q28" i="5" l="1"/>
  <c r="E29" i="5"/>
  <c r="D28" i="5"/>
  <c r="O28" i="5" s="1"/>
  <c r="W37" i="2" a="1"/>
  <c r="W37" i="2" s="1"/>
  <c r="V38" i="2"/>
  <c r="W20" i="5"/>
  <c r="T21" i="5"/>
  <c r="V20" i="5"/>
  <c r="U20" i="5"/>
  <c r="S6" i="5"/>
  <c r="D47" i="5"/>
  <c r="O47" i="5" s="1"/>
  <c r="Q47" i="5"/>
  <c r="E48" i="5"/>
  <c r="S27" i="5"/>
  <c r="O7" i="5"/>
  <c r="D8" i="5"/>
  <c r="S46" i="5"/>
  <c r="E10" i="5"/>
  <c r="Q9" i="5"/>
  <c r="M131" i="1"/>
  <c r="L131" i="1" s="1"/>
  <c r="K131" i="1" s="1"/>
  <c r="M132" i="1" s="1"/>
  <c r="L132" i="1" s="1"/>
  <c r="K132" i="1" s="1"/>
  <c r="M133" i="1" s="1"/>
  <c r="L133" i="1" s="1"/>
  <c r="K133" i="1" s="1"/>
  <c r="M134" i="1" s="1"/>
  <c r="L134" i="1" s="1"/>
  <c r="K134" i="1" s="1"/>
  <c r="M135" i="1" s="1"/>
  <c r="L135" i="1" s="1"/>
  <c r="K135" i="1" s="1"/>
  <c r="M136" i="1" s="1"/>
  <c r="L136" i="1" s="1"/>
  <c r="K136" i="1" s="1"/>
  <c r="M137" i="1" s="1"/>
  <c r="L137" i="1" s="1"/>
  <c r="K137" i="1" s="1"/>
  <c r="M138" i="1" s="1"/>
  <c r="L138" i="1" s="1"/>
  <c r="K138" i="1" s="1"/>
  <c r="M139" i="1" s="1"/>
  <c r="L139" i="1" s="1"/>
  <c r="K139" i="1" s="1"/>
  <c r="M140" i="1" s="1"/>
  <c r="L140" i="1" s="1"/>
  <c r="K140" i="1" s="1"/>
  <c r="M141" i="1" s="1"/>
  <c r="L141" i="1" s="1"/>
  <c r="K141" i="1" s="1"/>
  <c r="M142" i="1" s="1"/>
  <c r="L142" i="1" s="1"/>
  <c r="K142" i="1" s="1"/>
  <c r="M143" i="1" s="1"/>
  <c r="L143" i="1" s="1"/>
  <c r="K143" i="1" s="1"/>
  <c r="M144" i="1" s="1"/>
  <c r="L144" i="1" s="1"/>
  <c r="K144" i="1" s="1"/>
  <c r="M145" i="1" s="1"/>
  <c r="L145" i="1" s="1"/>
  <c r="K145" i="1" s="1"/>
  <c r="M146" i="1" s="1"/>
  <c r="L146" i="1" s="1"/>
  <c r="K146" i="1" s="1"/>
  <c r="M147" i="1" s="1"/>
  <c r="L147" i="1" s="1"/>
  <c r="K147" i="1" s="1"/>
  <c r="M148" i="1" s="1"/>
  <c r="L148" i="1" s="1"/>
  <c r="K148" i="1" s="1"/>
  <c r="M149" i="1" s="1"/>
  <c r="L149" i="1" s="1"/>
  <c r="K149" i="1" s="1"/>
  <c r="M150" i="1" s="1"/>
  <c r="L150" i="1" s="1"/>
  <c r="K150" i="1" s="1"/>
  <c r="M151" i="1" s="1"/>
  <c r="L151" i="1" s="1"/>
  <c r="K151" i="1" s="1"/>
  <c r="M152" i="1" s="1"/>
  <c r="L152" i="1" s="1"/>
  <c r="K152" i="1" s="1"/>
  <c r="M153" i="1" s="1"/>
  <c r="L153" i="1" s="1"/>
  <c r="K153" i="1" s="1"/>
  <c r="M154" i="1" s="1"/>
  <c r="L154" i="1" s="1"/>
  <c r="K154" i="1" s="1"/>
  <c r="M155" i="1" s="1"/>
  <c r="L155" i="1" s="1"/>
  <c r="K155" i="1" s="1"/>
  <c r="M156" i="1" s="1"/>
  <c r="L156" i="1" s="1"/>
  <c r="K156" i="1" s="1"/>
  <c r="M157" i="1" s="1"/>
  <c r="L157" i="1" s="1"/>
  <c r="K157" i="1" s="1"/>
  <c r="M158" i="1" s="1"/>
  <c r="L158" i="1" s="1"/>
  <c r="K158" i="1" s="1"/>
  <c r="M159" i="1" s="1"/>
  <c r="L159" i="1" s="1"/>
  <c r="K159" i="1" s="1"/>
  <c r="M160" i="1" s="1"/>
  <c r="L160" i="1" s="1"/>
  <c r="K160" i="1" s="1"/>
  <c r="M161" i="1" s="1"/>
  <c r="L161" i="1" s="1"/>
  <c r="K161" i="1" s="1"/>
  <c r="M162" i="1" s="1"/>
  <c r="L162" i="1" s="1"/>
  <c r="K162" i="1" s="1"/>
  <c r="M163" i="1" s="1"/>
  <c r="L163" i="1" s="1"/>
  <c r="K163" i="1" s="1"/>
  <c r="M164" i="1" s="1"/>
  <c r="L164" i="1" s="1"/>
  <c r="K164" i="1" s="1"/>
  <c r="M165" i="1" s="1"/>
  <c r="L165" i="1" s="1"/>
  <c r="K165" i="1" s="1"/>
  <c r="M166" i="1" s="1"/>
  <c r="L166" i="1" s="1"/>
  <c r="K166" i="1" s="1"/>
  <c r="M167" i="1" s="1"/>
  <c r="L167" i="1" s="1"/>
  <c r="K167" i="1" s="1"/>
  <c r="M168" i="1" s="1"/>
  <c r="L168" i="1" s="1"/>
  <c r="K168" i="1" s="1"/>
  <c r="M169" i="1" s="1"/>
  <c r="L169" i="1" s="1"/>
  <c r="K169" i="1" s="1"/>
  <c r="M170" i="1" s="1"/>
  <c r="L170" i="1" s="1"/>
  <c r="K170" i="1" s="1"/>
  <c r="M171" i="1" s="1"/>
  <c r="L171" i="1" s="1"/>
  <c r="K171" i="1" s="1"/>
  <c r="M172" i="1" s="1"/>
  <c r="L172" i="1" s="1"/>
  <c r="K172" i="1" s="1"/>
  <c r="M173" i="1" s="1"/>
  <c r="L173" i="1" s="1"/>
  <c r="K173" i="1" s="1"/>
  <c r="M174" i="1" s="1"/>
  <c r="L174" i="1" s="1"/>
  <c r="K174" i="1" s="1"/>
  <c r="M175" i="1" s="1"/>
  <c r="L175" i="1" s="1"/>
  <c r="K175" i="1" s="1"/>
  <c r="M176" i="1" s="1"/>
  <c r="L176" i="1" s="1"/>
  <c r="K176" i="1" s="1"/>
  <c r="M177" i="1" s="1"/>
  <c r="L177" i="1" s="1"/>
  <c r="K177" i="1" s="1"/>
  <c r="M178" i="1" s="1"/>
  <c r="L178" i="1" s="1"/>
  <c r="K178" i="1" s="1"/>
  <c r="M179" i="1" s="1"/>
  <c r="L179" i="1" s="1"/>
  <c r="K179" i="1" s="1"/>
  <c r="M180" i="1" s="1"/>
  <c r="L180" i="1" s="1"/>
  <c r="K180" i="1" s="1"/>
  <c r="M181" i="1" s="1"/>
  <c r="L181" i="1" s="1"/>
  <c r="K181" i="1" s="1"/>
  <c r="M182" i="1" s="1"/>
  <c r="L182" i="1" s="1"/>
  <c r="K182" i="1" s="1"/>
  <c r="M183" i="1" s="1"/>
  <c r="L183" i="1" s="1"/>
  <c r="K183" i="1" s="1"/>
  <c r="M184" i="1" s="1"/>
  <c r="L184" i="1" s="1"/>
  <c r="K184" i="1" s="1"/>
  <c r="M185" i="1" s="1"/>
  <c r="L185" i="1" s="1"/>
  <c r="K185" i="1" s="1"/>
  <c r="M186" i="1" s="1"/>
  <c r="L186" i="1" s="1"/>
  <c r="K186" i="1" s="1"/>
  <c r="M187" i="1" s="1"/>
  <c r="L187" i="1" s="1"/>
  <c r="K187" i="1" s="1"/>
  <c r="M188" i="1" s="1"/>
  <c r="L188" i="1" s="1"/>
  <c r="K188" i="1" s="1"/>
  <c r="M189" i="1" s="1"/>
  <c r="L189" i="1" s="1"/>
  <c r="K189" i="1" s="1"/>
  <c r="M190" i="1" s="1"/>
  <c r="L190" i="1" s="1"/>
  <c r="K190" i="1" s="1"/>
  <c r="M191" i="1" s="1"/>
  <c r="L191" i="1" s="1"/>
  <c r="K191" i="1" s="1"/>
  <c r="M192" i="1" s="1"/>
  <c r="L192" i="1" s="1"/>
  <c r="K192" i="1" s="1"/>
  <c r="M193" i="1" s="1"/>
  <c r="L193" i="1" s="1"/>
  <c r="K193" i="1" s="1"/>
  <c r="M194" i="1" s="1"/>
  <c r="L194" i="1" s="1"/>
  <c r="K194" i="1" s="1"/>
  <c r="M195" i="1" s="1"/>
  <c r="L195" i="1" s="1"/>
  <c r="K195" i="1" s="1"/>
  <c r="M196" i="1" s="1"/>
  <c r="L196" i="1" s="1"/>
  <c r="K196" i="1" s="1"/>
  <c r="M197" i="1" s="1"/>
  <c r="L197" i="1" s="1"/>
  <c r="K197" i="1" s="1"/>
  <c r="M198" i="1" s="1"/>
  <c r="L198" i="1" s="1"/>
  <c r="K198" i="1" s="1"/>
  <c r="M199" i="1" s="1"/>
  <c r="L199" i="1" s="1"/>
  <c r="K199" i="1" s="1"/>
  <c r="M200" i="1" s="1"/>
  <c r="L200" i="1" s="1"/>
  <c r="K200" i="1" s="1"/>
  <c r="M201" i="1" s="1"/>
  <c r="L201" i="1" s="1"/>
  <c r="K201" i="1" s="1"/>
  <c r="M202" i="1" s="1"/>
  <c r="L202" i="1" s="1"/>
  <c r="K202" i="1" s="1"/>
  <c r="M203" i="1" s="1"/>
  <c r="L203" i="1" s="1"/>
  <c r="K203" i="1" s="1"/>
  <c r="M204" i="1" s="1"/>
  <c r="L204" i="1" s="1"/>
  <c r="K204" i="1" s="1"/>
  <c r="M205" i="1" s="1"/>
  <c r="L205" i="1" s="1"/>
  <c r="K205" i="1" s="1"/>
  <c r="M206" i="1" s="1"/>
  <c r="L206" i="1" s="1"/>
  <c r="K206" i="1" s="1"/>
  <c r="M207" i="1" s="1"/>
  <c r="L207" i="1" s="1"/>
  <c r="K207" i="1" s="1"/>
  <c r="M208" i="1" s="1"/>
  <c r="L208" i="1" s="1"/>
  <c r="K208" i="1" s="1"/>
  <c r="M209" i="1" s="1"/>
  <c r="L209" i="1" s="1"/>
  <c r="K209" i="1" s="1"/>
  <c r="M210" i="1" s="1"/>
  <c r="L210" i="1" s="1"/>
  <c r="K210" i="1" s="1"/>
  <c r="M211" i="1" s="1"/>
  <c r="L211" i="1" s="1"/>
  <c r="K211" i="1" s="1"/>
  <c r="M212" i="1" s="1"/>
  <c r="L212" i="1" s="1"/>
  <c r="K212" i="1" s="1"/>
  <c r="M213" i="1" s="1"/>
  <c r="L213" i="1" s="1"/>
  <c r="K213" i="1" s="1"/>
  <c r="M214" i="1" s="1"/>
  <c r="L214" i="1" s="1"/>
  <c r="K214" i="1" s="1"/>
  <c r="M215" i="1" s="1"/>
  <c r="L215" i="1" s="1"/>
  <c r="K215" i="1" s="1"/>
  <c r="M216" i="1" s="1"/>
  <c r="L216" i="1" s="1"/>
  <c r="K216" i="1" s="1"/>
  <c r="M217" i="1" s="1"/>
  <c r="L217" i="1" s="1"/>
  <c r="K217" i="1" s="1"/>
  <c r="M218" i="1" s="1"/>
  <c r="L218" i="1" s="1"/>
  <c r="K218" i="1" s="1"/>
  <c r="M219" i="1" s="1"/>
  <c r="L219" i="1" s="1"/>
  <c r="K219" i="1" s="1"/>
  <c r="M220" i="1" s="1"/>
  <c r="L220" i="1" s="1"/>
  <c r="K220" i="1" s="1"/>
  <c r="M221" i="1" s="1"/>
  <c r="L221" i="1" s="1"/>
  <c r="K221" i="1" s="1"/>
  <c r="M222" i="1" s="1"/>
  <c r="L222" i="1" s="1"/>
  <c r="K222" i="1" s="1"/>
  <c r="M223" i="1" s="1"/>
  <c r="L223" i="1" s="1"/>
  <c r="K223" i="1" s="1"/>
  <c r="M224" i="1" s="1"/>
  <c r="L224" i="1" s="1"/>
  <c r="K224" i="1" s="1"/>
  <c r="M225" i="1" s="1"/>
  <c r="L225" i="1" s="1"/>
  <c r="K225" i="1" s="1"/>
  <c r="M226" i="1" s="1"/>
  <c r="L226" i="1" s="1"/>
  <c r="K226" i="1" s="1"/>
  <c r="M227" i="1" s="1"/>
  <c r="L227" i="1" s="1"/>
  <c r="K227" i="1" s="1"/>
  <c r="M228" i="1" s="1"/>
  <c r="L228" i="1" s="1"/>
  <c r="K228" i="1" s="1"/>
  <c r="M229" i="1" s="1"/>
  <c r="L229" i="1" s="1"/>
  <c r="K229" i="1" s="1"/>
  <c r="M230" i="1" s="1"/>
  <c r="L230" i="1" s="1"/>
  <c r="K230" i="1" s="1"/>
  <c r="M231" i="1" s="1"/>
  <c r="L231" i="1" s="1"/>
  <c r="K231" i="1" s="1"/>
  <c r="M232" i="1" s="1"/>
  <c r="L232" i="1" s="1"/>
  <c r="K232" i="1" s="1"/>
  <c r="M233" i="1" s="1"/>
  <c r="L233" i="1" s="1"/>
  <c r="K233" i="1" s="1"/>
  <c r="M234" i="1" s="1"/>
  <c r="L234" i="1" s="1"/>
  <c r="K234" i="1" s="1"/>
  <c r="M235" i="1" s="1"/>
  <c r="L235" i="1" s="1"/>
  <c r="K235" i="1" s="1"/>
  <c r="M236" i="1" s="1"/>
  <c r="L236" i="1" s="1"/>
  <c r="K236" i="1" s="1"/>
  <c r="M237" i="1" s="1"/>
  <c r="L237" i="1" s="1"/>
  <c r="K237" i="1" s="1"/>
  <c r="M238" i="1" s="1"/>
  <c r="L238" i="1" s="1"/>
  <c r="K238" i="1" s="1"/>
  <c r="M239" i="1" s="1"/>
  <c r="L239" i="1" s="1"/>
  <c r="K239" i="1" s="1"/>
  <c r="M240" i="1" s="1"/>
  <c r="L240" i="1" s="1"/>
  <c r="K240" i="1" s="1"/>
  <c r="M241" i="1" s="1"/>
  <c r="L241" i="1" s="1"/>
  <c r="K241" i="1" s="1"/>
  <c r="M242" i="1" s="1"/>
  <c r="L242" i="1" s="1"/>
  <c r="K242" i="1" s="1"/>
  <c r="M243" i="1" s="1"/>
  <c r="L243" i="1" s="1"/>
  <c r="K243" i="1" s="1"/>
  <c r="M244" i="1" s="1"/>
  <c r="L244" i="1" s="1"/>
  <c r="K244" i="1" s="1"/>
  <c r="M245" i="1" s="1"/>
  <c r="L245" i="1" s="1"/>
  <c r="K245" i="1" s="1"/>
  <c r="M246" i="1" s="1"/>
  <c r="L246" i="1" s="1"/>
  <c r="K246" i="1" s="1"/>
  <c r="M247" i="1" s="1"/>
  <c r="L247" i="1" s="1"/>
  <c r="K247" i="1" s="1"/>
  <c r="M248" i="1" s="1"/>
  <c r="L248" i="1" s="1"/>
  <c r="K248" i="1" s="1"/>
  <c r="M249" i="1" s="1"/>
  <c r="L249" i="1" s="1"/>
  <c r="K249" i="1" s="1"/>
  <c r="M250" i="1" s="1"/>
  <c r="L250" i="1" s="1"/>
  <c r="K250" i="1" s="1"/>
  <c r="M251" i="1" s="1"/>
  <c r="L251" i="1" s="1"/>
  <c r="K251" i="1" s="1"/>
  <c r="M252" i="1" s="1"/>
  <c r="L252" i="1" s="1"/>
  <c r="K252" i="1" s="1"/>
  <c r="M253" i="1" s="1"/>
  <c r="L253" i="1" s="1"/>
  <c r="K253" i="1" s="1"/>
  <c r="M254" i="1" s="1"/>
  <c r="L254" i="1" s="1"/>
  <c r="K254" i="1" s="1"/>
  <c r="M255" i="1" s="1"/>
  <c r="L255" i="1" s="1"/>
  <c r="K255" i="1" s="1"/>
  <c r="M256" i="1" s="1"/>
  <c r="L256" i="1" s="1"/>
  <c r="K256" i="1" s="1"/>
  <c r="M257" i="1" s="1"/>
  <c r="L257" i="1" s="1"/>
  <c r="K257" i="1" s="1"/>
  <c r="D6" i="1"/>
  <c r="S16" i="1"/>
  <c r="V13" i="2"/>
  <c r="W12" i="2" a="1"/>
  <c r="W12" i="2" s="1"/>
  <c r="I12" i="7"/>
  <c r="K12" i="7"/>
  <c r="O12" i="7"/>
  <c r="M12" i="7"/>
  <c r="G12" i="7"/>
  <c r="D13" i="7"/>
  <c r="F12" i="7"/>
  <c r="E12" i="7"/>
  <c r="D7" i="1" l="1"/>
  <c r="C20" i="1"/>
  <c r="L1" i="1"/>
  <c r="W21" i="5"/>
  <c r="T22" i="5"/>
  <c r="V21" i="5"/>
  <c r="U21" i="5"/>
  <c r="Q48" i="5"/>
  <c r="E49" i="5"/>
  <c r="D48" i="5"/>
  <c r="O48" i="5" s="1"/>
  <c r="J2" i="1"/>
  <c r="S47" i="5"/>
  <c r="V39" i="2"/>
  <c r="W38" i="2" a="1"/>
  <c r="W38" i="2" s="1"/>
  <c r="L2" i="1"/>
  <c r="D9" i="5"/>
  <c r="O8" i="5"/>
  <c r="Q29" i="5"/>
  <c r="E30" i="5"/>
  <c r="D29" i="5"/>
  <c r="O29" i="5" s="1"/>
  <c r="V14" i="2"/>
  <c r="W13" i="2" a="1"/>
  <c r="W13" i="2" s="1"/>
  <c r="S7" i="5"/>
  <c r="S28" i="5"/>
  <c r="S17" i="1"/>
  <c r="E6" i="1"/>
  <c r="E11" i="5"/>
  <c r="Q10" i="5"/>
  <c r="I13" i="7"/>
  <c r="K13" i="7"/>
  <c r="O13" i="7"/>
  <c r="M13" i="7"/>
  <c r="G13" i="7"/>
  <c r="D14" i="7"/>
  <c r="F13" i="7"/>
  <c r="E13" i="7"/>
  <c r="S48" i="5" l="1"/>
  <c r="W39" i="2" a="1"/>
  <c r="W39" i="2" s="1"/>
  <c r="V40" i="2"/>
  <c r="U22" i="5"/>
  <c r="W22" i="5"/>
  <c r="V22" i="5"/>
  <c r="T23" i="5"/>
  <c r="Q11" i="5"/>
  <c r="E12" i="5"/>
  <c r="C21" i="1"/>
  <c r="E7" i="1"/>
  <c r="V15" i="2"/>
  <c r="W14" i="2" a="1"/>
  <c r="W14" i="2" s="1"/>
  <c r="D38" i="1"/>
  <c r="S18" i="1"/>
  <c r="S8" i="5"/>
  <c r="Q30" i="5"/>
  <c r="E31" i="5"/>
  <c r="D30" i="5"/>
  <c r="O30" i="5" s="1"/>
  <c r="D10" i="5"/>
  <c r="O9" i="5"/>
  <c r="S29" i="5"/>
  <c r="Q49" i="5"/>
  <c r="E50" i="5"/>
  <c r="D49" i="5"/>
  <c r="O49" i="5" s="1"/>
  <c r="I14" i="7"/>
  <c r="K14" i="7"/>
  <c r="M14" i="7"/>
  <c r="O14" i="7"/>
  <c r="G14" i="7"/>
  <c r="E14" i="7"/>
  <c r="D15" i="7"/>
  <c r="F14" i="7"/>
  <c r="Q12" i="5" l="1"/>
  <c r="E13" i="5"/>
  <c r="S9" i="5"/>
  <c r="S19" i="1"/>
  <c r="E38" i="1"/>
  <c r="V41" i="2"/>
  <c r="W40" i="2" a="1"/>
  <c r="W40" i="2" s="1"/>
  <c r="W23" i="5"/>
  <c r="T24" i="5"/>
  <c r="V23" i="5"/>
  <c r="U23" i="5"/>
  <c r="D50" i="5"/>
  <c r="O50" i="5" s="1"/>
  <c r="Q50" i="5"/>
  <c r="E51" i="5"/>
  <c r="S49" i="5"/>
  <c r="E32" i="5"/>
  <c r="D31" i="5"/>
  <c r="O31" i="5" s="1"/>
  <c r="Q31" i="5"/>
  <c r="V16" i="2"/>
  <c r="W15" i="2" a="1"/>
  <c r="W15" i="2" s="1"/>
  <c r="D11" i="5"/>
  <c r="O10" i="5"/>
  <c r="D40" i="1"/>
  <c r="D41" i="1" s="1"/>
  <c r="D39" i="1"/>
  <c r="C53" i="1"/>
  <c r="S30" i="5"/>
  <c r="I15" i="7"/>
  <c r="K15" i="7"/>
  <c r="M15" i="7"/>
  <c r="O15" i="7"/>
  <c r="G15" i="7"/>
  <c r="F15" i="7"/>
  <c r="E15" i="7"/>
  <c r="D16" i="7"/>
  <c r="S31" i="5" l="1"/>
  <c r="E40" i="1"/>
  <c r="E41" i="1" s="1"/>
  <c r="C54" i="1"/>
  <c r="E39" i="1"/>
  <c r="D32" i="5"/>
  <c r="O32" i="5" s="1"/>
  <c r="Q32" i="5"/>
  <c r="E33" i="5"/>
  <c r="W24" i="5"/>
  <c r="V24" i="5"/>
  <c r="T25" i="5"/>
  <c r="U24" i="5"/>
  <c r="S20" i="1"/>
  <c r="S21" i="1" s="1"/>
  <c r="F6" i="1"/>
  <c r="S10" i="5"/>
  <c r="S50" i="5"/>
  <c r="W41" i="2" a="1"/>
  <c r="W41" i="2" s="1"/>
  <c r="V42" i="2"/>
  <c r="E14" i="5"/>
  <c r="Q13" i="5"/>
  <c r="E17" i="5"/>
  <c r="O11" i="5"/>
  <c r="D12" i="5"/>
  <c r="D51" i="5"/>
  <c r="O51" i="5" s="1"/>
  <c r="Q51" i="5"/>
  <c r="E52" i="5"/>
  <c r="V17" i="2"/>
  <c r="W16" i="2" a="1"/>
  <c r="W16" i="2" s="1"/>
  <c r="I16" i="7"/>
  <c r="K16" i="7"/>
  <c r="M16" i="7"/>
  <c r="O16" i="7"/>
  <c r="G16" i="7"/>
  <c r="D17" i="7"/>
  <c r="F16" i="7"/>
  <c r="E16" i="7"/>
  <c r="Q52" i="5" l="1"/>
  <c r="E53" i="5"/>
  <c r="D52" i="5"/>
  <c r="O52" i="5" s="1"/>
  <c r="E15" i="5"/>
  <c r="Q14" i="5"/>
  <c r="E18" i="5"/>
  <c r="C22" i="1"/>
  <c r="F7" i="1"/>
  <c r="S51" i="5"/>
  <c r="V43" i="2"/>
  <c r="W42" i="2" a="1"/>
  <c r="W42" i="2" s="1"/>
  <c r="C59" i="1"/>
  <c r="S22" i="1"/>
  <c r="C25" i="1"/>
  <c r="W25" i="5"/>
  <c r="V25" i="5"/>
  <c r="T26" i="5"/>
  <c r="U25" i="5"/>
  <c r="S11" i="5"/>
  <c r="D13" i="5"/>
  <c r="O12" i="5"/>
  <c r="V18" i="2"/>
  <c r="W17" i="2" a="1"/>
  <c r="W17" i="2" s="1"/>
  <c r="D33" i="5"/>
  <c r="O33" i="5" s="1"/>
  <c r="O37" i="5" s="1"/>
  <c r="Q33" i="5"/>
  <c r="E34" i="5"/>
  <c r="Q17" i="5"/>
  <c r="S32" i="5"/>
  <c r="I17" i="7"/>
  <c r="K17" i="7"/>
  <c r="M17" i="7"/>
  <c r="O17" i="7"/>
  <c r="G17" i="7"/>
  <c r="D18" i="7"/>
  <c r="F17" i="7"/>
  <c r="E17" i="7"/>
  <c r="S33" i="5" l="1"/>
  <c r="S37" i="5" s="1"/>
  <c r="Q37" i="5"/>
  <c r="C60" i="1"/>
  <c r="C62" i="1"/>
  <c r="C26" i="1"/>
  <c r="C28" i="1" s="1"/>
  <c r="F38" i="1"/>
  <c r="S23" i="1"/>
  <c r="S24" i="1" s="1"/>
  <c r="Q18" i="5"/>
  <c r="V19" i="2"/>
  <c r="W18" i="2" a="1"/>
  <c r="W18" i="2" s="1"/>
  <c r="W26" i="5"/>
  <c r="V26" i="5"/>
  <c r="T27" i="5"/>
  <c r="U26" i="5"/>
  <c r="W43" i="2" a="1"/>
  <c r="W43" i="2" s="1"/>
  <c r="V44" i="2"/>
  <c r="Q15" i="5"/>
  <c r="E16" i="5"/>
  <c r="E19" i="5"/>
  <c r="S12" i="5"/>
  <c r="Q53" i="5"/>
  <c r="E54" i="5"/>
  <c r="D53" i="5"/>
  <c r="O53" i="5" s="1"/>
  <c r="O57" i="5" s="1"/>
  <c r="Q34" i="5"/>
  <c r="E35" i="5"/>
  <c r="D34" i="5"/>
  <c r="O34" i="5" s="1"/>
  <c r="O38" i="5" s="1"/>
  <c r="D14" i="5"/>
  <c r="O13" i="5"/>
  <c r="D17" i="5"/>
  <c r="S52" i="5"/>
  <c r="I18" i="7"/>
  <c r="K18" i="7"/>
  <c r="M18" i="7"/>
  <c r="O18" i="7"/>
  <c r="G18" i="7"/>
  <c r="E18" i="7"/>
  <c r="D19" i="7"/>
  <c r="F18" i="7"/>
  <c r="V27" i="5" l="1"/>
  <c r="T28" i="5"/>
  <c r="U27" i="5"/>
  <c r="W27" i="5"/>
  <c r="C29" i="1"/>
  <c r="S25" i="1"/>
  <c r="C63" i="1"/>
  <c r="Q35" i="5"/>
  <c r="E36" i="5"/>
  <c r="D35" i="5"/>
  <c r="O35" i="5" s="1"/>
  <c r="O39" i="5" s="1"/>
  <c r="C55" i="1"/>
  <c r="F39" i="1"/>
  <c r="F40" i="1"/>
  <c r="F41" i="1" s="1"/>
  <c r="O17" i="5"/>
  <c r="S13" i="5"/>
  <c r="S17" i="5" s="1"/>
  <c r="S34" i="5"/>
  <c r="S38" i="5" s="1"/>
  <c r="Q38" i="5"/>
  <c r="Q16" i="5"/>
  <c r="E20" i="5"/>
  <c r="E21" i="5" s="1"/>
  <c r="D54" i="5"/>
  <c r="O54" i="5" s="1"/>
  <c r="O58" i="5" s="1"/>
  <c r="Q54" i="5"/>
  <c r="E55" i="5"/>
  <c r="Q19" i="5"/>
  <c r="W19" i="2" a="1"/>
  <c r="W19" i="2" s="1"/>
  <c r="V20" i="2"/>
  <c r="S53" i="5"/>
  <c r="S57" i="5" s="1"/>
  <c r="Q57" i="5"/>
  <c r="V45" i="2"/>
  <c r="W44" i="2" a="1"/>
  <c r="W44" i="2" s="1"/>
  <c r="D15" i="5"/>
  <c r="O14" i="5"/>
  <c r="D18" i="5"/>
  <c r="I19" i="7"/>
  <c r="K19" i="7"/>
  <c r="M19" i="7"/>
  <c r="O19" i="7"/>
  <c r="G19" i="7"/>
  <c r="F19" i="7"/>
  <c r="E19" i="7"/>
  <c r="D20" i="7"/>
  <c r="O15" i="5" l="1"/>
  <c r="D16" i="5"/>
  <c r="D19" i="5"/>
  <c r="S35" i="5"/>
  <c r="S39" i="5" s="1"/>
  <c r="Q39" i="5"/>
  <c r="D55" i="5"/>
  <c r="O55" i="5" s="1"/>
  <c r="O59" i="5" s="1"/>
  <c r="Q55" i="5"/>
  <c r="E56" i="5"/>
  <c r="V46" i="2"/>
  <c r="W45" i="2" a="1"/>
  <c r="W45" i="2" s="1"/>
  <c r="S54" i="5"/>
  <c r="S58" i="5" s="1"/>
  <c r="Q58" i="5"/>
  <c r="C61" i="1"/>
  <c r="S26" i="1"/>
  <c r="S27" i="1" s="1"/>
  <c r="C27" i="1"/>
  <c r="W20" i="2" a="1"/>
  <c r="W20" i="2" s="1"/>
  <c r="V21" i="2"/>
  <c r="Q21" i="5"/>
  <c r="E22" i="5"/>
  <c r="Q20" i="5"/>
  <c r="T29" i="5"/>
  <c r="U28" i="5"/>
  <c r="W28" i="5"/>
  <c r="V28" i="5"/>
  <c r="O18" i="5"/>
  <c r="S14" i="5"/>
  <c r="S18" i="5" s="1"/>
  <c r="E37" i="5"/>
  <c r="Q36" i="5"/>
  <c r="D36" i="5"/>
  <c r="O36" i="5" s="1"/>
  <c r="O40" i="5" s="1"/>
  <c r="I20" i="7"/>
  <c r="K20" i="7"/>
  <c r="O20" i="7"/>
  <c r="M20" i="7"/>
  <c r="G20" i="7"/>
  <c r="D21" i="7"/>
  <c r="F20" i="7"/>
  <c r="E20" i="7"/>
  <c r="E57" i="5" l="1"/>
  <c r="Q56" i="5"/>
  <c r="D56" i="5"/>
  <c r="O56" i="5" s="1"/>
  <c r="O60" i="5" s="1"/>
  <c r="S55" i="5"/>
  <c r="S59" i="5" s="1"/>
  <c r="Q59" i="5"/>
  <c r="S36" i="5"/>
  <c r="S40" i="5" s="1"/>
  <c r="Q40" i="5"/>
  <c r="W29" i="5"/>
  <c r="V29" i="5"/>
  <c r="T30" i="5"/>
  <c r="U29" i="5"/>
  <c r="E38" i="5"/>
  <c r="D37" i="5"/>
  <c r="Q22" i="5"/>
  <c r="E23" i="5"/>
  <c r="O16" i="5"/>
  <c r="D20" i="5"/>
  <c r="D21" i="5" s="1"/>
  <c r="V22" i="2"/>
  <c r="W21" i="2" a="1"/>
  <c r="W21" i="2" s="1"/>
  <c r="V47" i="2"/>
  <c r="W46" i="2" a="1"/>
  <c r="W46" i="2" s="1"/>
  <c r="O19" i="5"/>
  <c r="S15" i="5"/>
  <c r="S19" i="5" s="1"/>
  <c r="I21" i="7"/>
  <c r="K21" i="7"/>
  <c r="O21" i="7"/>
  <c r="M21" i="7"/>
  <c r="G21" i="7"/>
  <c r="D22" i="7"/>
  <c r="F21" i="7"/>
  <c r="E21" i="7"/>
  <c r="Q23" i="5" l="1"/>
  <c r="E24" i="5"/>
  <c r="Q24" i="5" s="1"/>
  <c r="V48" i="2"/>
  <c r="W47" i="2" a="1"/>
  <c r="W47" i="2" s="1"/>
  <c r="D38" i="5"/>
  <c r="E39" i="5"/>
  <c r="O20" i="5"/>
  <c r="S16" i="5"/>
  <c r="S20" i="5" s="1"/>
  <c r="V23" i="2"/>
  <c r="W23" i="2" s="1" a="1"/>
  <c r="W23" i="2" s="1"/>
  <c r="W22" i="2" a="1"/>
  <c r="W22" i="2" s="1"/>
  <c r="W30" i="5"/>
  <c r="T31" i="5"/>
  <c r="V30" i="5"/>
  <c r="U30" i="5"/>
  <c r="S56" i="5"/>
  <c r="S60" i="5" s="1"/>
  <c r="Q60" i="5"/>
  <c r="D22" i="5"/>
  <c r="O21" i="5"/>
  <c r="S21" i="5" s="1"/>
  <c r="D57" i="5"/>
  <c r="E58" i="5"/>
  <c r="I22" i="7"/>
  <c r="K22" i="7"/>
  <c r="M22" i="7"/>
  <c r="O22" i="7"/>
  <c r="G22" i="7"/>
  <c r="E22" i="7"/>
  <c r="D23" i="7"/>
  <c r="F22" i="7"/>
  <c r="D39" i="5" l="1"/>
  <c r="E40" i="5"/>
  <c r="E59" i="5"/>
  <c r="D58" i="5"/>
  <c r="W31" i="5"/>
  <c r="V31" i="5"/>
  <c r="T32" i="5"/>
  <c r="U31" i="5"/>
  <c r="W48" i="2" a="1"/>
  <c r="W48" i="2" s="1"/>
  <c r="V49" i="2"/>
  <c r="O22" i="5"/>
  <c r="S22" i="5" s="1"/>
  <c r="D23" i="5"/>
  <c r="I23" i="7"/>
  <c r="K23" i="7"/>
  <c r="M23" i="7"/>
  <c r="O23" i="7"/>
  <c r="G23" i="7"/>
  <c r="D24" i="7"/>
  <c r="F23" i="7"/>
  <c r="E23" i="7"/>
  <c r="W32" i="5" l="1"/>
  <c r="V32" i="5"/>
  <c r="T33" i="5"/>
  <c r="U32" i="5"/>
  <c r="O23" i="5"/>
  <c r="S23" i="5" s="1"/>
  <c r="D24" i="5"/>
  <c r="O24" i="5" s="1"/>
  <c r="S24" i="5" s="1"/>
  <c r="D59" i="5"/>
  <c r="E60" i="5"/>
  <c r="V50" i="2"/>
  <c r="W49" i="2" a="1"/>
  <c r="W49" i="2" s="1"/>
  <c r="E41" i="5"/>
  <c r="D40" i="5"/>
  <c r="I24" i="7"/>
  <c r="K24" i="7"/>
  <c r="O24" i="7"/>
  <c r="M24" i="7"/>
  <c r="G24" i="7"/>
  <c r="D25" i="7"/>
  <c r="F24" i="7"/>
  <c r="E24" i="7"/>
  <c r="D60" i="5" l="1"/>
  <c r="E61" i="5"/>
  <c r="Q41" i="5"/>
  <c r="E42" i="5"/>
  <c r="D41" i="5"/>
  <c r="O41" i="5" s="1"/>
  <c r="W33" i="5"/>
  <c r="V33" i="5"/>
  <c r="T34" i="5"/>
  <c r="U33" i="5"/>
  <c r="V51" i="2"/>
  <c r="W50" i="2" a="1"/>
  <c r="W50" i="2" s="1"/>
  <c r="I25" i="7"/>
  <c r="K25" i="7"/>
  <c r="M25" i="7"/>
  <c r="O25" i="7"/>
  <c r="G25" i="7"/>
  <c r="D26" i="7"/>
  <c r="F25" i="7"/>
  <c r="E25" i="7"/>
  <c r="V34" i="5" l="1"/>
  <c r="T35" i="5"/>
  <c r="U34" i="5"/>
  <c r="W34" i="5"/>
  <c r="Q42" i="5"/>
  <c r="E43" i="5"/>
  <c r="D42" i="5"/>
  <c r="O42" i="5" s="1"/>
  <c r="S41" i="5"/>
  <c r="W51" i="2" a="1"/>
  <c r="W51" i="2" s="1"/>
  <c r="V52" i="2"/>
  <c r="D61" i="5"/>
  <c r="O61" i="5" s="1"/>
  <c r="Q61" i="5"/>
  <c r="S61" i="5" s="1"/>
  <c r="E62" i="5"/>
  <c r="I26" i="7"/>
  <c r="K26" i="7"/>
  <c r="M26" i="7"/>
  <c r="O26" i="7"/>
  <c r="G26" i="7"/>
  <c r="D27" i="7"/>
  <c r="F26" i="7"/>
  <c r="E26" i="7"/>
  <c r="Q43" i="5" l="1"/>
  <c r="E44" i="5"/>
  <c r="D43" i="5"/>
  <c r="O43" i="5" s="1"/>
  <c r="Q62" i="5"/>
  <c r="E63" i="5"/>
  <c r="D62" i="5"/>
  <c r="O62" i="5" s="1"/>
  <c r="S42" i="5"/>
  <c r="V53" i="2"/>
  <c r="W52" i="2" a="1"/>
  <c r="W52" i="2" s="1"/>
  <c r="U35" i="5"/>
  <c r="W35" i="5"/>
  <c r="T36" i="5"/>
  <c r="V35" i="5"/>
  <c r="I27" i="7"/>
  <c r="K27" i="7"/>
  <c r="M27" i="7"/>
  <c r="O27" i="7"/>
  <c r="G27" i="7"/>
  <c r="D28" i="7"/>
  <c r="F27" i="7"/>
  <c r="E27" i="7"/>
  <c r="V54" i="2" l="1"/>
  <c r="W53" i="2" a="1"/>
  <c r="W53" i="2" s="1"/>
  <c r="Q63" i="5"/>
  <c r="E64" i="5"/>
  <c r="D63" i="5"/>
  <c r="O63" i="5" s="1"/>
  <c r="W36" i="5"/>
  <c r="V36" i="5"/>
  <c r="T37" i="5"/>
  <c r="U36" i="5"/>
  <c r="S62" i="5"/>
  <c r="Q44" i="5"/>
  <c r="D44" i="5"/>
  <c r="O44" i="5" s="1"/>
  <c r="S43" i="5"/>
  <c r="I28" i="7"/>
  <c r="K28" i="7"/>
  <c r="M28" i="7"/>
  <c r="O28" i="7"/>
  <c r="G28" i="7"/>
  <c r="D29" i="7"/>
  <c r="F28" i="7"/>
  <c r="E28" i="7"/>
  <c r="W37" i="5" l="1"/>
  <c r="V37" i="5"/>
  <c r="T38" i="5"/>
  <c r="U37" i="5"/>
  <c r="D64" i="5"/>
  <c r="O64" i="5" s="1"/>
  <c r="Q64" i="5"/>
  <c r="S64" i="5" s="1"/>
  <c r="S44" i="5"/>
  <c r="S63" i="5"/>
  <c r="V55" i="2"/>
  <c r="W54" i="2" a="1"/>
  <c r="W54" i="2" s="1"/>
  <c r="I29" i="7"/>
  <c r="K29" i="7"/>
  <c r="O29" i="7"/>
  <c r="M29" i="7"/>
  <c r="G29" i="7"/>
  <c r="D30" i="7"/>
  <c r="F29" i="7"/>
  <c r="E29" i="7"/>
  <c r="W38" i="5" l="1"/>
  <c r="V38" i="5"/>
  <c r="T39" i="5"/>
  <c r="U38" i="5"/>
  <c r="V56" i="2"/>
  <c r="W55" i="2" a="1"/>
  <c r="W55" i="2" s="1"/>
  <c r="I30" i="7"/>
  <c r="K30" i="7"/>
  <c r="M30" i="7"/>
  <c r="O30" i="7"/>
  <c r="G30" i="7"/>
  <c r="D31" i="7"/>
  <c r="F30" i="7"/>
  <c r="E30" i="7"/>
  <c r="W56" i="2" l="1" a="1"/>
  <c r="W56" i="2" s="1"/>
  <c r="V57" i="2"/>
  <c r="W39" i="5"/>
  <c r="V39" i="5"/>
  <c r="T40" i="5"/>
  <c r="U39" i="5"/>
  <c r="I31" i="7"/>
  <c r="K31" i="7"/>
  <c r="M31" i="7"/>
  <c r="O31" i="7"/>
  <c r="G31" i="7"/>
  <c r="D32" i="7"/>
  <c r="F31" i="7"/>
  <c r="E31" i="7"/>
  <c r="W40" i="5" l="1"/>
  <c r="V40" i="5"/>
  <c r="T41" i="5"/>
  <c r="U40" i="5"/>
  <c r="V58" i="2"/>
  <c r="W57" i="2" a="1"/>
  <c r="W57" i="2" s="1"/>
  <c r="I32" i="7"/>
  <c r="K32" i="7"/>
  <c r="M32" i="7"/>
  <c r="O32" i="7"/>
  <c r="G32" i="7"/>
  <c r="D33" i="7"/>
  <c r="F32" i="7"/>
  <c r="E32" i="7"/>
  <c r="V59" i="2" l="1"/>
  <c r="W58" i="2" a="1"/>
  <c r="W58" i="2" s="1"/>
  <c r="V41" i="5"/>
  <c r="T42" i="5"/>
  <c r="U41" i="5"/>
  <c r="W41" i="5"/>
  <c r="I33" i="7"/>
  <c r="K33" i="7"/>
  <c r="M33" i="7"/>
  <c r="O33" i="7"/>
  <c r="G33" i="7"/>
  <c r="D34" i="7"/>
  <c r="F33" i="7"/>
  <c r="E33" i="7"/>
  <c r="T43" i="5" l="1"/>
  <c r="U42" i="5"/>
  <c r="W42" i="5"/>
  <c r="V42" i="5"/>
  <c r="W59" i="2" a="1"/>
  <c r="W59" i="2" s="1"/>
  <c r="V60" i="2"/>
  <c r="I34" i="7"/>
  <c r="K34" i="7"/>
  <c r="M34" i="7"/>
  <c r="O34" i="7"/>
  <c r="G34" i="7"/>
  <c r="D35" i="7"/>
  <c r="F34" i="7"/>
  <c r="E34" i="7"/>
  <c r="V61" i="2" l="1"/>
  <c r="W60" i="2" a="1"/>
  <c r="W60" i="2" s="1"/>
  <c r="T44" i="5"/>
  <c r="W43" i="5"/>
  <c r="V43" i="5"/>
  <c r="U43" i="5"/>
  <c r="I35" i="7"/>
  <c r="K35" i="7"/>
  <c r="M35" i="7"/>
  <c r="O35" i="7"/>
  <c r="G35" i="7"/>
  <c r="D36" i="7"/>
  <c r="F35" i="7"/>
  <c r="E35" i="7"/>
  <c r="W44" i="5" l="1"/>
  <c r="T45" i="5"/>
  <c r="V44" i="5"/>
  <c r="U44" i="5"/>
  <c r="V62" i="2"/>
  <c r="W61" i="2" a="1"/>
  <c r="W61" i="2" s="1"/>
  <c r="I36" i="7"/>
  <c r="K36" i="7"/>
  <c r="M36" i="7"/>
  <c r="O36" i="7"/>
  <c r="G36" i="7"/>
  <c r="D37" i="7"/>
  <c r="F36" i="7"/>
  <c r="E36" i="7"/>
  <c r="V63" i="2" l="1"/>
  <c r="W62" i="2" a="1"/>
  <c r="W62" i="2" s="1"/>
  <c r="W45" i="5"/>
  <c r="T46" i="5"/>
  <c r="V45" i="5"/>
  <c r="U45" i="5"/>
  <c r="I37" i="7"/>
  <c r="K37" i="7"/>
  <c r="M37" i="7"/>
  <c r="O37" i="7"/>
  <c r="G37" i="7"/>
  <c r="D38" i="7"/>
  <c r="F37" i="7"/>
  <c r="E37" i="7"/>
  <c r="W46" i="5" l="1"/>
  <c r="T47" i="5"/>
  <c r="V46" i="5"/>
  <c r="U46" i="5"/>
  <c r="V64" i="2"/>
  <c r="W64" i="2" s="1" a="1"/>
  <c r="W64" i="2" s="1"/>
  <c r="W63" i="2" a="1"/>
  <c r="W63" i="2" s="1"/>
  <c r="I38" i="7"/>
  <c r="K38" i="7"/>
  <c r="M38" i="7"/>
  <c r="O38" i="7"/>
  <c r="G38" i="7"/>
  <c r="D39" i="7"/>
  <c r="F38" i="7"/>
  <c r="E38" i="7"/>
  <c r="T48" i="5" l="1"/>
  <c r="V47" i="5"/>
  <c r="U47" i="5"/>
  <c r="W47" i="5"/>
  <c r="I39" i="7"/>
  <c r="K39" i="7"/>
  <c r="M39" i="7"/>
  <c r="O39" i="7"/>
  <c r="G39" i="7"/>
  <c r="F39" i="7"/>
  <c r="D40" i="7"/>
  <c r="E39" i="7"/>
  <c r="W48" i="5" l="1"/>
  <c r="T49" i="5"/>
  <c r="V48" i="5"/>
  <c r="U48" i="5"/>
  <c r="I40" i="7"/>
  <c r="K40" i="7"/>
  <c r="O40" i="7"/>
  <c r="M40" i="7"/>
  <c r="G40" i="7"/>
  <c r="F40" i="7"/>
  <c r="D41" i="7"/>
  <c r="E40" i="7"/>
  <c r="W49" i="5" l="1"/>
  <c r="T50" i="5"/>
  <c r="V49" i="5"/>
  <c r="U49" i="5"/>
  <c r="I41" i="7"/>
  <c r="K41" i="7"/>
  <c r="M41" i="7"/>
  <c r="O41" i="7"/>
  <c r="G41" i="7"/>
  <c r="F41" i="7"/>
  <c r="D42" i="7"/>
  <c r="E41" i="7"/>
  <c r="W50" i="5" l="1"/>
  <c r="T51" i="5"/>
  <c r="V50" i="5"/>
  <c r="U50" i="5"/>
  <c r="I42" i="7"/>
  <c r="K42" i="7"/>
  <c r="M42" i="7"/>
  <c r="O42" i="7"/>
  <c r="G42" i="7"/>
  <c r="F42" i="7"/>
  <c r="D43" i="7"/>
  <c r="E42" i="7"/>
  <c r="T52" i="5" l="1"/>
  <c r="V51" i="5"/>
  <c r="U51" i="5"/>
  <c r="W51" i="5"/>
  <c r="I43" i="7"/>
  <c r="K43" i="7"/>
  <c r="M43" i="7"/>
  <c r="O43" i="7"/>
  <c r="G43" i="7"/>
  <c r="F43" i="7"/>
  <c r="D44" i="7"/>
  <c r="E43" i="7"/>
  <c r="W52" i="5" l="1"/>
  <c r="T53" i="5"/>
  <c r="V52" i="5"/>
  <c r="U52" i="5"/>
  <c r="I44" i="7"/>
  <c r="K44" i="7"/>
  <c r="O44" i="7"/>
  <c r="M44" i="7"/>
  <c r="G44" i="7"/>
  <c r="F44" i="7"/>
  <c r="D45" i="7"/>
  <c r="E44" i="7"/>
  <c r="W53" i="5" l="1"/>
  <c r="T54" i="5"/>
  <c r="V53" i="5"/>
  <c r="U53" i="5"/>
  <c r="I45" i="7"/>
  <c r="K45" i="7"/>
  <c r="O45" i="7"/>
  <c r="M45" i="7"/>
  <c r="G45" i="7"/>
  <c r="F45" i="7"/>
  <c r="D46" i="7"/>
  <c r="E45" i="7"/>
  <c r="W54" i="5" l="1"/>
  <c r="T55" i="5"/>
  <c r="V54" i="5"/>
  <c r="U54" i="5"/>
  <c r="I46" i="7"/>
  <c r="K46" i="7"/>
  <c r="M46" i="7"/>
  <c r="O46" i="7"/>
  <c r="G46" i="7"/>
  <c r="F46" i="7"/>
  <c r="D47" i="7"/>
  <c r="E46" i="7"/>
  <c r="T56" i="5" l="1"/>
  <c r="V55" i="5"/>
  <c r="U55" i="5"/>
  <c r="W55" i="5"/>
  <c r="I47" i="7"/>
  <c r="K47" i="7"/>
  <c r="M47" i="7"/>
  <c r="O47" i="7"/>
  <c r="G47" i="7"/>
  <c r="F47" i="7"/>
  <c r="D48" i="7"/>
  <c r="E47" i="7"/>
  <c r="T57" i="5" l="1"/>
  <c r="W56" i="5"/>
  <c r="V56" i="5"/>
  <c r="U56" i="5"/>
  <c r="I48" i="7"/>
  <c r="K48" i="7"/>
  <c r="M48" i="7"/>
  <c r="O48" i="7"/>
  <c r="G48" i="7"/>
  <c r="F48" i="7"/>
  <c r="D49" i="7"/>
  <c r="E48" i="7"/>
  <c r="W57" i="5" l="1"/>
  <c r="V57" i="5"/>
  <c r="U57" i="5"/>
  <c r="T58" i="5"/>
  <c r="I49" i="7"/>
  <c r="K49" i="7"/>
  <c r="M49" i="7"/>
  <c r="O49" i="7"/>
  <c r="G49" i="7"/>
  <c r="F49" i="7"/>
  <c r="D50" i="7"/>
  <c r="E49" i="7"/>
  <c r="T59" i="5" l="1"/>
  <c r="W58" i="5"/>
  <c r="V58" i="5"/>
  <c r="U58" i="5"/>
  <c r="I50" i="7"/>
  <c r="K50" i="7"/>
  <c r="M50" i="7"/>
  <c r="O50" i="7"/>
  <c r="G50" i="7"/>
  <c r="F50" i="7"/>
  <c r="D51" i="7"/>
  <c r="E50" i="7"/>
  <c r="U59" i="5" l="1"/>
  <c r="T60" i="5"/>
  <c r="W59" i="5"/>
  <c r="V59" i="5"/>
  <c r="I51" i="7"/>
  <c r="K51" i="7"/>
  <c r="M51" i="7"/>
  <c r="O51" i="7"/>
  <c r="G51" i="7"/>
  <c r="F51" i="7"/>
  <c r="D52" i="7"/>
  <c r="E51" i="7"/>
  <c r="W60" i="5" l="1"/>
  <c r="T61" i="5"/>
  <c r="V60" i="5"/>
  <c r="U60" i="5"/>
  <c r="I52" i="7"/>
  <c r="K52" i="7"/>
  <c r="M52" i="7"/>
  <c r="O52" i="7"/>
  <c r="G52" i="7"/>
  <c r="F52" i="7"/>
  <c r="D53" i="7"/>
  <c r="E52" i="7"/>
  <c r="T62" i="5" l="1"/>
  <c r="V61" i="5"/>
  <c r="U61" i="5"/>
  <c r="W61" i="5"/>
  <c r="I53" i="7"/>
  <c r="K53" i="7"/>
  <c r="M53" i="7"/>
  <c r="O53" i="7"/>
  <c r="G53" i="7"/>
  <c r="F53" i="7"/>
  <c r="D54" i="7"/>
  <c r="E53" i="7"/>
  <c r="W62" i="5" l="1"/>
  <c r="T63" i="5"/>
  <c r="V62" i="5"/>
  <c r="U62" i="5"/>
  <c r="I54" i="7"/>
  <c r="K54" i="7"/>
  <c r="M54" i="7"/>
  <c r="O54" i="7"/>
  <c r="G54" i="7"/>
  <c r="F54" i="7"/>
  <c r="D55" i="7"/>
  <c r="E54" i="7"/>
  <c r="W63" i="5" l="1"/>
  <c r="T64" i="5"/>
  <c r="V63" i="5"/>
  <c r="U63" i="5"/>
  <c r="I55" i="7"/>
  <c r="K55" i="7"/>
  <c r="M55" i="7"/>
  <c r="O55" i="7"/>
  <c r="G55" i="7"/>
  <c r="F55" i="7"/>
  <c r="D56" i="7"/>
  <c r="E55" i="7"/>
  <c r="T65" i="5" l="1"/>
  <c r="W64" i="5"/>
  <c r="V64" i="5"/>
  <c r="U64" i="5"/>
  <c r="I56" i="7"/>
  <c r="K56" i="7"/>
  <c r="O56" i="7"/>
  <c r="M56" i="7"/>
  <c r="G56" i="7"/>
  <c r="F56" i="7"/>
  <c r="D57" i="7"/>
  <c r="E56" i="7"/>
  <c r="T66" i="5" l="1"/>
  <c r="W65" i="5"/>
  <c r="V65" i="5"/>
  <c r="U65" i="5"/>
  <c r="I57" i="7"/>
  <c r="K57" i="7"/>
  <c r="O57" i="7"/>
  <c r="M57" i="7"/>
  <c r="G57" i="7"/>
  <c r="F57" i="7"/>
  <c r="D58" i="7"/>
  <c r="E57" i="7"/>
  <c r="W66" i="5" l="1"/>
  <c r="V66" i="5"/>
  <c r="U66" i="5"/>
  <c r="I58" i="7"/>
  <c r="K58" i="7"/>
  <c r="M58" i="7"/>
  <c r="O58" i="7"/>
  <c r="G58" i="7"/>
  <c r="F58" i="7"/>
  <c r="D59" i="7"/>
  <c r="E58" i="7"/>
  <c r="I59" i="7" l="1"/>
  <c r="K59" i="7"/>
  <c r="M59" i="7"/>
  <c r="O59" i="7"/>
  <c r="G59" i="7"/>
  <c r="F59" i="7"/>
  <c r="D60" i="7"/>
  <c r="E59" i="7"/>
  <c r="I60" i="7" l="1"/>
  <c r="K60" i="7"/>
  <c r="O60" i="7"/>
  <c r="M60" i="7"/>
  <c r="G60" i="7"/>
  <c r="F60" i="7"/>
  <c r="D61" i="7"/>
  <c r="E60" i="7"/>
  <c r="I61" i="7" l="1"/>
  <c r="K61" i="7"/>
  <c r="O61" i="7"/>
  <c r="M61" i="7"/>
  <c r="G61" i="7"/>
  <c r="F61" i="7"/>
  <c r="E61" i="7"/>
  <c r="D62" i="7"/>
  <c r="I62" i="7" l="1"/>
  <c r="M62" i="7"/>
  <c r="K62" i="7"/>
  <c r="O62" i="7"/>
  <c r="G62" i="7"/>
  <c r="F62" i="7"/>
  <c r="E62" i="7"/>
  <c r="D63" i="7"/>
  <c r="I63" i="7" l="1"/>
  <c r="K63" i="7"/>
  <c r="M63" i="7"/>
  <c r="O63" i="7"/>
  <c r="G63" i="7"/>
  <c r="F63" i="7"/>
  <c r="E63" i="7"/>
  <c r="D64" i="7"/>
  <c r="I64" i="7" l="1"/>
  <c r="K64" i="7"/>
  <c r="M64" i="7"/>
  <c r="O64" i="7"/>
  <c r="G64" i="7"/>
  <c r="F64" i="7"/>
  <c r="E64" i="7"/>
  <c r="D65" i="7"/>
  <c r="I65" i="7" l="1"/>
  <c r="M65" i="7"/>
  <c r="K65" i="7"/>
  <c r="O65" i="7"/>
  <c r="G65" i="7"/>
  <c r="F65" i="7"/>
  <c r="E65" i="7"/>
  <c r="D66" i="7"/>
  <c r="I66" i="7" l="1"/>
  <c r="M66" i="7"/>
  <c r="K66" i="7"/>
  <c r="O66" i="7"/>
  <c r="G66" i="7"/>
  <c r="F66" i="7"/>
  <c r="E66" i="7"/>
  <c r="D67" i="7"/>
  <c r="I67" i="7" l="1"/>
  <c r="K67" i="7"/>
  <c r="M67" i="7"/>
  <c r="O67" i="7"/>
  <c r="G67" i="7"/>
  <c r="F67" i="7"/>
  <c r="E67" i="7"/>
  <c r="D68" i="7"/>
  <c r="I68" i="7" l="1"/>
  <c r="K68" i="7"/>
  <c r="M68" i="7"/>
  <c r="O68" i="7"/>
  <c r="G68" i="7"/>
  <c r="F68" i="7"/>
  <c r="E68" i="7"/>
  <c r="D69" i="7"/>
  <c r="I69" i="7" l="1"/>
  <c r="M69" i="7"/>
  <c r="K69" i="7"/>
  <c r="O69" i="7"/>
  <c r="G69" i="7"/>
  <c r="F69" i="7"/>
  <c r="E69" i="7"/>
  <c r="D70" i="7"/>
  <c r="I70" i="7" l="1"/>
  <c r="M70" i="7"/>
  <c r="K70" i="7"/>
  <c r="O70" i="7"/>
  <c r="G70" i="7"/>
  <c r="F70" i="7"/>
  <c r="E70" i="7"/>
  <c r="D71" i="7"/>
  <c r="I71" i="7" l="1"/>
  <c r="K71" i="7"/>
  <c r="M71" i="7"/>
  <c r="O71" i="7"/>
  <c r="G71" i="7"/>
  <c r="F71" i="7"/>
  <c r="E71" i="7"/>
  <c r="D72" i="7"/>
  <c r="I72" i="7" l="1"/>
  <c r="K72" i="7"/>
  <c r="O72" i="7"/>
  <c r="M72" i="7"/>
  <c r="G72" i="7"/>
  <c r="F72" i="7"/>
  <c r="E72" i="7"/>
  <c r="D73" i="7"/>
  <c r="I73" i="7" l="1"/>
  <c r="M73" i="7"/>
  <c r="K73" i="7"/>
  <c r="O73" i="7"/>
  <c r="G73" i="7"/>
  <c r="F73" i="7"/>
  <c r="E73" i="7"/>
  <c r="D74" i="7"/>
  <c r="I74" i="7" l="1"/>
  <c r="M74" i="7"/>
  <c r="K74" i="7"/>
  <c r="O74" i="7"/>
  <c r="G74" i="7"/>
  <c r="F74" i="7"/>
  <c r="E74" i="7"/>
  <c r="D75" i="7"/>
  <c r="I75" i="7" l="1"/>
  <c r="K75" i="7"/>
  <c r="M75" i="7"/>
  <c r="O75" i="7"/>
  <c r="G75" i="7"/>
  <c r="F75" i="7"/>
  <c r="E75" i="7"/>
  <c r="D76" i="7"/>
  <c r="I76" i="7" l="1"/>
  <c r="K76" i="7"/>
  <c r="O76" i="7"/>
  <c r="M76" i="7"/>
  <c r="G76" i="7"/>
  <c r="F76" i="7"/>
  <c r="E76" i="7"/>
  <c r="D77" i="7"/>
  <c r="I77" i="7" l="1"/>
  <c r="M77" i="7"/>
  <c r="K77" i="7"/>
  <c r="O77" i="7"/>
  <c r="G77" i="7"/>
  <c r="F77" i="7"/>
  <c r="E77" i="7"/>
  <c r="D78" i="7"/>
  <c r="I78" i="7" l="1"/>
  <c r="M78" i="7"/>
  <c r="K78" i="7"/>
  <c r="O78" i="7"/>
  <c r="G78" i="7"/>
  <c r="F78" i="7"/>
  <c r="E78" i="7"/>
  <c r="D79" i="7"/>
  <c r="I79" i="7" l="1"/>
  <c r="K79" i="7"/>
  <c r="M79" i="7"/>
  <c r="O79" i="7"/>
  <c r="G79" i="7"/>
  <c r="F79" i="7"/>
  <c r="E79" i="7"/>
  <c r="D80" i="7"/>
  <c r="I80" i="7" l="1"/>
  <c r="K80" i="7"/>
  <c r="M80" i="7"/>
  <c r="O80" i="7"/>
  <c r="G80" i="7"/>
  <c r="F80" i="7"/>
  <c r="E80" i="7"/>
  <c r="D81" i="7"/>
  <c r="I81" i="7" l="1"/>
  <c r="M81" i="7"/>
  <c r="K81" i="7"/>
  <c r="O81" i="7"/>
  <c r="G81" i="7"/>
  <c r="F81" i="7"/>
  <c r="E81" i="7"/>
  <c r="D82" i="7"/>
  <c r="I82" i="7" l="1"/>
  <c r="M82" i="7"/>
  <c r="K82" i="7"/>
  <c r="O82" i="7"/>
  <c r="G82" i="7"/>
  <c r="F82" i="7"/>
  <c r="E82" i="7"/>
  <c r="D83" i="7"/>
  <c r="I83" i="7" l="1"/>
  <c r="K83" i="7"/>
  <c r="M83" i="7"/>
  <c r="O83" i="7"/>
  <c r="G83" i="7"/>
  <c r="F83" i="7"/>
  <c r="E83" i="7"/>
  <c r="D84" i="7"/>
  <c r="I84" i="7" l="1"/>
  <c r="K84" i="7"/>
  <c r="M84" i="7"/>
  <c r="O84" i="7"/>
  <c r="G84" i="7"/>
  <c r="F84" i="7"/>
  <c r="E84" i="7"/>
  <c r="D85" i="7"/>
  <c r="I85" i="7" l="1"/>
  <c r="M85" i="7"/>
  <c r="K85" i="7"/>
  <c r="O85" i="7"/>
  <c r="G85" i="7"/>
  <c r="F85" i="7"/>
  <c r="E85" i="7"/>
  <c r="D86" i="7"/>
  <c r="I86" i="7" l="1"/>
  <c r="M86" i="7"/>
  <c r="K86" i="7"/>
  <c r="O86" i="7"/>
  <c r="G86" i="7"/>
  <c r="F86" i="7"/>
  <c r="E86" i="7"/>
  <c r="D87" i="7"/>
  <c r="I87" i="7" l="1"/>
  <c r="K87" i="7"/>
  <c r="M87" i="7"/>
  <c r="O87" i="7"/>
  <c r="G87" i="7"/>
  <c r="F87" i="7"/>
  <c r="E87" i="7"/>
  <c r="D88" i="7"/>
  <c r="I88" i="7" l="1"/>
  <c r="K88" i="7"/>
  <c r="M88" i="7"/>
  <c r="O88" i="7"/>
  <c r="G88" i="7"/>
  <c r="F88" i="7"/>
  <c r="E88" i="7"/>
  <c r="D89" i="7"/>
  <c r="I89" i="7" l="1"/>
  <c r="M89" i="7"/>
  <c r="K89" i="7"/>
  <c r="O89" i="7"/>
  <c r="G89" i="7"/>
  <c r="F89" i="7"/>
  <c r="E89" i="7"/>
  <c r="D90" i="7"/>
  <c r="I90" i="7" l="1"/>
  <c r="M90" i="7"/>
  <c r="K90" i="7"/>
  <c r="O90" i="7"/>
  <c r="G90" i="7"/>
  <c r="F90" i="7"/>
  <c r="E90" i="7"/>
  <c r="D91" i="7"/>
  <c r="I91" i="7" l="1"/>
  <c r="K91" i="7"/>
  <c r="M91" i="7"/>
  <c r="O91" i="7"/>
  <c r="G91" i="7"/>
  <c r="F91" i="7"/>
  <c r="E91" i="7"/>
  <c r="D92" i="7"/>
  <c r="I92" i="7" l="1"/>
  <c r="K92" i="7"/>
  <c r="M92" i="7"/>
  <c r="O92" i="7"/>
  <c r="G92" i="7"/>
  <c r="F92" i="7"/>
  <c r="E92" i="7"/>
  <c r="D93" i="7"/>
  <c r="I93" i="7" l="1"/>
  <c r="M93" i="7"/>
  <c r="K93" i="7"/>
  <c r="O93" i="7"/>
  <c r="G93" i="7"/>
  <c r="F93" i="7"/>
  <c r="E93" i="7"/>
  <c r="D94" i="7"/>
  <c r="I94" i="7" l="1"/>
  <c r="M94" i="7"/>
  <c r="K94" i="7"/>
  <c r="O94" i="7"/>
  <c r="G94" i="7"/>
  <c r="F94" i="7"/>
  <c r="E94" i="7"/>
  <c r="D95" i="7"/>
  <c r="I95" i="7" l="1"/>
  <c r="K95" i="7"/>
  <c r="M95" i="7"/>
  <c r="O95" i="7"/>
  <c r="G95" i="7"/>
  <c r="F95" i="7"/>
  <c r="E95" i="7"/>
  <c r="D96" i="7"/>
  <c r="I96" i="7" l="1"/>
  <c r="K96" i="7"/>
  <c r="M96" i="7"/>
  <c r="O96" i="7"/>
  <c r="G96" i="7"/>
  <c r="F96" i="7"/>
  <c r="E96" i="7"/>
  <c r="D97" i="7"/>
  <c r="I97" i="7" l="1"/>
  <c r="M97" i="7"/>
  <c r="K97" i="7"/>
  <c r="O97" i="7"/>
  <c r="G97" i="7"/>
  <c r="F97" i="7"/>
  <c r="E97" i="7"/>
  <c r="D98" i="7"/>
  <c r="I98" i="7" l="1"/>
  <c r="M98" i="7"/>
  <c r="K98" i="7"/>
  <c r="O98" i="7"/>
  <c r="G98" i="7"/>
  <c r="F98" i="7"/>
  <c r="E98" i="7"/>
  <c r="D99" i="7"/>
  <c r="I99" i="7" l="1"/>
  <c r="K99" i="7"/>
  <c r="M99" i="7"/>
  <c r="O99" i="7"/>
  <c r="G99" i="7"/>
  <c r="F99" i="7"/>
  <c r="E99" i="7"/>
  <c r="D100" i="7"/>
  <c r="I100" i="7" l="1"/>
  <c r="K100" i="7"/>
  <c r="M100" i="7"/>
  <c r="O100" i="7"/>
  <c r="G100" i="7"/>
  <c r="F100" i="7"/>
  <c r="E100" i="7"/>
  <c r="D101" i="7"/>
  <c r="I101" i="7" l="1"/>
  <c r="M101" i="7"/>
  <c r="K101" i="7"/>
  <c r="O101" i="7"/>
  <c r="G101" i="7"/>
  <c r="F101" i="7"/>
  <c r="E101" i="7"/>
  <c r="D102" i="7"/>
  <c r="I102" i="7" l="1"/>
  <c r="M102" i="7"/>
  <c r="K102" i="7"/>
  <c r="O102" i="7"/>
  <c r="G102" i="7"/>
  <c r="F102" i="7"/>
  <c r="E102" i="7"/>
  <c r="D103" i="7"/>
  <c r="I103" i="7" l="1"/>
  <c r="K103" i="7"/>
  <c r="M103" i="7"/>
  <c r="O103" i="7"/>
  <c r="G103" i="7"/>
  <c r="F103" i="7"/>
  <c r="E103" i="7"/>
  <c r="D104" i="7"/>
  <c r="I104" i="7" l="1"/>
  <c r="K104" i="7"/>
  <c r="M104" i="7"/>
  <c r="O104" i="7"/>
  <c r="G104" i="7"/>
  <c r="F104" i="7"/>
  <c r="E104" i="7"/>
  <c r="D105" i="7"/>
  <c r="I105" i="7" l="1"/>
  <c r="M105" i="7"/>
  <c r="K105" i="7"/>
  <c r="O105" i="7"/>
  <c r="G105" i="7"/>
  <c r="F105" i="7"/>
  <c r="E105" i="7"/>
  <c r="D106" i="7"/>
  <c r="I106" i="7" l="1"/>
  <c r="M106" i="7"/>
  <c r="K106" i="7"/>
  <c r="O106" i="7"/>
  <c r="G106" i="7"/>
  <c r="F106" i="7"/>
  <c r="E106" i="7"/>
  <c r="D107" i="7"/>
  <c r="I107" i="7" l="1"/>
  <c r="K107" i="7"/>
  <c r="M107" i="7"/>
  <c r="O107" i="7"/>
  <c r="G107" i="7"/>
  <c r="F107" i="7"/>
  <c r="E107" i="7"/>
  <c r="D108" i="7"/>
  <c r="I108" i="7" l="1"/>
  <c r="K108" i="7"/>
  <c r="M108" i="7"/>
  <c r="O108" i="7"/>
  <c r="G108" i="7"/>
  <c r="F108" i="7"/>
  <c r="E108" i="7"/>
  <c r="D109" i="7"/>
  <c r="I109" i="7" l="1"/>
  <c r="M109" i="7"/>
  <c r="K109" i="7"/>
  <c r="O109" i="7"/>
  <c r="G109" i="7"/>
  <c r="F109" i="7"/>
  <c r="E109" i="7"/>
  <c r="D110" i="7"/>
  <c r="I110" i="7" l="1"/>
  <c r="M110" i="7"/>
  <c r="K110" i="7"/>
  <c r="O110" i="7"/>
  <c r="G110" i="7"/>
  <c r="F110" i="7"/>
  <c r="E110" i="7"/>
  <c r="D111" i="7"/>
  <c r="I111" i="7" l="1"/>
  <c r="K111" i="7"/>
  <c r="M111" i="7"/>
  <c r="O111" i="7"/>
  <c r="G111" i="7"/>
  <c r="F111" i="7"/>
  <c r="E111" i="7"/>
  <c r="D112" i="7"/>
  <c r="I112" i="7" l="1"/>
  <c r="K112" i="7"/>
  <c r="M112" i="7"/>
  <c r="O112" i="7"/>
  <c r="G112" i="7"/>
  <c r="F112" i="7"/>
  <c r="E112" i="7"/>
  <c r="D113" i="7"/>
  <c r="I113" i="7" l="1"/>
  <c r="M113" i="7"/>
  <c r="K113" i="7"/>
  <c r="O113" i="7"/>
  <c r="G113" i="7"/>
  <c r="F113" i="7"/>
  <c r="E113" i="7"/>
  <c r="D114" i="7"/>
  <c r="I114" i="7" l="1"/>
  <c r="M114" i="7"/>
  <c r="K114" i="7"/>
  <c r="O114" i="7"/>
  <c r="G114" i="7"/>
  <c r="F114" i="7"/>
  <c r="E114" i="7"/>
  <c r="D115" i="7"/>
  <c r="I115" i="7" l="1"/>
  <c r="K115" i="7"/>
  <c r="M115" i="7"/>
  <c r="O115" i="7"/>
  <c r="G115" i="7"/>
  <c r="F115" i="7"/>
  <c r="E115" i="7"/>
  <c r="D116" i="7"/>
  <c r="I116" i="7" l="1"/>
  <c r="K116" i="7"/>
  <c r="M116" i="7"/>
  <c r="O116" i="7"/>
  <c r="G116" i="7"/>
  <c r="F116" i="7"/>
  <c r="E116" i="7"/>
  <c r="D117" i="7"/>
  <c r="I117" i="7" l="1"/>
  <c r="M117" i="7"/>
  <c r="K117" i="7"/>
  <c r="O117" i="7"/>
  <c r="G117" i="7"/>
  <c r="F117" i="7"/>
  <c r="E117" i="7"/>
  <c r="D118" i="7"/>
  <c r="I118" i="7" l="1"/>
  <c r="M118" i="7"/>
  <c r="K118" i="7"/>
  <c r="O118" i="7"/>
  <c r="D119" i="7"/>
  <c r="G118" i="7"/>
  <c r="F118" i="7"/>
  <c r="E118" i="7"/>
  <c r="I119" i="7" l="1"/>
  <c r="K119" i="7"/>
  <c r="M119" i="7"/>
  <c r="O119" i="7"/>
  <c r="D120" i="7"/>
  <c r="G119" i="7"/>
  <c r="F119" i="7"/>
  <c r="E119" i="7"/>
  <c r="I120" i="7" l="1"/>
  <c r="K120" i="7"/>
  <c r="M120" i="7"/>
  <c r="O120" i="7"/>
  <c r="D121" i="7"/>
  <c r="E120" i="7"/>
  <c r="G120" i="7"/>
  <c r="F120" i="7"/>
  <c r="I121" i="7" l="1"/>
  <c r="M121" i="7"/>
  <c r="K121" i="7"/>
  <c r="O121" i="7"/>
  <c r="D122" i="7"/>
  <c r="F121" i="7"/>
  <c r="E121" i="7"/>
  <c r="G121" i="7"/>
  <c r="I122" i="7" l="1"/>
  <c r="M122" i="7"/>
  <c r="K122" i="7"/>
  <c r="O122" i="7"/>
  <c r="D123" i="7"/>
  <c r="G122" i="7"/>
  <c r="F122" i="7"/>
  <c r="E122" i="7"/>
  <c r="I123" i="7" l="1"/>
  <c r="K123" i="7"/>
  <c r="M123" i="7"/>
  <c r="O123" i="7"/>
  <c r="D124" i="7"/>
  <c r="G123" i="7"/>
  <c r="F123" i="7"/>
  <c r="E123" i="7"/>
  <c r="I124" i="7" l="1"/>
  <c r="K124" i="7"/>
  <c r="M124" i="7"/>
  <c r="O124" i="7"/>
  <c r="D125" i="7"/>
  <c r="E124" i="7"/>
  <c r="G124" i="7"/>
  <c r="F124" i="7"/>
  <c r="I125" i="7" l="1"/>
  <c r="M125" i="7"/>
  <c r="K125" i="7"/>
  <c r="O125" i="7"/>
  <c r="D126" i="7"/>
  <c r="O126" i="7" s="1"/>
  <c r="F125" i="7"/>
  <c r="E125" i="7"/>
  <c r="G125" i="7"/>
  <c r="I126" i="7" l="1"/>
  <c r="M126" i="7"/>
  <c r="K126" i="7"/>
  <c r="D127" i="7"/>
  <c r="G126" i="7"/>
  <c r="F126" i="7"/>
  <c r="E126" i="7"/>
  <c r="I127" i="7" l="1"/>
  <c r="K127" i="7"/>
  <c r="M127" i="7"/>
  <c r="O127" i="7"/>
  <c r="D128" i="7"/>
  <c r="G127" i="7"/>
  <c r="F127" i="7"/>
  <c r="E127" i="7"/>
  <c r="I128" i="7" l="1"/>
  <c r="K128" i="7"/>
  <c r="M128" i="7"/>
  <c r="O128" i="7"/>
  <c r="D129" i="7"/>
  <c r="E128" i="7"/>
  <c r="G128" i="7"/>
  <c r="F128" i="7"/>
  <c r="I129" i="7" l="1"/>
  <c r="M129" i="7"/>
  <c r="K129" i="7"/>
  <c r="O129" i="7"/>
  <c r="D130" i="7"/>
  <c r="F129" i="7"/>
  <c r="E129" i="7"/>
  <c r="G129" i="7"/>
  <c r="K130" i="7" l="1"/>
  <c r="I130" i="7"/>
  <c r="M130" i="7"/>
  <c r="O130" i="7"/>
  <c r="D131" i="7"/>
  <c r="G130" i="7"/>
  <c r="F130" i="7"/>
  <c r="E130" i="7"/>
  <c r="I131" i="7" l="1"/>
  <c r="K131" i="7"/>
  <c r="M131" i="7"/>
  <c r="O131" i="7"/>
  <c r="D132" i="7"/>
  <c r="G131" i="7"/>
  <c r="F131" i="7"/>
  <c r="E131" i="7"/>
  <c r="I132" i="7" l="1"/>
  <c r="K132" i="7"/>
  <c r="M132" i="7"/>
  <c r="O132" i="7"/>
  <c r="D133" i="7"/>
  <c r="E132" i="7"/>
  <c r="G132" i="7"/>
  <c r="F132" i="7"/>
  <c r="I133" i="7" l="1"/>
  <c r="K133" i="7"/>
  <c r="M133" i="7"/>
  <c r="O133" i="7"/>
  <c r="D134" i="7"/>
  <c r="F133" i="7"/>
  <c r="E133" i="7"/>
  <c r="G133" i="7"/>
  <c r="K134" i="7" l="1"/>
  <c r="I134" i="7"/>
  <c r="M134" i="7"/>
  <c r="O134" i="7"/>
  <c r="D135" i="7"/>
  <c r="G134" i="7"/>
  <c r="F134" i="7"/>
  <c r="E134" i="7"/>
  <c r="I135" i="7" l="1"/>
  <c r="K135" i="7"/>
  <c r="M135" i="7"/>
  <c r="O135" i="7"/>
  <c r="G135" i="7"/>
  <c r="D136" i="7"/>
  <c r="F135" i="7"/>
  <c r="E135" i="7"/>
  <c r="I136" i="7" l="1"/>
  <c r="K136" i="7"/>
  <c r="M136" i="7"/>
  <c r="O136" i="7"/>
  <c r="G136" i="7"/>
  <c r="D137" i="7"/>
  <c r="F136" i="7"/>
  <c r="E136" i="7"/>
  <c r="I137" i="7" l="1"/>
  <c r="K137" i="7"/>
  <c r="M137" i="7"/>
  <c r="O137" i="7"/>
  <c r="G137" i="7"/>
  <c r="D138" i="7"/>
  <c r="F137" i="7"/>
  <c r="E137" i="7"/>
  <c r="K138" i="7" l="1"/>
  <c r="I138" i="7"/>
  <c r="M138" i="7"/>
  <c r="O138" i="7"/>
  <c r="G138" i="7"/>
  <c r="D139" i="7"/>
  <c r="F138" i="7"/>
  <c r="E138" i="7"/>
  <c r="I139" i="7" l="1"/>
  <c r="K139" i="7"/>
  <c r="M139" i="7"/>
  <c r="O139" i="7"/>
  <c r="G139" i="7"/>
  <c r="D140" i="7"/>
  <c r="F139" i="7"/>
  <c r="E139" i="7"/>
  <c r="I140" i="7" l="1"/>
  <c r="M140" i="7"/>
  <c r="K140" i="7"/>
  <c r="O140" i="7"/>
  <c r="G140" i="7"/>
  <c r="D141" i="7"/>
  <c r="F140" i="7"/>
  <c r="E140" i="7"/>
  <c r="I141" i="7" l="1"/>
  <c r="M141" i="7"/>
  <c r="K141" i="7"/>
  <c r="O141" i="7"/>
  <c r="G141" i="7"/>
  <c r="D142" i="7"/>
  <c r="F141" i="7"/>
  <c r="E141" i="7"/>
  <c r="K142" i="7" l="1"/>
  <c r="I142" i="7"/>
  <c r="M142" i="7"/>
  <c r="O142" i="7"/>
  <c r="G142" i="7"/>
  <c r="D143" i="7"/>
  <c r="F142" i="7"/>
  <c r="E142" i="7"/>
  <c r="I143" i="7" l="1"/>
  <c r="K143" i="7"/>
  <c r="M143" i="7"/>
  <c r="O143" i="7"/>
  <c r="G143" i="7"/>
  <c r="D144" i="7"/>
  <c r="F143" i="7"/>
  <c r="E143" i="7"/>
  <c r="I144" i="7" l="1"/>
  <c r="K144" i="7"/>
  <c r="M144" i="7"/>
  <c r="O144" i="7"/>
  <c r="G144" i="7"/>
  <c r="D145" i="7"/>
  <c r="F144" i="7"/>
  <c r="E144" i="7"/>
  <c r="K145" i="7" l="1"/>
  <c r="I145" i="7"/>
  <c r="M145" i="7"/>
  <c r="O145" i="7"/>
  <c r="G145" i="7"/>
  <c r="D146" i="7"/>
  <c r="F145" i="7"/>
  <c r="E145" i="7"/>
  <c r="K146" i="7" l="1"/>
  <c r="I146" i="7"/>
  <c r="M146" i="7"/>
  <c r="O146" i="7"/>
  <c r="G146" i="7"/>
  <c r="D147" i="7"/>
  <c r="F146" i="7"/>
  <c r="E146" i="7"/>
  <c r="I147" i="7" l="1"/>
  <c r="K147" i="7"/>
  <c r="M147" i="7"/>
  <c r="O147" i="7"/>
  <c r="G147" i="7"/>
  <c r="D148" i="7"/>
  <c r="F147" i="7"/>
  <c r="E147" i="7"/>
  <c r="I148" i="7" l="1"/>
  <c r="K148" i="7"/>
  <c r="M148" i="7"/>
  <c r="O148" i="7"/>
  <c r="G148" i="7"/>
  <c r="D149" i="7"/>
  <c r="F148" i="7"/>
  <c r="E148" i="7"/>
  <c r="K149" i="7" l="1"/>
  <c r="I149" i="7"/>
  <c r="M149" i="7"/>
  <c r="O149" i="7"/>
  <c r="G149" i="7"/>
  <c r="D150" i="7"/>
  <c r="F149" i="7"/>
  <c r="E149" i="7"/>
  <c r="K150" i="7" l="1"/>
  <c r="I150" i="7"/>
  <c r="M150" i="7"/>
  <c r="O150" i="7"/>
  <c r="G150" i="7"/>
  <c r="D151" i="7"/>
  <c r="F150" i="7"/>
  <c r="E150" i="7"/>
  <c r="I151" i="7" l="1"/>
  <c r="K151" i="7"/>
  <c r="M151" i="7"/>
  <c r="O151" i="7"/>
  <c r="G151" i="7"/>
  <c r="D152" i="7"/>
  <c r="F151" i="7"/>
  <c r="E151" i="7"/>
  <c r="I152" i="7" l="1"/>
  <c r="K152" i="7"/>
  <c r="M152" i="7"/>
  <c r="O152" i="7"/>
  <c r="G152" i="7"/>
  <c r="D153" i="7"/>
  <c r="F152" i="7"/>
  <c r="E152" i="7"/>
  <c r="K153" i="7" l="1"/>
  <c r="I153" i="7"/>
  <c r="M153" i="7"/>
  <c r="O153" i="7"/>
  <c r="G153" i="7"/>
  <c r="D154" i="7"/>
  <c r="F153" i="7"/>
  <c r="E153" i="7"/>
  <c r="K154" i="7" l="1"/>
  <c r="I154" i="7"/>
  <c r="M154" i="7"/>
  <c r="O154" i="7"/>
  <c r="G154" i="7"/>
  <c r="F154" i="7"/>
  <c r="D155" i="7"/>
  <c r="E154" i="7"/>
  <c r="I155" i="7" l="1"/>
  <c r="K155" i="7"/>
  <c r="M155" i="7"/>
  <c r="O155" i="7"/>
  <c r="G155" i="7"/>
  <c r="F155" i="7"/>
  <c r="D156" i="7"/>
  <c r="E155" i="7"/>
  <c r="I156" i="7" l="1"/>
  <c r="K156" i="7"/>
  <c r="M156" i="7"/>
  <c r="O156" i="7"/>
  <c r="G156" i="7"/>
  <c r="F156" i="7"/>
  <c r="D157" i="7"/>
  <c r="E156" i="7"/>
  <c r="K157" i="7" l="1"/>
  <c r="I157" i="7"/>
  <c r="M157" i="7"/>
  <c r="O157" i="7"/>
  <c r="G157" i="7"/>
  <c r="F157" i="7"/>
  <c r="D158" i="7"/>
  <c r="E157" i="7"/>
  <c r="K158" i="7" l="1"/>
  <c r="I158" i="7"/>
  <c r="M158" i="7"/>
  <c r="O158" i="7"/>
  <c r="G158" i="7"/>
  <c r="F158" i="7"/>
  <c r="D159" i="7"/>
  <c r="E158" i="7"/>
  <c r="I159" i="7" l="1"/>
  <c r="K159" i="7"/>
  <c r="M159" i="7"/>
  <c r="O159" i="7"/>
  <c r="G159" i="7"/>
  <c r="F159" i="7"/>
  <c r="D160" i="7"/>
  <c r="E159" i="7"/>
  <c r="I160" i="7" l="1"/>
  <c r="K160" i="7"/>
  <c r="M160" i="7"/>
  <c r="O160" i="7"/>
  <c r="G160" i="7"/>
  <c r="F160" i="7"/>
  <c r="D161" i="7"/>
  <c r="E160" i="7"/>
  <c r="K161" i="7" l="1"/>
  <c r="I161" i="7"/>
  <c r="M161" i="7"/>
  <c r="O161" i="7"/>
  <c r="G161" i="7"/>
  <c r="F161" i="7"/>
  <c r="D162" i="7"/>
  <c r="E161" i="7"/>
  <c r="K162" i="7" l="1"/>
  <c r="I162" i="7"/>
  <c r="M162" i="7"/>
  <c r="O162" i="7"/>
  <c r="G162" i="7"/>
  <c r="F162" i="7"/>
  <c r="D163" i="7"/>
  <c r="E162" i="7"/>
  <c r="I163" i="7" l="1"/>
  <c r="K163" i="7"/>
  <c r="M163" i="7"/>
  <c r="O163" i="7"/>
  <c r="G163" i="7"/>
  <c r="F163" i="7"/>
  <c r="D164" i="7"/>
  <c r="E163" i="7"/>
  <c r="I164" i="7" l="1"/>
  <c r="K164" i="7"/>
  <c r="M164" i="7"/>
  <c r="O164" i="7"/>
  <c r="G164" i="7"/>
  <c r="F164" i="7"/>
  <c r="D165" i="7"/>
  <c r="E164" i="7"/>
  <c r="K165" i="7" l="1"/>
  <c r="I165" i="7"/>
  <c r="M165" i="7"/>
  <c r="O165" i="7"/>
  <c r="G165" i="7"/>
  <c r="F165" i="7"/>
  <c r="D166" i="7"/>
  <c r="E165" i="7"/>
  <c r="K166" i="7" l="1"/>
  <c r="I166" i="7"/>
  <c r="M166" i="7"/>
  <c r="O166" i="7"/>
  <c r="G166" i="7"/>
  <c r="F166" i="7"/>
  <c r="D167" i="7"/>
  <c r="E166" i="7"/>
  <c r="I167" i="7" l="1"/>
  <c r="K167" i="7"/>
  <c r="M167" i="7"/>
  <c r="O167" i="7"/>
  <c r="G167" i="7"/>
  <c r="F167" i="7"/>
  <c r="D168" i="7"/>
  <c r="E167" i="7"/>
  <c r="I168" i="7" l="1"/>
  <c r="K168" i="7"/>
  <c r="M168" i="7"/>
  <c r="O168" i="7"/>
  <c r="G168" i="7"/>
  <c r="F168" i="7"/>
  <c r="D169" i="7"/>
  <c r="E168" i="7"/>
  <c r="K169" i="7" l="1"/>
  <c r="I169" i="7"/>
  <c r="M169" i="7"/>
  <c r="O169" i="7"/>
  <c r="G169" i="7"/>
  <c r="F169" i="7"/>
  <c r="D170" i="7"/>
  <c r="E169" i="7"/>
  <c r="K170" i="7" l="1"/>
  <c r="I170" i="7"/>
  <c r="M170" i="7"/>
  <c r="O170" i="7"/>
  <c r="G170" i="7"/>
  <c r="F170" i="7"/>
  <c r="D171" i="7"/>
  <c r="E170" i="7"/>
  <c r="I171" i="7" l="1"/>
  <c r="K171" i="7"/>
  <c r="M171" i="7"/>
  <c r="O171" i="7"/>
  <c r="G171" i="7"/>
  <c r="F171" i="7"/>
  <c r="D172" i="7"/>
  <c r="E171" i="7"/>
  <c r="I172" i="7" l="1"/>
  <c r="K172" i="7"/>
  <c r="M172" i="7"/>
  <c r="O172" i="7"/>
  <c r="G172" i="7"/>
  <c r="F172" i="7"/>
  <c r="D173" i="7"/>
  <c r="E172" i="7"/>
  <c r="K173" i="7" l="1"/>
  <c r="I173" i="7"/>
  <c r="M173" i="7"/>
  <c r="O173" i="7"/>
  <c r="G173" i="7"/>
  <c r="F173" i="7"/>
  <c r="D174" i="7"/>
  <c r="E173" i="7"/>
  <c r="K174" i="7" l="1"/>
  <c r="I174" i="7"/>
  <c r="M174" i="7"/>
  <c r="O174" i="7"/>
  <c r="G174" i="7"/>
  <c r="F174" i="7"/>
  <c r="D175" i="7"/>
  <c r="E174" i="7"/>
  <c r="I175" i="7" l="1"/>
  <c r="K175" i="7"/>
  <c r="M175" i="7"/>
  <c r="O175" i="7"/>
  <c r="G175" i="7"/>
  <c r="F175" i="7"/>
  <c r="D176" i="7"/>
  <c r="E175" i="7"/>
  <c r="I176" i="7" l="1"/>
  <c r="K176" i="7"/>
  <c r="M176" i="7"/>
  <c r="O176" i="7"/>
  <c r="G176" i="7"/>
  <c r="F176" i="7"/>
  <c r="E176" i="7"/>
  <c r="D177" i="7"/>
  <c r="K177" i="7" l="1"/>
  <c r="I177" i="7"/>
  <c r="M177" i="7"/>
  <c r="O177" i="7"/>
  <c r="G177" i="7"/>
  <c r="F177" i="7"/>
  <c r="E177" i="7"/>
  <c r="D178" i="7"/>
  <c r="K178" i="7" l="1"/>
  <c r="I178" i="7"/>
  <c r="M178" i="7"/>
  <c r="O178" i="7"/>
  <c r="G178" i="7"/>
  <c r="F178" i="7"/>
  <c r="E178" i="7"/>
  <c r="D179" i="7"/>
  <c r="I179" i="7" l="1"/>
  <c r="K179" i="7"/>
  <c r="M179" i="7"/>
  <c r="O179" i="7"/>
  <c r="G179" i="7"/>
  <c r="F179" i="7"/>
  <c r="E179" i="7"/>
  <c r="D180" i="7"/>
  <c r="I180" i="7" l="1"/>
  <c r="K180" i="7"/>
  <c r="M180" i="7"/>
  <c r="O180" i="7"/>
  <c r="G180" i="7"/>
  <c r="F180" i="7"/>
  <c r="E180" i="7"/>
  <c r="D181" i="7"/>
  <c r="K181" i="7" l="1"/>
  <c r="I181" i="7"/>
  <c r="M181" i="7"/>
  <c r="O181" i="7"/>
  <c r="G181" i="7"/>
  <c r="F181" i="7"/>
  <c r="E181" i="7"/>
  <c r="D182" i="7"/>
  <c r="K182" i="7" l="1"/>
  <c r="I182" i="7"/>
  <c r="M182" i="7"/>
  <c r="O182" i="7"/>
  <c r="G182" i="7"/>
  <c r="F182" i="7"/>
  <c r="E182" i="7"/>
  <c r="D183" i="7"/>
  <c r="I183" i="7" l="1"/>
  <c r="K183" i="7"/>
  <c r="M183" i="7"/>
  <c r="O183" i="7"/>
  <c r="G183" i="7"/>
  <c r="F183" i="7"/>
  <c r="E183" i="7"/>
  <c r="D184" i="7"/>
  <c r="I184" i="7" l="1"/>
  <c r="K184" i="7"/>
  <c r="M184" i="7"/>
  <c r="O184" i="7"/>
  <c r="G184" i="7"/>
  <c r="F184" i="7"/>
  <c r="E184" i="7"/>
  <c r="D185" i="7"/>
  <c r="K185" i="7" l="1"/>
  <c r="I185" i="7"/>
  <c r="M185" i="7"/>
  <c r="O185" i="7"/>
  <c r="G185" i="7"/>
  <c r="F185" i="7"/>
  <c r="E185" i="7"/>
  <c r="D186" i="7"/>
  <c r="K186" i="7" l="1"/>
  <c r="I186" i="7"/>
  <c r="M186" i="7"/>
  <c r="O186" i="7"/>
  <c r="G186" i="7"/>
  <c r="F186" i="7"/>
  <c r="E186" i="7"/>
  <c r="D187" i="7"/>
  <c r="I187" i="7" l="1"/>
  <c r="K187" i="7"/>
  <c r="M187" i="7"/>
  <c r="O187" i="7"/>
  <c r="G187" i="7"/>
  <c r="F187" i="7"/>
  <c r="E187" i="7"/>
  <c r="D188" i="7"/>
  <c r="I188" i="7" l="1"/>
  <c r="K188" i="7"/>
  <c r="M188" i="7"/>
  <c r="O188" i="7"/>
  <c r="G188" i="7"/>
  <c r="F188" i="7"/>
  <c r="E188" i="7"/>
  <c r="D189" i="7"/>
  <c r="K189" i="7" l="1"/>
  <c r="I189" i="7"/>
  <c r="M189" i="7"/>
  <c r="O189" i="7"/>
  <c r="G189" i="7"/>
  <c r="F189" i="7"/>
  <c r="E189" i="7"/>
  <c r="D190" i="7"/>
  <c r="K190" i="7" l="1"/>
  <c r="I190" i="7"/>
  <c r="M190" i="7"/>
  <c r="O190" i="7"/>
  <c r="G190" i="7"/>
  <c r="F190" i="7"/>
  <c r="E190" i="7"/>
  <c r="D191" i="7"/>
  <c r="I191" i="7" l="1"/>
  <c r="K191" i="7"/>
  <c r="M191" i="7"/>
  <c r="O191" i="7"/>
  <c r="G191" i="7"/>
  <c r="F191" i="7"/>
  <c r="E191" i="7"/>
  <c r="D192" i="7"/>
  <c r="I192" i="7" l="1"/>
  <c r="K192" i="7"/>
  <c r="M192" i="7"/>
  <c r="O192" i="7"/>
  <c r="G192" i="7"/>
  <c r="F192" i="7"/>
  <c r="E192" i="7"/>
  <c r="D193" i="7"/>
  <c r="K193" i="7" l="1"/>
  <c r="I193" i="7"/>
  <c r="M193" i="7"/>
  <c r="O193" i="7"/>
  <c r="G193" i="7"/>
  <c r="F193" i="7"/>
  <c r="E193" i="7"/>
  <c r="D194" i="7"/>
  <c r="K194" i="7" l="1"/>
  <c r="I194" i="7"/>
  <c r="M194" i="7"/>
  <c r="O194" i="7"/>
  <c r="G194" i="7"/>
  <c r="F194" i="7"/>
  <c r="E194" i="7"/>
  <c r="D195" i="7"/>
  <c r="I195" i="7" l="1"/>
  <c r="K195" i="7"/>
  <c r="M195" i="7"/>
  <c r="O195" i="7"/>
  <c r="G195" i="7"/>
  <c r="F195" i="7"/>
  <c r="E195" i="7"/>
  <c r="D196" i="7"/>
  <c r="I196" i="7" l="1"/>
  <c r="K196" i="7"/>
  <c r="M196" i="7"/>
  <c r="O196" i="7"/>
  <c r="G196" i="7"/>
  <c r="F196" i="7"/>
  <c r="E196" i="7"/>
  <c r="D197" i="7"/>
  <c r="K197" i="7" l="1"/>
  <c r="I197" i="7"/>
  <c r="M197" i="7"/>
  <c r="O197" i="7"/>
  <c r="G197" i="7"/>
  <c r="F197" i="7"/>
  <c r="E197" i="7"/>
  <c r="D198" i="7"/>
  <c r="K198" i="7" l="1"/>
  <c r="I198" i="7"/>
  <c r="M198" i="7"/>
  <c r="O198" i="7"/>
  <c r="G198" i="7"/>
  <c r="F198" i="7"/>
  <c r="E198" i="7"/>
  <c r="D199" i="7"/>
  <c r="I199" i="7" l="1"/>
  <c r="K199" i="7"/>
  <c r="M199" i="7"/>
  <c r="O199" i="7"/>
  <c r="G199" i="7"/>
  <c r="F199" i="7"/>
  <c r="E199" i="7"/>
  <c r="D200" i="7"/>
  <c r="I200" i="7" l="1"/>
  <c r="K200" i="7"/>
  <c r="M200" i="7"/>
  <c r="O200" i="7"/>
  <c r="G200" i="7"/>
  <c r="F200" i="7"/>
  <c r="E200" i="7"/>
  <c r="D201" i="7"/>
  <c r="K201" i="7" l="1"/>
  <c r="I201" i="7"/>
  <c r="M201" i="7"/>
  <c r="O201" i="7"/>
  <c r="G201" i="7"/>
  <c r="F201" i="7"/>
  <c r="E201" i="7"/>
  <c r="D202" i="7"/>
  <c r="K202" i="7" l="1"/>
  <c r="I202" i="7"/>
  <c r="M202" i="7"/>
  <c r="O202" i="7"/>
  <c r="G202" i="7"/>
  <c r="F202" i="7"/>
  <c r="E202" i="7"/>
  <c r="D203" i="7"/>
  <c r="I203" i="7" l="1"/>
  <c r="K203" i="7"/>
  <c r="M203" i="7"/>
  <c r="O203" i="7"/>
  <c r="G203" i="7"/>
  <c r="F203" i="7"/>
  <c r="E203" i="7"/>
  <c r="D204" i="7"/>
  <c r="I204" i="7" l="1"/>
  <c r="K204" i="7"/>
  <c r="M204" i="7"/>
  <c r="O204" i="7"/>
  <c r="G204" i="7"/>
  <c r="F204" i="7"/>
  <c r="E204" i="7"/>
  <c r="D205" i="7"/>
  <c r="K205" i="7" l="1"/>
  <c r="I205" i="7"/>
  <c r="M205" i="7"/>
  <c r="O205" i="7"/>
  <c r="G205" i="7"/>
  <c r="F205" i="7"/>
  <c r="E205" i="7"/>
  <c r="D206" i="7"/>
  <c r="K206" i="7" l="1"/>
  <c r="I206" i="7"/>
  <c r="M206" i="7"/>
  <c r="O206" i="7"/>
  <c r="G206" i="7"/>
  <c r="F206" i="7"/>
  <c r="E206" i="7"/>
  <c r="D207" i="7"/>
  <c r="I207" i="7" l="1"/>
  <c r="K207" i="7"/>
  <c r="M207" i="7"/>
  <c r="O207" i="7"/>
  <c r="G207" i="7"/>
  <c r="F207" i="7"/>
  <c r="E207" i="7"/>
  <c r="D208" i="7"/>
  <c r="I208" i="7" l="1"/>
  <c r="K208" i="7"/>
  <c r="M208" i="7"/>
  <c r="O208" i="7"/>
  <c r="G208" i="7"/>
  <c r="F208" i="7"/>
  <c r="E208" i="7"/>
  <c r="D209" i="7"/>
  <c r="K209" i="7" l="1"/>
  <c r="I209" i="7"/>
  <c r="M209" i="7"/>
  <c r="O209" i="7"/>
  <c r="G209" i="7"/>
  <c r="F209" i="7"/>
  <c r="E209" i="7"/>
  <c r="D210" i="7"/>
  <c r="K210" i="7" l="1"/>
  <c r="I210" i="7"/>
  <c r="M210" i="7"/>
  <c r="O210" i="7"/>
  <c r="G210" i="7"/>
  <c r="F210" i="7"/>
  <c r="E210" i="7"/>
  <c r="D211" i="7"/>
  <c r="I211" i="7" l="1"/>
  <c r="K211" i="7"/>
  <c r="M211" i="7"/>
  <c r="O211" i="7"/>
  <c r="G211" i="7"/>
  <c r="F211" i="7"/>
  <c r="E211" i="7"/>
  <c r="D212" i="7"/>
  <c r="I212" i="7" l="1"/>
  <c r="K212" i="7"/>
  <c r="M212" i="7"/>
  <c r="O212" i="7"/>
  <c r="G212" i="7"/>
  <c r="F212" i="7"/>
  <c r="E212" i="7"/>
  <c r="D213" i="7"/>
  <c r="K213" i="7" l="1"/>
  <c r="I213" i="7"/>
  <c r="M213" i="7"/>
  <c r="O213" i="7"/>
  <c r="G213" i="7"/>
  <c r="F213" i="7"/>
  <c r="E213" i="7"/>
  <c r="D214" i="7"/>
  <c r="K214" i="7" l="1"/>
  <c r="I214" i="7"/>
  <c r="M214" i="7"/>
  <c r="O214" i="7"/>
  <c r="G214" i="7"/>
  <c r="F214" i="7"/>
  <c r="E214" i="7"/>
  <c r="D215" i="7"/>
  <c r="I215" i="7" l="1"/>
  <c r="K215" i="7"/>
  <c r="M215" i="7"/>
  <c r="O215" i="7"/>
  <c r="G215" i="7"/>
  <c r="F215" i="7"/>
  <c r="E215" i="7"/>
  <c r="D216" i="7"/>
  <c r="I216" i="7" l="1"/>
  <c r="K216" i="7"/>
  <c r="M216" i="7"/>
  <c r="O216" i="7"/>
  <c r="G216" i="7"/>
  <c r="F216" i="7"/>
  <c r="E216" i="7"/>
  <c r="D217" i="7"/>
  <c r="K217" i="7" l="1"/>
  <c r="I217" i="7"/>
  <c r="M217" i="7"/>
  <c r="O217" i="7"/>
  <c r="G217" i="7"/>
  <c r="F217" i="7"/>
  <c r="E217" i="7"/>
  <c r="D218" i="7"/>
  <c r="K218" i="7" l="1"/>
  <c r="I218" i="7"/>
  <c r="M218" i="7"/>
  <c r="O218" i="7"/>
  <c r="G218" i="7"/>
  <c r="F218" i="7"/>
  <c r="E218" i="7"/>
  <c r="D219" i="7"/>
  <c r="I219" i="7" l="1"/>
  <c r="K219" i="7"/>
  <c r="M219" i="7"/>
  <c r="O219" i="7"/>
  <c r="G219" i="7"/>
  <c r="F219" i="7"/>
  <c r="E219" i="7"/>
  <c r="D220" i="7"/>
  <c r="I220" i="7" l="1"/>
  <c r="K220" i="7"/>
  <c r="M220" i="7"/>
  <c r="O220" i="7"/>
  <c r="G220" i="7"/>
  <c r="F220" i="7"/>
  <c r="E220" i="7"/>
  <c r="D221" i="7"/>
  <c r="K221" i="7" l="1"/>
  <c r="I221" i="7"/>
  <c r="M221" i="7"/>
  <c r="O221" i="7"/>
  <c r="G221" i="7"/>
  <c r="F221" i="7"/>
  <c r="E221" i="7"/>
  <c r="D222" i="7"/>
  <c r="K222" i="7" l="1"/>
  <c r="I222" i="7"/>
  <c r="M222" i="7"/>
  <c r="O222" i="7"/>
  <c r="G222" i="7"/>
  <c r="F222" i="7"/>
  <c r="E222" i="7"/>
  <c r="D223" i="7"/>
  <c r="I223" i="7" l="1"/>
  <c r="K223" i="7"/>
  <c r="M223" i="7"/>
  <c r="O223" i="7"/>
  <c r="G223" i="7"/>
  <c r="F223" i="7"/>
  <c r="E223" i="7"/>
  <c r="D224" i="7"/>
  <c r="I224" i="7" l="1"/>
  <c r="K224" i="7"/>
  <c r="M224" i="7"/>
  <c r="O224" i="7"/>
  <c r="G224" i="7"/>
  <c r="F224" i="7"/>
  <c r="E224" i="7"/>
  <c r="D225" i="7"/>
  <c r="K225" i="7" l="1"/>
  <c r="I225" i="7"/>
  <c r="M225" i="7"/>
  <c r="O225" i="7"/>
  <c r="G225" i="7"/>
  <c r="F225" i="7"/>
  <c r="E225" i="7"/>
  <c r="D226" i="7"/>
  <c r="K226" i="7" l="1"/>
  <c r="I226" i="7"/>
  <c r="M226" i="7"/>
  <c r="O226" i="7"/>
  <c r="G226" i="7"/>
  <c r="F226" i="7"/>
  <c r="E226" i="7"/>
  <c r="D227" i="7"/>
  <c r="I227" i="7" l="1"/>
  <c r="K227" i="7"/>
  <c r="M227" i="7"/>
  <c r="O227" i="7"/>
  <c r="G227" i="7"/>
  <c r="F227" i="7"/>
  <c r="E227" i="7"/>
  <c r="D228" i="7"/>
  <c r="I228" i="7" l="1"/>
  <c r="K228" i="7"/>
  <c r="M228" i="7"/>
  <c r="O228" i="7"/>
  <c r="G228" i="7"/>
  <c r="F228" i="7"/>
  <c r="E228" i="7"/>
  <c r="D229" i="7"/>
  <c r="K229" i="7" l="1"/>
  <c r="I229" i="7"/>
  <c r="M229" i="7"/>
  <c r="O229" i="7"/>
  <c r="G229" i="7"/>
  <c r="F229" i="7"/>
  <c r="E229" i="7"/>
  <c r="D230" i="7"/>
  <c r="K230" i="7" l="1"/>
  <c r="I230" i="7"/>
  <c r="M230" i="7"/>
  <c r="O230" i="7"/>
  <c r="G230" i="7"/>
  <c r="F230" i="7"/>
  <c r="E230" i="7"/>
  <c r="D231" i="7"/>
  <c r="I231" i="7" l="1"/>
  <c r="K231" i="7"/>
  <c r="M231" i="7"/>
  <c r="O231" i="7"/>
  <c r="G231" i="7"/>
  <c r="F231" i="7"/>
  <c r="E231" i="7"/>
  <c r="D232" i="7"/>
  <c r="I232" i="7" l="1"/>
  <c r="K232" i="7"/>
  <c r="M232" i="7"/>
  <c r="O232" i="7"/>
  <c r="G232" i="7"/>
  <c r="F232" i="7"/>
  <c r="E232" i="7"/>
  <c r="D233" i="7"/>
  <c r="K233" i="7" l="1"/>
  <c r="I233" i="7"/>
  <c r="M233" i="7"/>
  <c r="O233" i="7"/>
  <c r="G233" i="7"/>
  <c r="F233" i="7"/>
  <c r="E233" i="7"/>
  <c r="D234" i="7"/>
  <c r="K234" i="7" l="1"/>
  <c r="I234" i="7"/>
  <c r="M234" i="7"/>
  <c r="O234" i="7"/>
  <c r="G234" i="7"/>
  <c r="F234" i="7"/>
  <c r="E234" i="7"/>
  <c r="D235" i="7"/>
  <c r="I235" i="7" l="1"/>
  <c r="K235" i="7"/>
  <c r="M235" i="7"/>
  <c r="O235" i="7"/>
  <c r="G235" i="7"/>
  <c r="F235" i="7"/>
  <c r="E235" i="7"/>
  <c r="D236" i="7"/>
  <c r="I236" i="7" l="1"/>
  <c r="K236" i="7"/>
  <c r="M236" i="7"/>
  <c r="O236" i="7"/>
  <c r="G236" i="7"/>
  <c r="F236" i="7"/>
  <c r="E236" i="7"/>
  <c r="D237" i="7"/>
  <c r="K237" i="7" l="1"/>
  <c r="I237" i="7"/>
  <c r="M237" i="7"/>
  <c r="O237" i="7"/>
  <c r="G237" i="7"/>
  <c r="F237" i="7"/>
  <c r="E237" i="7"/>
  <c r="D238" i="7"/>
  <c r="K238" i="7" l="1"/>
  <c r="I238" i="7"/>
  <c r="M238" i="7"/>
  <c r="O238" i="7"/>
  <c r="G238" i="7"/>
  <c r="F238" i="7"/>
  <c r="E238" i="7"/>
</calcChain>
</file>

<file path=xl/sharedStrings.xml><?xml version="1.0" encoding="utf-8"?>
<sst xmlns="http://schemas.openxmlformats.org/spreadsheetml/2006/main" count="745" uniqueCount="101">
  <si>
    <t>height</t>
  </si>
  <si>
    <t>thickness</t>
  </si>
  <si>
    <t>Base Mesh</t>
  </si>
  <si>
    <t>Number of planes</t>
  </si>
  <si>
    <t>max thickness</t>
  </si>
  <si>
    <t>rod positions</t>
  </si>
  <si>
    <t>steps</t>
  </si>
  <si>
    <t>stroke</t>
  </si>
  <si>
    <t>stepsize</t>
  </si>
  <si>
    <t>Bank</t>
  </si>
  <si>
    <t>D</t>
  </si>
  <si>
    <t>Position</t>
  </si>
  <si>
    <t>elevations</t>
  </si>
  <si>
    <t>full insertion</t>
  </si>
  <si>
    <t>current position</t>
  </si>
  <si>
    <t>others</t>
  </si>
  <si>
    <t>inserts</t>
  </si>
  <si>
    <t>PY</t>
  </si>
  <si>
    <t>TP</t>
  </si>
  <si>
    <t>modifications</t>
  </si>
  <si>
    <t>old</t>
  </si>
  <si>
    <t>new</t>
  </si>
  <si>
    <t>nmod</t>
  </si>
  <si>
    <t>npart</t>
  </si>
  <si>
    <t>average</t>
  </si>
  <si>
    <t>min</t>
  </si>
  <si>
    <t>max</t>
  </si>
  <si>
    <t>Problem 4</t>
  </si>
  <si>
    <t>Planes</t>
  </si>
  <si>
    <t>keff</t>
  </si>
  <si>
    <t>conventional</t>
  </si>
  <si>
    <t>subplane</t>
  </si>
  <si>
    <t>diff</t>
  </si>
  <si>
    <t>rms</t>
  </si>
  <si>
    <t>Cores</t>
  </si>
  <si>
    <t>Power Differences</t>
  </si>
  <si>
    <t>Outer Iterations</t>
  </si>
  <si>
    <t>CMFD Iterations</t>
  </si>
  <si>
    <t>core-hours</t>
  </si>
  <si>
    <t>seconds</t>
  </si>
  <si>
    <t>Runtime</t>
  </si>
  <si>
    <t>Problem 5</t>
  </si>
  <si>
    <t>p4</t>
  </si>
  <si>
    <t>p5</t>
  </si>
  <si>
    <t>other CR</t>
  </si>
  <si>
    <t>number of planes</t>
  </si>
  <si>
    <t>Heights</t>
  </si>
  <si>
    <t>Thickness</t>
  </si>
  <si>
    <t>Max Thickness</t>
  </si>
  <si>
    <t>Ratio</t>
  </si>
  <si>
    <t>Base 30</t>
  </si>
  <si>
    <t>heights</t>
  </si>
  <si>
    <t>pos steps</t>
  </si>
  <si>
    <t>pos</t>
  </si>
  <si>
    <t>normal</t>
  </si>
  <si>
    <t>ref</t>
  </si>
  <si>
    <t>Rod Type</t>
  </si>
  <si>
    <t>Cusping Method</t>
  </si>
  <si>
    <t>Reference</t>
  </si>
  <si>
    <t>Decusping</t>
  </si>
  <si>
    <t>AIC</t>
  </si>
  <si>
    <t>B4C</t>
  </si>
  <si>
    <t>TUN</t>
  </si>
  <si>
    <t>HET</t>
  </si>
  <si>
    <t>none</t>
  </si>
  <si>
    <t>polynomial</t>
  </si>
  <si>
    <t>1dcpm</t>
  </si>
  <si>
    <t>Speedup</t>
  </si>
  <si>
    <t/>
  </si>
  <si>
    <t>Problem 3</t>
  </si>
  <si>
    <t>axial_mesh</t>
  </si>
  <si>
    <t>state pos</t>
  </si>
  <si>
    <t>step size</t>
  </si>
  <si>
    <t>Part_16.txt</t>
  </si>
  <si>
    <t>Part_32.txt</t>
  </si>
  <si>
    <t>Steps</t>
  </si>
  <si>
    <t>None</t>
  </si>
  <si>
    <t>Poly</t>
  </si>
  <si>
    <t>Subplane</t>
  </si>
  <si>
    <t>k-eff</t>
  </si>
  <si>
    <t>start</t>
  </si>
  <si>
    <t>Tip Position</t>
  </si>
  <si>
    <t>B4C Pos</t>
  </si>
  <si>
    <t>AIC Pos</t>
  </si>
  <si>
    <t>AVERAGE</t>
  </si>
  <si>
    <t>Percent</t>
  </si>
  <si>
    <t>Keno</t>
  </si>
  <si>
    <t>MPACT</t>
  </si>
  <si>
    <t>Diff</t>
  </si>
  <si>
    <t>RMS</t>
  </si>
  <si>
    <t>Max</t>
  </si>
  <si>
    <t>Pin Powers</t>
  </si>
  <si>
    <t>Method</t>
  </si>
  <si>
    <t>Polynomial</t>
  </si>
  <si>
    <t>1D CP</t>
  </si>
  <si>
    <t>n/a</t>
  </si>
  <si>
    <t>k-eff sigma</t>
  </si>
  <si>
    <t>Pin Powers sigma</t>
  </si>
  <si>
    <t>b4c</t>
  </si>
  <si>
    <t>aic</t>
  </si>
  <si>
    <t>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</si>
</sst>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##\%"/>
    <numFmt numFmtId="165" formatCode="0.00000000000000"/>
    <numFmt numFmtId="166" formatCode="0.0##\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/>
      <top style="thin">
        <color rgb="FF7F7F7F"/>
      </top>
      <bottom/>
      <diagonal/>
    </border>
    <border>
      <left/>
      <right style="thin">
        <color rgb="FFB2B2B2"/>
      </right>
      <top style="thin">
        <color rgb="FF7F7F7F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1" fillId="7" borderId="3" applyNumberFormat="0" applyFont="0" applyAlignment="0" applyProtection="0"/>
  </cellStyleXfs>
  <cellXfs count="63">
    <xf numFmtId="0" fontId="0" fillId="0" borderId="0" xfId="0"/>
    <xf numFmtId="0" fontId="0" fillId="0" borderId="0" xfId="0" applyAlignment="1"/>
    <xf numFmtId="0" fontId="2" fillId="2" borderId="0" xfId="1"/>
    <xf numFmtId="0" fontId="3" fillId="3" borderId="0" xfId="2"/>
    <xf numFmtId="0" fontId="4" fillId="4" borderId="0" xfId="3"/>
    <xf numFmtId="0" fontId="7" fillId="6" borderId="0" xfId="5" applyFont="1" applyBorder="1" applyAlignment="1">
      <alignment horizontal="center" vertical="center"/>
    </xf>
    <xf numFmtId="0" fontId="7" fillId="2" borderId="0" xfId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7" borderId="3" xfId="6" applyFont="1"/>
    <xf numFmtId="0" fontId="5" fillId="5" borderId="1" xfId="4"/>
    <xf numFmtId="0" fontId="3" fillId="3" borderId="2" xfId="2" applyBorder="1"/>
    <xf numFmtId="164" fontId="2" fillId="2" borderId="0" xfId="1" applyNumberFormat="1"/>
    <xf numFmtId="165" fontId="0" fillId="0" borderId="0" xfId="0" applyNumberFormat="1"/>
    <xf numFmtId="0" fontId="3" fillId="3" borderId="0" xfId="2" applyBorder="1"/>
    <xf numFmtId="0" fontId="5" fillId="5" borderId="1" xfId="4" quotePrefix="1"/>
    <xf numFmtId="0" fontId="5" fillId="5" borderId="1" xfId="4" applyNumberFormat="1"/>
    <xf numFmtId="11" fontId="0" fillId="0" borderId="0" xfId="0" applyNumberFormat="1"/>
    <xf numFmtId="0" fontId="0" fillId="0" borderId="0" xfId="0" applyAlignment="1"/>
    <xf numFmtId="0" fontId="5" fillId="5" borderId="1" xfId="4" applyAlignment="1">
      <alignment horizontal="center"/>
    </xf>
    <xf numFmtId="0" fontId="5" fillId="5" borderId="4" xfId="4" applyBorder="1" applyAlignment="1">
      <alignment horizontal="center"/>
    </xf>
    <xf numFmtId="0" fontId="5" fillId="5" borderId="0" xfId="4" applyBorder="1" applyAlignment="1">
      <alignment horizontal="center"/>
    </xf>
    <xf numFmtId="0" fontId="5" fillId="5" borderId="5" xfId="4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2" borderId="0" xfId="1" applyNumberFormat="1"/>
    <xf numFmtId="1" fontId="2" fillId="2" borderId="0" xfId="1" applyNumberFormat="1"/>
    <xf numFmtId="166" fontId="2" fillId="2" borderId="0" xfId="1" applyNumberFormat="1"/>
    <xf numFmtId="166" fontId="2" fillId="2" borderId="0" xfId="1" quotePrefix="1" applyNumberFormat="1"/>
    <xf numFmtId="164" fontId="3" fillId="3" borderId="0" xfId="2" applyNumberFormat="1"/>
    <xf numFmtId="0" fontId="5" fillId="7" borderId="3" xfId="6" applyFont="1"/>
    <xf numFmtId="0" fontId="2" fillId="7" borderId="3" xfId="6" applyFont="1"/>
    <xf numFmtId="0" fontId="5" fillId="5" borderId="1" xfId="4" applyAlignment="1">
      <alignment horizontal="center" vertical="center"/>
    </xf>
    <xf numFmtId="166" fontId="3" fillId="3" borderId="0" xfId="2" applyNumberFormat="1"/>
    <xf numFmtId="0" fontId="5" fillId="7" borderId="3" xfId="6" applyFont="1" applyAlignment="1">
      <alignment horizontal="center" vertical="center"/>
    </xf>
    <xf numFmtId="0" fontId="4" fillId="7" borderId="3" xfId="6" applyFont="1"/>
    <xf numFmtId="0" fontId="0" fillId="7" borderId="0" xfId="6" applyFont="1" applyBorder="1"/>
    <xf numFmtId="0" fontId="5" fillId="7" borderId="3" xfId="6" applyFont="1" applyAlignment="1">
      <alignment horizontal="center" vertical="center"/>
    </xf>
    <xf numFmtId="0" fontId="5" fillId="5" borderId="1" xfId="4" applyAlignment="1">
      <alignment horizontal="center" vertical="center"/>
    </xf>
    <xf numFmtId="0" fontId="0" fillId="0" borderId="0" xfId="0" applyAlignment="1"/>
    <xf numFmtId="0" fontId="5" fillId="5" borderId="1" xfId="4" applyAlignment="1">
      <alignment horizontal="center"/>
    </xf>
    <xf numFmtId="0" fontId="5" fillId="5" borderId="4" xfId="4" applyBorder="1" applyAlignment="1">
      <alignment horizontal="center"/>
    </xf>
    <xf numFmtId="0" fontId="5" fillId="5" borderId="0" xfId="4" applyBorder="1" applyAlignment="1">
      <alignment horizontal="center"/>
    </xf>
    <xf numFmtId="0" fontId="5" fillId="5" borderId="5" xfId="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7" borderId="3" xfId="6" applyFont="1" applyAlignment="1">
      <alignment horizontal="center" vertical="center"/>
    </xf>
    <xf numFmtId="0" fontId="0" fillId="7" borderId="3" xfId="6" applyFont="1" applyAlignment="1">
      <alignment horizontal="center" vertical="center"/>
    </xf>
    <xf numFmtId="0" fontId="5" fillId="5" borderId="9" xfId="4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5" borderId="6" xfId="4" applyBorder="1" applyAlignment="1">
      <alignment horizontal="center"/>
    </xf>
    <xf numFmtId="0" fontId="5" fillId="5" borderId="7" xfId="4" applyBorder="1" applyAlignment="1">
      <alignment horizontal="center"/>
    </xf>
    <xf numFmtId="0" fontId="5" fillId="5" borderId="1" xfId="4" applyAlignment="1">
      <alignment horizontal="center" vertical="center"/>
    </xf>
    <xf numFmtId="0" fontId="5" fillId="5" borderId="10" xfId="4" applyBorder="1" applyAlignment="1">
      <alignment horizontal="center" vertical="center"/>
    </xf>
    <xf numFmtId="0" fontId="5" fillId="5" borderId="11" xfId="4" applyBorder="1" applyAlignment="1">
      <alignment horizontal="center" vertical="center"/>
    </xf>
    <xf numFmtId="0" fontId="3" fillId="3" borderId="9" xfId="2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3" fillId="3" borderId="11" xfId="2" applyBorder="1" applyAlignment="1">
      <alignment horizontal="center" vertical="center"/>
    </xf>
    <xf numFmtId="0" fontId="0" fillId="7" borderId="12" xfId="6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7" borderId="14" xfId="6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16" xfId="6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7"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8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7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3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AIC</c:v>
          </c:tx>
          <c:spPr>
            <a:ln w="28575">
              <a:noFill/>
            </a:ln>
          </c:spPr>
          <c:trendline>
            <c:trendlineType val="poly"/>
            <c:order val="6"/>
            <c:dispRSqr val="0"/>
            <c:dispEq val="1"/>
            <c:trendlineLbl>
              <c:layout>
                <c:manualLayout>
                  <c:x val="-9.8562822673814748E-2"/>
                  <c:y val="0.46328937102071105"/>
                </c:manualLayout>
              </c:layout>
              <c:tx>
                <c:rich>
                  <a:bodyPr/>
                  <a:lstStyle/>
                  <a:p>
                    <a:pPr>
                      <a:defRPr sz="1200"/>
                    </a:pPr>
                    <a:r>
                      <a:rPr lang="en-US" sz="1200" baseline="0"/>
                      <a:t>y = 38.099x</a:t>
                    </a:r>
                    <a:r>
                      <a:rPr lang="en-US" sz="1200" baseline="30000"/>
                      <a:t>6</a:t>
                    </a:r>
                    <a:r>
                      <a:rPr lang="en-US" sz="1200" baseline="0"/>
                      <a:t> - 95.018x</a:t>
                    </a:r>
                    <a:r>
                      <a:rPr lang="en-US" sz="1200" baseline="30000"/>
                      <a:t>5</a:t>
                    </a:r>
                    <a:r>
                      <a:rPr lang="en-US" sz="1200" baseline="0"/>
                      <a:t> + 89.45x</a:t>
                    </a:r>
                    <a:r>
                      <a:rPr lang="en-US" sz="1200" baseline="30000"/>
                      <a:t>4</a:t>
                    </a:r>
                    <a:r>
                      <a:rPr lang="en-US" sz="1200" baseline="0"/>
                      <a:t> - </a:t>
                    </a:r>
                  </a:p>
                  <a:p>
                    <a:pPr>
                      <a:defRPr sz="1200"/>
                    </a:pPr>
                    <a:r>
                      <a:rPr lang="en-US" sz="1200" baseline="0"/>
                      <a:t>38.708x</a:t>
                    </a:r>
                    <a:r>
                      <a:rPr lang="en-US" sz="1200" baseline="30000"/>
                      <a:t>3</a:t>
                    </a:r>
                    <a:r>
                      <a:rPr lang="en-US" sz="1200" baseline="0"/>
                      <a:t> + 7.6287x</a:t>
                    </a:r>
                    <a:r>
                      <a:rPr lang="en-US" sz="1200" baseline="30000"/>
                      <a:t>2</a:t>
                    </a:r>
                    <a:r>
                      <a:rPr lang="en-US" sz="1200" baseline="0"/>
                      <a:t> - 0.4521x + 1E-09</a:t>
                    </a:r>
                    <a:endParaRPr lang="en-US" sz="1200"/>
                  </a:p>
                </c:rich>
              </c:tx>
              <c:numFmt formatCode="General" sourceLinked="0"/>
            </c:trendlineLbl>
          </c:trendline>
          <c:xVal>
            <c:numRef>
              <c:f>'Rod Cusping SS Results'!$T$16:$T$66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</c:numCache>
            </c:numRef>
          </c:xVal>
          <c:yVal>
            <c:numRef>
              <c:f>'Rod Cusping SS Results'!$V$16:$V$66</c:f>
              <c:numCache>
                <c:formatCode>General</c:formatCode>
                <c:ptCount val="51"/>
                <c:pt idx="0">
                  <c:v>0</c:v>
                </c:pt>
                <c:pt idx="1">
                  <c:v>-6.2861736192639994E-3</c:v>
                </c:pt>
                <c:pt idx="2">
                  <c:v>-8.1359737896959956E-3</c:v>
                </c:pt>
                <c:pt idx="3">
                  <c:v>-6.9364444498560005E-3</c:v>
                </c:pt>
                <c:pt idx="4">
                  <c:v>-3.8003115581439879E-3</c:v>
                </c:pt>
                <c:pt idx="5">
                  <c:v>4.0191900000000232E-4</c:v>
                </c:pt>
                <c:pt idx="6">
                  <c:v>5.0116191068160162E-3</c:v>
                </c:pt>
                <c:pt idx="7">
                  <c:v>9.5534517088639928E-3</c:v>
                </c:pt>
                <c:pt idx="8">
                  <c:v>1.3708539715584061E-2</c:v>
                </c:pt>
                <c:pt idx="9">
                  <c:v>1.728939049977599E-2</c:v>
                </c:pt>
                <c:pt idx="10">
                  <c:v>2.0216576000000014E-2</c:v>
                </c:pt>
                <c:pt idx="11">
                  <c:v>2.2497168424896054E-2</c:v>
                </c:pt>
                <c:pt idx="12">
                  <c:v>2.4204931559424003E-2</c:v>
                </c:pt>
                <c:pt idx="13">
                  <c:v>2.5462267673024126E-2</c:v>
                </c:pt>
                <c:pt idx="14">
                  <c:v>2.6423920029695968E-2</c:v>
                </c:pt>
                <c:pt idx="15">
                  <c:v>2.7262431000000125E-2</c:v>
                </c:pt>
                <c:pt idx="16">
                  <c:v>2.8155355774976361E-2</c:v>
                </c:pt>
                <c:pt idx="17">
                  <c:v>2.9274231681984168E-2</c:v>
                </c:pt>
                <c:pt idx="18">
                  <c:v>3.0775303102464152E-2</c:v>
                </c:pt>
                <c:pt idx="19">
                  <c:v>3.279200199161654E-2</c:v>
                </c:pt>
                <c:pt idx="20">
                  <c:v>3.5429184000000141E-2</c:v>
                </c:pt>
                <c:pt idx="21">
                  <c:v>3.8759120197056074E-2</c:v>
                </c:pt>
                <c:pt idx="22">
                  <c:v>4.2819244396543388E-2</c:v>
                </c:pt>
                <c:pt idx="23">
                  <c:v>4.7611656083902942E-2</c:v>
                </c:pt>
                <c:pt idx="24">
                  <c:v>5.3104378945535935E-2</c:v>
                </c:pt>
                <c:pt idx="25">
                  <c:v>5.9234375000000283E-2</c:v>
                </c:pt>
                <c:pt idx="26">
                  <c:v>6.5912314331136757E-2</c:v>
                </c:pt>
                <c:pt idx="27">
                  <c:v>7.302910042310462E-2</c:v>
                </c:pt>
                <c:pt idx="28">
                  <c:v>8.0464151097344727E-2</c:v>
                </c:pt>
                <c:pt idx="29">
                  <c:v>8.8095435051455118E-2</c:v>
                </c:pt>
                <c:pt idx="30">
                  <c:v>9.5811264000000618E-2</c:v>
                </c:pt>
                <c:pt idx="31">
                  <c:v>0.10352384041721852</c:v>
                </c:pt>
                <c:pt idx="32">
                  <c:v>0.1111845608816644</c:v>
                </c:pt>
                <c:pt idx="33">
                  <c:v>0.11880107502278303</c:v>
                </c:pt>
                <c:pt idx="34">
                  <c:v>0.12645610006937558</c:v>
                </c:pt>
                <c:pt idx="35">
                  <c:v>0.13432799099999659</c:v>
                </c:pt>
                <c:pt idx="36">
                  <c:v>0.14271306629529601</c:v>
                </c:pt>
                <c:pt idx="37">
                  <c:v>0.15204968929222318</c:v>
                </c:pt>
                <c:pt idx="38">
                  <c:v>0.1629441051402214</c:v>
                </c:pt>
                <c:pt idx="39">
                  <c:v>0.17619803335930051</c:v>
                </c:pt>
                <c:pt idx="40">
                  <c:v>0.19283801600000139</c:v>
                </c:pt>
                <c:pt idx="41">
                  <c:v>0.21414652140537704</c:v>
                </c:pt>
                <c:pt idx="42">
                  <c:v>0.24169480357478434</c:v>
                </c:pt>
                <c:pt idx="43">
                  <c:v>0.27737751712968262</c:v>
                </c:pt>
                <c:pt idx="44">
                  <c:v>0.32344908788121884</c:v>
                </c:pt>
                <c:pt idx="45">
                  <c:v>0.38256183899999385</c:v>
                </c:pt>
                <c:pt idx="46">
                  <c:v>0.45780587278744278</c:v>
                </c:pt>
                <c:pt idx="47">
                  <c:v>0.5527507080493308</c:v>
                </c:pt>
                <c:pt idx="48">
                  <c:v>0.67148867307109583</c:v>
                </c:pt>
                <c:pt idx="49">
                  <c:v>0.81868005419515555</c:v>
                </c:pt>
                <c:pt idx="50">
                  <c:v>0.99960000000000804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B7-40B8-8BEC-06E47B500CE7}"/>
            </c:ext>
          </c:extLst>
        </c:ser>
        <c:ser>
          <c:idx val="1"/>
          <c:order val="1"/>
          <c:tx>
            <c:v>B4C</c:v>
          </c:tx>
          <c:spPr>
            <a:ln w="28575">
              <a:noFill/>
            </a:ln>
          </c:spPr>
          <c:trendline>
            <c:trendlineType val="poly"/>
            <c:order val="6"/>
            <c:dispRSqr val="0"/>
            <c:dispEq val="1"/>
            <c:trendlineLbl>
              <c:layout>
                <c:manualLayout>
                  <c:x val="-7.7939710761607611E-3"/>
                  <c:y val="0.68964406583573401"/>
                </c:manualLayout>
              </c:layout>
              <c:tx>
                <c:rich>
                  <a:bodyPr/>
                  <a:lstStyle/>
                  <a:p>
                    <a:pPr>
                      <a:defRPr sz="1200"/>
                    </a:pPr>
                    <a:r>
                      <a:rPr lang="en-US" sz="1200" baseline="0"/>
                      <a:t>y = 46.843x</a:t>
                    </a:r>
                    <a:r>
                      <a:rPr lang="en-US" sz="1200" baseline="30000"/>
                      <a:t>6</a:t>
                    </a:r>
                    <a:r>
                      <a:rPr lang="en-US" sz="1200" baseline="0"/>
                      <a:t> - 117.14x</a:t>
                    </a:r>
                    <a:r>
                      <a:rPr lang="en-US" sz="1200" baseline="30000"/>
                      <a:t>5</a:t>
                    </a:r>
                    <a:r>
                      <a:rPr lang="en-US" sz="1200" baseline="0"/>
                      <a:t> + 109.78x</a:t>
                    </a:r>
                    <a:r>
                      <a:rPr lang="en-US" sz="1200" baseline="30000"/>
                      <a:t>4</a:t>
                    </a:r>
                    <a:r>
                      <a:rPr lang="en-US" sz="1200" baseline="0"/>
                      <a:t> - </a:t>
                    </a:r>
                  </a:p>
                  <a:p>
                    <a:pPr>
                      <a:defRPr sz="1200"/>
                    </a:pPr>
                    <a:r>
                      <a:rPr lang="en-US" sz="1200" baseline="0"/>
                      <a:t>47.104x</a:t>
                    </a:r>
                    <a:r>
                      <a:rPr lang="en-US" sz="1200" baseline="30000"/>
                      <a:t>3</a:t>
                    </a:r>
                    <a:r>
                      <a:rPr lang="en-US" sz="1200" baseline="0"/>
                      <a:t> + 9.1734x</a:t>
                    </a:r>
                    <a:r>
                      <a:rPr lang="en-US" sz="1200" baseline="30000"/>
                      <a:t>2</a:t>
                    </a:r>
                    <a:r>
                      <a:rPr lang="en-US" sz="1200" baseline="0"/>
                      <a:t> - 0.5527x + 1E-09</a:t>
                    </a:r>
                    <a:endParaRPr lang="en-US" sz="1200"/>
                  </a:p>
                </c:rich>
              </c:tx>
              <c:numFmt formatCode="General" sourceLinked="0"/>
            </c:trendlineLbl>
          </c:trendline>
          <c:xVal>
            <c:numRef>
              <c:f>'Rod Cusping SS Results'!$T$16:$T$66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</c:numCache>
            </c:numRef>
          </c:xVal>
          <c:yVal>
            <c:numRef>
              <c:f>'Rod Cusping SS Results'!$U$16:$U$66</c:f>
              <c:numCache>
                <c:formatCode>General</c:formatCode>
                <c:ptCount val="51"/>
                <c:pt idx="0">
                  <c:v>0</c:v>
                </c:pt>
                <c:pt idx="1">
                  <c:v>-7.7442790500479993E-3</c:v>
                </c:pt>
                <c:pt idx="2">
                  <c:v>-1.0175982467071996E-2</c:v>
                </c:pt>
                <c:pt idx="3">
                  <c:v>-8.9783777569919995E-3</c:v>
                </c:pt>
                <c:pt idx="4">
                  <c:v>-5.4984639406079911E-3</c:v>
                </c:pt>
                <c:pt idx="5">
                  <c:v>-7.8655699999998158E-4</c:v>
                </c:pt>
                <c:pt idx="6">
                  <c:v>4.3662832005120162E-3</c:v>
                </c:pt>
                <c:pt idx="7">
                  <c:v>9.3929845188480184E-3</c:v>
                </c:pt>
                <c:pt idx="8">
                  <c:v>1.3917352665088057E-2</c:v>
                </c:pt>
                <c:pt idx="9">
                  <c:v>1.7723119856832052E-2</c:v>
                </c:pt>
                <c:pt idx="10">
                  <c:v>2.0725152000000024E-2</c:v>
                </c:pt>
                <c:pt idx="11">
                  <c:v>2.2942814395072154E-2</c:v>
                </c:pt>
                <c:pt idx="12">
                  <c:v>2.447549596876817E-2</c:v>
                </c:pt>
                <c:pt idx="13">
                  <c:v>2.5480292031168198E-2</c:v>
                </c:pt>
                <c:pt idx="14">
                  <c:v>2.6151845558272158E-2</c:v>
                </c:pt>
                <c:pt idx="15">
                  <c:v>2.6704347000000149E-2</c:v>
                </c:pt>
                <c:pt idx="16">
                  <c:v>2.7355692613632313E-2</c:v>
                </c:pt>
                <c:pt idx="17">
                  <c:v>2.8313801322688209E-2</c:v>
                </c:pt>
                <c:pt idx="18">
                  <c:v>2.9765090101248726E-2</c:v>
                </c:pt>
                <c:pt idx="19">
                  <c:v>3.1865107883712579E-2</c:v>
                </c:pt>
                <c:pt idx="20">
                  <c:v>3.4731328000000256E-2</c:v>
                </c:pt>
                <c:pt idx="21">
                  <c:v>3.8438099136191728E-2</c:v>
                </c:pt>
                <c:pt idx="22">
                  <c:v>4.3013754820607486E-2</c:v>
                </c:pt>
                <c:pt idx="23">
                  <c:v>4.8439881435328902E-2</c:v>
                </c:pt>
                <c:pt idx="24">
                  <c:v>5.4652744753152183E-2</c:v>
                </c:pt>
                <c:pt idx="25">
                  <c:v>6.154687500000211E-2</c:v>
                </c:pt>
                <c:pt idx="26">
                  <c:v>6.8980810442751062E-2</c:v>
                </c:pt>
                <c:pt idx="27">
                  <c:v>7.6784999502527818E-2</c:v>
                </c:pt>
                <c:pt idx="28">
                  <c:v>8.47718613934072E-2</c:v>
                </c:pt>
                <c:pt idx="29">
                  <c:v>9.2748005286589441E-2</c:v>
                </c:pt>
                <c:pt idx="30">
                  <c:v>0.1005286080000003</c:v>
                </c:pt>
                <c:pt idx="31">
                  <c:v>0.10795395021331355</c:v>
                </c:pt>
                <c:pt idx="32">
                  <c:v>0.11490811120844446</c:v>
                </c:pt>
                <c:pt idx="33">
                  <c:v>0.12133982213549155</c:v>
                </c:pt>
                <c:pt idx="34">
                  <c:v>0.1272854778040351</c:v>
                </c:pt>
                <c:pt idx="35">
                  <c:v>0.13289430700000615</c:v>
                </c:pt>
                <c:pt idx="36">
                  <c:v>0.13845570132787355</c:v>
                </c:pt>
                <c:pt idx="37">
                  <c:v>0.14442870257836127</c:v>
                </c:pt>
                <c:pt idx="38">
                  <c:v>0.1514736486215682</c:v>
                </c:pt>
                <c:pt idx="39">
                  <c:v>0.16048597782546992</c:v>
                </c:pt>
                <c:pt idx="40">
                  <c:v>0.17263219199999646</c:v>
                </c:pt>
                <c:pt idx="41">
                  <c:v>0.18938797786643491</c:v>
                </c:pt>
                <c:pt idx="42">
                  <c:v>0.21257848705229421</c:v>
                </c:pt>
                <c:pt idx="43">
                  <c:v>0.24442077461165823</c:v>
                </c:pt>
                <c:pt idx="44">
                  <c:v>0.28756839607092743</c:v>
                </c:pt>
                <c:pt idx="45">
                  <c:v>0.34515816300000068</c:v>
                </c:pt>
                <c:pt idx="46">
                  <c:v>0.42085905710901272</c:v>
                </c:pt>
                <c:pt idx="47">
                  <c:v>0.51892330287023469</c:v>
                </c:pt>
                <c:pt idx="48">
                  <c:v>0.64423959866572034</c:v>
                </c:pt>
                <c:pt idx="49">
                  <c:v>0.80238850646035331</c:v>
                </c:pt>
                <c:pt idx="50">
                  <c:v>0.99969999999996162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B7-40B8-8BEC-06E47B500CE7}"/>
            </c:ext>
          </c:extLst>
        </c:ser>
        <c:ser>
          <c:idx val="2"/>
          <c:order val="2"/>
          <c:tx>
            <c:v>Tungsten</c:v>
          </c:tx>
          <c:spPr>
            <a:ln w="28575">
              <a:noFill/>
            </a:ln>
          </c:spPr>
          <c:trendline>
            <c:trendlineType val="poly"/>
            <c:order val="6"/>
            <c:dispRSqr val="0"/>
            <c:dispEq val="1"/>
            <c:trendlineLbl>
              <c:layout>
                <c:manualLayout>
                  <c:x val="-0.24013295089144604"/>
                  <c:y val="0.30564949427453431"/>
                </c:manualLayout>
              </c:layout>
              <c:tx>
                <c:rich>
                  <a:bodyPr/>
                  <a:lstStyle/>
                  <a:p>
                    <a:pPr>
                      <a:defRPr sz="1200"/>
                    </a:pPr>
                    <a:r>
                      <a:rPr lang="en-US" sz="1200" baseline="0"/>
                      <a:t>y = 4.7734x</a:t>
                    </a:r>
                    <a:r>
                      <a:rPr lang="en-US" sz="1200" baseline="30000"/>
                      <a:t>6</a:t>
                    </a:r>
                    <a:r>
                      <a:rPr lang="en-US" sz="1200" baseline="0"/>
                      <a:t> - 14.751x</a:t>
                    </a:r>
                    <a:r>
                      <a:rPr lang="en-US" sz="1200" baseline="30000"/>
                      <a:t>5</a:t>
                    </a:r>
                    <a:r>
                      <a:rPr lang="en-US" sz="1200" baseline="0"/>
                      <a:t> + 19.512x</a:t>
                    </a:r>
                    <a:r>
                      <a:rPr lang="en-US" sz="1200" baseline="30000"/>
                      <a:t>4</a:t>
                    </a:r>
                    <a:r>
                      <a:rPr lang="en-US" sz="1200" baseline="0"/>
                      <a:t> - </a:t>
                    </a:r>
                  </a:p>
                  <a:p>
                    <a:pPr>
                      <a:defRPr sz="1200"/>
                    </a:pPr>
                    <a:r>
                      <a:rPr lang="en-US" sz="1200" baseline="0"/>
                      <a:t>12.762x</a:t>
                    </a:r>
                    <a:r>
                      <a:rPr lang="en-US" sz="1200" baseline="30000"/>
                      <a:t>3</a:t>
                    </a:r>
                    <a:r>
                      <a:rPr lang="en-US" sz="1200" baseline="0"/>
                      <a:t> + 4.0769x</a:t>
                    </a:r>
                    <a:r>
                      <a:rPr lang="en-US" sz="1200" baseline="30000"/>
                      <a:t>2</a:t>
                    </a:r>
                    <a:r>
                      <a:rPr lang="en-US" sz="1200" baseline="0"/>
                      <a:t> + 0.1505x + 2E-09</a:t>
                    </a:r>
                    <a:endParaRPr lang="en-US" sz="1200"/>
                  </a:p>
                </c:rich>
              </c:tx>
              <c:numFmt formatCode="General" sourceLinked="0"/>
            </c:trendlineLbl>
          </c:trendline>
          <c:xVal>
            <c:numRef>
              <c:f>'Rod Cusping SS Results'!$T$16:$T$66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</c:numCache>
            </c:numRef>
          </c:xVal>
          <c:yVal>
            <c:numRef>
              <c:f>'Rod Cusping SS Results'!$W$16:$W$66</c:f>
              <c:numCache>
                <c:formatCode>General</c:formatCode>
                <c:ptCount val="51"/>
                <c:pt idx="0">
                  <c:v>0</c:v>
                </c:pt>
                <c:pt idx="1">
                  <c:v>4.5417390222975999E-3</c:v>
                </c:pt>
                <c:pt idx="2">
                  <c:v>1.1774731769446401E-2</c:v>
                </c:pt>
                <c:pt idx="3">
                  <c:v>2.1191875850150404E-2</c:v>
                </c:pt>
                <c:pt idx="4">
                  <c:v>3.2350142761369605E-2</c:v>
                </c:pt>
                <c:pt idx="5">
                  <c:v>4.4865463400000007E-2</c:v>
                </c:pt>
                <c:pt idx="6">
                  <c:v>5.8407833532825602E-2</c:v>
                </c:pt>
                <c:pt idx="7">
                  <c:v>7.2696639224742413E-2</c:v>
                </c:pt>
                <c:pt idx="8">
                  <c:v>8.7496202225254394E-2</c:v>
                </c:pt>
                <c:pt idx="9">
                  <c:v>0.10261154531324161</c:v>
                </c:pt>
                <c:pt idx="10">
                  <c:v>0.11788437759999999</c:v>
                </c:pt>
                <c:pt idx="11">
                  <c:v>0.13318929979055361</c:v>
                </c:pt>
                <c:pt idx="12">
                  <c:v>0.14843022940323836</c:v>
                </c:pt>
                <c:pt idx="13">
                  <c:v>0.16353704594755838</c:v>
                </c:pt>
                <c:pt idx="14">
                  <c:v>0.17846245606031361</c:v>
                </c:pt>
                <c:pt idx="15">
                  <c:v>0.19317907859999994</c:v>
                </c:pt>
                <c:pt idx="16">
                  <c:v>0.20767674969948155</c:v>
                </c:pt>
                <c:pt idx="17">
                  <c:v>0.22196004777693448</c:v>
                </c:pt>
                <c:pt idx="18">
                  <c:v>0.23604603850506242</c:v>
                </c:pt>
                <c:pt idx="19">
                  <c:v>0.24996223973858553</c:v>
                </c:pt>
                <c:pt idx="20">
                  <c:v>0.26374480640000031</c:v>
                </c:pt>
                <c:pt idx="21">
                  <c:v>0.27743693532360969</c:v>
                </c:pt>
                <c:pt idx="22">
                  <c:v>0.29108749005783047</c:v>
                </c:pt>
                <c:pt idx="23">
                  <c:v>0.30474984562576662</c:v>
                </c:pt>
                <c:pt idx="24">
                  <c:v>0.31848095324405762</c:v>
                </c:pt>
                <c:pt idx="25">
                  <c:v>0.33234062499999961</c:v>
                </c:pt>
                <c:pt idx="26">
                  <c:v>0.34639103848693781</c:v>
                </c:pt>
                <c:pt idx="27">
                  <c:v>0.36069646139792627</c:v>
                </c:pt>
                <c:pt idx="28">
                  <c:v>0.37532319607767034</c:v>
                </c:pt>
                <c:pt idx="29">
                  <c:v>0.39033974403272997</c:v>
                </c:pt>
                <c:pt idx="30">
                  <c:v>0.40581719039999992</c:v>
                </c:pt>
                <c:pt idx="31">
                  <c:v>0.42182980837346601</c:v>
                </c:pt>
                <c:pt idx="32">
                  <c:v>0.43845588358922311</c:v>
                </c:pt>
                <c:pt idx="33">
                  <c:v>0.45577875846877475</c:v>
                </c:pt>
                <c:pt idx="34">
                  <c:v>0.4738880965206016</c:v>
                </c:pt>
                <c:pt idx="35">
                  <c:v>0.49288136659999982</c:v>
                </c:pt>
                <c:pt idx="36">
                  <c:v>0.51286554712719445</c:v>
                </c:pt>
                <c:pt idx="37">
                  <c:v>0.53395905026371959</c:v>
                </c:pt>
                <c:pt idx="38">
                  <c:v>0.55629386604708075</c:v>
                </c:pt>
                <c:pt idx="39">
                  <c:v>0.58001792648367534</c:v>
                </c:pt>
                <c:pt idx="40">
                  <c:v>0.6052976895999993</c:v>
                </c:pt>
                <c:pt idx="41">
                  <c:v>0.63232094345212109</c:v>
                </c:pt>
                <c:pt idx="42">
                  <c:v>0.6612998300934132</c:v>
                </c:pt>
                <c:pt idx="43">
                  <c:v>0.69247408950058653</c:v>
                </c:pt>
                <c:pt idx="44">
                  <c:v>0.72611452345794802</c:v>
                </c:pt>
                <c:pt idx="45">
                  <c:v>0.76252667940000096</c:v>
                </c:pt>
                <c:pt idx="46">
                  <c:v>0.80205475421225136</c:v>
                </c:pt>
                <c:pt idx="47">
                  <c:v>0.84508571799031085</c:v>
                </c:pt>
                <c:pt idx="48">
                  <c:v>0.89205365775728529</c:v>
                </c:pt>
                <c:pt idx="49">
                  <c:v>0.94344434113941933</c:v>
                </c:pt>
                <c:pt idx="50">
                  <c:v>0.99979999999999247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BB7-40B8-8BEC-06E47B500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08864"/>
        <c:axId val="103910784"/>
      </c:scatterChart>
      <c:valAx>
        <c:axId val="103908864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Control Rod Fraction Withdrawn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03910784"/>
        <c:crosses val="autoZero"/>
        <c:crossBetween val="midCat"/>
      </c:valAx>
      <c:valAx>
        <c:axId val="103910784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 b="1"/>
                  <a:t>Fraction Change in k-eff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03908864"/>
        <c:crosses val="autoZero"/>
        <c:crossBetween val="midCat"/>
      </c:valAx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No Decusping</c:v>
          </c:tx>
          <c:marker>
            <c:symbol val="diamond"/>
            <c:size val="4"/>
          </c:marker>
          <c:xVal>
            <c:numRef>
              <c:f>'Rod Cusping Rodword Results'!$E$8:$E$238</c:f>
              <c:numCache>
                <c:formatCode>General</c:formatCode>
                <c:ptCount val="231"/>
                <c:pt idx="0">
                  <c:v>16.287500000000001</c:v>
                </c:pt>
                <c:pt idx="1">
                  <c:v>17.875</c:v>
                </c:pt>
                <c:pt idx="2">
                  <c:v>19.462500000000002</c:v>
                </c:pt>
                <c:pt idx="3">
                  <c:v>21.05</c:v>
                </c:pt>
                <c:pt idx="4">
                  <c:v>22.637500000000003</c:v>
                </c:pt>
                <c:pt idx="5">
                  <c:v>24.225000000000001</c:v>
                </c:pt>
                <c:pt idx="6">
                  <c:v>25.8125</c:v>
                </c:pt>
                <c:pt idx="7">
                  <c:v>27.400000000000002</c:v>
                </c:pt>
                <c:pt idx="8">
                  <c:v>28.987500000000001</c:v>
                </c:pt>
                <c:pt idx="9">
                  <c:v>30.575000000000003</c:v>
                </c:pt>
                <c:pt idx="10">
                  <c:v>32.162500000000001</c:v>
                </c:pt>
                <c:pt idx="11">
                  <c:v>33.75</c:v>
                </c:pt>
                <c:pt idx="12">
                  <c:v>35.337500000000006</c:v>
                </c:pt>
                <c:pt idx="13">
                  <c:v>36.924999999999997</c:v>
                </c:pt>
                <c:pt idx="14">
                  <c:v>38.512500000000003</c:v>
                </c:pt>
                <c:pt idx="15">
                  <c:v>40.1</c:v>
                </c:pt>
                <c:pt idx="16">
                  <c:v>41.6875</c:v>
                </c:pt>
                <c:pt idx="17">
                  <c:v>43.275000000000006</c:v>
                </c:pt>
                <c:pt idx="18">
                  <c:v>44.862499999999997</c:v>
                </c:pt>
                <c:pt idx="19">
                  <c:v>46.45</c:v>
                </c:pt>
                <c:pt idx="20">
                  <c:v>48.037500000000001</c:v>
                </c:pt>
                <c:pt idx="21">
                  <c:v>49.625</c:v>
                </c:pt>
                <c:pt idx="22">
                  <c:v>51.212499999999999</c:v>
                </c:pt>
                <c:pt idx="23">
                  <c:v>52.800000000000004</c:v>
                </c:pt>
                <c:pt idx="24">
                  <c:v>54.387500000000003</c:v>
                </c:pt>
                <c:pt idx="25">
                  <c:v>55.975000000000001</c:v>
                </c:pt>
                <c:pt idx="26">
                  <c:v>57.5625</c:v>
                </c:pt>
                <c:pt idx="27">
                  <c:v>59.15</c:v>
                </c:pt>
                <c:pt idx="28">
                  <c:v>60.737500000000004</c:v>
                </c:pt>
                <c:pt idx="29">
                  <c:v>62.325000000000003</c:v>
                </c:pt>
                <c:pt idx="30">
                  <c:v>63.912500000000001</c:v>
                </c:pt>
                <c:pt idx="31">
                  <c:v>65.5</c:v>
                </c:pt>
                <c:pt idx="32">
                  <c:v>67.087500000000006</c:v>
                </c:pt>
                <c:pt idx="33">
                  <c:v>68.675000000000011</c:v>
                </c:pt>
                <c:pt idx="34">
                  <c:v>70.262500000000003</c:v>
                </c:pt>
                <c:pt idx="35">
                  <c:v>71.849999999999994</c:v>
                </c:pt>
                <c:pt idx="36">
                  <c:v>73.4375</c:v>
                </c:pt>
                <c:pt idx="37">
                  <c:v>75.025000000000006</c:v>
                </c:pt>
                <c:pt idx="38">
                  <c:v>76.612500000000011</c:v>
                </c:pt>
                <c:pt idx="39">
                  <c:v>78.2</c:v>
                </c:pt>
                <c:pt idx="40">
                  <c:v>79.787499999999994</c:v>
                </c:pt>
                <c:pt idx="41">
                  <c:v>81.375</c:v>
                </c:pt>
                <c:pt idx="42">
                  <c:v>82.962500000000006</c:v>
                </c:pt>
                <c:pt idx="43">
                  <c:v>84.550000000000011</c:v>
                </c:pt>
                <c:pt idx="44">
                  <c:v>86.137499999999989</c:v>
                </c:pt>
                <c:pt idx="45">
                  <c:v>87.724999999999994</c:v>
                </c:pt>
                <c:pt idx="46">
                  <c:v>89.3125</c:v>
                </c:pt>
                <c:pt idx="47">
                  <c:v>90.9</c:v>
                </c:pt>
                <c:pt idx="48">
                  <c:v>92.487500000000011</c:v>
                </c:pt>
                <c:pt idx="49">
                  <c:v>94.074999999999989</c:v>
                </c:pt>
                <c:pt idx="50">
                  <c:v>95.662499999999994</c:v>
                </c:pt>
                <c:pt idx="51">
                  <c:v>97.25</c:v>
                </c:pt>
                <c:pt idx="52">
                  <c:v>98.837500000000006</c:v>
                </c:pt>
                <c:pt idx="53">
                  <c:v>100.42500000000001</c:v>
                </c:pt>
                <c:pt idx="54">
                  <c:v>102.01249999999999</c:v>
                </c:pt>
                <c:pt idx="55">
                  <c:v>103.6</c:v>
                </c:pt>
                <c:pt idx="56">
                  <c:v>105.1875</c:v>
                </c:pt>
                <c:pt idx="57">
                  <c:v>106.77500000000001</c:v>
                </c:pt>
                <c:pt idx="58">
                  <c:v>108.36250000000001</c:v>
                </c:pt>
                <c:pt idx="59">
                  <c:v>109.94999999999999</c:v>
                </c:pt>
                <c:pt idx="60">
                  <c:v>111.53749999999999</c:v>
                </c:pt>
                <c:pt idx="61">
                  <c:v>113.125</c:v>
                </c:pt>
                <c:pt idx="62">
                  <c:v>114.71250000000001</c:v>
                </c:pt>
                <c:pt idx="63">
                  <c:v>116.30000000000001</c:v>
                </c:pt>
                <c:pt idx="64">
                  <c:v>117.88749999999999</c:v>
                </c:pt>
                <c:pt idx="65">
                  <c:v>119.47499999999999</c:v>
                </c:pt>
                <c:pt idx="66">
                  <c:v>121.0625</c:v>
                </c:pt>
                <c:pt idx="67">
                  <c:v>122.65</c:v>
                </c:pt>
                <c:pt idx="68">
                  <c:v>124.23750000000001</c:v>
                </c:pt>
                <c:pt idx="69">
                  <c:v>125.82499999999999</c:v>
                </c:pt>
                <c:pt idx="70">
                  <c:v>127.41249999999999</c:v>
                </c:pt>
                <c:pt idx="71">
                  <c:v>129</c:v>
                </c:pt>
                <c:pt idx="72">
                  <c:v>130.58750000000001</c:v>
                </c:pt>
                <c:pt idx="73">
                  <c:v>132.17500000000001</c:v>
                </c:pt>
                <c:pt idx="74">
                  <c:v>133.76249999999999</c:v>
                </c:pt>
                <c:pt idx="75">
                  <c:v>135.35</c:v>
                </c:pt>
                <c:pt idx="76">
                  <c:v>136.9375</c:v>
                </c:pt>
                <c:pt idx="77">
                  <c:v>138.52500000000001</c:v>
                </c:pt>
                <c:pt idx="78">
                  <c:v>140.11250000000001</c:v>
                </c:pt>
                <c:pt idx="79">
                  <c:v>141.69999999999999</c:v>
                </c:pt>
                <c:pt idx="80">
                  <c:v>143.28749999999999</c:v>
                </c:pt>
                <c:pt idx="81">
                  <c:v>144.875</c:v>
                </c:pt>
                <c:pt idx="82">
                  <c:v>146.46250000000001</c:v>
                </c:pt>
                <c:pt idx="83">
                  <c:v>148.04999999999998</c:v>
                </c:pt>
                <c:pt idx="84">
                  <c:v>149.63749999999999</c:v>
                </c:pt>
                <c:pt idx="85">
                  <c:v>151.22499999999999</c:v>
                </c:pt>
                <c:pt idx="86">
                  <c:v>152.8125</c:v>
                </c:pt>
                <c:pt idx="87">
                  <c:v>154.4</c:v>
                </c:pt>
                <c:pt idx="88">
                  <c:v>155.98749999999998</c:v>
                </c:pt>
                <c:pt idx="89">
                  <c:v>157.57499999999999</c:v>
                </c:pt>
                <c:pt idx="90">
                  <c:v>159.16249999999999</c:v>
                </c:pt>
                <c:pt idx="91">
                  <c:v>160.75</c:v>
                </c:pt>
                <c:pt idx="92">
                  <c:v>162.33750000000001</c:v>
                </c:pt>
                <c:pt idx="93">
                  <c:v>163.92499999999998</c:v>
                </c:pt>
                <c:pt idx="94">
                  <c:v>165.51249999999999</c:v>
                </c:pt>
                <c:pt idx="95">
                  <c:v>167.1</c:v>
                </c:pt>
                <c:pt idx="96">
                  <c:v>168.6875</c:v>
                </c:pt>
                <c:pt idx="97">
                  <c:v>170.27500000000001</c:v>
                </c:pt>
                <c:pt idx="98">
                  <c:v>171.86249999999998</c:v>
                </c:pt>
                <c:pt idx="99">
                  <c:v>173.45</c:v>
                </c:pt>
                <c:pt idx="100">
                  <c:v>175.03749999999999</c:v>
                </c:pt>
                <c:pt idx="101">
                  <c:v>176.625</c:v>
                </c:pt>
                <c:pt idx="102">
                  <c:v>178.21250000000001</c:v>
                </c:pt>
                <c:pt idx="103">
                  <c:v>179.79999999999998</c:v>
                </c:pt>
                <c:pt idx="104">
                  <c:v>181.38749999999999</c:v>
                </c:pt>
                <c:pt idx="105">
                  <c:v>182.97499999999999</c:v>
                </c:pt>
                <c:pt idx="106">
                  <c:v>184.5625</c:v>
                </c:pt>
                <c:pt idx="107">
                  <c:v>186.15</c:v>
                </c:pt>
                <c:pt idx="108">
                  <c:v>187.73749999999998</c:v>
                </c:pt>
                <c:pt idx="109">
                  <c:v>189.32499999999999</c:v>
                </c:pt>
                <c:pt idx="110">
                  <c:v>190.91249999999999</c:v>
                </c:pt>
                <c:pt idx="111">
                  <c:v>192.5</c:v>
                </c:pt>
                <c:pt idx="112">
                  <c:v>194.08750000000001</c:v>
                </c:pt>
                <c:pt idx="113">
                  <c:v>195.67499999999998</c:v>
                </c:pt>
                <c:pt idx="114">
                  <c:v>197.26249999999999</c:v>
                </c:pt>
                <c:pt idx="115">
                  <c:v>198.85</c:v>
                </c:pt>
                <c:pt idx="116">
                  <c:v>200.4375</c:v>
                </c:pt>
                <c:pt idx="117">
                  <c:v>202.02500000000001</c:v>
                </c:pt>
                <c:pt idx="118">
                  <c:v>203.61249999999998</c:v>
                </c:pt>
                <c:pt idx="119">
                  <c:v>205.2</c:v>
                </c:pt>
                <c:pt idx="120">
                  <c:v>206.78749999999999</c:v>
                </c:pt>
                <c:pt idx="121">
                  <c:v>208.375</c:v>
                </c:pt>
                <c:pt idx="122">
                  <c:v>209.96250000000001</c:v>
                </c:pt>
                <c:pt idx="123">
                  <c:v>211.54999999999998</c:v>
                </c:pt>
                <c:pt idx="124">
                  <c:v>213.13749999999999</c:v>
                </c:pt>
                <c:pt idx="125">
                  <c:v>214.72499999999999</c:v>
                </c:pt>
                <c:pt idx="126">
                  <c:v>216.3125</c:v>
                </c:pt>
                <c:pt idx="127">
                  <c:v>217.9</c:v>
                </c:pt>
                <c:pt idx="128">
                  <c:v>219.48749999999998</c:v>
                </c:pt>
                <c:pt idx="129">
                  <c:v>221.07499999999999</c:v>
                </c:pt>
                <c:pt idx="130">
                  <c:v>222.66249999999999</c:v>
                </c:pt>
                <c:pt idx="131">
                  <c:v>224.25</c:v>
                </c:pt>
                <c:pt idx="132">
                  <c:v>225.83750000000001</c:v>
                </c:pt>
                <c:pt idx="133">
                  <c:v>227.42499999999998</c:v>
                </c:pt>
                <c:pt idx="134">
                  <c:v>229.01249999999999</c:v>
                </c:pt>
                <c:pt idx="135">
                  <c:v>230.6</c:v>
                </c:pt>
                <c:pt idx="136">
                  <c:v>232.1875</c:v>
                </c:pt>
                <c:pt idx="137">
                  <c:v>233.77500000000001</c:v>
                </c:pt>
                <c:pt idx="138">
                  <c:v>235.36249999999998</c:v>
                </c:pt>
                <c:pt idx="139">
                  <c:v>236.95</c:v>
                </c:pt>
                <c:pt idx="140">
                  <c:v>238.53749999999999</c:v>
                </c:pt>
                <c:pt idx="141">
                  <c:v>240.125</c:v>
                </c:pt>
                <c:pt idx="142">
                  <c:v>241.71250000000001</c:v>
                </c:pt>
                <c:pt idx="143">
                  <c:v>243.29999999999998</c:v>
                </c:pt>
                <c:pt idx="144">
                  <c:v>244.88749999999999</c:v>
                </c:pt>
                <c:pt idx="145">
                  <c:v>246.47499999999999</c:v>
                </c:pt>
                <c:pt idx="146">
                  <c:v>248.0625</c:v>
                </c:pt>
                <c:pt idx="147">
                  <c:v>249.65</c:v>
                </c:pt>
                <c:pt idx="148">
                  <c:v>251.23749999999998</c:v>
                </c:pt>
                <c:pt idx="149">
                  <c:v>252.82499999999999</c:v>
                </c:pt>
                <c:pt idx="150">
                  <c:v>254.41249999999999</c:v>
                </c:pt>
                <c:pt idx="151">
                  <c:v>256</c:v>
                </c:pt>
                <c:pt idx="152">
                  <c:v>257.58750000000003</c:v>
                </c:pt>
                <c:pt idx="153">
                  <c:v>259.17500000000001</c:v>
                </c:pt>
                <c:pt idx="154">
                  <c:v>260.76249999999999</c:v>
                </c:pt>
                <c:pt idx="155">
                  <c:v>262.35000000000002</c:v>
                </c:pt>
                <c:pt idx="156">
                  <c:v>263.9375</c:v>
                </c:pt>
                <c:pt idx="157">
                  <c:v>265.52500000000003</c:v>
                </c:pt>
                <c:pt idx="158">
                  <c:v>267.11250000000001</c:v>
                </c:pt>
                <c:pt idx="159">
                  <c:v>268.7</c:v>
                </c:pt>
                <c:pt idx="160">
                  <c:v>270.28750000000002</c:v>
                </c:pt>
                <c:pt idx="161">
                  <c:v>271.875</c:v>
                </c:pt>
                <c:pt idx="162">
                  <c:v>273.46250000000003</c:v>
                </c:pt>
                <c:pt idx="163">
                  <c:v>275.05</c:v>
                </c:pt>
                <c:pt idx="164">
                  <c:v>276.63750000000005</c:v>
                </c:pt>
                <c:pt idx="165">
                  <c:v>278.22500000000002</c:v>
                </c:pt>
                <c:pt idx="166">
                  <c:v>279.8125</c:v>
                </c:pt>
                <c:pt idx="167">
                  <c:v>281.40000000000003</c:v>
                </c:pt>
                <c:pt idx="168">
                  <c:v>282.98750000000001</c:v>
                </c:pt>
                <c:pt idx="169">
                  <c:v>284.57500000000005</c:v>
                </c:pt>
                <c:pt idx="170">
                  <c:v>286.16250000000002</c:v>
                </c:pt>
                <c:pt idx="171">
                  <c:v>287.75</c:v>
                </c:pt>
                <c:pt idx="172">
                  <c:v>289.33750000000003</c:v>
                </c:pt>
                <c:pt idx="173">
                  <c:v>290.92500000000001</c:v>
                </c:pt>
                <c:pt idx="174">
                  <c:v>292.51250000000005</c:v>
                </c:pt>
                <c:pt idx="175">
                  <c:v>294.10000000000002</c:v>
                </c:pt>
                <c:pt idx="176">
                  <c:v>295.6875</c:v>
                </c:pt>
                <c:pt idx="177">
                  <c:v>297.27500000000003</c:v>
                </c:pt>
                <c:pt idx="178">
                  <c:v>298.86250000000001</c:v>
                </c:pt>
                <c:pt idx="179">
                  <c:v>300.45000000000005</c:v>
                </c:pt>
                <c:pt idx="180">
                  <c:v>302.03750000000002</c:v>
                </c:pt>
                <c:pt idx="181">
                  <c:v>303.625</c:v>
                </c:pt>
                <c:pt idx="182">
                  <c:v>305.21250000000003</c:v>
                </c:pt>
                <c:pt idx="183">
                  <c:v>306.8</c:v>
                </c:pt>
                <c:pt idx="184">
                  <c:v>308.38750000000005</c:v>
                </c:pt>
                <c:pt idx="185">
                  <c:v>309.97500000000002</c:v>
                </c:pt>
                <c:pt idx="186">
                  <c:v>311.5625</c:v>
                </c:pt>
                <c:pt idx="187">
                  <c:v>313.15000000000003</c:v>
                </c:pt>
                <c:pt idx="188">
                  <c:v>314.73750000000001</c:v>
                </c:pt>
                <c:pt idx="189">
                  <c:v>316.32500000000005</c:v>
                </c:pt>
                <c:pt idx="190">
                  <c:v>317.91250000000002</c:v>
                </c:pt>
                <c:pt idx="191">
                  <c:v>319.5</c:v>
                </c:pt>
                <c:pt idx="192">
                  <c:v>321.08750000000003</c:v>
                </c:pt>
                <c:pt idx="193">
                  <c:v>322.67500000000001</c:v>
                </c:pt>
                <c:pt idx="194">
                  <c:v>324.26250000000005</c:v>
                </c:pt>
                <c:pt idx="195">
                  <c:v>325.85000000000002</c:v>
                </c:pt>
                <c:pt idx="196">
                  <c:v>327.4375</c:v>
                </c:pt>
                <c:pt idx="197">
                  <c:v>329.02500000000003</c:v>
                </c:pt>
                <c:pt idx="198">
                  <c:v>330.61250000000001</c:v>
                </c:pt>
                <c:pt idx="199">
                  <c:v>332.20000000000005</c:v>
                </c:pt>
                <c:pt idx="200">
                  <c:v>333.78750000000002</c:v>
                </c:pt>
                <c:pt idx="201">
                  <c:v>335.375</c:v>
                </c:pt>
                <c:pt idx="202">
                  <c:v>336.96250000000003</c:v>
                </c:pt>
                <c:pt idx="203">
                  <c:v>338.55</c:v>
                </c:pt>
                <c:pt idx="204">
                  <c:v>340.13750000000005</c:v>
                </c:pt>
                <c:pt idx="205">
                  <c:v>341.72500000000002</c:v>
                </c:pt>
                <c:pt idx="206">
                  <c:v>343.3125</c:v>
                </c:pt>
                <c:pt idx="207">
                  <c:v>344.90000000000003</c:v>
                </c:pt>
                <c:pt idx="208">
                  <c:v>346.48750000000001</c:v>
                </c:pt>
                <c:pt idx="209">
                  <c:v>348.07500000000005</c:v>
                </c:pt>
                <c:pt idx="210">
                  <c:v>349.66250000000002</c:v>
                </c:pt>
                <c:pt idx="211">
                  <c:v>351.25</c:v>
                </c:pt>
                <c:pt idx="212">
                  <c:v>352.83750000000003</c:v>
                </c:pt>
                <c:pt idx="213">
                  <c:v>354.42500000000001</c:v>
                </c:pt>
                <c:pt idx="214">
                  <c:v>356.01250000000005</c:v>
                </c:pt>
                <c:pt idx="215">
                  <c:v>357.6</c:v>
                </c:pt>
                <c:pt idx="216">
                  <c:v>359.1875</c:v>
                </c:pt>
                <c:pt idx="217">
                  <c:v>360.77500000000003</c:v>
                </c:pt>
                <c:pt idx="218">
                  <c:v>362.36250000000001</c:v>
                </c:pt>
                <c:pt idx="219">
                  <c:v>363.95000000000005</c:v>
                </c:pt>
                <c:pt idx="220">
                  <c:v>365.53750000000002</c:v>
                </c:pt>
                <c:pt idx="221">
                  <c:v>367.125</c:v>
                </c:pt>
                <c:pt idx="222">
                  <c:v>368.71250000000003</c:v>
                </c:pt>
                <c:pt idx="223">
                  <c:v>370.3</c:v>
                </c:pt>
                <c:pt idx="224">
                  <c:v>371.88750000000005</c:v>
                </c:pt>
                <c:pt idx="225">
                  <c:v>373.47500000000002</c:v>
                </c:pt>
                <c:pt idx="226">
                  <c:v>375.0625</c:v>
                </c:pt>
                <c:pt idx="227">
                  <c:v>376.65000000000003</c:v>
                </c:pt>
                <c:pt idx="228">
                  <c:v>378.23750000000001</c:v>
                </c:pt>
                <c:pt idx="229">
                  <c:v>379.82500000000005</c:v>
                </c:pt>
                <c:pt idx="230">
                  <c:v>381.41250000000002</c:v>
                </c:pt>
              </c:numCache>
            </c:numRef>
          </c:xVal>
          <c:yVal>
            <c:numRef>
              <c:f>'Rod Cusping Rodword Results'!$H$8:$H$238</c:f>
              <c:numCache>
                <c:formatCode>General</c:formatCode>
                <c:ptCount val="231"/>
                <c:pt idx="0">
                  <c:v>0.97282630000000003</c:v>
                </c:pt>
                <c:pt idx="1">
                  <c:v>0.97285529999999998</c:v>
                </c:pt>
                <c:pt idx="2">
                  <c:v>0.97289610000000004</c:v>
                </c:pt>
                <c:pt idx="3">
                  <c:v>0.97294170000000002</c:v>
                </c:pt>
                <c:pt idx="4">
                  <c:v>0.97297769999999995</c:v>
                </c:pt>
                <c:pt idx="5">
                  <c:v>0.97299570000000002</c:v>
                </c:pt>
                <c:pt idx="6">
                  <c:v>0.97303379999999995</c:v>
                </c:pt>
                <c:pt idx="7">
                  <c:v>0.97303680000000004</c:v>
                </c:pt>
                <c:pt idx="8">
                  <c:v>0.97304690000000005</c:v>
                </c:pt>
                <c:pt idx="9">
                  <c:v>0.97306150000000002</c:v>
                </c:pt>
                <c:pt idx="10">
                  <c:v>0.97307880000000002</c:v>
                </c:pt>
                <c:pt idx="11">
                  <c:v>0.97309979999999996</c:v>
                </c:pt>
                <c:pt idx="12">
                  <c:v>0.97312520000000002</c:v>
                </c:pt>
                <c:pt idx="13">
                  <c:v>0.97315459999999998</c:v>
                </c:pt>
                <c:pt idx="14">
                  <c:v>0.97319639999999996</c:v>
                </c:pt>
                <c:pt idx="15">
                  <c:v>0.97325510000000004</c:v>
                </c:pt>
                <c:pt idx="16">
                  <c:v>0.97336199999999995</c:v>
                </c:pt>
                <c:pt idx="17">
                  <c:v>0.97354439999999998</c:v>
                </c:pt>
                <c:pt idx="18">
                  <c:v>0.9735897</c:v>
                </c:pt>
                <c:pt idx="19">
                  <c:v>0.97364130000000004</c:v>
                </c:pt>
                <c:pt idx="20">
                  <c:v>0.97369600000000001</c:v>
                </c:pt>
                <c:pt idx="21">
                  <c:v>0.97376700000000005</c:v>
                </c:pt>
                <c:pt idx="22">
                  <c:v>0.97379559999999998</c:v>
                </c:pt>
                <c:pt idx="23">
                  <c:v>0.97381300000000004</c:v>
                </c:pt>
                <c:pt idx="24">
                  <c:v>0.97383580000000003</c:v>
                </c:pt>
                <c:pt idx="25">
                  <c:v>0.97386360000000005</c:v>
                </c:pt>
                <c:pt idx="26">
                  <c:v>0.97389499999999996</c:v>
                </c:pt>
                <c:pt idx="27">
                  <c:v>0.97393730000000001</c:v>
                </c:pt>
                <c:pt idx="28">
                  <c:v>0.97398289999999998</c:v>
                </c:pt>
                <c:pt idx="29">
                  <c:v>0.97404219999999997</c:v>
                </c:pt>
                <c:pt idx="30">
                  <c:v>0.97411619999999999</c:v>
                </c:pt>
                <c:pt idx="31">
                  <c:v>0.97421539999999995</c:v>
                </c:pt>
                <c:pt idx="32">
                  <c:v>0.97435950000000005</c:v>
                </c:pt>
                <c:pt idx="33">
                  <c:v>0.97459450000000003</c:v>
                </c:pt>
                <c:pt idx="34">
                  <c:v>0.97511939999999997</c:v>
                </c:pt>
                <c:pt idx="35">
                  <c:v>0.97642289999999998</c:v>
                </c:pt>
                <c:pt idx="36">
                  <c:v>0.97658270000000003</c:v>
                </c:pt>
                <c:pt idx="37">
                  <c:v>0.97689700000000002</c:v>
                </c:pt>
                <c:pt idx="38">
                  <c:v>0.9771763</c:v>
                </c:pt>
                <c:pt idx="39">
                  <c:v>0.9772419</c:v>
                </c:pt>
                <c:pt idx="40">
                  <c:v>0.97725980000000001</c:v>
                </c:pt>
                <c:pt idx="41">
                  <c:v>0.97729569999999999</c:v>
                </c:pt>
                <c:pt idx="42">
                  <c:v>0.97734169999999998</c:v>
                </c:pt>
                <c:pt idx="43">
                  <c:v>0.97738849999999999</c:v>
                </c:pt>
                <c:pt idx="44">
                  <c:v>0.97744589999999998</c:v>
                </c:pt>
                <c:pt idx="45">
                  <c:v>0.97751149999999998</c:v>
                </c:pt>
                <c:pt idx="46">
                  <c:v>0.97760349999999996</c:v>
                </c:pt>
                <c:pt idx="47">
                  <c:v>0.97771520000000001</c:v>
                </c:pt>
                <c:pt idx="48">
                  <c:v>0.97786379999999995</c:v>
                </c:pt>
                <c:pt idx="49">
                  <c:v>0.9780759</c:v>
                </c:pt>
                <c:pt idx="50">
                  <c:v>0.97840910000000003</c:v>
                </c:pt>
                <c:pt idx="51">
                  <c:v>0.97902120000000004</c:v>
                </c:pt>
                <c:pt idx="52">
                  <c:v>0.98061330000000002</c:v>
                </c:pt>
                <c:pt idx="53">
                  <c:v>0.98227580000000003</c:v>
                </c:pt>
                <c:pt idx="54">
                  <c:v>0.98238170000000002</c:v>
                </c:pt>
                <c:pt idx="55">
                  <c:v>0.98239869999999996</c:v>
                </c:pt>
                <c:pt idx="56">
                  <c:v>0.98243279999999999</c:v>
                </c:pt>
                <c:pt idx="57">
                  <c:v>0.98247839999999997</c:v>
                </c:pt>
                <c:pt idx="58">
                  <c:v>0.98252110000000004</c:v>
                </c:pt>
                <c:pt idx="59">
                  <c:v>0.98257329999999998</c:v>
                </c:pt>
                <c:pt idx="60">
                  <c:v>0.98263619999999996</c:v>
                </c:pt>
                <c:pt idx="61">
                  <c:v>0.98271350000000002</c:v>
                </c:pt>
                <c:pt idx="62">
                  <c:v>0.9828211</c:v>
                </c:pt>
                <c:pt idx="63">
                  <c:v>0.98295710000000003</c:v>
                </c:pt>
                <c:pt idx="64">
                  <c:v>0.9831491</c:v>
                </c:pt>
                <c:pt idx="65">
                  <c:v>0.98344419999999999</c:v>
                </c:pt>
                <c:pt idx="66">
                  <c:v>0.98396269999999997</c:v>
                </c:pt>
                <c:pt idx="67">
                  <c:v>0.98513410000000001</c:v>
                </c:pt>
                <c:pt idx="68">
                  <c:v>0.98720850000000004</c:v>
                </c:pt>
                <c:pt idx="69">
                  <c:v>0.98736469999999998</c:v>
                </c:pt>
                <c:pt idx="70">
                  <c:v>0.98787820000000004</c:v>
                </c:pt>
                <c:pt idx="71">
                  <c:v>0.98795180000000005</c:v>
                </c:pt>
                <c:pt idx="72">
                  <c:v>0.9879831</c:v>
                </c:pt>
                <c:pt idx="73">
                  <c:v>0.98799689999999996</c:v>
                </c:pt>
                <c:pt idx="74">
                  <c:v>0.98802730000000005</c:v>
                </c:pt>
                <c:pt idx="75">
                  <c:v>0.98805350000000003</c:v>
                </c:pt>
                <c:pt idx="76">
                  <c:v>0.98808549999999995</c:v>
                </c:pt>
                <c:pt idx="77">
                  <c:v>0.98812489999999997</c:v>
                </c:pt>
                <c:pt idx="78">
                  <c:v>0.98816999999999999</c:v>
                </c:pt>
                <c:pt idx="79">
                  <c:v>0.98823620000000001</c:v>
                </c:pt>
                <c:pt idx="80">
                  <c:v>0.98831610000000003</c:v>
                </c:pt>
                <c:pt idx="81">
                  <c:v>0.9884252</c:v>
                </c:pt>
                <c:pt idx="82">
                  <c:v>0.98858440000000003</c:v>
                </c:pt>
                <c:pt idx="83">
                  <c:v>0.98884079999999996</c:v>
                </c:pt>
                <c:pt idx="84">
                  <c:v>0.98932799999999999</c:v>
                </c:pt>
                <c:pt idx="85">
                  <c:v>0.99066739999999998</c:v>
                </c:pt>
                <c:pt idx="86">
                  <c:v>0.99157459999999997</c:v>
                </c:pt>
                <c:pt idx="87">
                  <c:v>0.99162380000000006</c:v>
                </c:pt>
                <c:pt idx="88">
                  <c:v>0.99163210000000002</c:v>
                </c:pt>
                <c:pt idx="89">
                  <c:v>0.9916488</c:v>
                </c:pt>
                <c:pt idx="90">
                  <c:v>0.99167190000000005</c:v>
                </c:pt>
                <c:pt idx="91">
                  <c:v>0.99169350000000001</c:v>
                </c:pt>
                <c:pt idx="92">
                  <c:v>0.99172009999999999</c:v>
                </c:pt>
                <c:pt idx="93">
                  <c:v>0.99175219999999997</c:v>
                </c:pt>
                <c:pt idx="94">
                  <c:v>0.99179539999999999</c:v>
                </c:pt>
                <c:pt idx="95">
                  <c:v>0.99184879999999997</c:v>
                </c:pt>
                <c:pt idx="96">
                  <c:v>0.99192119999999995</c:v>
                </c:pt>
                <c:pt idx="97">
                  <c:v>0.99202539999999995</c:v>
                </c:pt>
                <c:pt idx="98">
                  <c:v>0.99218969999999995</c:v>
                </c:pt>
                <c:pt idx="99">
                  <c:v>0.99248919999999996</c:v>
                </c:pt>
                <c:pt idx="100">
                  <c:v>0.99322580000000005</c:v>
                </c:pt>
                <c:pt idx="101">
                  <c:v>0.99429540000000005</c:v>
                </c:pt>
                <c:pt idx="102">
                  <c:v>0.99437750000000003</c:v>
                </c:pt>
                <c:pt idx="103">
                  <c:v>0.99464810000000003</c:v>
                </c:pt>
                <c:pt idx="104">
                  <c:v>0.99468650000000003</c:v>
                </c:pt>
                <c:pt idx="105">
                  <c:v>0.99469770000000002</c:v>
                </c:pt>
                <c:pt idx="106">
                  <c:v>0.9947047</c:v>
                </c:pt>
                <c:pt idx="107">
                  <c:v>0.99471949999999998</c:v>
                </c:pt>
                <c:pt idx="108">
                  <c:v>0.99473259999999997</c:v>
                </c:pt>
                <c:pt idx="109">
                  <c:v>0.99474850000000004</c:v>
                </c:pt>
                <c:pt idx="110">
                  <c:v>0.99476819999999999</c:v>
                </c:pt>
                <c:pt idx="111">
                  <c:v>0.99479070000000003</c:v>
                </c:pt>
                <c:pt idx="112">
                  <c:v>0.99482429999999999</c:v>
                </c:pt>
                <c:pt idx="113">
                  <c:v>0.99486509999999995</c:v>
                </c:pt>
                <c:pt idx="114">
                  <c:v>0.99492159999999996</c:v>
                </c:pt>
                <c:pt idx="115">
                  <c:v>0.99500560000000005</c:v>
                </c:pt>
                <c:pt idx="116">
                  <c:v>0.99514440000000004</c:v>
                </c:pt>
                <c:pt idx="117">
                  <c:v>0.99542140000000001</c:v>
                </c:pt>
                <c:pt idx="118">
                  <c:v>0.99629179999999995</c:v>
                </c:pt>
                <c:pt idx="119">
                  <c:v>0.99661420000000001</c:v>
                </c:pt>
                <c:pt idx="120">
                  <c:v>0.99663520000000005</c:v>
                </c:pt>
                <c:pt idx="121">
                  <c:v>0.99663990000000002</c:v>
                </c:pt>
                <c:pt idx="122">
                  <c:v>0.9966488</c:v>
                </c:pt>
                <c:pt idx="123">
                  <c:v>0.99666010000000005</c:v>
                </c:pt>
                <c:pt idx="124">
                  <c:v>0.99667130000000004</c:v>
                </c:pt>
                <c:pt idx="125">
                  <c:v>0.99668509999999999</c:v>
                </c:pt>
                <c:pt idx="126">
                  <c:v>0.99670099999999995</c:v>
                </c:pt>
                <c:pt idx="127">
                  <c:v>0.99672459999999996</c:v>
                </c:pt>
                <c:pt idx="128">
                  <c:v>0.99675290000000005</c:v>
                </c:pt>
                <c:pt idx="129">
                  <c:v>0.99679150000000005</c:v>
                </c:pt>
                <c:pt idx="130">
                  <c:v>0.99684810000000001</c:v>
                </c:pt>
                <c:pt idx="131">
                  <c:v>0.99693929999999997</c:v>
                </c:pt>
                <c:pt idx="132">
                  <c:v>0.99711190000000005</c:v>
                </c:pt>
                <c:pt idx="133">
                  <c:v>0.99757640000000003</c:v>
                </c:pt>
                <c:pt idx="134">
                  <c:v>0.99809720000000002</c:v>
                </c:pt>
                <c:pt idx="135">
                  <c:v>0.99814170000000002</c:v>
                </c:pt>
                <c:pt idx="136">
                  <c:v>0.99828989999999995</c:v>
                </c:pt>
                <c:pt idx="137">
                  <c:v>0.99831049999999999</c:v>
                </c:pt>
                <c:pt idx="138">
                  <c:v>0.99831510000000001</c:v>
                </c:pt>
                <c:pt idx="139">
                  <c:v>0.9983187</c:v>
                </c:pt>
                <c:pt idx="140">
                  <c:v>0.99832699999999996</c:v>
                </c:pt>
                <c:pt idx="141">
                  <c:v>0.99833419999999995</c:v>
                </c:pt>
                <c:pt idx="142">
                  <c:v>0.99834290000000003</c:v>
                </c:pt>
                <c:pt idx="143">
                  <c:v>0.99835379999999996</c:v>
                </c:pt>
                <c:pt idx="144">
                  <c:v>0.99836639999999999</c:v>
                </c:pt>
                <c:pt idx="145">
                  <c:v>0.99838490000000002</c:v>
                </c:pt>
                <c:pt idx="146">
                  <c:v>0.99840770000000001</c:v>
                </c:pt>
                <c:pt idx="147">
                  <c:v>0.99843959999999998</c:v>
                </c:pt>
                <c:pt idx="148">
                  <c:v>0.99848789999999998</c:v>
                </c:pt>
                <c:pt idx="149">
                  <c:v>0.9985695</c:v>
                </c:pt>
                <c:pt idx="150">
                  <c:v>0.99873999999999996</c:v>
                </c:pt>
                <c:pt idx="151">
                  <c:v>0.99937410000000004</c:v>
                </c:pt>
                <c:pt idx="152">
                  <c:v>0.99940289999999998</c:v>
                </c:pt>
                <c:pt idx="153">
                  <c:v>0.99941150000000001</c:v>
                </c:pt>
                <c:pt idx="154">
                  <c:v>0.99941429999999998</c:v>
                </c:pt>
                <c:pt idx="155">
                  <c:v>0.99942039999999999</c:v>
                </c:pt>
                <c:pt idx="156">
                  <c:v>0.99942560000000003</c:v>
                </c:pt>
                <c:pt idx="157">
                  <c:v>0.99943199999999999</c:v>
                </c:pt>
                <c:pt idx="158">
                  <c:v>0.99943990000000005</c:v>
                </c:pt>
                <c:pt idx="159">
                  <c:v>0.99944900000000003</c:v>
                </c:pt>
                <c:pt idx="160">
                  <c:v>0.99946250000000003</c:v>
                </c:pt>
                <c:pt idx="161">
                  <c:v>0.9994788</c:v>
                </c:pt>
                <c:pt idx="162">
                  <c:v>0.99950139999999998</c:v>
                </c:pt>
                <c:pt idx="163">
                  <c:v>0.9995349</c:v>
                </c:pt>
                <c:pt idx="164">
                  <c:v>0.99958970000000003</c:v>
                </c:pt>
                <c:pt idx="165">
                  <c:v>0.99969750000000002</c:v>
                </c:pt>
                <c:pt idx="166">
                  <c:v>1.0000167</c:v>
                </c:pt>
                <c:pt idx="167">
                  <c:v>1.0002622000000001</c:v>
                </c:pt>
                <c:pt idx="168">
                  <c:v>1.0002880999999999</c:v>
                </c:pt>
                <c:pt idx="169">
                  <c:v>1.0003724000000001</c:v>
                </c:pt>
                <c:pt idx="170">
                  <c:v>1.0003831999999999</c:v>
                </c:pt>
                <c:pt idx="171">
                  <c:v>1.0003857</c:v>
                </c:pt>
                <c:pt idx="172">
                  <c:v>1.0003879</c:v>
                </c:pt>
                <c:pt idx="173">
                  <c:v>1.0003925</c:v>
                </c:pt>
                <c:pt idx="174">
                  <c:v>1.0003966</c:v>
                </c:pt>
                <c:pt idx="175">
                  <c:v>1.0004016</c:v>
                </c:pt>
                <c:pt idx="176">
                  <c:v>1.0004078999999999</c:v>
                </c:pt>
                <c:pt idx="177">
                  <c:v>1.0004151999999999</c:v>
                </c:pt>
                <c:pt idx="178">
                  <c:v>1.0004257999999999</c:v>
                </c:pt>
                <c:pt idx="179">
                  <c:v>1.0004392</c:v>
                </c:pt>
                <c:pt idx="180">
                  <c:v>1.0004580000000001</c:v>
                </c:pt>
                <c:pt idx="181">
                  <c:v>1.0004868</c:v>
                </c:pt>
                <c:pt idx="182">
                  <c:v>1.0005366</c:v>
                </c:pt>
                <c:pt idx="183">
                  <c:v>1.0006451999999999</c:v>
                </c:pt>
                <c:pt idx="184">
                  <c:v>1.0009973000000001</c:v>
                </c:pt>
                <c:pt idx="185">
                  <c:v>1.0010142</c:v>
                </c:pt>
                <c:pt idx="186">
                  <c:v>1.0010171999999999</c:v>
                </c:pt>
                <c:pt idx="187">
                  <c:v>1.0010186999999999</c:v>
                </c:pt>
                <c:pt idx="188">
                  <c:v>1.0010219</c:v>
                </c:pt>
                <c:pt idx="189">
                  <c:v>1.0010247000000001</c:v>
                </c:pt>
                <c:pt idx="190">
                  <c:v>1.0010281000000001</c:v>
                </c:pt>
                <c:pt idx="191">
                  <c:v>1.0010323999999999</c:v>
                </c:pt>
                <c:pt idx="192">
                  <c:v>1.0010374</c:v>
                </c:pt>
                <c:pt idx="193">
                  <c:v>1.0010447</c:v>
                </c:pt>
                <c:pt idx="194">
                  <c:v>1.0010536000000001</c:v>
                </c:pt>
                <c:pt idx="195">
                  <c:v>1.001066</c:v>
                </c:pt>
                <c:pt idx="196">
                  <c:v>1.0010847</c:v>
                </c:pt>
                <c:pt idx="197">
                  <c:v>1.0011156999999999</c:v>
                </c:pt>
                <c:pt idx="198">
                  <c:v>1.0011786</c:v>
                </c:pt>
                <c:pt idx="199">
                  <c:v>1.0013841000000001</c:v>
                </c:pt>
                <c:pt idx="200">
                  <c:v>1.0014685000000001</c:v>
                </c:pt>
                <c:pt idx="201">
                  <c:v>1.0014813</c:v>
                </c:pt>
                <c:pt idx="202">
                  <c:v>1.0015191000000001</c:v>
                </c:pt>
                <c:pt idx="203">
                  <c:v>1.0015235</c:v>
                </c:pt>
                <c:pt idx="204">
                  <c:v>1.0015244000000001</c:v>
                </c:pt>
                <c:pt idx="205">
                  <c:v>1.0015262</c:v>
                </c:pt>
                <c:pt idx="206">
                  <c:v>1.001528</c:v>
                </c:pt>
                <c:pt idx="207">
                  <c:v>1.0015303</c:v>
                </c:pt>
                <c:pt idx="208">
                  <c:v>1.001533</c:v>
                </c:pt>
                <c:pt idx="209">
                  <c:v>1.0015372</c:v>
                </c:pt>
                <c:pt idx="210">
                  <c:v>1.0015426999999999</c:v>
                </c:pt>
                <c:pt idx="211">
                  <c:v>1.0015510000000001</c:v>
                </c:pt>
                <c:pt idx="212">
                  <c:v>1.0015653</c:v>
                </c:pt>
                <c:pt idx="213">
                  <c:v>1.0015955000000001</c:v>
                </c:pt>
                <c:pt idx="214">
                  <c:v>1.0017153999999999</c:v>
                </c:pt>
                <c:pt idx="215">
                  <c:v>1.0017201</c:v>
                </c:pt>
                <c:pt idx="216">
                  <c:v>1.0017213</c:v>
                </c:pt>
                <c:pt idx="217">
                  <c:v>1.0017218999999999</c:v>
                </c:pt>
                <c:pt idx="218">
                  <c:v>1.0017225999999999</c:v>
                </c:pt>
                <c:pt idx="219">
                  <c:v>1.0017233000000001</c:v>
                </c:pt>
                <c:pt idx="220">
                  <c:v>1.0017243</c:v>
                </c:pt>
                <c:pt idx="221">
                  <c:v>1.0017254</c:v>
                </c:pt>
                <c:pt idx="222">
                  <c:v>1.0017271999999999</c:v>
                </c:pt>
                <c:pt idx="223">
                  <c:v>1.0017297000000001</c:v>
                </c:pt>
                <c:pt idx="224">
                  <c:v>1.0017341</c:v>
                </c:pt>
                <c:pt idx="225">
                  <c:v>1.0017412999999999</c:v>
                </c:pt>
                <c:pt idx="226">
                  <c:v>1.0017597</c:v>
                </c:pt>
                <c:pt idx="227">
                  <c:v>1.0017864999999999</c:v>
                </c:pt>
                <c:pt idx="228">
                  <c:v>1.0017875000000001</c:v>
                </c:pt>
                <c:pt idx="229">
                  <c:v>1.0017875000000001</c:v>
                </c:pt>
                <c:pt idx="230">
                  <c:v>1.0017876999999999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0A-4153-B30C-58B5C281F72A}"/>
            </c:ext>
          </c:extLst>
        </c:ser>
        <c:ser>
          <c:idx val="1"/>
          <c:order val="1"/>
          <c:tx>
            <c:v>Polynomial</c:v>
          </c:tx>
          <c:marker>
            <c:symbol val="square"/>
            <c:size val="4"/>
          </c:marker>
          <c:xVal>
            <c:numRef>
              <c:f>'Rod Cusping Rodword Results'!$E$8:$E$238</c:f>
              <c:numCache>
                <c:formatCode>General</c:formatCode>
                <c:ptCount val="231"/>
                <c:pt idx="0">
                  <c:v>16.287500000000001</c:v>
                </c:pt>
                <c:pt idx="1">
                  <c:v>17.875</c:v>
                </c:pt>
                <c:pt idx="2">
                  <c:v>19.462500000000002</c:v>
                </c:pt>
                <c:pt idx="3">
                  <c:v>21.05</c:v>
                </c:pt>
                <c:pt idx="4">
                  <c:v>22.637500000000003</c:v>
                </c:pt>
                <c:pt idx="5">
                  <c:v>24.225000000000001</c:v>
                </c:pt>
                <c:pt idx="6">
                  <c:v>25.8125</c:v>
                </c:pt>
                <c:pt idx="7">
                  <c:v>27.400000000000002</c:v>
                </c:pt>
                <c:pt idx="8">
                  <c:v>28.987500000000001</c:v>
                </c:pt>
                <c:pt idx="9">
                  <c:v>30.575000000000003</c:v>
                </c:pt>
                <c:pt idx="10">
                  <c:v>32.162500000000001</c:v>
                </c:pt>
                <c:pt idx="11">
                  <c:v>33.75</c:v>
                </c:pt>
                <c:pt idx="12">
                  <c:v>35.337500000000006</c:v>
                </c:pt>
                <c:pt idx="13">
                  <c:v>36.924999999999997</c:v>
                </c:pt>
                <c:pt idx="14">
                  <c:v>38.512500000000003</c:v>
                </c:pt>
                <c:pt idx="15">
                  <c:v>40.1</c:v>
                </c:pt>
                <c:pt idx="16">
                  <c:v>41.6875</c:v>
                </c:pt>
                <c:pt idx="17">
                  <c:v>43.275000000000006</c:v>
                </c:pt>
                <c:pt idx="18">
                  <c:v>44.862499999999997</c:v>
                </c:pt>
                <c:pt idx="19">
                  <c:v>46.45</c:v>
                </c:pt>
                <c:pt idx="20">
                  <c:v>48.037500000000001</c:v>
                </c:pt>
                <c:pt idx="21">
                  <c:v>49.625</c:v>
                </c:pt>
                <c:pt idx="22">
                  <c:v>51.212499999999999</c:v>
                </c:pt>
                <c:pt idx="23">
                  <c:v>52.800000000000004</c:v>
                </c:pt>
                <c:pt idx="24">
                  <c:v>54.387500000000003</c:v>
                </c:pt>
                <c:pt idx="25">
                  <c:v>55.975000000000001</c:v>
                </c:pt>
                <c:pt idx="26">
                  <c:v>57.5625</c:v>
                </c:pt>
                <c:pt idx="27">
                  <c:v>59.15</c:v>
                </c:pt>
                <c:pt idx="28">
                  <c:v>60.737500000000004</c:v>
                </c:pt>
                <c:pt idx="29">
                  <c:v>62.325000000000003</c:v>
                </c:pt>
                <c:pt idx="30">
                  <c:v>63.912500000000001</c:v>
                </c:pt>
                <c:pt idx="31">
                  <c:v>65.5</c:v>
                </c:pt>
                <c:pt idx="32">
                  <c:v>67.087500000000006</c:v>
                </c:pt>
                <c:pt idx="33">
                  <c:v>68.675000000000011</c:v>
                </c:pt>
                <c:pt idx="34">
                  <c:v>70.262500000000003</c:v>
                </c:pt>
                <c:pt idx="35">
                  <c:v>71.849999999999994</c:v>
                </c:pt>
                <c:pt idx="36">
                  <c:v>73.4375</c:v>
                </c:pt>
                <c:pt idx="37">
                  <c:v>75.025000000000006</c:v>
                </c:pt>
                <c:pt idx="38">
                  <c:v>76.612500000000011</c:v>
                </c:pt>
                <c:pt idx="39">
                  <c:v>78.2</c:v>
                </c:pt>
                <c:pt idx="40">
                  <c:v>79.787499999999994</c:v>
                </c:pt>
                <c:pt idx="41">
                  <c:v>81.375</c:v>
                </c:pt>
                <c:pt idx="42">
                  <c:v>82.962500000000006</c:v>
                </c:pt>
                <c:pt idx="43">
                  <c:v>84.550000000000011</c:v>
                </c:pt>
                <c:pt idx="44">
                  <c:v>86.137499999999989</c:v>
                </c:pt>
                <c:pt idx="45">
                  <c:v>87.724999999999994</c:v>
                </c:pt>
                <c:pt idx="46">
                  <c:v>89.3125</c:v>
                </c:pt>
                <c:pt idx="47">
                  <c:v>90.9</c:v>
                </c:pt>
                <c:pt idx="48">
                  <c:v>92.487500000000011</c:v>
                </c:pt>
                <c:pt idx="49">
                  <c:v>94.074999999999989</c:v>
                </c:pt>
                <c:pt idx="50">
                  <c:v>95.662499999999994</c:v>
                </c:pt>
                <c:pt idx="51">
                  <c:v>97.25</c:v>
                </c:pt>
                <c:pt idx="52">
                  <c:v>98.837500000000006</c:v>
                </c:pt>
                <c:pt idx="53">
                  <c:v>100.42500000000001</c:v>
                </c:pt>
                <c:pt idx="54">
                  <c:v>102.01249999999999</c:v>
                </c:pt>
                <c:pt idx="55">
                  <c:v>103.6</c:v>
                </c:pt>
                <c:pt idx="56">
                  <c:v>105.1875</c:v>
                </c:pt>
                <c:pt idx="57">
                  <c:v>106.77500000000001</c:v>
                </c:pt>
                <c:pt idx="58">
                  <c:v>108.36250000000001</c:v>
                </c:pt>
                <c:pt idx="59">
                  <c:v>109.94999999999999</c:v>
                </c:pt>
                <c:pt idx="60">
                  <c:v>111.53749999999999</c:v>
                </c:pt>
                <c:pt idx="61">
                  <c:v>113.125</c:v>
                </c:pt>
                <c:pt idx="62">
                  <c:v>114.71250000000001</c:v>
                </c:pt>
                <c:pt idx="63">
                  <c:v>116.30000000000001</c:v>
                </c:pt>
                <c:pt idx="64">
                  <c:v>117.88749999999999</c:v>
                </c:pt>
                <c:pt idx="65">
                  <c:v>119.47499999999999</c:v>
                </c:pt>
                <c:pt idx="66">
                  <c:v>121.0625</c:v>
                </c:pt>
                <c:pt idx="67">
                  <c:v>122.65</c:v>
                </c:pt>
                <c:pt idx="68">
                  <c:v>124.23750000000001</c:v>
                </c:pt>
                <c:pt idx="69">
                  <c:v>125.82499999999999</c:v>
                </c:pt>
                <c:pt idx="70">
                  <c:v>127.41249999999999</c:v>
                </c:pt>
                <c:pt idx="71">
                  <c:v>129</c:v>
                </c:pt>
                <c:pt idx="72">
                  <c:v>130.58750000000001</c:v>
                </c:pt>
                <c:pt idx="73">
                  <c:v>132.17500000000001</c:v>
                </c:pt>
                <c:pt idx="74">
                  <c:v>133.76249999999999</c:v>
                </c:pt>
                <c:pt idx="75">
                  <c:v>135.35</c:v>
                </c:pt>
                <c:pt idx="76">
                  <c:v>136.9375</c:v>
                </c:pt>
                <c:pt idx="77">
                  <c:v>138.52500000000001</c:v>
                </c:pt>
                <c:pt idx="78">
                  <c:v>140.11250000000001</c:v>
                </c:pt>
                <c:pt idx="79">
                  <c:v>141.69999999999999</c:v>
                </c:pt>
                <c:pt idx="80">
                  <c:v>143.28749999999999</c:v>
                </c:pt>
                <c:pt idx="81">
                  <c:v>144.875</c:v>
                </c:pt>
                <c:pt idx="82">
                  <c:v>146.46250000000001</c:v>
                </c:pt>
                <c:pt idx="83">
                  <c:v>148.04999999999998</c:v>
                </c:pt>
                <c:pt idx="84">
                  <c:v>149.63749999999999</c:v>
                </c:pt>
                <c:pt idx="85">
                  <c:v>151.22499999999999</c:v>
                </c:pt>
                <c:pt idx="86">
                  <c:v>152.8125</c:v>
                </c:pt>
                <c:pt idx="87">
                  <c:v>154.4</c:v>
                </c:pt>
                <c:pt idx="88">
                  <c:v>155.98749999999998</c:v>
                </c:pt>
                <c:pt idx="89">
                  <c:v>157.57499999999999</c:v>
                </c:pt>
                <c:pt idx="90">
                  <c:v>159.16249999999999</c:v>
                </c:pt>
                <c:pt idx="91">
                  <c:v>160.75</c:v>
                </c:pt>
                <c:pt idx="92">
                  <c:v>162.33750000000001</c:v>
                </c:pt>
                <c:pt idx="93">
                  <c:v>163.92499999999998</c:v>
                </c:pt>
                <c:pt idx="94">
                  <c:v>165.51249999999999</c:v>
                </c:pt>
                <c:pt idx="95">
                  <c:v>167.1</c:v>
                </c:pt>
                <c:pt idx="96">
                  <c:v>168.6875</c:v>
                </c:pt>
                <c:pt idx="97">
                  <c:v>170.27500000000001</c:v>
                </c:pt>
                <c:pt idx="98">
                  <c:v>171.86249999999998</c:v>
                </c:pt>
                <c:pt idx="99">
                  <c:v>173.45</c:v>
                </c:pt>
                <c:pt idx="100">
                  <c:v>175.03749999999999</c:v>
                </c:pt>
                <c:pt idx="101">
                  <c:v>176.625</c:v>
                </c:pt>
                <c:pt idx="102">
                  <c:v>178.21250000000001</c:v>
                </c:pt>
                <c:pt idx="103">
                  <c:v>179.79999999999998</c:v>
                </c:pt>
                <c:pt idx="104">
                  <c:v>181.38749999999999</c:v>
                </c:pt>
                <c:pt idx="105">
                  <c:v>182.97499999999999</c:v>
                </c:pt>
                <c:pt idx="106">
                  <c:v>184.5625</c:v>
                </c:pt>
                <c:pt idx="107">
                  <c:v>186.15</c:v>
                </c:pt>
                <c:pt idx="108">
                  <c:v>187.73749999999998</c:v>
                </c:pt>
                <c:pt idx="109">
                  <c:v>189.32499999999999</c:v>
                </c:pt>
                <c:pt idx="110">
                  <c:v>190.91249999999999</c:v>
                </c:pt>
                <c:pt idx="111">
                  <c:v>192.5</c:v>
                </c:pt>
                <c:pt idx="112">
                  <c:v>194.08750000000001</c:v>
                </c:pt>
                <c:pt idx="113">
                  <c:v>195.67499999999998</c:v>
                </c:pt>
                <c:pt idx="114">
                  <c:v>197.26249999999999</c:v>
                </c:pt>
                <c:pt idx="115">
                  <c:v>198.85</c:v>
                </c:pt>
                <c:pt idx="116">
                  <c:v>200.4375</c:v>
                </c:pt>
                <c:pt idx="117">
                  <c:v>202.02500000000001</c:v>
                </c:pt>
                <c:pt idx="118">
                  <c:v>203.61249999999998</c:v>
                </c:pt>
                <c:pt idx="119">
                  <c:v>205.2</c:v>
                </c:pt>
                <c:pt idx="120">
                  <c:v>206.78749999999999</c:v>
                </c:pt>
                <c:pt idx="121">
                  <c:v>208.375</c:v>
                </c:pt>
                <c:pt idx="122">
                  <c:v>209.96250000000001</c:v>
                </c:pt>
                <c:pt idx="123">
                  <c:v>211.54999999999998</c:v>
                </c:pt>
                <c:pt idx="124">
                  <c:v>213.13749999999999</c:v>
                </c:pt>
                <c:pt idx="125">
                  <c:v>214.72499999999999</c:v>
                </c:pt>
                <c:pt idx="126">
                  <c:v>216.3125</c:v>
                </c:pt>
                <c:pt idx="127">
                  <c:v>217.9</c:v>
                </c:pt>
                <c:pt idx="128">
                  <c:v>219.48749999999998</c:v>
                </c:pt>
                <c:pt idx="129">
                  <c:v>221.07499999999999</c:v>
                </c:pt>
                <c:pt idx="130">
                  <c:v>222.66249999999999</c:v>
                </c:pt>
                <c:pt idx="131">
                  <c:v>224.25</c:v>
                </c:pt>
                <c:pt idx="132">
                  <c:v>225.83750000000001</c:v>
                </c:pt>
                <c:pt idx="133">
                  <c:v>227.42499999999998</c:v>
                </c:pt>
                <c:pt idx="134">
                  <c:v>229.01249999999999</c:v>
                </c:pt>
                <c:pt idx="135">
                  <c:v>230.6</c:v>
                </c:pt>
                <c:pt idx="136">
                  <c:v>232.1875</c:v>
                </c:pt>
                <c:pt idx="137">
                  <c:v>233.77500000000001</c:v>
                </c:pt>
                <c:pt idx="138">
                  <c:v>235.36249999999998</c:v>
                </c:pt>
                <c:pt idx="139">
                  <c:v>236.95</c:v>
                </c:pt>
                <c:pt idx="140">
                  <c:v>238.53749999999999</c:v>
                </c:pt>
                <c:pt idx="141">
                  <c:v>240.125</c:v>
                </c:pt>
                <c:pt idx="142">
                  <c:v>241.71250000000001</c:v>
                </c:pt>
                <c:pt idx="143">
                  <c:v>243.29999999999998</c:v>
                </c:pt>
                <c:pt idx="144">
                  <c:v>244.88749999999999</c:v>
                </c:pt>
                <c:pt idx="145">
                  <c:v>246.47499999999999</c:v>
                </c:pt>
                <c:pt idx="146">
                  <c:v>248.0625</c:v>
                </c:pt>
                <c:pt idx="147">
                  <c:v>249.65</c:v>
                </c:pt>
                <c:pt idx="148">
                  <c:v>251.23749999999998</c:v>
                </c:pt>
                <c:pt idx="149">
                  <c:v>252.82499999999999</c:v>
                </c:pt>
                <c:pt idx="150">
                  <c:v>254.41249999999999</c:v>
                </c:pt>
                <c:pt idx="151">
                  <c:v>256</c:v>
                </c:pt>
                <c:pt idx="152">
                  <c:v>257.58750000000003</c:v>
                </c:pt>
                <c:pt idx="153">
                  <c:v>259.17500000000001</c:v>
                </c:pt>
                <c:pt idx="154">
                  <c:v>260.76249999999999</c:v>
                </c:pt>
                <c:pt idx="155">
                  <c:v>262.35000000000002</c:v>
                </c:pt>
                <c:pt idx="156">
                  <c:v>263.9375</c:v>
                </c:pt>
                <c:pt idx="157">
                  <c:v>265.52500000000003</c:v>
                </c:pt>
                <c:pt idx="158">
                  <c:v>267.11250000000001</c:v>
                </c:pt>
                <c:pt idx="159">
                  <c:v>268.7</c:v>
                </c:pt>
                <c:pt idx="160">
                  <c:v>270.28750000000002</c:v>
                </c:pt>
                <c:pt idx="161">
                  <c:v>271.875</c:v>
                </c:pt>
                <c:pt idx="162">
                  <c:v>273.46250000000003</c:v>
                </c:pt>
                <c:pt idx="163">
                  <c:v>275.05</c:v>
                </c:pt>
                <c:pt idx="164">
                  <c:v>276.63750000000005</c:v>
                </c:pt>
                <c:pt idx="165">
                  <c:v>278.22500000000002</c:v>
                </c:pt>
                <c:pt idx="166">
                  <c:v>279.8125</c:v>
                </c:pt>
                <c:pt idx="167">
                  <c:v>281.40000000000003</c:v>
                </c:pt>
                <c:pt idx="168">
                  <c:v>282.98750000000001</c:v>
                </c:pt>
                <c:pt idx="169">
                  <c:v>284.57500000000005</c:v>
                </c:pt>
                <c:pt idx="170">
                  <c:v>286.16250000000002</c:v>
                </c:pt>
                <c:pt idx="171">
                  <c:v>287.75</c:v>
                </c:pt>
                <c:pt idx="172">
                  <c:v>289.33750000000003</c:v>
                </c:pt>
                <c:pt idx="173">
                  <c:v>290.92500000000001</c:v>
                </c:pt>
                <c:pt idx="174">
                  <c:v>292.51250000000005</c:v>
                </c:pt>
                <c:pt idx="175">
                  <c:v>294.10000000000002</c:v>
                </c:pt>
                <c:pt idx="176">
                  <c:v>295.6875</c:v>
                </c:pt>
                <c:pt idx="177">
                  <c:v>297.27500000000003</c:v>
                </c:pt>
                <c:pt idx="178">
                  <c:v>298.86250000000001</c:v>
                </c:pt>
                <c:pt idx="179">
                  <c:v>300.45000000000005</c:v>
                </c:pt>
                <c:pt idx="180">
                  <c:v>302.03750000000002</c:v>
                </c:pt>
                <c:pt idx="181">
                  <c:v>303.625</c:v>
                </c:pt>
                <c:pt idx="182">
                  <c:v>305.21250000000003</c:v>
                </c:pt>
                <c:pt idx="183">
                  <c:v>306.8</c:v>
                </c:pt>
                <c:pt idx="184">
                  <c:v>308.38750000000005</c:v>
                </c:pt>
                <c:pt idx="185">
                  <c:v>309.97500000000002</c:v>
                </c:pt>
                <c:pt idx="186">
                  <c:v>311.5625</c:v>
                </c:pt>
                <c:pt idx="187">
                  <c:v>313.15000000000003</c:v>
                </c:pt>
                <c:pt idx="188">
                  <c:v>314.73750000000001</c:v>
                </c:pt>
                <c:pt idx="189">
                  <c:v>316.32500000000005</c:v>
                </c:pt>
                <c:pt idx="190">
                  <c:v>317.91250000000002</c:v>
                </c:pt>
                <c:pt idx="191">
                  <c:v>319.5</c:v>
                </c:pt>
                <c:pt idx="192">
                  <c:v>321.08750000000003</c:v>
                </c:pt>
                <c:pt idx="193">
                  <c:v>322.67500000000001</c:v>
                </c:pt>
                <c:pt idx="194">
                  <c:v>324.26250000000005</c:v>
                </c:pt>
                <c:pt idx="195">
                  <c:v>325.85000000000002</c:v>
                </c:pt>
                <c:pt idx="196">
                  <c:v>327.4375</c:v>
                </c:pt>
                <c:pt idx="197">
                  <c:v>329.02500000000003</c:v>
                </c:pt>
                <c:pt idx="198">
                  <c:v>330.61250000000001</c:v>
                </c:pt>
                <c:pt idx="199">
                  <c:v>332.20000000000005</c:v>
                </c:pt>
                <c:pt idx="200">
                  <c:v>333.78750000000002</c:v>
                </c:pt>
                <c:pt idx="201">
                  <c:v>335.375</c:v>
                </c:pt>
                <c:pt idx="202">
                  <c:v>336.96250000000003</c:v>
                </c:pt>
                <c:pt idx="203">
                  <c:v>338.55</c:v>
                </c:pt>
                <c:pt idx="204">
                  <c:v>340.13750000000005</c:v>
                </c:pt>
                <c:pt idx="205">
                  <c:v>341.72500000000002</c:v>
                </c:pt>
                <c:pt idx="206">
                  <c:v>343.3125</c:v>
                </c:pt>
                <c:pt idx="207">
                  <c:v>344.90000000000003</c:v>
                </c:pt>
                <c:pt idx="208">
                  <c:v>346.48750000000001</c:v>
                </c:pt>
                <c:pt idx="209">
                  <c:v>348.07500000000005</c:v>
                </c:pt>
                <c:pt idx="210">
                  <c:v>349.66250000000002</c:v>
                </c:pt>
                <c:pt idx="211">
                  <c:v>351.25</c:v>
                </c:pt>
                <c:pt idx="212">
                  <c:v>352.83750000000003</c:v>
                </c:pt>
                <c:pt idx="213">
                  <c:v>354.42500000000001</c:v>
                </c:pt>
                <c:pt idx="214">
                  <c:v>356.01250000000005</c:v>
                </c:pt>
                <c:pt idx="215">
                  <c:v>357.6</c:v>
                </c:pt>
                <c:pt idx="216">
                  <c:v>359.1875</c:v>
                </c:pt>
                <c:pt idx="217">
                  <c:v>360.77500000000003</c:v>
                </c:pt>
                <c:pt idx="218">
                  <c:v>362.36250000000001</c:v>
                </c:pt>
                <c:pt idx="219">
                  <c:v>363.95000000000005</c:v>
                </c:pt>
                <c:pt idx="220">
                  <c:v>365.53750000000002</c:v>
                </c:pt>
                <c:pt idx="221">
                  <c:v>367.125</c:v>
                </c:pt>
                <c:pt idx="222">
                  <c:v>368.71250000000003</c:v>
                </c:pt>
                <c:pt idx="223">
                  <c:v>370.3</c:v>
                </c:pt>
                <c:pt idx="224">
                  <c:v>371.88750000000005</c:v>
                </c:pt>
                <c:pt idx="225">
                  <c:v>373.47500000000002</c:v>
                </c:pt>
                <c:pt idx="226">
                  <c:v>375.0625</c:v>
                </c:pt>
                <c:pt idx="227">
                  <c:v>376.65000000000003</c:v>
                </c:pt>
                <c:pt idx="228">
                  <c:v>378.23750000000001</c:v>
                </c:pt>
                <c:pt idx="229">
                  <c:v>379.82500000000005</c:v>
                </c:pt>
                <c:pt idx="230">
                  <c:v>381.41250000000002</c:v>
                </c:pt>
              </c:numCache>
            </c:numRef>
          </c:xVal>
          <c:yVal>
            <c:numRef>
              <c:f>'Rod Cusping Rodword Results'!$J$8:$J$238</c:f>
              <c:numCache>
                <c:formatCode>General</c:formatCode>
                <c:ptCount val="231"/>
                <c:pt idx="0">
                  <c:v>0.97291430000000001</c:v>
                </c:pt>
                <c:pt idx="1">
                  <c:v>0.97296649999999996</c:v>
                </c:pt>
                <c:pt idx="2">
                  <c:v>0.97300920000000002</c:v>
                </c:pt>
                <c:pt idx="3">
                  <c:v>0.97303589999999995</c:v>
                </c:pt>
                <c:pt idx="4">
                  <c:v>0.97305129999999995</c:v>
                </c:pt>
                <c:pt idx="5">
                  <c:v>0.97308660000000002</c:v>
                </c:pt>
                <c:pt idx="6">
                  <c:v>0.97314009999999995</c:v>
                </c:pt>
                <c:pt idx="7">
                  <c:v>0.9731552</c:v>
                </c:pt>
                <c:pt idx="8">
                  <c:v>0.97317819999999999</c:v>
                </c:pt>
                <c:pt idx="9">
                  <c:v>0.9732073</c:v>
                </c:pt>
                <c:pt idx="10">
                  <c:v>0.97324279999999996</c:v>
                </c:pt>
                <c:pt idx="11">
                  <c:v>0.97328570000000003</c:v>
                </c:pt>
                <c:pt idx="12">
                  <c:v>0.97333440000000004</c:v>
                </c:pt>
                <c:pt idx="13">
                  <c:v>0.9733948</c:v>
                </c:pt>
                <c:pt idx="14">
                  <c:v>0.97346390000000005</c:v>
                </c:pt>
                <c:pt idx="15">
                  <c:v>0.97354399999999996</c:v>
                </c:pt>
                <c:pt idx="16">
                  <c:v>0.97366430000000004</c:v>
                </c:pt>
                <c:pt idx="17">
                  <c:v>0.97381580000000001</c:v>
                </c:pt>
                <c:pt idx="18">
                  <c:v>0.97393240000000003</c:v>
                </c:pt>
                <c:pt idx="19">
                  <c:v>0.97406000000000004</c:v>
                </c:pt>
                <c:pt idx="20">
                  <c:v>0.97415850000000004</c:v>
                </c:pt>
                <c:pt idx="21">
                  <c:v>0.97423219999999999</c:v>
                </c:pt>
                <c:pt idx="22">
                  <c:v>0.97430779999999995</c:v>
                </c:pt>
                <c:pt idx="23">
                  <c:v>0.97439189999999998</c:v>
                </c:pt>
                <c:pt idx="24">
                  <c:v>0.97448579999999996</c:v>
                </c:pt>
                <c:pt idx="25">
                  <c:v>0.97459099999999999</c:v>
                </c:pt>
                <c:pt idx="26">
                  <c:v>0.97470920000000005</c:v>
                </c:pt>
                <c:pt idx="27">
                  <c:v>0.97484309999999996</c:v>
                </c:pt>
                <c:pt idx="28">
                  <c:v>0.97499329999999995</c:v>
                </c:pt>
                <c:pt idx="29">
                  <c:v>0.97516590000000003</c:v>
                </c:pt>
                <c:pt idx="30">
                  <c:v>0.97536299999999998</c:v>
                </c:pt>
                <c:pt idx="31">
                  <c:v>0.97558529999999999</c:v>
                </c:pt>
                <c:pt idx="32">
                  <c:v>0.97584749999999998</c:v>
                </c:pt>
                <c:pt idx="33">
                  <c:v>0.97617290000000001</c:v>
                </c:pt>
                <c:pt idx="34">
                  <c:v>0.97659019999999996</c:v>
                </c:pt>
                <c:pt idx="35">
                  <c:v>0.97684979999999999</c:v>
                </c:pt>
                <c:pt idx="36">
                  <c:v>0.97705750000000002</c:v>
                </c:pt>
                <c:pt idx="37">
                  <c:v>0.97758270000000003</c:v>
                </c:pt>
                <c:pt idx="38">
                  <c:v>0.97777360000000002</c:v>
                </c:pt>
                <c:pt idx="39">
                  <c:v>0.97808550000000005</c:v>
                </c:pt>
                <c:pt idx="40">
                  <c:v>0.97833000000000003</c:v>
                </c:pt>
                <c:pt idx="41">
                  <c:v>0.97855119999999995</c:v>
                </c:pt>
                <c:pt idx="42">
                  <c:v>0.97877080000000005</c:v>
                </c:pt>
                <c:pt idx="43">
                  <c:v>0.97899829999999999</c:v>
                </c:pt>
                <c:pt idx="44">
                  <c:v>0.97924120000000003</c:v>
                </c:pt>
                <c:pt idx="45">
                  <c:v>0.97950219999999999</c:v>
                </c:pt>
                <c:pt idx="46">
                  <c:v>0.97978989999999999</c:v>
                </c:pt>
                <c:pt idx="47">
                  <c:v>0.98010870000000005</c:v>
                </c:pt>
                <c:pt idx="48">
                  <c:v>0.9804678</c:v>
                </c:pt>
                <c:pt idx="49">
                  <c:v>0.98087630000000003</c:v>
                </c:pt>
                <c:pt idx="50">
                  <c:v>0.98135890000000003</c:v>
                </c:pt>
                <c:pt idx="51">
                  <c:v>0.9819542</c:v>
                </c:pt>
                <c:pt idx="52">
                  <c:v>0.98266759999999997</c:v>
                </c:pt>
                <c:pt idx="53">
                  <c:v>0.9828886</c:v>
                </c:pt>
                <c:pt idx="54">
                  <c:v>0.98320529999999995</c:v>
                </c:pt>
                <c:pt idx="55">
                  <c:v>0.98346869999999997</c:v>
                </c:pt>
                <c:pt idx="56">
                  <c:v>0.98369459999999997</c:v>
                </c:pt>
                <c:pt idx="57">
                  <c:v>0.9839099</c:v>
                </c:pt>
                <c:pt idx="58">
                  <c:v>0.98412759999999999</c:v>
                </c:pt>
                <c:pt idx="59">
                  <c:v>0.98435640000000002</c:v>
                </c:pt>
                <c:pt idx="60">
                  <c:v>0.98459980000000002</c:v>
                </c:pt>
                <c:pt idx="61">
                  <c:v>0.98486410000000002</c:v>
                </c:pt>
                <c:pt idx="62">
                  <c:v>0.98515370000000002</c:v>
                </c:pt>
                <c:pt idx="63">
                  <c:v>0.98547790000000002</c:v>
                </c:pt>
                <c:pt idx="64">
                  <c:v>0.9858441</c:v>
                </c:pt>
                <c:pt idx="65">
                  <c:v>0.9862708</c:v>
                </c:pt>
                <c:pt idx="66">
                  <c:v>0.98678779999999999</c:v>
                </c:pt>
                <c:pt idx="67">
                  <c:v>0.98738029999999999</c:v>
                </c:pt>
                <c:pt idx="68">
                  <c:v>0.9876412</c:v>
                </c:pt>
                <c:pt idx="69">
                  <c:v>0.98795080000000002</c:v>
                </c:pt>
                <c:pt idx="70">
                  <c:v>0.98827889999999996</c:v>
                </c:pt>
                <c:pt idx="71">
                  <c:v>0.98841559999999995</c:v>
                </c:pt>
                <c:pt idx="72">
                  <c:v>0.98864660000000004</c:v>
                </c:pt>
                <c:pt idx="73">
                  <c:v>0.98882329999999996</c:v>
                </c:pt>
                <c:pt idx="74">
                  <c:v>0.98898249999999999</c:v>
                </c:pt>
                <c:pt idx="75">
                  <c:v>0.98913949999999995</c:v>
                </c:pt>
                <c:pt idx="76">
                  <c:v>0.98930099999999999</c:v>
                </c:pt>
                <c:pt idx="77">
                  <c:v>0.98947200000000002</c:v>
                </c:pt>
                <c:pt idx="78">
                  <c:v>0.98965539999999996</c:v>
                </c:pt>
                <c:pt idx="79">
                  <c:v>0.98985630000000002</c:v>
                </c:pt>
                <c:pt idx="80">
                  <c:v>0.99007900000000004</c:v>
                </c:pt>
                <c:pt idx="81">
                  <c:v>0.9903303</c:v>
                </c:pt>
                <c:pt idx="82">
                  <c:v>0.99061929999999998</c:v>
                </c:pt>
                <c:pt idx="83">
                  <c:v>0.9909616</c:v>
                </c:pt>
                <c:pt idx="84">
                  <c:v>0.99139129999999998</c:v>
                </c:pt>
                <c:pt idx="85">
                  <c:v>0.99178699999999997</c:v>
                </c:pt>
                <c:pt idx="86">
                  <c:v>0.99190029999999996</c:v>
                </c:pt>
                <c:pt idx="87">
                  <c:v>0.99207020000000001</c:v>
                </c:pt>
                <c:pt idx="88">
                  <c:v>0.99220580000000003</c:v>
                </c:pt>
                <c:pt idx="89">
                  <c:v>0.99232390000000004</c:v>
                </c:pt>
                <c:pt idx="90">
                  <c:v>0.99243890000000001</c:v>
                </c:pt>
                <c:pt idx="91">
                  <c:v>0.99255649999999995</c:v>
                </c:pt>
                <c:pt idx="92">
                  <c:v>0.99268089999999998</c:v>
                </c:pt>
                <c:pt idx="93">
                  <c:v>0.99281439999999999</c:v>
                </c:pt>
                <c:pt idx="94">
                  <c:v>0.99296050000000002</c:v>
                </c:pt>
                <c:pt idx="95">
                  <c:v>0.99312250000000002</c:v>
                </c:pt>
                <c:pt idx="96">
                  <c:v>0.99330589999999996</c:v>
                </c:pt>
                <c:pt idx="97">
                  <c:v>0.99351679999999998</c:v>
                </c:pt>
                <c:pt idx="98">
                  <c:v>0.99376600000000004</c:v>
                </c:pt>
                <c:pt idx="99">
                  <c:v>0.99407579999999995</c:v>
                </c:pt>
                <c:pt idx="100">
                  <c:v>0.99439829999999996</c:v>
                </c:pt>
                <c:pt idx="101">
                  <c:v>0.99452859999999998</c:v>
                </c:pt>
                <c:pt idx="102">
                  <c:v>0.99468820000000002</c:v>
                </c:pt>
                <c:pt idx="103">
                  <c:v>0.99485769999999996</c:v>
                </c:pt>
                <c:pt idx="104">
                  <c:v>0.99492630000000004</c:v>
                </c:pt>
                <c:pt idx="105">
                  <c:v>0.99503969999999997</c:v>
                </c:pt>
                <c:pt idx="106">
                  <c:v>0.99512780000000001</c:v>
                </c:pt>
                <c:pt idx="107">
                  <c:v>0.99520900000000001</c:v>
                </c:pt>
                <c:pt idx="108">
                  <c:v>0.99529000000000001</c:v>
                </c:pt>
                <c:pt idx="109">
                  <c:v>0.99537410000000004</c:v>
                </c:pt>
                <c:pt idx="110">
                  <c:v>0.99546409999999996</c:v>
                </c:pt>
                <c:pt idx="111">
                  <c:v>0.99556149999999999</c:v>
                </c:pt>
                <c:pt idx="112">
                  <c:v>0.99566929999999998</c:v>
                </c:pt>
                <c:pt idx="113">
                  <c:v>0.99579019999999996</c:v>
                </c:pt>
                <c:pt idx="114">
                  <c:v>0.99592849999999999</c:v>
                </c:pt>
                <c:pt idx="115">
                  <c:v>0.99609000000000003</c:v>
                </c:pt>
                <c:pt idx="116">
                  <c:v>0.99628530000000004</c:v>
                </c:pt>
                <c:pt idx="117">
                  <c:v>0.99653769999999997</c:v>
                </c:pt>
                <c:pt idx="118">
                  <c:v>0.99672850000000002</c:v>
                </c:pt>
                <c:pt idx="119">
                  <c:v>0.9967857</c:v>
                </c:pt>
                <c:pt idx="120">
                  <c:v>0.99687409999999999</c:v>
                </c:pt>
                <c:pt idx="121">
                  <c:v>0.99694329999999998</c:v>
                </c:pt>
                <c:pt idx="122">
                  <c:v>0.99700500000000003</c:v>
                </c:pt>
                <c:pt idx="123">
                  <c:v>0.99706589999999995</c:v>
                </c:pt>
                <c:pt idx="124">
                  <c:v>0.99712880000000004</c:v>
                </c:pt>
                <c:pt idx="125">
                  <c:v>0.99719590000000002</c:v>
                </c:pt>
                <c:pt idx="126">
                  <c:v>0.99726840000000005</c:v>
                </c:pt>
                <c:pt idx="127">
                  <c:v>0.99734860000000003</c:v>
                </c:pt>
                <c:pt idx="128">
                  <c:v>0.9974383</c:v>
                </c:pt>
                <c:pt idx="129">
                  <c:v>0.99754100000000001</c:v>
                </c:pt>
                <c:pt idx="130">
                  <c:v>0.99766080000000001</c:v>
                </c:pt>
                <c:pt idx="131">
                  <c:v>0.99780460000000004</c:v>
                </c:pt>
                <c:pt idx="132">
                  <c:v>0.99798790000000004</c:v>
                </c:pt>
                <c:pt idx="133">
                  <c:v>0.99815889999999996</c:v>
                </c:pt>
                <c:pt idx="134">
                  <c:v>0.99822750000000005</c:v>
                </c:pt>
                <c:pt idx="135">
                  <c:v>0.99831700000000001</c:v>
                </c:pt>
                <c:pt idx="136">
                  <c:v>0.99839440000000002</c:v>
                </c:pt>
                <c:pt idx="137">
                  <c:v>0.99844639999999996</c:v>
                </c:pt>
                <c:pt idx="138">
                  <c:v>0.99850640000000002</c:v>
                </c:pt>
                <c:pt idx="139">
                  <c:v>0.99855400000000005</c:v>
                </c:pt>
                <c:pt idx="140">
                  <c:v>0.99859849999999994</c:v>
                </c:pt>
                <c:pt idx="141">
                  <c:v>0.99864350000000002</c:v>
                </c:pt>
                <c:pt idx="142">
                  <c:v>0.99869059999999998</c:v>
                </c:pt>
                <c:pt idx="143">
                  <c:v>0.99874130000000005</c:v>
                </c:pt>
                <c:pt idx="144">
                  <c:v>0.99879660000000003</c:v>
                </c:pt>
                <c:pt idx="145">
                  <c:v>0.99885820000000003</c:v>
                </c:pt>
                <c:pt idx="146">
                  <c:v>0.99892789999999998</c:v>
                </c:pt>
                <c:pt idx="147">
                  <c:v>0.99900829999999996</c:v>
                </c:pt>
                <c:pt idx="148">
                  <c:v>0.99910350000000003</c:v>
                </c:pt>
                <c:pt idx="149">
                  <c:v>0.99937410000000004</c:v>
                </c:pt>
                <c:pt idx="150">
                  <c:v>0.99947010000000003</c:v>
                </c:pt>
                <c:pt idx="151">
                  <c:v>0.99950099999999997</c:v>
                </c:pt>
                <c:pt idx="152">
                  <c:v>0.99955020000000006</c:v>
                </c:pt>
                <c:pt idx="153">
                  <c:v>0.99958849999999999</c:v>
                </c:pt>
                <c:pt idx="154">
                  <c:v>0.99962329999999999</c:v>
                </c:pt>
                <c:pt idx="155">
                  <c:v>0.99965809999999999</c:v>
                </c:pt>
                <c:pt idx="156">
                  <c:v>0.99969430000000004</c:v>
                </c:pt>
                <c:pt idx="157">
                  <c:v>0.99973299999999998</c:v>
                </c:pt>
                <c:pt idx="158">
                  <c:v>0.99977519999999998</c:v>
                </c:pt>
                <c:pt idx="159">
                  <c:v>0.99982210000000005</c:v>
                </c:pt>
                <c:pt idx="160">
                  <c:v>0.99987490000000001</c:v>
                </c:pt>
                <c:pt idx="161">
                  <c:v>0.99993569999999998</c:v>
                </c:pt>
                <c:pt idx="162">
                  <c:v>1.0000073</c:v>
                </c:pt>
                <c:pt idx="163">
                  <c:v>1.0000945999999999</c:v>
                </c:pt>
                <c:pt idx="164">
                  <c:v>1.0002081</c:v>
                </c:pt>
                <c:pt idx="165">
                  <c:v>1.0003005</c:v>
                </c:pt>
                <c:pt idx="166">
                  <c:v>1.0003388</c:v>
                </c:pt>
                <c:pt idx="167">
                  <c:v>1.0003937000000001</c:v>
                </c:pt>
                <c:pt idx="168">
                  <c:v>1.0004328</c:v>
                </c:pt>
                <c:pt idx="169">
                  <c:v>1.0004641999999999</c:v>
                </c:pt>
                <c:pt idx="170">
                  <c:v>1.000497</c:v>
                </c:pt>
                <c:pt idx="171">
                  <c:v>1.0005236</c:v>
                </c:pt>
                <c:pt idx="172">
                  <c:v>1.0005489000000001</c:v>
                </c:pt>
                <c:pt idx="173">
                  <c:v>1.0005746</c:v>
                </c:pt>
                <c:pt idx="174">
                  <c:v>1.0006017</c:v>
                </c:pt>
                <c:pt idx="175">
                  <c:v>1.0006309</c:v>
                </c:pt>
                <c:pt idx="176">
                  <c:v>1.0006630000000001</c:v>
                </c:pt>
                <c:pt idx="177">
                  <c:v>1.0006988000000001</c:v>
                </c:pt>
                <c:pt idx="178">
                  <c:v>1.0007396</c:v>
                </c:pt>
                <c:pt idx="179">
                  <c:v>1.0007870000000001</c:v>
                </c:pt>
                <c:pt idx="180">
                  <c:v>1.0008435</c:v>
                </c:pt>
                <c:pt idx="181">
                  <c:v>1.0009139</c:v>
                </c:pt>
                <c:pt idx="182">
                  <c:v>1.0010062</c:v>
                </c:pt>
                <c:pt idx="183">
                  <c:v>1.0010519</c:v>
                </c:pt>
                <c:pt idx="184">
                  <c:v>1.0010676000000001</c:v>
                </c:pt>
                <c:pt idx="185">
                  <c:v>1.001093</c:v>
                </c:pt>
                <c:pt idx="186">
                  <c:v>1.0011128</c:v>
                </c:pt>
                <c:pt idx="187">
                  <c:v>1.0011312000000001</c:v>
                </c:pt>
                <c:pt idx="188">
                  <c:v>1.0011496</c:v>
                </c:pt>
                <c:pt idx="189">
                  <c:v>1.0011688000000001</c:v>
                </c:pt>
                <c:pt idx="190">
                  <c:v>1.0011895</c:v>
                </c:pt>
                <c:pt idx="191">
                  <c:v>1.001212</c:v>
                </c:pt>
                <c:pt idx="192">
                  <c:v>1.0012369999999999</c:v>
                </c:pt>
                <c:pt idx="193">
                  <c:v>1.0012654000000001</c:v>
                </c:pt>
                <c:pt idx="194">
                  <c:v>1.0012981000000001</c:v>
                </c:pt>
                <c:pt idx="195">
                  <c:v>1.0013368</c:v>
                </c:pt>
                <c:pt idx="196">
                  <c:v>1.0013843</c:v>
                </c:pt>
                <c:pt idx="197">
                  <c:v>1.001447</c:v>
                </c:pt>
                <c:pt idx="198">
                  <c:v>1.0014874</c:v>
                </c:pt>
                <c:pt idx="199">
                  <c:v>1.0015050000000001</c:v>
                </c:pt>
                <c:pt idx="200">
                  <c:v>1.0015326</c:v>
                </c:pt>
                <c:pt idx="201">
                  <c:v>1.0015451</c:v>
                </c:pt>
                <c:pt idx="202">
                  <c:v>1.0015597000000001</c:v>
                </c:pt>
                <c:pt idx="203">
                  <c:v>1.0015708999999999</c:v>
                </c:pt>
                <c:pt idx="204">
                  <c:v>1.0015810999999999</c:v>
                </c:pt>
                <c:pt idx="205">
                  <c:v>1.0015913999999999</c:v>
                </c:pt>
                <c:pt idx="206">
                  <c:v>1.0016023999999999</c:v>
                </c:pt>
                <c:pt idx="207">
                  <c:v>1.0016144</c:v>
                </c:pt>
                <c:pt idx="208">
                  <c:v>1.001628</c:v>
                </c:pt>
                <c:pt idx="209">
                  <c:v>1.0016434999999999</c:v>
                </c:pt>
                <c:pt idx="210">
                  <c:v>1.0016619</c:v>
                </c:pt>
                <c:pt idx="211">
                  <c:v>1.0016849999999999</c:v>
                </c:pt>
                <c:pt idx="212">
                  <c:v>1.0017163</c:v>
                </c:pt>
                <c:pt idx="213">
                  <c:v>1.0017273</c:v>
                </c:pt>
                <c:pt idx="214">
                  <c:v>1.0017327</c:v>
                </c:pt>
                <c:pt idx="215">
                  <c:v>1.0017372</c:v>
                </c:pt>
                <c:pt idx="216">
                  <c:v>1.0017408999999999</c:v>
                </c:pt>
                <c:pt idx="217">
                  <c:v>1.0017445</c:v>
                </c:pt>
                <c:pt idx="218">
                  <c:v>1.0017480999999999</c:v>
                </c:pt>
                <c:pt idx="219">
                  <c:v>1.0017521</c:v>
                </c:pt>
                <c:pt idx="220">
                  <c:v>1.0017564000000001</c:v>
                </c:pt>
                <c:pt idx="221">
                  <c:v>1.0017612</c:v>
                </c:pt>
                <c:pt idx="222">
                  <c:v>1.0017668</c:v>
                </c:pt>
                <c:pt idx="223">
                  <c:v>1.0017733</c:v>
                </c:pt>
                <c:pt idx="224">
                  <c:v>1.0017809</c:v>
                </c:pt>
                <c:pt idx="225">
                  <c:v>1.0017868999999999</c:v>
                </c:pt>
                <c:pt idx="226">
                  <c:v>1.0017883999999999</c:v>
                </c:pt>
                <c:pt idx="227">
                  <c:v>1.0017893</c:v>
                </c:pt>
                <c:pt idx="228">
                  <c:v>1.0017897</c:v>
                </c:pt>
                <c:pt idx="229">
                  <c:v>1.0017875000000001</c:v>
                </c:pt>
                <c:pt idx="230">
                  <c:v>1.0017876999999999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0A-4153-B30C-58B5C281F72A}"/>
            </c:ext>
          </c:extLst>
        </c:ser>
        <c:ser>
          <c:idx val="3"/>
          <c:order val="2"/>
          <c:tx>
            <c:v>1D CP</c:v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4"/>
            <c:spPr>
              <a:solidFill>
                <a:schemeClr val="tx1"/>
              </a:solidFill>
            </c:spPr>
          </c:marker>
          <c:xVal>
            <c:numRef>
              <c:f>'Rod Cusping Rodword Results'!$E$8:$E$238</c:f>
              <c:numCache>
                <c:formatCode>General</c:formatCode>
                <c:ptCount val="231"/>
                <c:pt idx="0">
                  <c:v>16.287500000000001</c:v>
                </c:pt>
                <c:pt idx="1">
                  <c:v>17.875</c:v>
                </c:pt>
                <c:pt idx="2">
                  <c:v>19.462500000000002</c:v>
                </c:pt>
                <c:pt idx="3">
                  <c:v>21.05</c:v>
                </c:pt>
                <c:pt idx="4">
                  <c:v>22.637500000000003</c:v>
                </c:pt>
                <c:pt idx="5">
                  <c:v>24.225000000000001</c:v>
                </c:pt>
                <c:pt idx="6">
                  <c:v>25.8125</c:v>
                </c:pt>
                <c:pt idx="7">
                  <c:v>27.400000000000002</c:v>
                </c:pt>
                <c:pt idx="8">
                  <c:v>28.987500000000001</c:v>
                </c:pt>
                <c:pt idx="9">
                  <c:v>30.575000000000003</c:v>
                </c:pt>
                <c:pt idx="10">
                  <c:v>32.162500000000001</c:v>
                </c:pt>
                <c:pt idx="11">
                  <c:v>33.75</c:v>
                </c:pt>
                <c:pt idx="12">
                  <c:v>35.337500000000006</c:v>
                </c:pt>
                <c:pt idx="13">
                  <c:v>36.924999999999997</c:v>
                </c:pt>
                <c:pt idx="14">
                  <c:v>38.512500000000003</c:v>
                </c:pt>
                <c:pt idx="15">
                  <c:v>40.1</c:v>
                </c:pt>
                <c:pt idx="16">
                  <c:v>41.6875</c:v>
                </c:pt>
                <c:pt idx="17">
                  <c:v>43.275000000000006</c:v>
                </c:pt>
                <c:pt idx="18">
                  <c:v>44.862499999999997</c:v>
                </c:pt>
                <c:pt idx="19">
                  <c:v>46.45</c:v>
                </c:pt>
                <c:pt idx="20">
                  <c:v>48.037500000000001</c:v>
                </c:pt>
                <c:pt idx="21">
                  <c:v>49.625</c:v>
                </c:pt>
                <c:pt idx="22">
                  <c:v>51.212499999999999</c:v>
                </c:pt>
                <c:pt idx="23">
                  <c:v>52.800000000000004</c:v>
                </c:pt>
                <c:pt idx="24">
                  <c:v>54.387500000000003</c:v>
                </c:pt>
                <c:pt idx="25">
                  <c:v>55.975000000000001</c:v>
                </c:pt>
                <c:pt idx="26">
                  <c:v>57.5625</c:v>
                </c:pt>
                <c:pt idx="27">
                  <c:v>59.15</c:v>
                </c:pt>
                <c:pt idx="28">
                  <c:v>60.737500000000004</c:v>
                </c:pt>
                <c:pt idx="29">
                  <c:v>62.325000000000003</c:v>
                </c:pt>
                <c:pt idx="30">
                  <c:v>63.912500000000001</c:v>
                </c:pt>
                <c:pt idx="31">
                  <c:v>65.5</c:v>
                </c:pt>
                <c:pt idx="32">
                  <c:v>67.087500000000006</c:v>
                </c:pt>
                <c:pt idx="33">
                  <c:v>68.675000000000011</c:v>
                </c:pt>
                <c:pt idx="34">
                  <c:v>70.262500000000003</c:v>
                </c:pt>
                <c:pt idx="35">
                  <c:v>71.849999999999994</c:v>
                </c:pt>
                <c:pt idx="36">
                  <c:v>73.4375</c:v>
                </c:pt>
                <c:pt idx="37">
                  <c:v>75.025000000000006</c:v>
                </c:pt>
                <c:pt idx="38">
                  <c:v>76.612500000000011</c:v>
                </c:pt>
                <c:pt idx="39">
                  <c:v>78.2</c:v>
                </c:pt>
                <c:pt idx="40">
                  <c:v>79.787499999999994</c:v>
                </c:pt>
                <c:pt idx="41">
                  <c:v>81.375</c:v>
                </c:pt>
                <c:pt idx="42">
                  <c:v>82.962500000000006</c:v>
                </c:pt>
                <c:pt idx="43">
                  <c:v>84.550000000000011</c:v>
                </c:pt>
                <c:pt idx="44">
                  <c:v>86.137499999999989</c:v>
                </c:pt>
                <c:pt idx="45">
                  <c:v>87.724999999999994</c:v>
                </c:pt>
                <c:pt idx="46">
                  <c:v>89.3125</c:v>
                </c:pt>
                <c:pt idx="47">
                  <c:v>90.9</c:v>
                </c:pt>
                <c:pt idx="48">
                  <c:v>92.487500000000011</c:v>
                </c:pt>
                <c:pt idx="49">
                  <c:v>94.074999999999989</c:v>
                </c:pt>
                <c:pt idx="50">
                  <c:v>95.662499999999994</c:v>
                </c:pt>
                <c:pt idx="51">
                  <c:v>97.25</c:v>
                </c:pt>
                <c:pt idx="52">
                  <c:v>98.837500000000006</c:v>
                </c:pt>
                <c:pt idx="53">
                  <c:v>100.42500000000001</c:v>
                </c:pt>
                <c:pt idx="54">
                  <c:v>102.01249999999999</c:v>
                </c:pt>
                <c:pt idx="55">
                  <c:v>103.6</c:v>
                </c:pt>
                <c:pt idx="56">
                  <c:v>105.1875</c:v>
                </c:pt>
                <c:pt idx="57">
                  <c:v>106.77500000000001</c:v>
                </c:pt>
                <c:pt idx="58">
                  <c:v>108.36250000000001</c:v>
                </c:pt>
                <c:pt idx="59">
                  <c:v>109.94999999999999</c:v>
                </c:pt>
                <c:pt idx="60">
                  <c:v>111.53749999999999</c:v>
                </c:pt>
                <c:pt idx="61">
                  <c:v>113.125</c:v>
                </c:pt>
                <c:pt idx="62">
                  <c:v>114.71250000000001</c:v>
                </c:pt>
                <c:pt idx="63">
                  <c:v>116.30000000000001</c:v>
                </c:pt>
                <c:pt idx="64">
                  <c:v>117.88749999999999</c:v>
                </c:pt>
                <c:pt idx="65">
                  <c:v>119.47499999999999</c:v>
                </c:pt>
                <c:pt idx="66">
                  <c:v>121.0625</c:v>
                </c:pt>
                <c:pt idx="67">
                  <c:v>122.65</c:v>
                </c:pt>
                <c:pt idx="68">
                  <c:v>124.23750000000001</c:v>
                </c:pt>
                <c:pt idx="69">
                  <c:v>125.82499999999999</c:v>
                </c:pt>
                <c:pt idx="70">
                  <c:v>127.41249999999999</c:v>
                </c:pt>
                <c:pt idx="71">
                  <c:v>129</c:v>
                </c:pt>
                <c:pt idx="72">
                  <c:v>130.58750000000001</c:v>
                </c:pt>
                <c:pt idx="73">
                  <c:v>132.17500000000001</c:v>
                </c:pt>
                <c:pt idx="74">
                  <c:v>133.76249999999999</c:v>
                </c:pt>
                <c:pt idx="75">
                  <c:v>135.35</c:v>
                </c:pt>
                <c:pt idx="76">
                  <c:v>136.9375</c:v>
                </c:pt>
                <c:pt idx="77">
                  <c:v>138.52500000000001</c:v>
                </c:pt>
                <c:pt idx="78">
                  <c:v>140.11250000000001</c:v>
                </c:pt>
                <c:pt idx="79">
                  <c:v>141.69999999999999</c:v>
                </c:pt>
                <c:pt idx="80">
                  <c:v>143.28749999999999</c:v>
                </c:pt>
                <c:pt idx="81">
                  <c:v>144.875</c:v>
                </c:pt>
                <c:pt idx="82">
                  <c:v>146.46250000000001</c:v>
                </c:pt>
                <c:pt idx="83">
                  <c:v>148.04999999999998</c:v>
                </c:pt>
                <c:pt idx="84">
                  <c:v>149.63749999999999</c:v>
                </c:pt>
                <c:pt idx="85">
                  <c:v>151.22499999999999</c:v>
                </c:pt>
                <c:pt idx="86">
                  <c:v>152.8125</c:v>
                </c:pt>
                <c:pt idx="87">
                  <c:v>154.4</c:v>
                </c:pt>
                <c:pt idx="88">
                  <c:v>155.98749999999998</c:v>
                </c:pt>
                <c:pt idx="89">
                  <c:v>157.57499999999999</c:v>
                </c:pt>
                <c:pt idx="90">
                  <c:v>159.16249999999999</c:v>
                </c:pt>
                <c:pt idx="91">
                  <c:v>160.75</c:v>
                </c:pt>
                <c:pt idx="92">
                  <c:v>162.33750000000001</c:v>
                </c:pt>
                <c:pt idx="93">
                  <c:v>163.92499999999998</c:v>
                </c:pt>
                <c:pt idx="94">
                  <c:v>165.51249999999999</c:v>
                </c:pt>
                <c:pt idx="95">
                  <c:v>167.1</c:v>
                </c:pt>
                <c:pt idx="96">
                  <c:v>168.6875</c:v>
                </c:pt>
                <c:pt idx="97">
                  <c:v>170.27500000000001</c:v>
                </c:pt>
                <c:pt idx="98">
                  <c:v>171.86249999999998</c:v>
                </c:pt>
                <c:pt idx="99">
                  <c:v>173.45</c:v>
                </c:pt>
                <c:pt idx="100">
                  <c:v>175.03749999999999</c:v>
                </c:pt>
                <c:pt idx="101">
                  <c:v>176.625</c:v>
                </c:pt>
                <c:pt idx="102">
                  <c:v>178.21250000000001</c:v>
                </c:pt>
                <c:pt idx="103">
                  <c:v>179.79999999999998</c:v>
                </c:pt>
                <c:pt idx="104">
                  <c:v>181.38749999999999</c:v>
                </c:pt>
                <c:pt idx="105">
                  <c:v>182.97499999999999</c:v>
                </c:pt>
                <c:pt idx="106">
                  <c:v>184.5625</c:v>
                </c:pt>
                <c:pt idx="107">
                  <c:v>186.15</c:v>
                </c:pt>
                <c:pt idx="108">
                  <c:v>187.73749999999998</c:v>
                </c:pt>
                <c:pt idx="109">
                  <c:v>189.32499999999999</c:v>
                </c:pt>
                <c:pt idx="110">
                  <c:v>190.91249999999999</c:v>
                </c:pt>
                <c:pt idx="111">
                  <c:v>192.5</c:v>
                </c:pt>
                <c:pt idx="112">
                  <c:v>194.08750000000001</c:v>
                </c:pt>
                <c:pt idx="113">
                  <c:v>195.67499999999998</c:v>
                </c:pt>
                <c:pt idx="114">
                  <c:v>197.26249999999999</c:v>
                </c:pt>
                <c:pt idx="115">
                  <c:v>198.85</c:v>
                </c:pt>
                <c:pt idx="116">
                  <c:v>200.4375</c:v>
                </c:pt>
                <c:pt idx="117">
                  <c:v>202.02500000000001</c:v>
                </c:pt>
                <c:pt idx="118">
                  <c:v>203.61249999999998</c:v>
                </c:pt>
                <c:pt idx="119">
                  <c:v>205.2</c:v>
                </c:pt>
                <c:pt idx="120">
                  <c:v>206.78749999999999</c:v>
                </c:pt>
                <c:pt idx="121">
                  <c:v>208.375</c:v>
                </c:pt>
                <c:pt idx="122">
                  <c:v>209.96250000000001</c:v>
                </c:pt>
                <c:pt idx="123">
                  <c:v>211.54999999999998</c:v>
                </c:pt>
                <c:pt idx="124">
                  <c:v>213.13749999999999</c:v>
                </c:pt>
                <c:pt idx="125">
                  <c:v>214.72499999999999</c:v>
                </c:pt>
                <c:pt idx="126">
                  <c:v>216.3125</c:v>
                </c:pt>
                <c:pt idx="127">
                  <c:v>217.9</c:v>
                </c:pt>
                <c:pt idx="128">
                  <c:v>219.48749999999998</c:v>
                </c:pt>
                <c:pt idx="129">
                  <c:v>221.07499999999999</c:v>
                </c:pt>
                <c:pt idx="130">
                  <c:v>222.66249999999999</c:v>
                </c:pt>
                <c:pt idx="131">
                  <c:v>224.25</c:v>
                </c:pt>
                <c:pt idx="132">
                  <c:v>225.83750000000001</c:v>
                </c:pt>
                <c:pt idx="133">
                  <c:v>227.42499999999998</c:v>
                </c:pt>
                <c:pt idx="134">
                  <c:v>229.01249999999999</c:v>
                </c:pt>
                <c:pt idx="135">
                  <c:v>230.6</c:v>
                </c:pt>
                <c:pt idx="136">
                  <c:v>232.1875</c:v>
                </c:pt>
                <c:pt idx="137">
                  <c:v>233.77500000000001</c:v>
                </c:pt>
                <c:pt idx="138">
                  <c:v>235.36249999999998</c:v>
                </c:pt>
                <c:pt idx="139">
                  <c:v>236.95</c:v>
                </c:pt>
                <c:pt idx="140">
                  <c:v>238.53749999999999</c:v>
                </c:pt>
                <c:pt idx="141">
                  <c:v>240.125</c:v>
                </c:pt>
                <c:pt idx="142">
                  <c:v>241.71250000000001</c:v>
                </c:pt>
                <c:pt idx="143">
                  <c:v>243.29999999999998</c:v>
                </c:pt>
                <c:pt idx="144">
                  <c:v>244.88749999999999</c:v>
                </c:pt>
                <c:pt idx="145">
                  <c:v>246.47499999999999</c:v>
                </c:pt>
                <c:pt idx="146">
                  <c:v>248.0625</c:v>
                </c:pt>
                <c:pt idx="147">
                  <c:v>249.65</c:v>
                </c:pt>
                <c:pt idx="148">
                  <c:v>251.23749999999998</c:v>
                </c:pt>
                <c:pt idx="149">
                  <c:v>252.82499999999999</c:v>
                </c:pt>
                <c:pt idx="150">
                  <c:v>254.41249999999999</c:v>
                </c:pt>
                <c:pt idx="151">
                  <c:v>256</c:v>
                </c:pt>
                <c:pt idx="152">
                  <c:v>257.58750000000003</c:v>
                </c:pt>
                <c:pt idx="153">
                  <c:v>259.17500000000001</c:v>
                </c:pt>
                <c:pt idx="154">
                  <c:v>260.76249999999999</c:v>
                </c:pt>
                <c:pt idx="155">
                  <c:v>262.35000000000002</c:v>
                </c:pt>
                <c:pt idx="156">
                  <c:v>263.9375</c:v>
                </c:pt>
                <c:pt idx="157">
                  <c:v>265.52500000000003</c:v>
                </c:pt>
                <c:pt idx="158">
                  <c:v>267.11250000000001</c:v>
                </c:pt>
                <c:pt idx="159">
                  <c:v>268.7</c:v>
                </c:pt>
                <c:pt idx="160">
                  <c:v>270.28750000000002</c:v>
                </c:pt>
                <c:pt idx="161">
                  <c:v>271.875</c:v>
                </c:pt>
                <c:pt idx="162">
                  <c:v>273.46250000000003</c:v>
                </c:pt>
                <c:pt idx="163">
                  <c:v>275.05</c:v>
                </c:pt>
                <c:pt idx="164">
                  <c:v>276.63750000000005</c:v>
                </c:pt>
                <c:pt idx="165">
                  <c:v>278.22500000000002</c:v>
                </c:pt>
                <c:pt idx="166">
                  <c:v>279.8125</c:v>
                </c:pt>
                <c:pt idx="167">
                  <c:v>281.40000000000003</c:v>
                </c:pt>
                <c:pt idx="168">
                  <c:v>282.98750000000001</c:v>
                </c:pt>
                <c:pt idx="169">
                  <c:v>284.57500000000005</c:v>
                </c:pt>
                <c:pt idx="170">
                  <c:v>286.16250000000002</c:v>
                </c:pt>
                <c:pt idx="171">
                  <c:v>287.75</c:v>
                </c:pt>
                <c:pt idx="172">
                  <c:v>289.33750000000003</c:v>
                </c:pt>
                <c:pt idx="173">
                  <c:v>290.92500000000001</c:v>
                </c:pt>
                <c:pt idx="174">
                  <c:v>292.51250000000005</c:v>
                </c:pt>
                <c:pt idx="175">
                  <c:v>294.10000000000002</c:v>
                </c:pt>
                <c:pt idx="176">
                  <c:v>295.6875</c:v>
                </c:pt>
                <c:pt idx="177">
                  <c:v>297.27500000000003</c:v>
                </c:pt>
                <c:pt idx="178">
                  <c:v>298.86250000000001</c:v>
                </c:pt>
                <c:pt idx="179">
                  <c:v>300.45000000000005</c:v>
                </c:pt>
                <c:pt idx="180">
                  <c:v>302.03750000000002</c:v>
                </c:pt>
                <c:pt idx="181">
                  <c:v>303.625</c:v>
                </c:pt>
                <c:pt idx="182">
                  <c:v>305.21250000000003</c:v>
                </c:pt>
                <c:pt idx="183">
                  <c:v>306.8</c:v>
                </c:pt>
                <c:pt idx="184">
                  <c:v>308.38750000000005</c:v>
                </c:pt>
                <c:pt idx="185">
                  <c:v>309.97500000000002</c:v>
                </c:pt>
                <c:pt idx="186">
                  <c:v>311.5625</c:v>
                </c:pt>
                <c:pt idx="187">
                  <c:v>313.15000000000003</c:v>
                </c:pt>
                <c:pt idx="188">
                  <c:v>314.73750000000001</c:v>
                </c:pt>
                <c:pt idx="189">
                  <c:v>316.32500000000005</c:v>
                </c:pt>
                <c:pt idx="190">
                  <c:v>317.91250000000002</c:v>
                </c:pt>
                <c:pt idx="191">
                  <c:v>319.5</c:v>
                </c:pt>
                <c:pt idx="192">
                  <c:v>321.08750000000003</c:v>
                </c:pt>
                <c:pt idx="193">
                  <c:v>322.67500000000001</c:v>
                </c:pt>
                <c:pt idx="194">
                  <c:v>324.26250000000005</c:v>
                </c:pt>
                <c:pt idx="195">
                  <c:v>325.85000000000002</c:v>
                </c:pt>
                <c:pt idx="196">
                  <c:v>327.4375</c:v>
                </c:pt>
                <c:pt idx="197">
                  <c:v>329.02500000000003</c:v>
                </c:pt>
                <c:pt idx="198">
                  <c:v>330.61250000000001</c:v>
                </c:pt>
                <c:pt idx="199">
                  <c:v>332.20000000000005</c:v>
                </c:pt>
                <c:pt idx="200">
                  <c:v>333.78750000000002</c:v>
                </c:pt>
                <c:pt idx="201">
                  <c:v>335.375</c:v>
                </c:pt>
                <c:pt idx="202">
                  <c:v>336.96250000000003</c:v>
                </c:pt>
                <c:pt idx="203">
                  <c:v>338.55</c:v>
                </c:pt>
                <c:pt idx="204">
                  <c:v>340.13750000000005</c:v>
                </c:pt>
                <c:pt idx="205">
                  <c:v>341.72500000000002</c:v>
                </c:pt>
                <c:pt idx="206">
                  <c:v>343.3125</c:v>
                </c:pt>
                <c:pt idx="207">
                  <c:v>344.90000000000003</c:v>
                </c:pt>
                <c:pt idx="208">
                  <c:v>346.48750000000001</c:v>
                </c:pt>
                <c:pt idx="209">
                  <c:v>348.07500000000005</c:v>
                </c:pt>
                <c:pt idx="210">
                  <c:v>349.66250000000002</c:v>
                </c:pt>
                <c:pt idx="211">
                  <c:v>351.25</c:v>
                </c:pt>
                <c:pt idx="212">
                  <c:v>352.83750000000003</c:v>
                </c:pt>
                <c:pt idx="213">
                  <c:v>354.42500000000001</c:v>
                </c:pt>
                <c:pt idx="214">
                  <c:v>356.01250000000005</c:v>
                </c:pt>
                <c:pt idx="215">
                  <c:v>357.6</c:v>
                </c:pt>
                <c:pt idx="216">
                  <c:v>359.1875</c:v>
                </c:pt>
                <c:pt idx="217">
                  <c:v>360.77500000000003</c:v>
                </c:pt>
                <c:pt idx="218">
                  <c:v>362.36250000000001</c:v>
                </c:pt>
                <c:pt idx="219">
                  <c:v>363.95000000000005</c:v>
                </c:pt>
                <c:pt idx="220">
                  <c:v>365.53750000000002</c:v>
                </c:pt>
                <c:pt idx="221">
                  <c:v>367.125</c:v>
                </c:pt>
                <c:pt idx="222">
                  <c:v>368.71250000000003</c:v>
                </c:pt>
                <c:pt idx="223">
                  <c:v>370.3</c:v>
                </c:pt>
                <c:pt idx="224">
                  <c:v>371.88750000000005</c:v>
                </c:pt>
                <c:pt idx="225">
                  <c:v>373.47500000000002</c:v>
                </c:pt>
                <c:pt idx="226">
                  <c:v>375.0625</c:v>
                </c:pt>
                <c:pt idx="227">
                  <c:v>376.65000000000003</c:v>
                </c:pt>
                <c:pt idx="228">
                  <c:v>378.23750000000001</c:v>
                </c:pt>
                <c:pt idx="229">
                  <c:v>379.82500000000005</c:v>
                </c:pt>
                <c:pt idx="230">
                  <c:v>381.41250000000002</c:v>
                </c:pt>
              </c:numCache>
            </c:numRef>
          </c:xVal>
          <c:yVal>
            <c:numRef>
              <c:f>'Rod Cusping Rodword Results'!$N$8:$N$238</c:f>
              <c:numCache>
                <c:formatCode>General</c:formatCode>
                <c:ptCount val="231"/>
                <c:pt idx="0">
                  <c:v>0.9727711</c:v>
                </c:pt>
                <c:pt idx="1">
                  <c:v>0.97280169999999999</c:v>
                </c:pt>
                <c:pt idx="2">
                  <c:v>0.97283439999999999</c:v>
                </c:pt>
                <c:pt idx="3">
                  <c:v>0.97286950000000005</c:v>
                </c:pt>
                <c:pt idx="4">
                  <c:v>0.97296349999999998</c:v>
                </c:pt>
                <c:pt idx="5">
                  <c:v>0.97302869999999997</c:v>
                </c:pt>
                <c:pt idx="6">
                  <c:v>0.97298799999999996</c:v>
                </c:pt>
                <c:pt idx="7">
                  <c:v>0.97303280000000003</c:v>
                </c:pt>
                <c:pt idx="8">
                  <c:v>0.97292120000000004</c:v>
                </c:pt>
                <c:pt idx="9">
                  <c:v>0.97311840000000005</c:v>
                </c:pt>
                <c:pt idx="10">
                  <c:v>0.97301939999999998</c:v>
                </c:pt>
                <c:pt idx="11">
                  <c:v>0.97307410000000005</c:v>
                </c:pt>
                <c:pt idx="12">
                  <c:v>0.97328179999999997</c:v>
                </c:pt>
                <c:pt idx="13">
                  <c:v>0.97319639999999996</c:v>
                </c:pt>
                <c:pt idx="14">
                  <c:v>0.97326480000000004</c:v>
                </c:pt>
                <c:pt idx="15">
                  <c:v>0.9733387</c:v>
                </c:pt>
                <c:pt idx="16">
                  <c:v>0.97341869999999997</c:v>
                </c:pt>
                <c:pt idx="17">
                  <c:v>0.97343760000000001</c:v>
                </c:pt>
                <c:pt idx="18">
                  <c:v>0.97373670000000001</c:v>
                </c:pt>
                <c:pt idx="19">
                  <c:v>0.9736224</c:v>
                </c:pt>
                <c:pt idx="20">
                  <c:v>0.97372309999999995</c:v>
                </c:pt>
                <c:pt idx="21">
                  <c:v>0.97402429999999995</c:v>
                </c:pt>
                <c:pt idx="22">
                  <c:v>0.97381340000000005</c:v>
                </c:pt>
                <c:pt idx="23">
                  <c:v>0.97395810000000005</c:v>
                </c:pt>
                <c:pt idx="24">
                  <c:v>0.97409500000000004</c:v>
                </c:pt>
                <c:pt idx="25">
                  <c:v>0.97424319999999998</c:v>
                </c:pt>
                <c:pt idx="26">
                  <c:v>0.97440300000000002</c:v>
                </c:pt>
                <c:pt idx="27">
                  <c:v>0.97457539999999998</c:v>
                </c:pt>
                <c:pt idx="28">
                  <c:v>0.97476050000000003</c:v>
                </c:pt>
                <c:pt idx="29">
                  <c:v>0.97495969999999998</c:v>
                </c:pt>
                <c:pt idx="30">
                  <c:v>0.97517259999999995</c:v>
                </c:pt>
                <c:pt idx="31">
                  <c:v>0.97540070000000001</c:v>
                </c:pt>
                <c:pt idx="32">
                  <c:v>0.97564289999999998</c:v>
                </c:pt>
                <c:pt idx="33">
                  <c:v>0.97590080000000001</c:v>
                </c:pt>
                <c:pt idx="34">
                  <c:v>0.9761725</c:v>
                </c:pt>
                <c:pt idx="35">
                  <c:v>0.97643139999999995</c:v>
                </c:pt>
                <c:pt idx="36">
                  <c:v>0.97682659999999999</c:v>
                </c:pt>
                <c:pt idx="37">
                  <c:v>0.97707759999999999</c:v>
                </c:pt>
                <c:pt idx="38">
                  <c:v>0.97718649999999996</c:v>
                </c:pt>
                <c:pt idx="39">
                  <c:v>0.97762329999999997</c:v>
                </c:pt>
                <c:pt idx="40">
                  <c:v>0.97768849999999996</c:v>
                </c:pt>
                <c:pt idx="41">
                  <c:v>0.97802370000000005</c:v>
                </c:pt>
                <c:pt idx="42">
                  <c:v>0.97856080000000001</c:v>
                </c:pt>
                <c:pt idx="43">
                  <c:v>0.97872300000000001</c:v>
                </c:pt>
                <c:pt idx="44">
                  <c:v>0.97908360000000005</c:v>
                </c:pt>
                <c:pt idx="45">
                  <c:v>0.97945110000000002</c:v>
                </c:pt>
                <c:pt idx="46">
                  <c:v>0.97982210000000003</c:v>
                </c:pt>
                <c:pt idx="47">
                  <c:v>0.98034319999999997</c:v>
                </c:pt>
                <c:pt idx="48">
                  <c:v>0.98057589999999994</c:v>
                </c:pt>
                <c:pt idx="49">
                  <c:v>0.98095690000000002</c:v>
                </c:pt>
                <c:pt idx="50">
                  <c:v>0.98145579999999999</c:v>
                </c:pt>
                <c:pt idx="51">
                  <c:v>0.98172119999999996</c:v>
                </c:pt>
                <c:pt idx="52">
                  <c:v>0.98210640000000005</c:v>
                </c:pt>
                <c:pt idx="53">
                  <c:v>0.98229929999999999</c:v>
                </c:pt>
                <c:pt idx="54">
                  <c:v>0.98285060000000002</c:v>
                </c:pt>
                <c:pt idx="55">
                  <c:v>0.98297239999999997</c:v>
                </c:pt>
                <c:pt idx="56">
                  <c:v>0.98332929999999996</c:v>
                </c:pt>
                <c:pt idx="57">
                  <c:v>0.98382650000000005</c:v>
                </c:pt>
                <c:pt idx="58">
                  <c:v>0.98403770000000002</c:v>
                </c:pt>
                <c:pt idx="59">
                  <c:v>0.98438720000000002</c:v>
                </c:pt>
                <c:pt idx="60">
                  <c:v>0.9847342</c:v>
                </c:pt>
                <c:pt idx="61">
                  <c:v>0.98507619999999996</c:v>
                </c:pt>
                <c:pt idx="62">
                  <c:v>0.9854155</c:v>
                </c:pt>
                <c:pt idx="63">
                  <c:v>0.98574930000000005</c:v>
                </c:pt>
                <c:pt idx="64">
                  <c:v>0.98608039999999997</c:v>
                </c:pt>
                <c:pt idx="65">
                  <c:v>0.9864851</c:v>
                </c:pt>
                <c:pt idx="66">
                  <c:v>0.98672780000000004</c:v>
                </c:pt>
                <c:pt idx="67">
                  <c:v>0.98704360000000002</c:v>
                </c:pt>
                <c:pt idx="68">
                  <c:v>0.98732209999999998</c:v>
                </c:pt>
                <c:pt idx="69">
                  <c:v>0.98762280000000002</c:v>
                </c:pt>
                <c:pt idx="70">
                  <c:v>0.98793220000000004</c:v>
                </c:pt>
                <c:pt idx="71">
                  <c:v>0.98803160000000001</c:v>
                </c:pt>
                <c:pt idx="72">
                  <c:v>0.98841699999999999</c:v>
                </c:pt>
                <c:pt idx="73">
                  <c:v>0.98855499999999996</c:v>
                </c:pt>
                <c:pt idx="74">
                  <c:v>0.98882300000000001</c:v>
                </c:pt>
                <c:pt idx="75">
                  <c:v>0.98908669999999999</c:v>
                </c:pt>
                <c:pt idx="76">
                  <c:v>0.98934770000000005</c:v>
                </c:pt>
                <c:pt idx="77">
                  <c:v>0.98960360000000003</c:v>
                </c:pt>
                <c:pt idx="78">
                  <c:v>0.98985619999999996</c:v>
                </c:pt>
                <c:pt idx="79">
                  <c:v>0.99010379999999998</c:v>
                </c:pt>
                <c:pt idx="80">
                  <c:v>0.99034820000000001</c:v>
                </c:pt>
                <c:pt idx="81">
                  <c:v>0.99058769999999996</c:v>
                </c:pt>
                <c:pt idx="82">
                  <c:v>0.99082440000000005</c:v>
                </c:pt>
                <c:pt idx="83">
                  <c:v>0.99110640000000005</c:v>
                </c:pt>
                <c:pt idx="84">
                  <c:v>0.99128590000000005</c:v>
                </c:pt>
                <c:pt idx="85">
                  <c:v>0.99153119999999995</c:v>
                </c:pt>
                <c:pt idx="86">
                  <c:v>0.99163400000000002</c:v>
                </c:pt>
                <c:pt idx="87">
                  <c:v>0.99182409999999999</c:v>
                </c:pt>
                <c:pt idx="88">
                  <c:v>0.99202009999999996</c:v>
                </c:pt>
                <c:pt idx="89">
                  <c:v>0.99221999999999999</c:v>
                </c:pt>
                <c:pt idx="90">
                  <c:v>0.99248040000000004</c:v>
                </c:pt>
                <c:pt idx="91">
                  <c:v>0.99261140000000003</c:v>
                </c:pt>
                <c:pt idx="92">
                  <c:v>0.99280219999999997</c:v>
                </c:pt>
                <c:pt idx="93">
                  <c:v>0.99299059999999995</c:v>
                </c:pt>
                <c:pt idx="94">
                  <c:v>0.99317529999999998</c:v>
                </c:pt>
                <c:pt idx="95">
                  <c:v>0.99335770000000001</c:v>
                </c:pt>
                <c:pt idx="96">
                  <c:v>0.99353659999999999</c:v>
                </c:pt>
                <c:pt idx="97">
                  <c:v>0.99371339999999997</c:v>
                </c:pt>
                <c:pt idx="98">
                  <c:v>0.99392360000000002</c:v>
                </c:pt>
                <c:pt idx="99">
                  <c:v>0.99405809999999994</c:v>
                </c:pt>
                <c:pt idx="100">
                  <c:v>0.9942259</c:v>
                </c:pt>
                <c:pt idx="101">
                  <c:v>0.99437189999999998</c:v>
                </c:pt>
                <c:pt idx="102">
                  <c:v>0.99451049999999996</c:v>
                </c:pt>
                <c:pt idx="103">
                  <c:v>0.99468369999999995</c:v>
                </c:pt>
                <c:pt idx="104">
                  <c:v>0.99481569999999997</c:v>
                </c:pt>
                <c:pt idx="105">
                  <c:v>0.99488540000000003</c:v>
                </c:pt>
                <c:pt idx="106">
                  <c:v>0.99502729999999995</c:v>
                </c:pt>
                <c:pt idx="107">
                  <c:v>0.99516819999999995</c:v>
                </c:pt>
                <c:pt idx="108">
                  <c:v>0.9953071</c:v>
                </c:pt>
                <c:pt idx="109">
                  <c:v>0.99544440000000001</c:v>
                </c:pt>
                <c:pt idx="110">
                  <c:v>0.9955792</c:v>
                </c:pt>
                <c:pt idx="111">
                  <c:v>0.9957125</c:v>
                </c:pt>
                <c:pt idx="112">
                  <c:v>0.99584329999999999</c:v>
                </c:pt>
                <c:pt idx="113">
                  <c:v>0.99600359999999999</c:v>
                </c:pt>
                <c:pt idx="114">
                  <c:v>0.99609959999999997</c:v>
                </c:pt>
                <c:pt idx="115">
                  <c:v>0.99622520000000003</c:v>
                </c:pt>
                <c:pt idx="116">
                  <c:v>0.99634869999999998</c:v>
                </c:pt>
                <c:pt idx="117">
                  <c:v>0.9964712</c:v>
                </c:pt>
                <c:pt idx="118">
                  <c:v>0.99660150000000003</c:v>
                </c:pt>
                <c:pt idx="119">
                  <c:v>0.9966585</c:v>
                </c:pt>
                <c:pt idx="120">
                  <c:v>0.99680369999999996</c:v>
                </c:pt>
                <c:pt idx="121">
                  <c:v>0.99686520000000001</c:v>
                </c:pt>
                <c:pt idx="122">
                  <c:v>0.99697270000000004</c:v>
                </c:pt>
                <c:pt idx="123">
                  <c:v>0.99707869999999998</c:v>
                </c:pt>
                <c:pt idx="124">
                  <c:v>0.9971835</c:v>
                </c:pt>
                <c:pt idx="125">
                  <c:v>0.99728669999999997</c:v>
                </c:pt>
                <c:pt idx="126">
                  <c:v>0.99738870000000002</c:v>
                </c:pt>
                <c:pt idx="127">
                  <c:v>0.99748910000000002</c:v>
                </c:pt>
                <c:pt idx="128">
                  <c:v>0.9976121</c:v>
                </c:pt>
                <c:pt idx="129">
                  <c:v>0.99768610000000002</c:v>
                </c:pt>
                <c:pt idx="130">
                  <c:v>0.99778290000000003</c:v>
                </c:pt>
                <c:pt idx="131">
                  <c:v>0.99789760000000005</c:v>
                </c:pt>
                <c:pt idx="132">
                  <c:v>0.99797239999999998</c:v>
                </c:pt>
                <c:pt idx="133">
                  <c:v>0.99806510000000004</c:v>
                </c:pt>
                <c:pt idx="134">
                  <c:v>0.99814510000000001</c:v>
                </c:pt>
                <c:pt idx="135">
                  <c:v>0.99822940000000004</c:v>
                </c:pt>
                <c:pt idx="136">
                  <c:v>0.99831449999999999</c:v>
                </c:pt>
                <c:pt idx="137">
                  <c:v>0.99839020000000001</c:v>
                </c:pt>
                <c:pt idx="138">
                  <c:v>0.99843150000000003</c:v>
                </c:pt>
                <c:pt idx="139">
                  <c:v>0.99851100000000004</c:v>
                </c:pt>
                <c:pt idx="140">
                  <c:v>0.99861299999999997</c:v>
                </c:pt>
                <c:pt idx="141">
                  <c:v>0.99866770000000005</c:v>
                </c:pt>
                <c:pt idx="142">
                  <c:v>0.99874450000000004</c:v>
                </c:pt>
                <c:pt idx="143">
                  <c:v>0.99882070000000001</c:v>
                </c:pt>
                <c:pt idx="144">
                  <c:v>0.99889550000000005</c:v>
                </c:pt>
                <c:pt idx="145">
                  <c:v>0.99896980000000002</c:v>
                </c:pt>
                <c:pt idx="146">
                  <c:v>0.99904269999999995</c:v>
                </c:pt>
                <c:pt idx="147">
                  <c:v>0.99911519999999998</c:v>
                </c:pt>
                <c:pt idx="148">
                  <c:v>0.99918629999999997</c:v>
                </c:pt>
                <c:pt idx="149">
                  <c:v>0.99925719999999996</c:v>
                </c:pt>
                <c:pt idx="150">
                  <c:v>0.99933780000000005</c:v>
                </c:pt>
                <c:pt idx="151">
                  <c:v>0.9993978</c:v>
                </c:pt>
                <c:pt idx="152">
                  <c:v>0.99946610000000002</c:v>
                </c:pt>
                <c:pt idx="153">
                  <c:v>0.9994904</c:v>
                </c:pt>
                <c:pt idx="154">
                  <c:v>0.99955260000000001</c:v>
                </c:pt>
                <c:pt idx="155">
                  <c:v>0.99961449999999996</c:v>
                </c:pt>
                <c:pt idx="156">
                  <c:v>0.99967550000000005</c:v>
                </c:pt>
                <c:pt idx="157">
                  <c:v>0.99973610000000002</c:v>
                </c:pt>
                <c:pt idx="158">
                  <c:v>0.99979560000000001</c:v>
                </c:pt>
                <c:pt idx="159">
                  <c:v>0.99985460000000004</c:v>
                </c:pt>
                <c:pt idx="160">
                  <c:v>0.99991260000000004</c:v>
                </c:pt>
                <c:pt idx="161">
                  <c:v>0.99997029999999998</c:v>
                </c:pt>
                <c:pt idx="162">
                  <c:v>1.0000268999999999</c:v>
                </c:pt>
                <c:pt idx="163">
                  <c:v>1.0000833</c:v>
                </c:pt>
                <c:pt idx="164">
                  <c:v>1.0001386000000001</c:v>
                </c:pt>
                <c:pt idx="165">
                  <c:v>1.0001935</c:v>
                </c:pt>
                <c:pt idx="166">
                  <c:v>1.0002475</c:v>
                </c:pt>
                <c:pt idx="167">
                  <c:v>1.0002934999999999</c:v>
                </c:pt>
                <c:pt idx="168">
                  <c:v>1.0002989</c:v>
                </c:pt>
                <c:pt idx="169">
                  <c:v>1.0003693</c:v>
                </c:pt>
                <c:pt idx="170">
                  <c:v>1.0004341999999999</c:v>
                </c:pt>
                <c:pt idx="171">
                  <c:v>1.0004601</c:v>
                </c:pt>
                <c:pt idx="172">
                  <c:v>1.0005062</c:v>
                </c:pt>
                <c:pt idx="173">
                  <c:v>1.0005518</c:v>
                </c:pt>
                <c:pt idx="174">
                  <c:v>1.0005971</c:v>
                </c:pt>
                <c:pt idx="175">
                  <c:v>1.0006524000000001</c:v>
                </c:pt>
                <c:pt idx="176">
                  <c:v>1.0006854000000001</c:v>
                </c:pt>
                <c:pt idx="177">
                  <c:v>1.0007284999999999</c:v>
                </c:pt>
                <c:pt idx="178">
                  <c:v>1.0007712</c:v>
                </c:pt>
                <c:pt idx="179">
                  <c:v>1.000813</c:v>
                </c:pt>
                <c:pt idx="180">
                  <c:v>1.0008545</c:v>
                </c:pt>
                <c:pt idx="181">
                  <c:v>1.0008950000000001</c:v>
                </c:pt>
                <c:pt idx="182">
                  <c:v>1.0009352</c:v>
                </c:pt>
                <c:pt idx="183">
                  <c:v>1.0009745999999999</c:v>
                </c:pt>
                <c:pt idx="184">
                  <c:v>1.0010181</c:v>
                </c:pt>
                <c:pt idx="185">
                  <c:v>1.0010519</c:v>
                </c:pt>
                <c:pt idx="186">
                  <c:v>1.0010665000000001</c:v>
                </c:pt>
                <c:pt idx="187">
                  <c:v>1.001101</c:v>
                </c:pt>
                <c:pt idx="188">
                  <c:v>1.0011350999999999</c:v>
                </c:pt>
                <c:pt idx="189">
                  <c:v>1.0011688999999999</c:v>
                </c:pt>
                <c:pt idx="190">
                  <c:v>1.0012017</c:v>
                </c:pt>
                <c:pt idx="191">
                  <c:v>1.0012331999999999</c:v>
                </c:pt>
                <c:pt idx="192">
                  <c:v>1.0012646000000001</c:v>
                </c:pt>
                <c:pt idx="193">
                  <c:v>1.0012951000000001</c:v>
                </c:pt>
                <c:pt idx="194">
                  <c:v>1.0013255000000001</c:v>
                </c:pt>
                <c:pt idx="195">
                  <c:v>1.0013542</c:v>
                </c:pt>
                <c:pt idx="196">
                  <c:v>1.0013827</c:v>
                </c:pt>
                <c:pt idx="197">
                  <c:v>1.0014103000000001</c:v>
                </c:pt>
                <c:pt idx="198">
                  <c:v>1.0014373000000001</c:v>
                </c:pt>
                <c:pt idx="199">
                  <c:v>1.0014632999999999</c:v>
                </c:pt>
                <c:pt idx="200">
                  <c:v>1.001485</c:v>
                </c:pt>
                <c:pt idx="201">
                  <c:v>1.0015056</c:v>
                </c:pt>
                <c:pt idx="202">
                  <c:v>1.0015212</c:v>
                </c:pt>
                <c:pt idx="203">
                  <c:v>1.0015419000000001</c:v>
                </c:pt>
                <c:pt idx="204">
                  <c:v>1.0015617999999999</c:v>
                </c:pt>
                <c:pt idx="205">
                  <c:v>1.0015818999999999</c:v>
                </c:pt>
                <c:pt idx="206">
                  <c:v>1.0016003</c:v>
                </c:pt>
                <c:pt idx="207">
                  <c:v>1.0016183000000001</c:v>
                </c:pt>
                <c:pt idx="208">
                  <c:v>1.0016354999999999</c:v>
                </c:pt>
                <c:pt idx="209">
                  <c:v>1.0016522000000001</c:v>
                </c:pt>
                <c:pt idx="210">
                  <c:v>1.0016670999999999</c:v>
                </c:pt>
                <c:pt idx="211">
                  <c:v>1.0016814999999999</c:v>
                </c:pt>
                <c:pt idx="212">
                  <c:v>1.0016978999999999</c:v>
                </c:pt>
                <c:pt idx="213">
                  <c:v>1.0017081999999999</c:v>
                </c:pt>
                <c:pt idx="214">
                  <c:v>1.0017213</c:v>
                </c:pt>
                <c:pt idx="215">
                  <c:v>1.0017267999999999</c:v>
                </c:pt>
                <c:pt idx="216">
                  <c:v>1.0017357</c:v>
                </c:pt>
                <c:pt idx="217">
                  <c:v>1.0017444</c:v>
                </c:pt>
                <c:pt idx="218">
                  <c:v>1.0017522000000001</c:v>
                </c:pt>
                <c:pt idx="219">
                  <c:v>1.0017592</c:v>
                </c:pt>
                <c:pt idx="220">
                  <c:v>1.0017659000000001</c:v>
                </c:pt>
                <c:pt idx="221">
                  <c:v>1.0017707</c:v>
                </c:pt>
                <c:pt idx="222">
                  <c:v>1.0017752</c:v>
                </c:pt>
                <c:pt idx="223">
                  <c:v>1.0017791</c:v>
                </c:pt>
                <c:pt idx="224">
                  <c:v>1.0017822000000001</c:v>
                </c:pt>
                <c:pt idx="225">
                  <c:v>1.0017847</c:v>
                </c:pt>
                <c:pt idx="226">
                  <c:v>1.0017872000000001</c:v>
                </c:pt>
                <c:pt idx="227">
                  <c:v>1.0017885</c:v>
                </c:pt>
                <c:pt idx="228">
                  <c:v>1.0017889</c:v>
                </c:pt>
                <c:pt idx="229">
                  <c:v>1.0017901</c:v>
                </c:pt>
                <c:pt idx="230">
                  <c:v>1.00179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0A-4153-B30C-58B5C281F72A}"/>
            </c:ext>
          </c:extLst>
        </c:ser>
        <c:ser>
          <c:idx val="4"/>
          <c:order val="3"/>
          <c:tx>
            <c:v>MOC Plane Boundaries</c:v>
          </c:tx>
          <c:spPr>
            <a:ln w="12700" cap="flat">
              <a:prstDash val="solid"/>
              <a:miter lim="800000"/>
            </a:ln>
          </c:spPr>
          <c:marker>
            <c:symbol val="none"/>
          </c:marker>
          <c:xVal>
            <c:numRef>
              <c:f>'Rod Cusping Rodword Results'!$A$22:$A$80</c:f>
              <c:numCache>
                <c:formatCode>General</c:formatCode>
                <c:ptCount val="59"/>
                <c:pt idx="0">
                  <c:v>6.0529999999999999</c:v>
                </c:pt>
                <c:pt idx="1">
                  <c:v>6.0529999999999999</c:v>
                </c:pt>
                <c:pt idx="2">
                  <c:v>11.951000000000001</c:v>
                </c:pt>
                <c:pt idx="3">
                  <c:v>11.951000000000001</c:v>
                </c:pt>
                <c:pt idx="4">
                  <c:v>15.817</c:v>
                </c:pt>
                <c:pt idx="5">
                  <c:v>15.817</c:v>
                </c:pt>
                <c:pt idx="6">
                  <c:v>44.555999999999997</c:v>
                </c:pt>
                <c:pt idx="7">
                  <c:v>44.555999999999997</c:v>
                </c:pt>
                <c:pt idx="8">
                  <c:v>73.295000000000002</c:v>
                </c:pt>
                <c:pt idx="9">
                  <c:v>73.295000000000002</c:v>
                </c:pt>
                <c:pt idx="10">
                  <c:v>77.105000000000004</c:v>
                </c:pt>
                <c:pt idx="11">
                  <c:v>77.105000000000004</c:v>
                </c:pt>
                <c:pt idx="12">
                  <c:v>101.30000000000001</c:v>
                </c:pt>
                <c:pt idx="13">
                  <c:v>101.30000000000001</c:v>
                </c:pt>
                <c:pt idx="14">
                  <c:v>125.495</c:v>
                </c:pt>
                <c:pt idx="15">
                  <c:v>125.495</c:v>
                </c:pt>
                <c:pt idx="16">
                  <c:v>129.30500000000001</c:v>
                </c:pt>
                <c:pt idx="17">
                  <c:v>129.30500000000001</c:v>
                </c:pt>
                <c:pt idx="18">
                  <c:v>153.5</c:v>
                </c:pt>
                <c:pt idx="19">
                  <c:v>153.5</c:v>
                </c:pt>
                <c:pt idx="20">
                  <c:v>155.98749999999998</c:v>
                </c:pt>
                <c:pt idx="21">
                  <c:v>155.98749999999998</c:v>
                </c:pt>
                <c:pt idx="22">
                  <c:v>157.88749999999999</c:v>
                </c:pt>
                <c:pt idx="23">
                  <c:v>157.88749999999999</c:v>
                </c:pt>
                <c:pt idx="24">
                  <c:v>177.69499999999999</c:v>
                </c:pt>
                <c:pt idx="25">
                  <c:v>177.69499999999999</c:v>
                </c:pt>
                <c:pt idx="26">
                  <c:v>181.505</c:v>
                </c:pt>
                <c:pt idx="27">
                  <c:v>181.505</c:v>
                </c:pt>
                <c:pt idx="28">
                  <c:v>205.7</c:v>
                </c:pt>
                <c:pt idx="29">
                  <c:v>205.7</c:v>
                </c:pt>
                <c:pt idx="30">
                  <c:v>229.89500000000001</c:v>
                </c:pt>
                <c:pt idx="31">
                  <c:v>229.89500000000001</c:v>
                </c:pt>
                <c:pt idx="32">
                  <c:v>233.70500000000001</c:v>
                </c:pt>
                <c:pt idx="33">
                  <c:v>233.70500000000001</c:v>
                </c:pt>
                <c:pt idx="34">
                  <c:v>257.90000000000003</c:v>
                </c:pt>
                <c:pt idx="35">
                  <c:v>257.90000000000003</c:v>
                </c:pt>
                <c:pt idx="36">
                  <c:v>259.48749999999995</c:v>
                </c:pt>
                <c:pt idx="37">
                  <c:v>259.48749999999995</c:v>
                </c:pt>
                <c:pt idx="38">
                  <c:v>282.09500000000003</c:v>
                </c:pt>
                <c:pt idx="39">
                  <c:v>282.09500000000003</c:v>
                </c:pt>
                <c:pt idx="40">
                  <c:v>285.90499999999997</c:v>
                </c:pt>
                <c:pt idx="41">
                  <c:v>285.90499999999997</c:v>
                </c:pt>
                <c:pt idx="42">
                  <c:v>310.10000000000002</c:v>
                </c:pt>
                <c:pt idx="43">
                  <c:v>310.10000000000002</c:v>
                </c:pt>
                <c:pt idx="44">
                  <c:v>334.29500000000002</c:v>
                </c:pt>
                <c:pt idx="45">
                  <c:v>334.29500000000002</c:v>
                </c:pt>
                <c:pt idx="46">
                  <c:v>338.10500000000002</c:v>
                </c:pt>
                <c:pt idx="47">
                  <c:v>338.10500000000002</c:v>
                </c:pt>
                <c:pt idx="48">
                  <c:v>357.90800000000002</c:v>
                </c:pt>
                <c:pt idx="49">
                  <c:v>357.90800000000002</c:v>
                </c:pt>
                <c:pt idx="50">
                  <c:v>377.71100000000001</c:v>
                </c:pt>
                <c:pt idx="51">
                  <c:v>377.71100000000001</c:v>
                </c:pt>
                <c:pt idx="52">
                  <c:v>386.267</c:v>
                </c:pt>
                <c:pt idx="53">
                  <c:v>386.267</c:v>
                </c:pt>
                <c:pt idx="54">
                  <c:v>390.13299999999998</c:v>
                </c:pt>
                <c:pt idx="55">
                  <c:v>390.13299999999998</c:v>
                </c:pt>
                <c:pt idx="56">
                  <c:v>393.71100000000001</c:v>
                </c:pt>
                <c:pt idx="57">
                  <c:v>393.71100000000001</c:v>
                </c:pt>
                <c:pt idx="58">
                  <c:v>397.51</c:v>
                </c:pt>
              </c:numCache>
            </c:numRef>
          </c:xVal>
          <c:yVal>
            <c:numRef>
              <c:f>'Rod Cusping Rodword Results'!$B$22:$B$81</c:f>
              <c:numCache>
                <c:formatCode>General</c:formatCode>
                <c:ptCount val="60"/>
                <c:pt idx="0">
                  <c:v>-10</c:v>
                </c:pt>
                <c:pt idx="1">
                  <c:v>1000</c:v>
                </c:pt>
                <c:pt idx="2">
                  <c:v>1000</c:v>
                </c:pt>
                <c:pt idx="3">
                  <c:v>-10</c:v>
                </c:pt>
                <c:pt idx="4">
                  <c:v>-10</c:v>
                </c:pt>
                <c:pt idx="5">
                  <c:v>1000</c:v>
                </c:pt>
                <c:pt idx="6">
                  <c:v>1000</c:v>
                </c:pt>
                <c:pt idx="7">
                  <c:v>-10</c:v>
                </c:pt>
                <c:pt idx="8">
                  <c:v>-10</c:v>
                </c:pt>
                <c:pt idx="9">
                  <c:v>1000</c:v>
                </c:pt>
                <c:pt idx="10">
                  <c:v>1000</c:v>
                </c:pt>
                <c:pt idx="11">
                  <c:v>-10</c:v>
                </c:pt>
                <c:pt idx="12">
                  <c:v>-10</c:v>
                </c:pt>
                <c:pt idx="13">
                  <c:v>1000</c:v>
                </c:pt>
                <c:pt idx="14">
                  <c:v>1000</c:v>
                </c:pt>
                <c:pt idx="15">
                  <c:v>-10</c:v>
                </c:pt>
                <c:pt idx="16">
                  <c:v>-10</c:v>
                </c:pt>
                <c:pt idx="17">
                  <c:v>1000</c:v>
                </c:pt>
                <c:pt idx="18">
                  <c:v>1000</c:v>
                </c:pt>
                <c:pt idx="19">
                  <c:v>-10</c:v>
                </c:pt>
                <c:pt idx="20">
                  <c:v>-10</c:v>
                </c:pt>
                <c:pt idx="21">
                  <c:v>1000</c:v>
                </c:pt>
                <c:pt idx="22">
                  <c:v>1000</c:v>
                </c:pt>
                <c:pt idx="23">
                  <c:v>-10</c:v>
                </c:pt>
                <c:pt idx="24">
                  <c:v>-10</c:v>
                </c:pt>
                <c:pt idx="25">
                  <c:v>1000</c:v>
                </c:pt>
                <c:pt idx="26">
                  <c:v>1000</c:v>
                </c:pt>
                <c:pt idx="27">
                  <c:v>-10</c:v>
                </c:pt>
                <c:pt idx="28">
                  <c:v>-10</c:v>
                </c:pt>
                <c:pt idx="29">
                  <c:v>1000</c:v>
                </c:pt>
                <c:pt idx="30">
                  <c:v>1000</c:v>
                </c:pt>
                <c:pt idx="31">
                  <c:v>-10</c:v>
                </c:pt>
                <c:pt idx="32">
                  <c:v>-10</c:v>
                </c:pt>
                <c:pt idx="33">
                  <c:v>1000</c:v>
                </c:pt>
                <c:pt idx="34">
                  <c:v>1000</c:v>
                </c:pt>
                <c:pt idx="35">
                  <c:v>-10</c:v>
                </c:pt>
                <c:pt idx="36">
                  <c:v>-10</c:v>
                </c:pt>
                <c:pt idx="37">
                  <c:v>1000</c:v>
                </c:pt>
                <c:pt idx="38">
                  <c:v>1000</c:v>
                </c:pt>
                <c:pt idx="39">
                  <c:v>-10</c:v>
                </c:pt>
                <c:pt idx="40">
                  <c:v>-10</c:v>
                </c:pt>
                <c:pt idx="41">
                  <c:v>1000</c:v>
                </c:pt>
                <c:pt idx="42">
                  <c:v>1000</c:v>
                </c:pt>
                <c:pt idx="43">
                  <c:v>-10</c:v>
                </c:pt>
                <c:pt idx="44">
                  <c:v>-10</c:v>
                </c:pt>
                <c:pt idx="45">
                  <c:v>1000</c:v>
                </c:pt>
                <c:pt idx="46">
                  <c:v>1000</c:v>
                </c:pt>
                <c:pt idx="47">
                  <c:v>-10</c:v>
                </c:pt>
                <c:pt idx="48">
                  <c:v>-10</c:v>
                </c:pt>
                <c:pt idx="49">
                  <c:v>1000</c:v>
                </c:pt>
                <c:pt idx="50">
                  <c:v>1000</c:v>
                </c:pt>
                <c:pt idx="51">
                  <c:v>-10</c:v>
                </c:pt>
                <c:pt idx="52">
                  <c:v>-10</c:v>
                </c:pt>
                <c:pt idx="53">
                  <c:v>1000</c:v>
                </c:pt>
                <c:pt idx="54">
                  <c:v>1000</c:v>
                </c:pt>
                <c:pt idx="55">
                  <c:v>-10</c:v>
                </c:pt>
                <c:pt idx="56">
                  <c:v>-10</c:v>
                </c:pt>
                <c:pt idx="57">
                  <c:v>1000</c:v>
                </c:pt>
                <c:pt idx="58">
                  <c:v>1000</c:v>
                </c:pt>
                <c:pt idx="59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0A-4153-B30C-58B5C281F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59808"/>
        <c:axId val="104207872"/>
      </c:scatterChart>
      <c:valAx>
        <c:axId val="102759808"/>
        <c:scaling>
          <c:orientation val="minMax"/>
          <c:max val="4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Rod Tip Axial Position (cm)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04207872"/>
        <c:crosses val="autoZero"/>
        <c:crossBetween val="midCat"/>
        <c:majorUnit val="50"/>
        <c:minorUnit val="10"/>
      </c:valAx>
      <c:valAx>
        <c:axId val="104207872"/>
        <c:scaling>
          <c:orientation val="minMax"/>
          <c:max val="1.0049999999999999"/>
          <c:min val="0.97000000000000008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/>
                  <a:t>k-eff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02759808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No Decusping</c:v>
          </c:tx>
          <c:spPr>
            <a:ln w="25400">
              <a:solidFill>
                <a:schemeClr val="accent1"/>
              </a:solidFill>
            </a:ln>
          </c:spPr>
          <c:marker>
            <c:symbol val="diamond"/>
            <c:size val="4"/>
          </c:marker>
          <c:xVal>
            <c:numRef>
              <c:f>'Rod Cusping Rodword Results'!$D$9:$D$238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xVal>
          <c:yVal>
            <c:numRef>
              <c:f>'Rod Cusping Rodword Results'!$I$9:$I$238</c:f>
              <c:numCache>
                <c:formatCode>General</c:formatCode>
                <c:ptCount val="230"/>
                <c:pt idx="0">
                  <c:v>2.8999999999945736</c:v>
                </c:pt>
                <c:pt idx="1">
                  <c:v>3.4900000000004372</c:v>
                </c:pt>
                <c:pt idx="2">
                  <c:v>3.8466666666662577</c:v>
                </c:pt>
                <c:pt idx="3">
                  <c:v>3.7849999999978179</c:v>
                </c:pt>
                <c:pt idx="4">
                  <c:v>3.3879999999997246</c:v>
                </c:pt>
                <c:pt idx="5">
                  <c:v>3.4583333333319346</c:v>
                </c:pt>
                <c:pt idx="6">
                  <c:v>3.0071428571428909</c:v>
                </c:pt>
                <c:pt idx="7">
                  <c:v>2.7575000000001904</c:v>
                </c:pt>
                <c:pt idx="8">
                  <c:v>2.6133333333332329</c:v>
                </c:pt>
                <c:pt idx="9">
                  <c:v>2.5249999999998884</c:v>
                </c:pt>
                <c:pt idx="10">
                  <c:v>2.4863636363629689</c:v>
                </c:pt>
                <c:pt idx="11">
                  <c:v>2.4908333333332568</c:v>
                </c:pt>
                <c:pt idx="12">
                  <c:v>2.5253846153842163</c:v>
                </c:pt>
                <c:pt idx="13">
                  <c:v>2.6435714285709202</c:v>
                </c:pt>
                <c:pt idx="14">
                  <c:v>2.8586666666667129</c:v>
                </c:pt>
                <c:pt idx="15">
                  <c:v>3.34812499999948</c:v>
                </c:pt>
                <c:pt idx="16">
                  <c:v>4.2241176470584927</c:v>
                </c:pt>
                <c:pt idx="17">
                  <c:v>4.2411111111109427</c:v>
                </c:pt>
                <c:pt idx="18">
                  <c:v>4.2894736842105798</c:v>
                </c:pt>
                <c:pt idx="19">
                  <c:v>4.3484999999998664</c:v>
                </c:pt>
                <c:pt idx="20">
                  <c:v>4.4795238095238883</c:v>
                </c:pt>
                <c:pt idx="21">
                  <c:v>4.4059090909088674</c:v>
                </c:pt>
                <c:pt idx="22">
                  <c:v>4.2900000000000302</c:v>
                </c:pt>
                <c:pt idx="23">
                  <c:v>4.2062499999999856</c:v>
                </c:pt>
                <c:pt idx="24">
                  <c:v>4.1492000000000751</c:v>
                </c:pt>
                <c:pt idx="25">
                  <c:v>4.1103846153843175</c:v>
                </c:pt>
                <c:pt idx="26">
                  <c:v>4.1148148148147152</c:v>
                </c:pt>
                <c:pt idx="27">
                  <c:v>4.1307142857141148</c:v>
                </c:pt>
                <c:pt idx="28">
                  <c:v>4.1927586206894363</c:v>
                </c:pt>
                <c:pt idx="29">
                  <c:v>4.299666666666516</c:v>
                </c:pt>
                <c:pt idx="30">
                  <c:v>4.4809677419352285</c:v>
                </c:pt>
                <c:pt idx="31">
                  <c:v>4.7912500000000389</c:v>
                </c:pt>
                <c:pt idx="32">
                  <c:v>5.3581818181818113</c:v>
                </c:pt>
                <c:pt idx="33">
                  <c:v>6.7444117647056965</c:v>
                </c:pt>
                <c:pt idx="34">
                  <c:v>10.275999999999856</c:v>
                </c:pt>
                <c:pt idx="35">
                  <c:v>10.434444444444425</c:v>
                </c:pt>
                <c:pt idx="36">
                  <c:v>11.001891891891846</c:v>
                </c:pt>
                <c:pt idx="37">
                  <c:v>11.447368421052539</c:v>
                </c:pt>
                <c:pt idx="38">
                  <c:v>11.32205128205119</c:v>
                </c:pt>
                <c:pt idx="39">
                  <c:v>11.083749999999949</c:v>
                </c:pt>
                <c:pt idx="40">
                  <c:v>10.900975609755992</c:v>
                </c:pt>
                <c:pt idx="41">
                  <c:v>10.750952380952256</c:v>
                </c:pt>
                <c:pt idx="42">
                  <c:v>10.609767441860374</c:v>
                </c:pt>
                <c:pt idx="43">
                  <c:v>10.499090909090786</c:v>
                </c:pt>
                <c:pt idx="44">
                  <c:v>10.411555555555434</c:v>
                </c:pt>
                <c:pt idx="45">
                  <c:v>10.385217391304186</c:v>
                </c:pt>
                <c:pt idx="46">
                  <c:v>10.401914893616965</c:v>
                </c:pt>
                <c:pt idx="47">
                  <c:v>10.494791666666494</c:v>
                </c:pt>
                <c:pt idx="48">
                  <c:v>10.713469387755032</c:v>
                </c:pt>
                <c:pt idx="49">
                  <c:v>11.165599999999998</c:v>
                </c:pt>
                <c:pt idx="50">
                  <c:v>12.146862745098046</c:v>
                </c:pt>
                <c:pt idx="51">
                  <c:v>14.974999999999977</c:v>
                </c:pt>
                <c:pt idx="52">
                  <c:v>17.829245283018867</c:v>
                </c:pt>
                <c:pt idx="53">
                  <c:v>17.695185185185171</c:v>
                </c:pt>
                <c:pt idx="54">
                  <c:v>17.404363636363499</c:v>
                </c:pt>
                <c:pt idx="55">
                  <c:v>17.154464285714219</c:v>
                </c:pt>
                <c:pt idx="56">
                  <c:v>16.93350877192972</c:v>
                </c:pt>
                <c:pt idx="57">
                  <c:v>16.715172413793109</c:v>
                </c:pt>
                <c:pt idx="58">
                  <c:v>16.520338983050763</c:v>
                </c:pt>
                <c:pt idx="59">
                  <c:v>16.349833333333212</c:v>
                </c:pt>
                <c:pt idx="60">
                  <c:v>16.208524590163908</c:v>
                </c:pt>
                <c:pt idx="61">
                  <c:v>16.120645161290277</c:v>
                </c:pt>
                <c:pt idx="62">
                  <c:v>16.080634920634914</c:v>
                </c:pt>
                <c:pt idx="63">
                  <c:v>16.129374999999946</c:v>
                </c:pt>
                <c:pt idx="64">
                  <c:v>16.335230769230705</c:v>
                </c:pt>
                <c:pt idx="65">
                  <c:v>16.873333333333235</c:v>
                </c:pt>
                <c:pt idx="66">
                  <c:v>18.369850746268625</c:v>
                </c:pt>
                <c:pt idx="67">
                  <c:v>21.150294117647075</c:v>
                </c:pt>
                <c:pt idx="68">
                  <c:v>21.070144927536163</c:v>
                </c:pt>
                <c:pt idx="69">
                  <c:v>21.502714285714298</c:v>
                </c:pt>
                <c:pt idx="70">
                  <c:v>21.303521126760582</c:v>
                </c:pt>
                <c:pt idx="71">
                  <c:v>21.051111111111069</c:v>
                </c:pt>
                <c:pt idx="72">
                  <c:v>20.781643835616332</c:v>
                </c:pt>
                <c:pt idx="73">
                  <c:v>20.541891891891918</c:v>
                </c:pt>
                <c:pt idx="74">
                  <c:v>20.302933333333328</c:v>
                </c:pt>
                <c:pt idx="75">
                  <c:v>20.077894736841994</c:v>
                </c:pt>
                <c:pt idx="76">
                  <c:v>19.868311688311611</c:v>
                </c:pt>
                <c:pt idx="77">
                  <c:v>19.671410256410205</c:v>
                </c:pt>
                <c:pt idx="78">
                  <c:v>19.506202531645542</c:v>
                </c:pt>
                <c:pt idx="79">
                  <c:v>19.362249999999996</c:v>
                </c:pt>
                <c:pt idx="80">
                  <c:v>19.257901234567868</c:v>
                </c:pt>
                <c:pt idx="81">
                  <c:v>19.217195121951217</c:v>
                </c:pt>
                <c:pt idx="82">
                  <c:v>19.294578313252931</c:v>
                </c:pt>
                <c:pt idx="83">
                  <c:v>19.644880952380895</c:v>
                </c:pt>
                <c:pt idx="84">
                  <c:v>20.989529411764639</c:v>
                </c:pt>
                <c:pt idx="85">
                  <c:v>21.800348837209231</c:v>
                </c:pt>
                <c:pt idx="86">
                  <c:v>21.606321839080486</c:v>
                </c:pt>
                <c:pt idx="87">
                  <c:v>21.370227272727252</c:v>
                </c:pt>
                <c:pt idx="88">
                  <c:v>21.148876404494342</c:v>
                </c:pt>
                <c:pt idx="89">
                  <c:v>20.939555555555575</c:v>
                </c:pt>
                <c:pt idx="90">
                  <c:v>20.733186813186784</c:v>
                </c:pt>
                <c:pt idx="91">
                  <c:v>20.536739130434739</c:v>
                </c:pt>
                <c:pt idx="92">
                  <c:v>20.350430107526819</c:v>
                </c:pt>
                <c:pt idx="93">
                  <c:v>20.179893617021232</c:v>
                </c:pt>
                <c:pt idx="94">
                  <c:v>20.023684210526255</c:v>
                </c:pt>
                <c:pt idx="95">
                  <c:v>19.890520833333245</c:v>
                </c:pt>
                <c:pt idx="96">
                  <c:v>19.792886597938057</c:v>
                </c:pt>
                <c:pt idx="97">
                  <c:v>19.758571428571347</c:v>
                </c:pt>
                <c:pt idx="98">
                  <c:v>19.861515151515079</c:v>
                </c:pt>
                <c:pt idx="99">
                  <c:v>20.399500000000014</c:v>
                </c:pt>
                <c:pt idx="100">
                  <c:v>21.256534653465362</c:v>
                </c:pt>
                <c:pt idx="101">
                  <c:v>21.128627450980385</c:v>
                </c:pt>
                <c:pt idx="102">
                  <c:v>21.186213592233013</c:v>
                </c:pt>
                <c:pt idx="103">
                  <c:v>21.019423076923072</c:v>
                </c:pt>
                <c:pt idx="104">
                  <c:v>20.829904761904746</c:v>
                </c:pt>
                <c:pt idx="105">
                  <c:v>20.639999999999969</c:v>
                </c:pt>
                <c:pt idx="106">
                  <c:v>20.460934579439204</c:v>
                </c:pt>
                <c:pt idx="107">
                  <c:v>20.28361111111105</c:v>
                </c:pt>
                <c:pt idx="108">
                  <c:v>20.112110091743123</c:v>
                </c:pt>
                <c:pt idx="109">
                  <c:v>19.947181818181782</c:v>
                </c:pt>
                <c:pt idx="110">
                  <c:v>19.787747747747744</c:v>
                </c:pt>
                <c:pt idx="111">
                  <c:v>19.641071428571394</c:v>
                </c:pt>
                <c:pt idx="112">
                  <c:v>19.503362831858333</c:v>
                </c:pt>
                <c:pt idx="113">
                  <c:v>19.381842105263097</c:v>
                </c:pt>
                <c:pt idx="114">
                  <c:v>19.286347826086967</c:v>
                </c:pt>
                <c:pt idx="115">
                  <c:v>19.239741379310352</c:v>
                </c:pt>
                <c:pt idx="116">
                  <c:v>19.312051282051264</c:v>
                </c:pt>
                <c:pt idx="117">
                  <c:v>19.88601694915247</c:v>
                </c:pt>
                <c:pt idx="118">
                  <c:v>19.989831932773086</c:v>
                </c:pt>
                <c:pt idx="119">
                  <c:v>19.840750000000018</c:v>
                </c:pt>
                <c:pt idx="120">
                  <c:v>19.680661157024787</c:v>
                </c:pt>
                <c:pt idx="121">
                  <c:v>19.526639344262268</c:v>
                </c:pt>
                <c:pt idx="122">
                  <c:v>19.37707317073172</c:v>
                </c:pt>
                <c:pt idx="123">
                  <c:v>19.229838709677423</c:v>
                </c:pt>
                <c:pt idx="124">
                  <c:v>19.087039999999966</c:v>
                </c:pt>
                <c:pt idx="125">
                  <c:v>18.948174603174536</c:v>
                </c:pt>
                <c:pt idx="126">
                  <c:v>18.817559055118053</c:v>
                </c:pt>
                <c:pt idx="127">
                  <c:v>18.692656250000017</c:v>
                </c:pt>
                <c:pt idx="128">
                  <c:v>18.577674418604666</c:v>
                </c:pt>
                <c:pt idx="129">
                  <c:v>18.478307692307677</c:v>
                </c:pt>
                <c:pt idx="130">
                  <c:v>18.406870229007588</c:v>
                </c:pt>
                <c:pt idx="131">
                  <c:v>18.398181818181833</c:v>
                </c:pt>
                <c:pt idx="132">
                  <c:v>18.609097744360902</c:v>
                </c:pt>
                <c:pt idx="133">
                  <c:v>18.858880597014913</c:v>
                </c:pt>
                <c:pt idx="134">
                  <c:v>18.752148148148137</c:v>
                </c:pt>
                <c:pt idx="135">
                  <c:v>18.723235294117586</c:v>
                </c:pt>
                <c:pt idx="136">
                  <c:v>18.601605839416024</c:v>
                </c:pt>
                <c:pt idx="137">
                  <c:v>18.470144927536218</c:v>
                </c:pt>
                <c:pt idx="138">
                  <c:v>18.339856115107892</c:v>
                </c:pt>
                <c:pt idx="139">
                  <c:v>18.214785714285668</c:v>
                </c:pt>
                <c:pt idx="140">
                  <c:v>18.090709219858098</c:v>
                </c:pt>
                <c:pt idx="141">
                  <c:v>17.969436619718309</c:v>
                </c:pt>
                <c:pt idx="142">
                  <c:v>17.85139860139855</c:v>
                </c:pt>
                <c:pt idx="143">
                  <c:v>17.736180555555524</c:v>
                </c:pt>
                <c:pt idx="144">
                  <c:v>17.626620689655162</c:v>
                </c:pt>
                <c:pt idx="145">
                  <c:v>17.521506849315053</c:v>
                </c:pt>
                <c:pt idx="146">
                  <c:v>17.424013605442141</c:v>
                </c:pt>
                <c:pt idx="147">
                  <c:v>17.338918918918885</c:v>
                </c:pt>
                <c:pt idx="148">
                  <c:v>17.277315436241587</c:v>
                </c:pt>
                <c:pt idx="149">
                  <c:v>17.275799999999954</c:v>
                </c:pt>
                <c:pt idx="150">
                  <c:v>17.581324503311265</c:v>
                </c:pt>
                <c:pt idx="151">
                  <c:v>17.48460526315786</c:v>
                </c:pt>
                <c:pt idx="152">
                  <c:v>17.375947712418284</c:v>
                </c:pt>
                <c:pt idx="153">
                  <c:v>17.264935064935031</c:v>
                </c:pt>
                <c:pt idx="154">
                  <c:v>17.157483870967713</c:v>
                </c:pt>
                <c:pt idx="155">
                  <c:v>17.05083333333333</c:v>
                </c:pt>
                <c:pt idx="156">
                  <c:v>16.946305732484049</c:v>
                </c:pt>
                <c:pt idx="157">
                  <c:v>16.844050632911401</c:v>
                </c:pt>
                <c:pt idx="158">
                  <c:v>16.743836477987422</c:v>
                </c:pt>
                <c:pt idx="159">
                  <c:v>16.647624999999998</c:v>
                </c:pt>
                <c:pt idx="160">
                  <c:v>16.554347826086936</c:v>
                </c:pt>
                <c:pt idx="161">
                  <c:v>16.466111111111083</c:v>
                </c:pt>
                <c:pt idx="162">
                  <c:v>16.385644171779123</c:v>
                </c:pt>
                <c:pt idx="163">
                  <c:v>16.319146341463409</c:v>
                </c:pt>
                <c:pt idx="164">
                  <c:v>16.285575757575749</c:v>
                </c:pt>
                <c:pt idx="165">
                  <c:v>16.379759036144549</c:v>
                </c:pt>
                <c:pt idx="166">
                  <c:v>16.428682634730581</c:v>
                </c:pt>
                <c:pt idx="167">
                  <c:v>16.346309523809445</c:v>
                </c:pt>
                <c:pt idx="168">
                  <c:v>16.299467455621315</c:v>
                </c:pt>
                <c:pt idx="169">
                  <c:v>16.209941176470519</c:v>
                </c:pt>
                <c:pt idx="170">
                  <c:v>16.11660818713451</c:v>
                </c:pt>
                <c:pt idx="171">
                  <c:v>16.024186046511605</c:v>
                </c:pt>
                <c:pt idx="172">
                  <c:v>15.934219653179182</c:v>
                </c:pt>
                <c:pt idx="173">
                  <c:v>15.844999999999965</c:v>
                </c:pt>
                <c:pt idx="174">
                  <c:v>15.757314285714269</c:v>
                </c:pt>
                <c:pt idx="175">
                  <c:v>15.671363636363564</c:v>
                </c:pt>
                <c:pt idx="176">
                  <c:v>15.586949152542326</c:v>
                </c:pt>
                <c:pt idx="177">
                  <c:v>15.505337078651623</c:v>
                </c:pt>
                <c:pt idx="178">
                  <c:v>15.426201117318403</c:v>
                </c:pt>
                <c:pt idx="179">
                  <c:v>15.350944444444465</c:v>
                </c:pt>
                <c:pt idx="180">
                  <c:v>15.282044198895013</c:v>
                </c:pt>
                <c:pt idx="181">
                  <c:v>15.225439560439542</c:v>
                </c:pt>
                <c:pt idx="182">
                  <c:v>15.201584699453479</c:v>
                </c:pt>
                <c:pt idx="183">
                  <c:v>15.310326086956554</c:v>
                </c:pt>
                <c:pt idx="184">
                  <c:v>15.236702702702665</c:v>
                </c:pt>
                <c:pt idx="185">
                  <c:v>15.156397849462316</c:v>
                </c:pt>
                <c:pt idx="186">
                  <c:v>15.076149732620264</c:v>
                </c:pt>
                <c:pt idx="187">
                  <c:v>14.997659574468077</c:v>
                </c:pt>
                <c:pt idx="188">
                  <c:v>14.919788359788397</c:v>
                </c:pt>
                <c:pt idx="189">
                  <c:v>14.843052631578976</c:v>
                </c:pt>
                <c:pt idx="190">
                  <c:v>14.767591623036598</c:v>
                </c:pt>
                <c:pt idx="191">
                  <c:v>14.693281249999965</c:v>
                </c:pt>
                <c:pt idx="192">
                  <c:v>14.620932642487036</c:v>
                </c:pt>
                <c:pt idx="193">
                  <c:v>14.550154639175293</c:v>
                </c:pt>
                <c:pt idx="194">
                  <c:v>14.481897435897425</c:v>
                </c:pt>
                <c:pt idx="195">
                  <c:v>14.417551020408171</c:v>
                </c:pt>
                <c:pt idx="196">
                  <c:v>14.360101522842594</c:v>
                </c:pt>
                <c:pt idx="197">
                  <c:v>14.319343434343432</c:v>
                </c:pt>
                <c:pt idx="198">
                  <c:v>14.350653266331697</c:v>
                </c:pt>
                <c:pt idx="199">
                  <c:v>14.321100000000031</c:v>
                </c:pt>
                <c:pt idx="200">
                  <c:v>14.256218905472631</c:v>
                </c:pt>
                <c:pt idx="201">
                  <c:v>14.204356435643602</c:v>
                </c:pt>
                <c:pt idx="202">
                  <c:v>14.136551724137922</c:v>
                </c:pt>
                <c:pt idx="203">
                  <c:v>14.067696078431402</c:v>
                </c:pt>
                <c:pt idx="204">
                  <c:v>13.999951219512196</c:v>
                </c:pt>
                <c:pt idx="205">
                  <c:v>13.932864077669874</c:v>
                </c:pt>
                <c:pt idx="206">
                  <c:v>13.866666666666642</c:v>
                </c:pt>
                <c:pt idx="207">
                  <c:v>13.801298076923064</c:v>
                </c:pt>
                <c:pt idx="208">
                  <c:v>13.737272727272719</c:v>
                </c:pt>
                <c:pt idx="209">
                  <c:v>13.674476190476124</c:v>
                </c:pt>
                <c:pt idx="210">
                  <c:v>13.61360189573462</c:v>
                </c:pt>
                <c:pt idx="211">
                  <c:v>13.556132075471679</c:v>
                </c:pt>
                <c:pt idx="212">
                  <c:v>13.506666666666691</c:v>
                </c:pt>
                <c:pt idx="213">
                  <c:v>13.499579439252285</c:v>
                </c:pt>
                <c:pt idx="214">
                  <c:v>13.438976744186032</c:v>
                </c:pt>
                <c:pt idx="215">
                  <c:v>13.377314814814817</c:v>
                </c:pt>
                <c:pt idx="216">
                  <c:v>13.315944700460788</c:v>
                </c:pt>
                <c:pt idx="217">
                  <c:v>13.255183486238474</c:v>
                </c:pt>
                <c:pt idx="218">
                  <c:v>13.1949771689498</c:v>
                </c:pt>
                <c:pt idx="219">
                  <c:v>13.135454545454536</c:v>
                </c:pt>
                <c:pt idx="220">
                  <c:v>13.076515837104052</c:v>
                </c:pt>
                <c:pt idx="221">
                  <c:v>13.018423423423377</c:v>
                </c:pt>
                <c:pt idx="222">
                  <c:v>12.961165919282521</c:v>
                </c:pt>
                <c:pt idx="223">
                  <c:v>12.905267857142826</c:v>
                </c:pt>
                <c:pt idx="224">
                  <c:v>12.851111111111072</c:v>
                </c:pt>
                <c:pt idx="225">
                  <c:v>12.802389380530972</c:v>
                </c:pt>
                <c:pt idx="226">
                  <c:v>12.757797356828142</c:v>
                </c:pt>
                <c:pt idx="227">
                  <c:v>12.702280701754395</c:v>
                </c:pt>
                <c:pt idx="228">
                  <c:v>12.646812227074244</c:v>
                </c:pt>
                <c:pt idx="229">
                  <c:v>12.591913043478225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A5-4301-AB7A-EAA0FCD9FCCC}"/>
            </c:ext>
          </c:extLst>
        </c:ser>
        <c:ser>
          <c:idx val="1"/>
          <c:order val="1"/>
          <c:tx>
            <c:v>Polynomial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'Rod Cusping Rodword Results'!$D$9:$D$238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xVal>
          <c:yVal>
            <c:numRef>
              <c:f>'Rod Cusping Rodword Results'!$K$9:$K$238</c:f>
              <c:numCache>
                <c:formatCode>General</c:formatCode>
                <c:ptCount val="230"/>
                <c:pt idx="0">
                  <c:v>5.2199999999946733</c:v>
                </c:pt>
                <c:pt idx="1">
                  <c:v>4.7450000000004433</c:v>
                </c:pt>
                <c:pt idx="2">
                  <c:v>4.0533333333314658</c:v>
                </c:pt>
                <c:pt idx="3">
                  <c:v>3.4249999999985681</c:v>
                </c:pt>
                <c:pt idx="4">
                  <c:v>3.4460000000002822</c:v>
                </c:pt>
                <c:pt idx="5">
                  <c:v>3.7633333333323784</c:v>
                </c:pt>
                <c:pt idx="6">
                  <c:v>3.4414285714284047</c:v>
                </c:pt>
                <c:pt idx="7">
                  <c:v>3.2987499999997949</c:v>
                </c:pt>
                <c:pt idx="8">
                  <c:v>3.2555555555554192</c:v>
                </c:pt>
                <c:pt idx="9">
                  <c:v>3.2849999999995383</c:v>
                </c:pt>
                <c:pt idx="10">
                  <c:v>3.3763636363638341</c:v>
                </c:pt>
                <c:pt idx="11">
                  <c:v>3.500833333333619</c:v>
                </c:pt>
                <c:pt idx="12">
                  <c:v>3.6961538461538064</c:v>
                </c:pt>
                <c:pt idx="13">
                  <c:v>3.9257142857145637</c:v>
                </c:pt>
                <c:pt idx="14">
                  <c:v>4.197999999999702</c:v>
                </c:pt>
                <c:pt idx="15">
                  <c:v>4.6875000000001776</c:v>
                </c:pt>
                <c:pt idx="16">
                  <c:v>5.3029411764705854</c:v>
                </c:pt>
                <c:pt idx="17">
                  <c:v>5.6561111111112323</c:v>
                </c:pt>
                <c:pt idx="18">
                  <c:v>6.0300000000001432</c:v>
                </c:pt>
                <c:pt idx="19">
                  <c:v>6.2210000000001431</c:v>
                </c:pt>
                <c:pt idx="20">
                  <c:v>6.2757142857142041</c:v>
                </c:pt>
                <c:pt idx="21">
                  <c:v>6.3340909090906203</c:v>
                </c:pt>
                <c:pt idx="22">
                  <c:v>6.4243478260868168</c:v>
                </c:pt>
                <c:pt idx="23">
                  <c:v>6.5479166666664499</c:v>
                </c:pt>
                <c:pt idx="24">
                  <c:v>6.7067999999999017</c:v>
                </c:pt>
                <c:pt idx="25">
                  <c:v>6.9034615384617064</c:v>
                </c:pt>
                <c:pt idx="26">
                  <c:v>7.1437037037035287</c:v>
                </c:pt>
                <c:pt idx="27">
                  <c:v>7.4249999999997929</c:v>
                </c:pt>
                <c:pt idx="28">
                  <c:v>7.7641379310345524</c:v>
                </c:pt>
                <c:pt idx="29">
                  <c:v>8.1623333333332351</c:v>
                </c:pt>
                <c:pt idx="30">
                  <c:v>8.616129032257998</c:v>
                </c:pt>
                <c:pt idx="31">
                  <c:v>9.1662499999999039</c:v>
                </c:pt>
                <c:pt idx="32">
                  <c:v>9.874545454545455</c:v>
                </c:pt>
                <c:pt idx="33">
                  <c:v>10.81147058823516</c:v>
                </c:pt>
                <c:pt idx="34">
                  <c:v>11.24428571428566</c:v>
                </c:pt>
                <c:pt idx="35">
                  <c:v>11.508888888888926</c:v>
                </c:pt>
                <c:pt idx="36">
                  <c:v>12.617297297297343</c:v>
                </c:pt>
                <c:pt idx="37">
                  <c:v>12.787631578947398</c:v>
                </c:pt>
                <c:pt idx="38">
                  <c:v>13.259487179487287</c:v>
                </c:pt>
                <c:pt idx="39">
                  <c:v>13.539250000000058</c:v>
                </c:pt>
                <c:pt idx="40">
                  <c:v>13.74853658536572</c:v>
                </c:pt>
                <c:pt idx="41">
                  <c:v>13.944047619047719</c:v>
                </c:pt>
                <c:pt idx="42">
                  <c:v>14.148837209302275</c:v>
                </c:pt>
                <c:pt idx="43">
                  <c:v>14.379318181818237</c:v>
                </c:pt>
                <c:pt idx="44">
                  <c:v>14.639777777777734</c:v>
                </c:pt>
                <c:pt idx="45">
                  <c:v>14.946956521739089</c:v>
                </c:pt>
                <c:pt idx="46">
                  <c:v>15.307234042553286</c:v>
                </c:pt>
                <c:pt idx="47">
                  <c:v>15.736458333333315</c:v>
                </c:pt>
                <c:pt idx="48">
                  <c:v>16.248979591836786</c:v>
                </c:pt>
                <c:pt idx="49">
                  <c:v>16.889200000000049</c:v>
                </c:pt>
                <c:pt idx="50">
                  <c:v>17.725294117647039</c:v>
                </c:pt>
                <c:pt idx="51">
                  <c:v>18.756346153846088</c:v>
                </c:pt>
                <c:pt idx="52">
                  <c:v>18.819433962264135</c:v>
                </c:pt>
                <c:pt idx="53">
                  <c:v>19.057407407407297</c:v>
                </c:pt>
                <c:pt idx="54">
                  <c:v>19.189818181818115</c:v>
                </c:pt>
                <c:pt idx="55">
                  <c:v>19.250535714285654</c:v>
                </c:pt>
                <c:pt idx="56">
                  <c:v>19.290526315789464</c:v>
                </c:pt>
                <c:pt idx="57">
                  <c:v>19.333275862068934</c:v>
                </c:pt>
                <c:pt idx="58">
                  <c:v>19.39338983050849</c:v>
                </c:pt>
                <c:pt idx="59">
                  <c:v>19.475833333333359</c:v>
                </c:pt>
                <c:pt idx="60">
                  <c:v>19.589836065573785</c:v>
                </c:pt>
                <c:pt idx="61">
                  <c:v>19.740967741935503</c:v>
                </c:pt>
                <c:pt idx="62">
                  <c:v>19.942222222222235</c:v>
                </c:pt>
                <c:pt idx="63">
                  <c:v>20.202812499999986</c:v>
                </c:pt>
                <c:pt idx="64">
                  <c:v>20.548461538461531</c:v>
                </c:pt>
                <c:pt idx="65">
                  <c:v>21.02045454545452</c:v>
                </c:pt>
                <c:pt idx="66">
                  <c:v>21.591044776119372</c:v>
                </c:pt>
                <c:pt idx="67">
                  <c:v>21.657205882352923</c:v>
                </c:pt>
                <c:pt idx="68">
                  <c:v>21.792028985507258</c:v>
                </c:pt>
                <c:pt idx="69">
                  <c:v>21.949428571428502</c:v>
                </c:pt>
                <c:pt idx="70">
                  <c:v>21.832816901408364</c:v>
                </c:pt>
                <c:pt idx="71">
                  <c:v>21.85041666666671</c:v>
                </c:pt>
                <c:pt idx="72">
                  <c:v>21.79315068493144</c:v>
                </c:pt>
                <c:pt idx="73">
                  <c:v>21.713783783783754</c:v>
                </c:pt>
                <c:pt idx="74">
                  <c:v>21.63359999999992</c:v>
                </c:pt>
                <c:pt idx="75">
                  <c:v>21.561447368421021</c:v>
                </c:pt>
                <c:pt idx="76">
                  <c:v>21.503506493506507</c:v>
                </c:pt>
                <c:pt idx="77">
                  <c:v>21.46294871794866</c:v>
                </c:pt>
                <c:pt idx="78">
                  <c:v>21.445569620253181</c:v>
                </c:pt>
                <c:pt idx="79">
                  <c:v>21.455875000000042</c:v>
                </c:pt>
                <c:pt idx="80">
                  <c:v>21.501234567901218</c:v>
                </c:pt>
                <c:pt idx="81">
                  <c:v>21.591463414634109</c:v>
                </c:pt>
                <c:pt idx="82">
                  <c:v>21.743734939759022</c:v>
                </c:pt>
                <c:pt idx="83">
                  <c:v>21.996428571428531</c:v>
                </c:pt>
                <c:pt idx="84">
                  <c:v>22.203176470588193</c:v>
                </c:pt>
                <c:pt idx="85">
                  <c:v>22.076744186046451</c:v>
                </c:pt>
                <c:pt idx="86">
                  <c:v>22.018275862068968</c:v>
                </c:pt>
                <c:pt idx="87">
                  <c:v>21.922159090909108</c:v>
                </c:pt>
                <c:pt idx="88">
                  <c:v>21.808539325842727</c:v>
                </c:pt>
                <c:pt idx="89">
                  <c:v>21.694000000000003</c:v>
                </c:pt>
                <c:pt idx="90">
                  <c:v>21.584835164835102</c:v>
                </c:pt>
                <c:pt idx="91">
                  <c:v>21.48543478260866</c:v>
                </c:pt>
                <c:pt idx="92">
                  <c:v>21.397956989247287</c:v>
                </c:pt>
                <c:pt idx="93">
                  <c:v>21.325744680851081</c:v>
                </c:pt>
                <c:pt idx="94">
                  <c:v>21.271789473684219</c:v>
                </c:pt>
                <c:pt idx="95">
                  <c:v>21.241249999999951</c:v>
                </c:pt>
                <c:pt idx="96">
                  <c:v>21.239690721649453</c:v>
                </c:pt>
                <c:pt idx="97">
                  <c:v>21.277244897959211</c:v>
                </c:pt>
                <c:pt idx="98">
                  <c:v>21.375252525252471</c:v>
                </c:pt>
                <c:pt idx="99">
                  <c:v>21.483999999999945</c:v>
                </c:pt>
                <c:pt idx="100">
                  <c:v>21.400297029702948</c:v>
                </c:pt>
                <c:pt idx="101">
                  <c:v>21.346960784313737</c:v>
                </c:pt>
                <c:pt idx="102">
                  <c:v>21.304271844660143</c:v>
                </c:pt>
                <c:pt idx="103">
                  <c:v>21.165384615384646</c:v>
                </c:pt>
                <c:pt idx="104">
                  <c:v>21.071809523809488</c:v>
                </c:pt>
                <c:pt idx="105">
                  <c:v>20.956132075471697</c:v>
                </c:pt>
                <c:pt idx="106">
                  <c:v>20.836168224299069</c:v>
                </c:pt>
                <c:pt idx="107">
                  <c:v>20.71824074074074</c:v>
                </c:pt>
                <c:pt idx="108">
                  <c:v>20.605321100917461</c:v>
                </c:pt>
                <c:pt idx="109">
                  <c:v>20.499818181818142</c:v>
                </c:pt>
                <c:pt idx="110">
                  <c:v>20.402882882882864</c:v>
                </c:pt>
                <c:pt idx="111">
                  <c:v>20.316964285714256</c:v>
                </c:pt>
                <c:pt idx="112">
                  <c:v>20.244159292035352</c:v>
                </c:pt>
                <c:pt idx="113">
                  <c:v>20.18789473684209</c:v>
                </c:pt>
                <c:pt idx="114">
                  <c:v>20.15278260869567</c:v>
                </c:pt>
                <c:pt idx="115">
                  <c:v>20.147413793103475</c:v>
                </c:pt>
                <c:pt idx="116">
                  <c:v>20.190940170940138</c:v>
                </c:pt>
                <c:pt idx="117">
                  <c:v>20.181525423728822</c:v>
                </c:pt>
                <c:pt idx="118">
                  <c:v>20.059999999999988</c:v>
                </c:pt>
                <c:pt idx="119">
                  <c:v>19.966499999999982</c:v>
                </c:pt>
                <c:pt idx="120">
                  <c:v>19.858677685950386</c:v>
                </c:pt>
                <c:pt idx="121">
                  <c:v>19.746475409836084</c:v>
                </c:pt>
                <c:pt idx="122">
                  <c:v>19.635447154471496</c:v>
                </c:pt>
                <c:pt idx="123">
                  <c:v>19.527822580645182</c:v>
                </c:pt>
                <c:pt idx="124">
                  <c:v>19.425280000000011</c:v>
                </c:pt>
                <c:pt idx="125">
                  <c:v>19.32865079365083</c:v>
                </c:pt>
                <c:pt idx="126">
                  <c:v>19.239606299212614</c:v>
                </c:pt>
                <c:pt idx="127">
                  <c:v>19.159374999999994</c:v>
                </c:pt>
                <c:pt idx="128">
                  <c:v>19.09046511627907</c:v>
                </c:pt>
                <c:pt idx="129">
                  <c:v>19.035769230769233</c:v>
                </c:pt>
                <c:pt idx="130">
                  <c:v>19.000229007633614</c:v>
                </c:pt>
                <c:pt idx="131">
                  <c:v>18.995151515151537</c:v>
                </c:pt>
                <c:pt idx="132">
                  <c:v>18.980902255639059</c:v>
                </c:pt>
                <c:pt idx="133">
                  <c:v>18.890447761194054</c:v>
                </c:pt>
                <c:pt idx="134">
                  <c:v>18.816814814814816</c:v>
                </c:pt>
                <c:pt idx="135">
                  <c:v>18.73536764705883</c:v>
                </c:pt>
                <c:pt idx="136">
                  <c:v>18.636569343065656</c:v>
                </c:pt>
                <c:pt idx="137">
                  <c:v>18.545000000000005</c:v>
                </c:pt>
                <c:pt idx="138">
                  <c:v>18.445827338129529</c:v>
                </c:pt>
                <c:pt idx="139">
                  <c:v>18.345857142857099</c:v>
                </c:pt>
                <c:pt idx="140">
                  <c:v>18.247659574468091</c:v>
                </c:pt>
                <c:pt idx="141">
                  <c:v>18.152323943661955</c:v>
                </c:pt>
                <c:pt idx="142">
                  <c:v>18.06083916083919</c:v>
                </c:pt>
                <c:pt idx="143">
                  <c:v>17.973819444444459</c:v>
                </c:pt>
                <c:pt idx="144">
                  <c:v>17.892344827586221</c:v>
                </c:pt>
                <c:pt idx="145">
                  <c:v>17.81753424657532</c:v>
                </c:pt>
                <c:pt idx="146">
                  <c:v>17.751020408163232</c:v>
                </c:pt>
                <c:pt idx="147">
                  <c:v>17.69540540540542</c:v>
                </c:pt>
                <c:pt idx="148">
                  <c:v>17.75825503355707</c:v>
                </c:pt>
                <c:pt idx="149">
                  <c:v>17.703866666666677</c:v>
                </c:pt>
                <c:pt idx="150">
                  <c:v>17.607086092715207</c:v>
                </c:pt>
                <c:pt idx="151">
                  <c:v>17.523618421052664</c:v>
                </c:pt>
                <c:pt idx="152">
                  <c:v>17.434117647058812</c:v>
                </c:pt>
                <c:pt idx="153">
                  <c:v>17.343506493506482</c:v>
                </c:pt>
                <c:pt idx="154">
                  <c:v>17.25406451612902</c:v>
                </c:pt>
                <c:pt idx="155">
                  <c:v>17.166666666666686</c:v>
                </c:pt>
                <c:pt idx="156">
                  <c:v>17.081974522292974</c:v>
                </c:pt>
                <c:pt idx="157">
                  <c:v>17.000569620253142</c:v>
                </c:pt>
                <c:pt idx="158">
                  <c:v>16.923144654088073</c:v>
                </c:pt>
                <c:pt idx="159">
                  <c:v>16.850375</c:v>
                </c:pt>
                <c:pt idx="160">
                  <c:v>16.783478260869547</c:v>
                </c:pt>
                <c:pt idx="161">
                  <c:v>16.724074074074096</c:v>
                </c:pt>
                <c:pt idx="162">
                  <c:v>16.675030674846585</c:v>
                </c:pt>
                <c:pt idx="163">
                  <c:v>16.642560975609776</c:v>
                </c:pt>
                <c:pt idx="164">
                  <c:v>16.597696969696987</c:v>
                </c:pt>
                <c:pt idx="165">
                  <c:v>16.520783132530099</c:v>
                </c:pt>
                <c:pt idx="166">
                  <c:v>16.454730538922181</c:v>
                </c:pt>
                <c:pt idx="167">
                  <c:v>16.380059523809525</c:v>
                </c:pt>
                <c:pt idx="168">
                  <c:v>16.301715976331305</c:v>
                </c:pt>
                <c:pt idx="169">
                  <c:v>16.225117647058799</c:v>
                </c:pt>
                <c:pt idx="170">
                  <c:v>16.145789473684179</c:v>
                </c:pt>
                <c:pt idx="171">
                  <c:v>16.06662790697678</c:v>
                </c:pt>
                <c:pt idx="172">
                  <c:v>15.988612716762988</c:v>
                </c:pt>
                <c:pt idx="173">
                  <c:v>15.91229885057473</c:v>
                </c:pt>
                <c:pt idx="174">
                  <c:v>15.838057142857132</c:v>
                </c:pt>
                <c:pt idx="175">
                  <c:v>15.766306818181858</c:v>
                </c:pt>
                <c:pt idx="176">
                  <c:v>15.697457627118702</c:v>
                </c:pt>
                <c:pt idx="177">
                  <c:v>15.632191011235923</c:v>
                </c:pt>
                <c:pt idx="178">
                  <c:v>15.571340782122951</c:v>
                </c:pt>
                <c:pt idx="179">
                  <c:v>15.516222222222215</c:v>
                </c:pt>
                <c:pt idx="180">
                  <c:v>15.469392265193378</c:v>
                </c:pt>
                <c:pt idx="181">
                  <c:v>15.43510989010986</c:v>
                </c:pt>
                <c:pt idx="182">
                  <c:v>15.375737704918023</c:v>
                </c:pt>
                <c:pt idx="183">
                  <c:v>15.300706521739157</c:v>
                </c:pt>
                <c:pt idx="184">
                  <c:v>15.231729729729729</c:v>
                </c:pt>
                <c:pt idx="185">
                  <c:v>15.160483870967751</c:v>
                </c:pt>
                <c:pt idx="186">
                  <c:v>15.08925133689845</c:v>
                </c:pt>
                <c:pt idx="187">
                  <c:v>15.01877659574466</c:v>
                </c:pt>
                <c:pt idx="188">
                  <c:v>14.949470899470937</c:v>
                </c:pt>
                <c:pt idx="189">
                  <c:v>14.881684210526286</c:v>
                </c:pt>
                <c:pt idx="190">
                  <c:v>14.815549738219886</c:v>
                </c:pt>
                <c:pt idx="191">
                  <c:v>14.75140624999996</c:v>
                </c:pt>
                <c:pt idx="192">
                  <c:v>14.689689119171023</c:v>
                </c:pt>
                <c:pt idx="193">
                  <c:v>14.630824742268077</c:v>
                </c:pt>
                <c:pt idx="194">
                  <c:v>14.575641025641035</c:v>
                </c:pt>
                <c:pt idx="195">
                  <c:v>14.52551020408163</c:v>
                </c:pt>
                <c:pt idx="196">
                  <c:v>14.48360406091369</c:v>
                </c:pt>
                <c:pt idx="197">
                  <c:v>14.430858585858594</c:v>
                </c:pt>
                <c:pt idx="198">
                  <c:v>14.367185929648281</c:v>
                </c:pt>
                <c:pt idx="199">
                  <c:v>14.309149999999994</c:v>
                </c:pt>
                <c:pt idx="200">
                  <c:v>14.244179104477592</c:v>
                </c:pt>
                <c:pt idx="201">
                  <c:v>14.180891089108933</c:v>
                </c:pt>
                <c:pt idx="202">
                  <c:v>14.116551724137892</c:v>
                </c:pt>
                <c:pt idx="203">
                  <c:v>14.052352941176412</c:v>
                </c:pt>
                <c:pt idx="204">
                  <c:v>13.988829268292635</c:v>
                </c:pt>
                <c:pt idx="205">
                  <c:v>13.926262135922272</c:v>
                </c:pt>
                <c:pt idx="206">
                  <c:v>13.864782608695656</c:v>
                </c:pt>
                <c:pt idx="207">
                  <c:v>13.804663461538439</c:v>
                </c:pt>
                <c:pt idx="208">
                  <c:v>13.746028708133924</c:v>
                </c:pt>
                <c:pt idx="209">
                  <c:v>13.689333333333325</c:v>
                </c:pt>
                <c:pt idx="210">
                  <c:v>13.635402843601861</c:v>
                </c:pt>
                <c:pt idx="211">
                  <c:v>13.58584905660377</c:v>
                </c:pt>
                <c:pt idx="212">
                  <c:v>13.527230046948347</c:v>
                </c:pt>
                <c:pt idx="213">
                  <c:v>13.466542056074776</c:v>
                </c:pt>
                <c:pt idx="214">
                  <c:v>13.405999999999993</c:v>
                </c:pt>
                <c:pt idx="215">
                  <c:v>13.345648148148113</c:v>
                </c:pt>
                <c:pt idx="216">
                  <c:v>13.285806451612915</c:v>
                </c:pt>
                <c:pt idx="217">
                  <c:v>13.226513761467849</c:v>
                </c:pt>
                <c:pt idx="218">
                  <c:v>13.167945205479464</c:v>
                </c:pt>
                <c:pt idx="219">
                  <c:v>13.110045454545496</c:v>
                </c:pt>
                <c:pt idx="220">
                  <c:v>13.052895927601813</c:v>
                </c:pt>
                <c:pt idx="221">
                  <c:v>12.996621621621596</c:v>
                </c:pt>
                <c:pt idx="222">
                  <c:v>12.941255605381151</c:v>
                </c:pt>
                <c:pt idx="223">
                  <c:v>12.886874999999986</c:v>
                </c:pt>
                <c:pt idx="224">
                  <c:v>12.83226666666663</c:v>
                </c:pt>
                <c:pt idx="225">
                  <c:v>12.776150442477833</c:v>
                </c:pt>
                <c:pt idx="226">
                  <c:v>12.720264317180609</c:v>
                </c:pt>
                <c:pt idx="227">
                  <c:v>12.664649122807015</c:v>
                </c:pt>
                <c:pt idx="228">
                  <c:v>12.608384279476001</c:v>
                </c:pt>
                <c:pt idx="229">
                  <c:v>12.553652173913017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A5-4301-AB7A-EAA0FCD9FCCC}"/>
            </c:ext>
          </c:extLst>
        </c:ser>
        <c:ser>
          <c:idx val="3"/>
          <c:order val="2"/>
          <c:tx>
            <c:v>Sub-plane + 1D CP</c:v>
          </c:tx>
          <c:spPr>
            <a:ln w="28575">
              <a:noFill/>
            </a:ln>
          </c:spPr>
          <c:marker>
            <c:symbol val="diamond"/>
            <c:size val="4"/>
            <c:spPr>
              <a:solidFill>
                <a:schemeClr val="tx1"/>
              </a:solidFill>
            </c:spPr>
          </c:marker>
          <c:xVal>
            <c:numRef>
              <c:f>'Rod Cusping Rodword Results'!$D$9:$D$238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xVal>
          <c:yVal>
            <c:numRef>
              <c:f>'Rod Cusping Rodword Results'!$O$9:$O$238</c:f>
              <c:numCache>
                <c:formatCode>General</c:formatCode>
                <c:ptCount val="230"/>
                <c:pt idx="0">
                  <c:v>3.0599999999991745</c:v>
                </c:pt>
                <c:pt idx="1">
                  <c:v>3.1649999999994183</c:v>
                </c:pt>
                <c:pt idx="2">
                  <c:v>3.2800000000018001</c:v>
                </c:pt>
                <c:pt idx="3">
                  <c:v>4.8099999999995369</c:v>
                </c:pt>
                <c:pt idx="4">
                  <c:v>5.1519999999993793</c:v>
                </c:pt>
                <c:pt idx="5">
                  <c:v>3.6149999999994056</c:v>
                </c:pt>
                <c:pt idx="6">
                  <c:v>3.7385714285718765</c:v>
                </c:pt>
                <c:pt idx="7">
                  <c:v>1.8762500000005233</c:v>
                </c:pt>
                <c:pt idx="8">
                  <c:v>3.8588888888894481</c:v>
                </c:pt>
                <c:pt idx="9">
                  <c:v>2.4829999999997909</c:v>
                </c:pt>
                <c:pt idx="10">
                  <c:v>2.7545454545459385</c:v>
                </c:pt>
                <c:pt idx="11">
                  <c:v>4.2558333333331255</c:v>
                </c:pt>
                <c:pt idx="12">
                  <c:v>3.2715384615381677</c:v>
                </c:pt>
                <c:pt idx="13">
                  <c:v>3.5264285714288666</c:v>
                </c:pt>
                <c:pt idx="14">
                  <c:v>3.78400000000001</c:v>
                </c:pt>
                <c:pt idx="15">
                  <c:v>4.0474999999998147</c:v>
                </c:pt>
                <c:pt idx="16">
                  <c:v>3.9205882352942014</c:v>
                </c:pt>
                <c:pt idx="17">
                  <c:v>5.364444444444505</c:v>
                </c:pt>
                <c:pt idx="18">
                  <c:v>4.4805263157894695</c:v>
                </c:pt>
                <c:pt idx="19">
                  <c:v>4.7599999999997644</c:v>
                </c:pt>
                <c:pt idx="20">
                  <c:v>5.9676190476188298</c:v>
                </c:pt>
                <c:pt idx="21">
                  <c:v>4.7377272727275068</c:v>
                </c:pt>
                <c:pt idx="22">
                  <c:v>5.1608695652176042</c:v>
                </c:pt>
                <c:pt idx="23">
                  <c:v>5.5162500000001851</c:v>
                </c:pt>
                <c:pt idx="24">
                  <c:v>5.8883999999999048</c:v>
                </c:pt>
                <c:pt idx="25">
                  <c:v>6.2765384615385358</c:v>
                </c:pt>
                <c:pt idx="26">
                  <c:v>6.6825925925925223</c:v>
                </c:pt>
                <c:pt idx="27">
                  <c:v>7.1050000000001079</c:v>
                </c:pt>
                <c:pt idx="28">
                  <c:v>7.5468965517240862</c:v>
                </c:pt>
                <c:pt idx="29">
                  <c:v>8.0049999999998178</c:v>
                </c:pt>
                <c:pt idx="30">
                  <c:v>8.4825806451613204</c:v>
                </c:pt>
                <c:pt idx="31">
                  <c:v>8.974374999999938</c:v>
                </c:pt>
                <c:pt idx="32">
                  <c:v>9.4839393939394334</c:v>
                </c:pt>
                <c:pt idx="33">
                  <c:v>10.00411764705882</c:v>
                </c:pt>
                <c:pt idx="34">
                  <c:v>10.457999999999856</c:v>
                </c:pt>
                <c:pt idx="35">
                  <c:v>11.265277777777749</c:v>
                </c:pt>
                <c:pt idx="36">
                  <c:v>11.639189189189164</c:v>
                </c:pt>
                <c:pt idx="37">
                  <c:v>11.619473684210416</c:v>
                </c:pt>
                <c:pt idx="38">
                  <c:v>12.441538461538393</c:v>
                </c:pt>
                <c:pt idx="39">
                  <c:v>12.293499999999902</c:v>
                </c:pt>
                <c:pt idx="40">
                  <c:v>12.811219512195249</c:v>
                </c:pt>
                <c:pt idx="41">
                  <c:v>13.78500000000002</c:v>
                </c:pt>
                <c:pt idx="42">
                  <c:v>13.841627906976766</c:v>
                </c:pt>
                <c:pt idx="43">
                  <c:v>14.346590909091033</c:v>
                </c:pt>
                <c:pt idx="44">
                  <c:v>14.844444444444488</c:v>
                </c:pt>
                <c:pt idx="45">
                  <c:v>15.328260869565282</c:v>
                </c:pt>
                <c:pt idx="46">
                  <c:v>16.110851063829724</c:v>
                </c:pt>
                <c:pt idx="47">
                  <c:v>16.259999999999888</c:v>
                </c:pt>
                <c:pt idx="48">
                  <c:v>16.705714285714329</c:v>
                </c:pt>
                <c:pt idx="49">
                  <c:v>17.369399999999981</c:v>
                </c:pt>
                <c:pt idx="50">
                  <c:v>17.549215686274433</c:v>
                </c:pt>
                <c:pt idx="51">
                  <c:v>17.952500000000089</c:v>
                </c:pt>
                <c:pt idx="52">
                  <c:v>17.977735849056579</c:v>
                </c:pt>
                <c:pt idx="53">
                  <c:v>18.665740740740777</c:v>
                </c:pt>
                <c:pt idx="54">
                  <c:v>18.547818181818126</c:v>
                </c:pt>
                <c:pt idx="55">
                  <c:v>18.853928571428504</c:v>
                </c:pt>
                <c:pt idx="56">
                  <c:v>19.395438596491314</c:v>
                </c:pt>
                <c:pt idx="57">
                  <c:v>19.425172413793128</c:v>
                </c:pt>
                <c:pt idx="58">
                  <c:v>19.688305084745792</c:v>
                </c:pt>
                <c:pt idx="59">
                  <c:v>19.938500000000008</c:v>
                </c:pt>
                <c:pt idx="60">
                  <c:v>20.172295081967142</c:v>
                </c:pt>
                <c:pt idx="61">
                  <c:v>20.394193548387097</c:v>
                </c:pt>
                <c:pt idx="62">
                  <c:v>20.600317460317541</c:v>
                </c:pt>
                <c:pt idx="63">
                  <c:v>20.795781249999951</c:v>
                </c:pt>
                <c:pt idx="64">
                  <c:v>21.098461538461542</c:v>
                </c:pt>
                <c:pt idx="65">
                  <c:v>21.146515151515217</c:v>
                </c:pt>
                <c:pt idx="66">
                  <c:v>21.30223880597018</c:v>
                </c:pt>
                <c:pt idx="67">
                  <c:v>21.398529411764677</c:v>
                </c:pt>
                <c:pt idx="68">
                  <c:v>21.524202898550758</c:v>
                </c:pt>
                <c:pt idx="69">
                  <c:v>21.658714285714339</c:v>
                </c:pt>
                <c:pt idx="70">
                  <c:v>21.493661971831003</c:v>
                </c:pt>
                <c:pt idx="71">
                  <c:v>21.730416666666653</c:v>
                </c:pt>
                <c:pt idx="72">
                  <c:v>21.621780821917756</c:v>
                </c:pt>
                <c:pt idx="73">
                  <c:v>21.691756756756767</c:v>
                </c:pt>
                <c:pt idx="74">
                  <c:v>21.754133333333314</c:v>
                </c:pt>
                <c:pt idx="75">
                  <c:v>21.811315789473753</c:v>
                </c:pt>
                <c:pt idx="76">
                  <c:v>21.860389610389646</c:v>
                </c:pt>
                <c:pt idx="77">
                  <c:v>21.903974358974313</c:v>
                </c:pt>
                <c:pt idx="78">
                  <c:v>21.940126582278456</c:v>
                </c:pt>
                <c:pt idx="79">
                  <c:v>21.971375000000016</c:v>
                </c:pt>
                <c:pt idx="80">
                  <c:v>21.995802469135754</c:v>
                </c:pt>
                <c:pt idx="81">
                  <c:v>22.016219512195182</c:v>
                </c:pt>
                <c:pt idx="82">
                  <c:v>22.09072289156633</c:v>
                </c:pt>
                <c:pt idx="83">
                  <c:v>22.041428571428632</c:v>
                </c:pt>
                <c:pt idx="84">
                  <c:v>22.070705882352875</c:v>
                </c:pt>
                <c:pt idx="85">
                  <c:v>21.93360465116281</c:v>
                </c:pt>
                <c:pt idx="86">
                  <c:v>21.899999999999984</c:v>
                </c:pt>
                <c:pt idx="87">
                  <c:v>21.873863636363591</c:v>
                </c:pt>
                <c:pt idx="88">
                  <c:v>21.852696629213472</c:v>
                </c:pt>
                <c:pt idx="89">
                  <c:v>21.899222222222267</c:v>
                </c:pt>
                <c:pt idx="90">
                  <c:v>21.802527472527508</c:v>
                </c:pt>
                <c:pt idx="91">
                  <c:v>21.772934782608662</c:v>
                </c:pt>
                <c:pt idx="92">
                  <c:v>21.741397849462306</c:v>
                </c:pt>
                <c:pt idx="93">
                  <c:v>21.706595744680833</c:v>
                </c:pt>
                <c:pt idx="94">
                  <c:v>21.670105263157907</c:v>
                </c:pt>
                <c:pt idx="95">
                  <c:v>21.630729166666658</c:v>
                </c:pt>
                <c:pt idx="96">
                  <c:v>21.589999999999968</c:v>
                </c:pt>
                <c:pt idx="97">
                  <c:v>21.584183673469408</c:v>
                </c:pt>
                <c:pt idx="98">
                  <c:v>21.502020202020145</c:v>
                </c:pt>
                <c:pt idx="99">
                  <c:v>21.454799999999995</c:v>
                </c:pt>
                <c:pt idx="100">
                  <c:v>21.386930693069285</c:v>
                </c:pt>
                <c:pt idx="101">
                  <c:v>21.313137254901925</c:v>
                </c:pt>
                <c:pt idx="102">
                  <c:v>21.274368932038783</c:v>
                </c:pt>
                <c:pt idx="103">
                  <c:v>21.19673076923074</c:v>
                </c:pt>
                <c:pt idx="104">
                  <c:v>21.061238095238124</c:v>
                </c:pt>
                <c:pt idx="105">
                  <c:v>20.996415094339575</c:v>
                </c:pt>
                <c:pt idx="106">
                  <c:v>20.931869158878452</c:v>
                </c:pt>
                <c:pt idx="107">
                  <c:v>20.866666666666667</c:v>
                </c:pt>
                <c:pt idx="108">
                  <c:v>20.801192660550466</c:v>
                </c:pt>
                <c:pt idx="109">
                  <c:v>20.734636363636362</c:v>
                </c:pt>
                <c:pt idx="110">
                  <c:v>20.667927927927927</c:v>
                </c:pt>
                <c:pt idx="111">
                  <c:v>20.600178571428561</c:v>
                </c:pt>
                <c:pt idx="112">
                  <c:v>20.559734513274329</c:v>
                </c:pt>
                <c:pt idx="113">
                  <c:v>20.463596491228049</c:v>
                </c:pt>
                <c:pt idx="114">
                  <c:v>20.394869565217423</c:v>
                </c:pt>
                <c:pt idx="115">
                  <c:v>20.325517241379288</c:v>
                </c:pt>
                <c:pt idx="116">
                  <c:v>20.256495726495729</c:v>
                </c:pt>
                <c:pt idx="117">
                  <c:v>20.195254237288161</c:v>
                </c:pt>
                <c:pt idx="118">
                  <c:v>20.073445378151263</c:v>
                </c:pt>
                <c:pt idx="119">
                  <c:v>20.027166666666634</c:v>
                </c:pt>
                <c:pt idx="120">
                  <c:v>19.912479338842981</c:v>
                </c:pt>
                <c:pt idx="121">
                  <c:v>19.837377049180365</c:v>
                </c:pt>
                <c:pt idx="122">
                  <c:v>19.762276422764213</c:v>
                </c:pt>
                <c:pt idx="123">
                  <c:v>19.687419354838713</c:v>
                </c:pt>
                <c:pt idx="124">
                  <c:v>19.612479999999977</c:v>
                </c:pt>
                <c:pt idx="125">
                  <c:v>19.537777777777791</c:v>
                </c:pt>
                <c:pt idx="126">
                  <c:v>19.462992125984268</c:v>
                </c:pt>
                <c:pt idx="127">
                  <c:v>19.407031250000003</c:v>
                </c:pt>
                <c:pt idx="128">
                  <c:v>19.313953488372107</c:v>
                </c:pt>
                <c:pt idx="129">
                  <c:v>19.239846153846177</c:v>
                </c:pt>
                <c:pt idx="130">
                  <c:v>19.180534351145077</c:v>
                </c:pt>
                <c:pt idx="131">
                  <c:v>19.091893939393927</c:v>
                </c:pt>
                <c:pt idx="132">
                  <c:v>19.018045112781984</c:v>
                </c:pt>
                <c:pt idx="133">
                  <c:v>18.935820895522394</c:v>
                </c:pt>
                <c:pt idx="134">
                  <c:v>18.858000000000033</c:v>
                </c:pt>
                <c:pt idx="135">
                  <c:v>18.781911764705878</c:v>
                </c:pt>
                <c:pt idx="136">
                  <c:v>18.700072992700736</c:v>
                </c:pt>
                <c:pt idx="137">
                  <c:v>18.594492753623207</c:v>
                </c:pt>
                <c:pt idx="138">
                  <c:v>18.517913669064775</c:v>
                </c:pt>
                <c:pt idx="139">
                  <c:v>18.458499999999979</c:v>
                </c:pt>
                <c:pt idx="140">
                  <c:v>18.36638297872344</c:v>
                </c:pt>
                <c:pt idx="141">
                  <c:v>18.291126760563404</c:v>
                </c:pt>
                <c:pt idx="142">
                  <c:v>18.216503496503499</c:v>
                </c:pt>
                <c:pt idx="143">
                  <c:v>18.141944444444476</c:v>
                </c:pt>
                <c:pt idx="144">
                  <c:v>18.068068965517252</c:v>
                </c:pt>
                <c:pt idx="145">
                  <c:v>17.99424657534243</c:v>
                </c:pt>
                <c:pt idx="146">
                  <c:v>17.921156462585021</c:v>
                </c:pt>
                <c:pt idx="147">
                  <c:v>17.848108108108089</c:v>
                </c:pt>
                <c:pt idx="148">
                  <c:v>17.775906040268428</c:v>
                </c:pt>
                <c:pt idx="149">
                  <c:v>17.711133333333372</c:v>
                </c:pt>
                <c:pt idx="150">
                  <c:v>17.6335761589404</c:v>
                </c:pt>
                <c:pt idx="151">
                  <c:v>17.562500000000014</c:v>
                </c:pt>
                <c:pt idx="152">
                  <c:v>17.463594771241834</c:v>
                </c:pt>
                <c:pt idx="153">
                  <c:v>17.390584415584424</c:v>
                </c:pt>
                <c:pt idx="154">
                  <c:v>17.318322580645138</c:v>
                </c:pt>
                <c:pt idx="155">
                  <c:v>17.246410256410289</c:v>
                </c:pt>
                <c:pt idx="156">
                  <c:v>17.175159235668801</c:v>
                </c:pt>
                <c:pt idx="157">
                  <c:v>17.104113924050637</c:v>
                </c:pt>
                <c:pt idx="158">
                  <c:v>17.033647798742162</c:v>
                </c:pt>
                <c:pt idx="159">
                  <c:v>16.963437500000026</c:v>
                </c:pt>
                <c:pt idx="160">
                  <c:v>16.893913043478246</c:v>
                </c:pt>
                <c:pt idx="161">
                  <c:v>16.824567901234531</c:v>
                </c:pt>
                <c:pt idx="162">
                  <c:v>16.755950920245404</c:v>
                </c:pt>
                <c:pt idx="163">
                  <c:v>16.68750000000006</c:v>
                </c:pt>
                <c:pt idx="164">
                  <c:v>16.619636363636339</c:v>
                </c:pt>
                <c:pt idx="165">
                  <c:v>16.552048192771061</c:v>
                </c:pt>
                <c:pt idx="166">
                  <c:v>16.480479041916137</c:v>
                </c:pt>
                <c:pt idx="167">
                  <c:v>16.385595238095235</c:v>
                </c:pt>
                <c:pt idx="168">
                  <c:v>16.330295857988176</c:v>
                </c:pt>
                <c:pt idx="169">
                  <c:v>16.272411764705847</c:v>
                </c:pt>
                <c:pt idx="170">
                  <c:v>16.192397660818692</c:v>
                </c:pt>
                <c:pt idx="171">
                  <c:v>16.12505813953489</c:v>
                </c:pt>
                <c:pt idx="172">
                  <c:v>16.058208092485543</c:v>
                </c:pt>
                <c:pt idx="173">
                  <c:v>15.991954022988516</c:v>
                </c:pt>
                <c:pt idx="174">
                  <c:v>15.932171428571491</c:v>
                </c:pt>
                <c:pt idx="175">
                  <c:v>15.86039772727276</c:v>
                </c:pt>
                <c:pt idx="176">
                  <c:v>15.795141242937802</c:v>
                </c:pt>
                <c:pt idx="177">
                  <c:v>15.73039325842695</c:v>
                </c:pt>
                <c:pt idx="178">
                  <c:v>15.665865921787685</c:v>
                </c:pt>
                <c:pt idx="179">
                  <c:v>15.601888888888878</c:v>
                </c:pt>
                <c:pt idx="180">
                  <c:v>15.53806629834259</c:v>
                </c:pt>
                <c:pt idx="181">
                  <c:v>15.474780219780234</c:v>
                </c:pt>
                <c:pt idx="182">
                  <c:v>15.411748633879746</c:v>
                </c:pt>
                <c:pt idx="183">
                  <c:v>15.351630434782621</c:v>
                </c:pt>
                <c:pt idx="184">
                  <c:v>15.286918918918916</c:v>
                </c:pt>
                <c:pt idx="185">
                  <c:v>15.212580645161335</c:v>
                </c:pt>
                <c:pt idx="186">
                  <c:v>15.149679144385038</c:v>
                </c:pt>
                <c:pt idx="187">
                  <c:v>15.087234042553163</c:v>
                </c:pt>
                <c:pt idx="188">
                  <c:v>15.02529100529096</c:v>
                </c:pt>
                <c:pt idx="189">
                  <c:v>14.963473684210511</c:v>
                </c:pt>
                <c:pt idx="190">
                  <c:v>14.901623036649182</c:v>
                </c:pt>
                <c:pt idx="191">
                  <c:v>14.840364583333363</c:v>
                </c:pt>
                <c:pt idx="192">
                  <c:v>14.779274611399018</c:v>
                </c:pt>
                <c:pt idx="193">
                  <c:v>14.718762886597986</c:v>
                </c:pt>
                <c:pt idx="194">
                  <c:v>14.657999999999985</c:v>
                </c:pt>
                <c:pt idx="195">
                  <c:v>14.597755102040795</c:v>
                </c:pt>
                <c:pt idx="196">
                  <c:v>14.537664974619334</c:v>
                </c:pt>
                <c:pt idx="197">
                  <c:v>14.477878787878831</c:v>
                </c:pt>
                <c:pt idx="198">
                  <c:v>14.418190954773841</c:v>
                </c:pt>
                <c:pt idx="199">
                  <c:v>14.356949999999978</c:v>
                </c:pt>
                <c:pt idx="200">
                  <c:v>14.295771144278605</c:v>
                </c:pt>
                <c:pt idx="201">
                  <c:v>14.23272277227723</c:v>
                </c:pt>
                <c:pt idx="202">
                  <c:v>14.172807881773446</c:v>
                </c:pt>
                <c:pt idx="203">
                  <c:v>14.113088235294091</c:v>
                </c:pt>
                <c:pt idx="204">
                  <c:v>14.054048780487763</c:v>
                </c:pt>
                <c:pt idx="205">
                  <c:v>13.994757281553399</c:v>
                </c:pt>
                <c:pt idx="206">
                  <c:v>13.935845410628053</c:v>
                </c:pt>
                <c:pt idx="207">
                  <c:v>13.877115384615337</c:v>
                </c:pt>
                <c:pt idx="208">
                  <c:v>13.818708133971343</c:v>
                </c:pt>
                <c:pt idx="209">
                  <c:v>13.759999999999962</c:v>
                </c:pt>
                <c:pt idx="210">
                  <c:v>13.701611374407531</c:v>
                </c:pt>
                <c:pt idx="211">
                  <c:v>13.644716981132039</c:v>
                </c:pt>
                <c:pt idx="212">
                  <c:v>13.58549295774645</c:v>
                </c:pt>
                <c:pt idx="213">
                  <c:v>13.528130841121513</c:v>
                </c:pt>
                <c:pt idx="214">
                  <c:v>13.467767441860428</c:v>
                </c:pt>
                <c:pt idx="215">
                  <c:v>13.409537037037039</c:v>
                </c:pt>
                <c:pt idx="216">
                  <c:v>13.351751152073724</c:v>
                </c:pt>
                <c:pt idx="217">
                  <c:v>13.294082568807381</c:v>
                </c:pt>
                <c:pt idx="218">
                  <c:v>13.236575342465736</c:v>
                </c:pt>
                <c:pt idx="219">
                  <c:v>13.179454545454591</c:v>
                </c:pt>
                <c:pt idx="220">
                  <c:v>13.12199095022625</c:v>
                </c:pt>
                <c:pt idx="221">
                  <c:v>13.064909909909899</c:v>
                </c:pt>
                <c:pt idx="222">
                  <c:v>13.008071748878939</c:v>
                </c:pt>
                <c:pt idx="223">
                  <c:v>12.95138392857146</c:v>
                </c:pt>
                <c:pt idx="224">
                  <c:v>12.894933333333322</c:v>
                </c:pt>
                <c:pt idx="225">
                  <c:v>12.838982300885</c:v>
                </c:pt>
                <c:pt idx="226">
                  <c:v>12.782995594713643</c:v>
                </c:pt>
                <c:pt idx="227">
                  <c:v>12.727105263157888</c:v>
                </c:pt>
                <c:pt idx="228">
                  <c:v>12.672052401746733</c:v>
                </c:pt>
                <c:pt idx="229">
                  <c:v>12.616913043478242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A5-4301-AB7A-EAA0FCD9F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95968"/>
        <c:axId val="106206720"/>
      </c:scatterChart>
      <c:valAx>
        <c:axId val="106195968"/>
        <c:scaling>
          <c:orientation val="minMax"/>
          <c:max val="230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Rod Position (Steps</a:t>
                </a:r>
                <a:r>
                  <a:rPr lang="en-US" sz="1800" baseline="0"/>
                  <a:t> Withdrawn)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06206720"/>
        <c:crosses val="autoZero"/>
        <c:crossBetween val="midCat"/>
        <c:majorUnit val="10"/>
        <c:minorUnit val="2"/>
      </c:valAx>
      <c:valAx>
        <c:axId val="106206720"/>
        <c:scaling>
          <c:orientation val="minMax"/>
          <c:max val="2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Differential Rod Worth (pcm/step)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06195968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839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839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opLeftCell="A19" workbookViewId="0">
      <selection activeCell="Q40" sqref="Q40"/>
    </sheetView>
  </sheetViews>
  <sheetFormatPr defaultColWidth="5.42578125" defaultRowHeight="22.5" customHeight="1" x14ac:dyDescent="0.25"/>
  <cols>
    <col min="22" max="22" width="8.5703125" customWidth="1"/>
    <col min="23" max="23" width="8.42578125" bestFit="1" customWidth="1"/>
  </cols>
  <sheetData>
    <row r="1" spans="1:25" ht="22.5" customHeight="1" x14ac:dyDescent="0.25">
      <c r="A1" t="s">
        <v>73</v>
      </c>
    </row>
    <row r="2" spans="1:25" ht="22.5" customHeight="1" x14ac:dyDescent="0.25">
      <c r="B2">
        <v>1</v>
      </c>
      <c r="C2">
        <f>B2+1</f>
        <v>2</v>
      </c>
      <c r="D2">
        <f t="shared" ref="D2:R2" si="0">C2+1</f>
        <v>3</v>
      </c>
      <c r="E2">
        <f t="shared" si="0"/>
        <v>4</v>
      </c>
      <c r="F2">
        <f t="shared" si="0"/>
        <v>5</v>
      </c>
      <c r="G2">
        <f t="shared" si="0"/>
        <v>6</v>
      </c>
      <c r="H2">
        <f t="shared" si="0"/>
        <v>7</v>
      </c>
      <c r="I2">
        <f t="shared" si="0"/>
        <v>8</v>
      </c>
      <c r="J2">
        <f t="shared" si="0"/>
        <v>9</v>
      </c>
      <c r="K2">
        <f t="shared" si="0"/>
        <v>10</v>
      </c>
      <c r="L2">
        <f t="shared" si="0"/>
        <v>11</v>
      </c>
      <c r="M2">
        <f t="shared" si="0"/>
        <v>12</v>
      </c>
      <c r="N2">
        <f t="shared" si="0"/>
        <v>13</v>
      </c>
      <c r="O2">
        <f t="shared" si="0"/>
        <v>14</v>
      </c>
      <c r="P2">
        <f t="shared" si="0"/>
        <v>15</v>
      </c>
      <c r="Q2">
        <f t="shared" si="0"/>
        <v>16</v>
      </c>
      <c r="R2">
        <f t="shared" si="0"/>
        <v>17</v>
      </c>
      <c r="V2" t="s">
        <v>22</v>
      </c>
      <c r="W2">
        <f t="array" ref="W2">SUM(IF(B3:R19&gt;0,1,0))</f>
        <v>257</v>
      </c>
      <c r="Y2">
        <f>W2/16</f>
        <v>16.0625</v>
      </c>
    </row>
    <row r="3" spans="1:25" ht="22.5" customHeight="1" x14ac:dyDescent="0.25">
      <c r="A3">
        <v>1</v>
      </c>
      <c r="B3" s="6">
        <v>1</v>
      </c>
      <c r="C3" s="6">
        <v>1</v>
      </c>
      <c r="D3" s="6">
        <v>1</v>
      </c>
      <c r="E3" s="6">
        <v>1</v>
      </c>
      <c r="F3" s="6">
        <v>5</v>
      </c>
      <c r="G3" s="6">
        <v>5</v>
      </c>
      <c r="H3" s="6">
        <v>5</v>
      </c>
      <c r="I3" s="6">
        <v>5</v>
      </c>
      <c r="J3" s="6">
        <v>6</v>
      </c>
      <c r="K3" s="6">
        <v>6</v>
      </c>
      <c r="L3" s="6">
        <v>6</v>
      </c>
      <c r="M3" s="6">
        <v>6</v>
      </c>
      <c r="N3" s="6">
        <v>7</v>
      </c>
      <c r="O3" s="6">
        <v>7</v>
      </c>
      <c r="P3" s="6">
        <v>7</v>
      </c>
      <c r="Q3" s="5">
        <v>7</v>
      </c>
      <c r="R3" s="5">
        <v>7</v>
      </c>
      <c r="V3" t="s">
        <v>23</v>
      </c>
      <c r="W3">
        <f>MAX(B3:J19,K3:N17,O3:P15,Q3:R11)</f>
        <v>16</v>
      </c>
    </row>
    <row r="4" spans="1:25" ht="22.5" customHeight="1" x14ac:dyDescent="0.25">
      <c r="A4">
        <f>A3+1</f>
        <v>2</v>
      </c>
      <c r="B4" s="6">
        <v>1</v>
      </c>
      <c r="C4" s="6">
        <v>1</v>
      </c>
      <c r="D4" s="6">
        <v>1</v>
      </c>
      <c r="E4" s="6">
        <v>1</v>
      </c>
      <c r="F4" s="6">
        <v>5</v>
      </c>
      <c r="G4" s="6">
        <v>5</v>
      </c>
      <c r="H4" s="6">
        <v>5</v>
      </c>
      <c r="I4" s="6">
        <v>5</v>
      </c>
      <c r="J4" s="6">
        <v>6</v>
      </c>
      <c r="K4" s="6">
        <v>6</v>
      </c>
      <c r="L4" s="6">
        <v>6</v>
      </c>
      <c r="M4" s="6">
        <v>6</v>
      </c>
      <c r="N4" s="6">
        <v>7</v>
      </c>
      <c r="O4" s="6">
        <v>7</v>
      </c>
      <c r="P4" s="6">
        <v>7</v>
      </c>
      <c r="Q4" s="5">
        <v>7</v>
      </c>
      <c r="R4" s="5">
        <v>7</v>
      </c>
      <c r="V4" t="s">
        <v>24</v>
      </c>
      <c r="W4">
        <f>W2/W3</f>
        <v>16.0625</v>
      </c>
    </row>
    <row r="5" spans="1:25" ht="22.5" customHeight="1" x14ac:dyDescent="0.25">
      <c r="A5">
        <f t="shared" ref="A5:A19" si="1">A4+1</f>
        <v>3</v>
      </c>
      <c r="B5" s="6">
        <v>1</v>
      </c>
      <c r="C5" s="6">
        <v>1</v>
      </c>
      <c r="D5" s="6">
        <v>1</v>
      </c>
      <c r="E5" s="6">
        <v>1</v>
      </c>
      <c r="F5" s="6">
        <v>5</v>
      </c>
      <c r="G5" s="6">
        <v>5</v>
      </c>
      <c r="H5" s="6">
        <v>5</v>
      </c>
      <c r="I5" s="6">
        <v>5</v>
      </c>
      <c r="J5" s="6">
        <v>6</v>
      </c>
      <c r="K5" s="6">
        <v>6</v>
      </c>
      <c r="L5" s="6">
        <v>6</v>
      </c>
      <c r="M5" s="6">
        <v>6</v>
      </c>
      <c r="N5" s="6">
        <v>7</v>
      </c>
      <c r="O5" s="6">
        <v>7</v>
      </c>
      <c r="P5" s="6">
        <v>7</v>
      </c>
      <c r="Q5" s="5">
        <v>7</v>
      </c>
      <c r="R5" s="5">
        <v>7</v>
      </c>
      <c r="V5" t="s">
        <v>25</v>
      </c>
      <c r="W5">
        <f>MIN(B3:J19,K3:N17,O3:P15,Q3:R11)</f>
        <v>1</v>
      </c>
    </row>
    <row r="6" spans="1:25" ht="22.5" customHeight="1" x14ac:dyDescent="0.25">
      <c r="A6">
        <f t="shared" si="1"/>
        <v>4</v>
      </c>
      <c r="B6" s="6">
        <v>1</v>
      </c>
      <c r="C6" s="6">
        <v>1</v>
      </c>
      <c r="D6" s="6">
        <v>1</v>
      </c>
      <c r="E6" s="6">
        <v>1</v>
      </c>
      <c r="F6" s="6">
        <v>5</v>
      </c>
      <c r="G6" s="6">
        <v>5</v>
      </c>
      <c r="H6" s="6">
        <v>5</v>
      </c>
      <c r="I6" s="6">
        <v>5</v>
      </c>
      <c r="J6" s="6">
        <v>6</v>
      </c>
      <c r="K6" s="6">
        <v>6</v>
      </c>
      <c r="L6" s="6">
        <v>6</v>
      </c>
      <c r="M6" s="6">
        <v>6</v>
      </c>
      <c r="N6" s="6">
        <v>12</v>
      </c>
      <c r="O6" s="6">
        <v>12</v>
      </c>
      <c r="P6" s="6">
        <v>12</v>
      </c>
      <c r="Q6" s="5">
        <v>12</v>
      </c>
      <c r="R6" s="5">
        <v>7</v>
      </c>
      <c r="V6" t="s">
        <v>26</v>
      </c>
      <c r="W6">
        <f>MAX(B3:J19,K3:N17,O3:P15,Q3:R11)</f>
        <v>16</v>
      </c>
    </row>
    <row r="7" spans="1:25" ht="22.5" customHeight="1" x14ac:dyDescent="0.25">
      <c r="A7">
        <f t="shared" si="1"/>
        <v>5</v>
      </c>
      <c r="B7" s="6">
        <v>2</v>
      </c>
      <c r="C7" s="6">
        <v>2</v>
      </c>
      <c r="D7" s="6">
        <v>2</v>
      </c>
      <c r="E7" s="6">
        <v>2</v>
      </c>
      <c r="F7" s="6">
        <v>8</v>
      </c>
      <c r="G7" s="6">
        <v>8</v>
      </c>
      <c r="H7" s="6">
        <v>8</v>
      </c>
      <c r="I7" s="6">
        <v>8</v>
      </c>
      <c r="J7" s="6">
        <v>10</v>
      </c>
      <c r="K7" s="6">
        <v>10</v>
      </c>
      <c r="L7" s="6">
        <v>10</v>
      </c>
      <c r="M7" s="6">
        <v>10</v>
      </c>
      <c r="N7" s="6">
        <v>12</v>
      </c>
      <c r="O7" s="6">
        <v>12</v>
      </c>
      <c r="P7" s="6">
        <v>12</v>
      </c>
      <c r="Q7" s="5">
        <v>12</v>
      </c>
      <c r="R7" s="5">
        <v>12</v>
      </c>
    </row>
    <row r="8" spans="1:25" ht="22.5" customHeight="1" x14ac:dyDescent="0.25">
      <c r="A8">
        <f t="shared" si="1"/>
        <v>6</v>
      </c>
      <c r="B8" s="6">
        <v>2</v>
      </c>
      <c r="C8" s="6">
        <v>2</v>
      </c>
      <c r="D8" s="6">
        <v>2</v>
      </c>
      <c r="E8" s="6">
        <v>2</v>
      </c>
      <c r="F8" s="6">
        <v>8</v>
      </c>
      <c r="G8" s="6">
        <v>8</v>
      </c>
      <c r="H8" s="6">
        <v>8</v>
      </c>
      <c r="I8" s="6">
        <v>8</v>
      </c>
      <c r="J8" s="6">
        <v>10</v>
      </c>
      <c r="K8" s="6">
        <v>10</v>
      </c>
      <c r="L8" s="6">
        <v>10</v>
      </c>
      <c r="M8" s="6">
        <v>10</v>
      </c>
      <c r="N8" s="6">
        <v>12</v>
      </c>
      <c r="O8" s="6">
        <v>12</v>
      </c>
      <c r="P8" s="6">
        <v>12</v>
      </c>
      <c r="Q8" s="5">
        <v>12</v>
      </c>
      <c r="R8" s="5">
        <v>12</v>
      </c>
      <c r="V8">
        <v>1</v>
      </c>
      <c r="W8">
        <f t="array" ref="W8">SUM(IF($B$3:$R$19=V8,1,0))</f>
        <v>16</v>
      </c>
    </row>
    <row r="9" spans="1:25" ht="22.5" customHeight="1" x14ac:dyDescent="0.25">
      <c r="A9">
        <f t="shared" si="1"/>
        <v>7</v>
      </c>
      <c r="B9" s="6">
        <v>2</v>
      </c>
      <c r="C9" s="6">
        <v>2</v>
      </c>
      <c r="D9" s="6">
        <v>2</v>
      </c>
      <c r="E9" s="6">
        <v>2</v>
      </c>
      <c r="F9" s="6">
        <v>8</v>
      </c>
      <c r="G9" s="6">
        <v>8</v>
      </c>
      <c r="H9" s="6">
        <v>8</v>
      </c>
      <c r="I9" s="6">
        <v>8</v>
      </c>
      <c r="J9" s="6">
        <v>10</v>
      </c>
      <c r="K9" s="6">
        <v>10</v>
      </c>
      <c r="L9" s="6">
        <v>10</v>
      </c>
      <c r="M9" s="6">
        <v>10</v>
      </c>
      <c r="N9" s="6">
        <v>12</v>
      </c>
      <c r="O9" s="6">
        <v>12</v>
      </c>
      <c r="P9" s="6">
        <v>15</v>
      </c>
      <c r="Q9" s="5">
        <v>15</v>
      </c>
      <c r="R9" s="5">
        <v>15</v>
      </c>
      <c r="V9">
        <f>V8+1</f>
        <v>2</v>
      </c>
      <c r="W9">
        <f t="array" ref="W9">SUM(IF($B$3:$R$19=V9,1,0))</f>
        <v>16</v>
      </c>
    </row>
    <row r="10" spans="1:25" ht="22.5" customHeight="1" x14ac:dyDescent="0.25">
      <c r="A10">
        <f t="shared" si="1"/>
        <v>8</v>
      </c>
      <c r="B10" s="6">
        <v>2</v>
      </c>
      <c r="C10" s="6">
        <v>2</v>
      </c>
      <c r="D10" s="6">
        <v>2</v>
      </c>
      <c r="E10" s="6">
        <v>2</v>
      </c>
      <c r="F10" s="6">
        <v>8</v>
      </c>
      <c r="G10" s="6">
        <v>8</v>
      </c>
      <c r="H10" s="6">
        <v>8</v>
      </c>
      <c r="I10" s="6">
        <v>8</v>
      </c>
      <c r="J10" s="6">
        <v>10</v>
      </c>
      <c r="K10" s="6">
        <v>10</v>
      </c>
      <c r="L10" s="6">
        <v>10</v>
      </c>
      <c r="M10" s="6">
        <v>10</v>
      </c>
      <c r="N10" s="6">
        <v>15</v>
      </c>
      <c r="O10" s="5">
        <v>15</v>
      </c>
      <c r="P10" s="5">
        <v>15</v>
      </c>
      <c r="Q10" s="5">
        <v>15</v>
      </c>
      <c r="R10" s="5">
        <v>15</v>
      </c>
      <c r="V10">
        <f t="shared" ref="V10:V23" si="2">V9+1</f>
        <v>3</v>
      </c>
      <c r="W10">
        <f t="array" ref="W10">SUM(IF($B$3:$R$19=V10,1,0))</f>
        <v>16</v>
      </c>
    </row>
    <row r="11" spans="1:25" ht="22.5" customHeight="1" x14ac:dyDescent="0.25">
      <c r="A11">
        <f t="shared" si="1"/>
        <v>9</v>
      </c>
      <c r="B11" s="6">
        <v>3</v>
      </c>
      <c r="C11" s="6">
        <v>3</v>
      </c>
      <c r="D11" s="6">
        <v>3</v>
      </c>
      <c r="E11" s="6">
        <v>3</v>
      </c>
      <c r="F11" s="6">
        <v>9</v>
      </c>
      <c r="G11" s="6">
        <v>9</v>
      </c>
      <c r="H11" s="6">
        <v>9</v>
      </c>
      <c r="I11" s="6">
        <v>9</v>
      </c>
      <c r="J11" s="6">
        <v>11</v>
      </c>
      <c r="K11" s="6">
        <v>11</v>
      </c>
      <c r="L11" s="6">
        <v>11</v>
      </c>
      <c r="M11" s="6">
        <v>11</v>
      </c>
      <c r="N11" s="6">
        <v>15</v>
      </c>
      <c r="O11" s="5">
        <v>15</v>
      </c>
      <c r="P11" s="5">
        <v>15</v>
      </c>
      <c r="Q11" s="5">
        <v>15</v>
      </c>
      <c r="R11" s="5">
        <v>15</v>
      </c>
      <c r="V11">
        <f t="shared" si="2"/>
        <v>4</v>
      </c>
      <c r="W11">
        <f t="array" ref="W11">SUM(IF($B$3:$R$19=V11,1,0))</f>
        <v>16</v>
      </c>
    </row>
    <row r="12" spans="1:25" ht="22.5" customHeight="1" x14ac:dyDescent="0.25">
      <c r="A12">
        <f t="shared" si="1"/>
        <v>10</v>
      </c>
      <c r="B12" s="6">
        <v>3</v>
      </c>
      <c r="C12" s="6">
        <v>3</v>
      </c>
      <c r="D12" s="6">
        <v>3</v>
      </c>
      <c r="E12" s="6">
        <v>3</v>
      </c>
      <c r="F12" s="6">
        <v>9</v>
      </c>
      <c r="G12" s="6">
        <v>9</v>
      </c>
      <c r="H12" s="6">
        <v>9</v>
      </c>
      <c r="I12" s="6">
        <v>9</v>
      </c>
      <c r="J12" s="6">
        <v>11</v>
      </c>
      <c r="K12" s="6">
        <v>11</v>
      </c>
      <c r="L12" s="6">
        <v>11</v>
      </c>
      <c r="M12" s="6">
        <v>11</v>
      </c>
      <c r="N12" s="6">
        <v>15</v>
      </c>
      <c r="O12" s="5">
        <v>15</v>
      </c>
      <c r="P12" s="5">
        <v>15</v>
      </c>
      <c r="Q12" s="7">
        <v>0</v>
      </c>
      <c r="R12" s="7">
        <v>0</v>
      </c>
      <c r="V12">
        <f t="shared" si="2"/>
        <v>5</v>
      </c>
      <c r="W12">
        <f t="array" ref="W12">SUM(IF($B$3:$R$19=V12,1,0))</f>
        <v>16</v>
      </c>
    </row>
    <row r="13" spans="1:25" ht="22.5" customHeight="1" x14ac:dyDescent="0.25">
      <c r="A13">
        <f t="shared" si="1"/>
        <v>11</v>
      </c>
      <c r="B13" s="6">
        <v>3</v>
      </c>
      <c r="C13" s="6">
        <v>3</v>
      </c>
      <c r="D13" s="6">
        <v>3</v>
      </c>
      <c r="E13" s="6">
        <v>3</v>
      </c>
      <c r="F13" s="6">
        <v>9</v>
      </c>
      <c r="G13" s="6">
        <v>9</v>
      </c>
      <c r="H13" s="6">
        <v>9</v>
      </c>
      <c r="I13" s="6">
        <v>9</v>
      </c>
      <c r="J13" s="6">
        <v>11</v>
      </c>
      <c r="K13" s="6">
        <v>11</v>
      </c>
      <c r="L13" s="6">
        <v>11</v>
      </c>
      <c r="M13" s="6">
        <v>11</v>
      </c>
      <c r="N13" s="6">
        <v>16</v>
      </c>
      <c r="O13" s="5">
        <v>16</v>
      </c>
      <c r="P13" s="5">
        <v>16</v>
      </c>
      <c r="Q13" s="7">
        <v>0</v>
      </c>
      <c r="R13" s="7">
        <v>0</v>
      </c>
      <c r="V13">
        <f t="shared" si="2"/>
        <v>6</v>
      </c>
      <c r="W13">
        <f t="array" ref="W13">SUM(IF($B$3:$R$19=V13,1,0))</f>
        <v>16</v>
      </c>
    </row>
    <row r="14" spans="1:25" ht="22.5" customHeight="1" x14ac:dyDescent="0.25">
      <c r="A14">
        <f t="shared" si="1"/>
        <v>12</v>
      </c>
      <c r="B14" s="6">
        <v>3</v>
      </c>
      <c r="C14" s="6">
        <v>3</v>
      </c>
      <c r="D14" s="6">
        <v>3</v>
      </c>
      <c r="E14" s="6">
        <v>3</v>
      </c>
      <c r="F14" s="6">
        <v>9</v>
      </c>
      <c r="G14" s="6">
        <v>9</v>
      </c>
      <c r="H14" s="6">
        <v>9</v>
      </c>
      <c r="I14" s="6">
        <v>9</v>
      </c>
      <c r="J14" s="6">
        <v>11</v>
      </c>
      <c r="K14" s="6">
        <v>11</v>
      </c>
      <c r="L14" s="6">
        <v>11</v>
      </c>
      <c r="M14" s="5">
        <v>11</v>
      </c>
      <c r="N14" s="5">
        <v>16</v>
      </c>
      <c r="O14" s="5">
        <v>16</v>
      </c>
      <c r="P14" s="5">
        <v>16</v>
      </c>
      <c r="Q14" s="7">
        <v>0</v>
      </c>
      <c r="R14" s="7">
        <v>0</v>
      </c>
      <c r="V14">
        <f t="shared" si="2"/>
        <v>7</v>
      </c>
      <c r="W14">
        <f t="array" ref="W14">SUM(IF($B$3:$R$19=V14,1,0))</f>
        <v>16</v>
      </c>
    </row>
    <row r="15" spans="1:25" ht="22.5" customHeight="1" x14ac:dyDescent="0.25">
      <c r="A15">
        <f t="shared" si="1"/>
        <v>13</v>
      </c>
      <c r="B15" s="6">
        <v>4</v>
      </c>
      <c r="C15" s="6">
        <v>4</v>
      </c>
      <c r="D15" s="6">
        <v>4</v>
      </c>
      <c r="E15" s="6">
        <v>13</v>
      </c>
      <c r="F15" s="6">
        <v>13</v>
      </c>
      <c r="G15" s="6">
        <v>13</v>
      </c>
      <c r="H15" s="6">
        <v>13</v>
      </c>
      <c r="I15" s="6">
        <v>14</v>
      </c>
      <c r="J15" s="6">
        <v>14</v>
      </c>
      <c r="K15" s="6">
        <v>14</v>
      </c>
      <c r="L15" s="6">
        <v>16</v>
      </c>
      <c r="M15" s="5">
        <v>16</v>
      </c>
      <c r="N15" s="5">
        <v>16</v>
      </c>
      <c r="O15" s="5">
        <v>16</v>
      </c>
      <c r="P15" s="5">
        <v>16</v>
      </c>
      <c r="Q15" s="7">
        <v>0</v>
      </c>
      <c r="R15" s="7">
        <v>0</v>
      </c>
      <c r="V15">
        <f t="shared" si="2"/>
        <v>8</v>
      </c>
      <c r="W15">
        <f t="array" ref="W15">SUM(IF($B$3:$R$19=V15,1,0))</f>
        <v>16</v>
      </c>
    </row>
    <row r="16" spans="1:25" ht="22.5" customHeight="1" x14ac:dyDescent="0.25">
      <c r="A16">
        <f t="shared" si="1"/>
        <v>14</v>
      </c>
      <c r="B16" s="6">
        <v>4</v>
      </c>
      <c r="C16" s="6">
        <v>4</v>
      </c>
      <c r="D16" s="6">
        <v>4</v>
      </c>
      <c r="E16" s="6">
        <v>13</v>
      </c>
      <c r="F16" s="6">
        <v>13</v>
      </c>
      <c r="G16" s="6">
        <v>13</v>
      </c>
      <c r="H16" s="6">
        <v>13</v>
      </c>
      <c r="I16" s="5">
        <v>14</v>
      </c>
      <c r="J16" s="5">
        <v>14</v>
      </c>
      <c r="K16" s="5">
        <v>14</v>
      </c>
      <c r="L16" s="5">
        <v>16</v>
      </c>
      <c r="M16" s="5">
        <v>16</v>
      </c>
      <c r="N16" s="5">
        <v>16</v>
      </c>
      <c r="O16" s="7">
        <v>0</v>
      </c>
      <c r="P16" s="7">
        <v>0</v>
      </c>
      <c r="Q16" s="7">
        <v>0</v>
      </c>
      <c r="R16" s="7">
        <v>0</v>
      </c>
      <c r="V16">
        <f t="shared" si="2"/>
        <v>9</v>
      </c>
      <c r="W16">
        <f t="array" ref="W16">SUM(IF($B$3:$R$19=V16,1,0))</f>
        <v>16</v>
      </c>
    </row>
    <row r="17" spans="1:25" ht="22.5" customHeight="1" x14ac:dyDescent="0.25">
      <c r="A17">
        <f t="shared" si="1"/>
        <v>15</v>
      </c>
      <c r="B17" s="6">
        <v>4</v>
      </c>
      <c r="C17" s="6">
        <v>4</v>
      </c>
      <c r="D17" s="6">
        <v>4</v>
      </c>
      <c r="E17" s="6">
        <v>13</v>
      </c>
      <c r="F17" s="6">
        <v>13</v>
      </c>
      <c r="G17" s="6">
        <v>13</v>
      </c>
      <c r="H17" s="6">
        <v>14</v>
      </c>
      <c r="I17" s="5">
        <v>14</v>
      </c>
      <c r="J17" s="5">
        <v>14</v>
      </c>
      <c r="K17" s="5">
        <v>14</v>
      </c>
      <c r="L17" s="5">
        <v>16</v>
      </c>
      <c r="M17" s="5">
        <v>16</v>
      </c>
      <c r="N17" s="5">
        <v>16</v>
      </c>
      <c r="O17" s="7">
        <v>0</v>
      </c>
      <c r="P17" s="7">
        <v>0</v>
      </c>
      <c r="Q17" s="7">
        <v>0</v>
      </c>
      <c r="R17" s="7">
        <v>0</v>
      </c>
      <c r="V17">
        <f t="shared" si="2"/>
        <v>10</v>
      </c>
      <c r="W17">
        <f t="array" ref="W17">SUM(IF($B$3:$R$19=V17,1,0))</f>
        <v>16</v>
      </c>
    </row>
    <row r="18" spans="1:25" ht="22.5" customHeight="1" x14ac:dyDescent="0.25">
      <c r="A18">
        <f t="shared" si="1"/>
        <v>16</v>
      </c>
      <c r="B18" s="5">
        <v>4</v>
      </c>
      <c r="C18" s="5">
        <v>4</v>
      </c>
      <c r="D18" s="5">
        <v>4</v>
      </c>
      <c r="E18" s="5">
        <v>13</v>
      </c>
      <c r="F18" s="5">
        <v>13</v>
      </c>
      <c r="G18" s="5">
        <v>13</v>
      </c>
      <c r="H18" s="5">
        <v>14</v>
      </c>
      <c r="I18" s="5">
        <v>14</v>
      </c>
      <c r="J18" s="5">
        <v>14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V18">
        <f t="shared" si="2"/>
        <v>11</v>
      </c>
      <c r="W18">
        <f t="array" ref="W18">SUM(IF($B$3:$R$19=V18,1,0))</f>
        <v>16</v>
      </c>
    </row>
    <row r="19" spans="1:25" ht="22.5" customHeight="1" x14ac:dyDescent="0.25">
      <c r="A19">
        <f t="shared" si="1"/>
        <v>17</v>
      </c>
      <c r="B19" s="5">
        <v>4</v>
      </c>
      <c r="C19" s="5">
        <v>4</v>
      </c>
      <c r="D19" s="5">
        <v>4</v>
      </c>
      <c r="E19" s="5">
        <v>4</v>
      </c>
      <c r="F19" s="5">
        <v>13</v>
      </c>
      <c r="G19" s="5">
        <v>13</v>
      </c>
      <c r="H19" s="5">
        <v>14</v>
      </c>
      <c r="I19" s="5">
        <v>14</v>
      </c>
      <c r="J19" s="5">
        <v>14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V19">
        <f t="shared" si="2"/>
        <v>12</v>
      </c>
      <c r="W19">
        <f t="array" ref="W19">SUM(IF($B$3:$R$19=V19,1,0))</f>
        <v>16</v>
      </c>
    </row>
    <row r="20" spans="1:25" ht="22.5" customHeight="1" x14ac:dyDescent="0.25">
      <c r="V20">
        <f t="shared" si="2"/>
        <v>13</v>
      </c>
      <c r="W20">
        <f t="array" ref="W20">SUM(IF($B$3:$R$19=V20,1,0))</f>
        <v>16</v>
      </c>
    </row>
    <row r="21" spans="1:25" ht="22.5" customHeight="1" x14ac:dyDescent="0.25">
      <c r="V21">
        <f t="shared" si="2"/>
        <v>14</v>
      </c>
      <c r="W21">
        <f t="array" ref="W21">SUM(IF($B$3:$R$19=V21,1,0))</f>
        <v>16</v>
      </c>
    </row>
    <row r="22" spans="1:25" ht="22.5" customHeight="1" x14ac:dyDescent="0.25">
      <c r="V22">
        <f t="shared" si="2"/>
        <v>15</v>
      </c>
      <c r="W22">
        <f t="array" ref="W22">SUM(IF($B$3:$R$19=V22,1,0))</f>
        <v>16</v>
      </c>
    </row>
    <row r="23" spans="1:25" ht="22.5" customHeight="1" x14ac:dyDescent="0.25">
      <c r="V23">
        <f t="shared" si="2"/>
        <v>16</v>
      </c>
      <c r="W23">
        <f t="array" ref="W23">SUM(IF($B$3:$R$19=V23,1,0))</f>
        <v>17</v>
      </c>
    </row>
    <row r="26" spans="1:25" ht="22.5" customHeight="1" x14ac:dyDescent="0.25">
      <c r="A26" t="s">
        <v>74</v>
      </c>
    </row>
    <row r="27" spans="1:25" ht="22.5" customHeight="1" x14ac:dyDescent="0.25">
      <c r="B27">
        <v>1</v>
      </c>
      <c r="C27">
        <f t="shared" ref="C27:R27" si="3">B27+1</f>
        <v>2</v>
      </c>
      <c r="D27">
        <f t="shared" si="3"/>
        <v>3</v>
      </c>
      <c r="E27">
        <f t="shared" si="3"/>
        <v>4</v>
      </c>
      <c r="F27">
        <f t="shared" si="3"/>
        <v>5</v>
      </c>
      <c r="G27">
        <f t="shared" si="3"/>
        <v>6</v>
      </c>
      <c r="H27">
        <f t="shared" si="3"/>
        <v>7</v>
      </c>
      <c r="I27">
        <f t="shared" si="3"/>
        <v>8</v>
      </c>
      <c r="J27">
        <f t="shared" si="3"/>
        <v>9</v>
      </c>
      <c r="K27">
        <f t="shared" si="3"/>
        <v>10</v>
      </c>
      <c r="L27">
        <f t="shared" si="3"/>
        <v>11</v>
      </c>
      <c r="M27">
        <f t="shared" si="3"/>
        <v>12</v>
      </c>
      <c r="N27">
        <f t="shared" si="3"/>
        <v>13</v>
      </c>
      <c r="O27">
        <f t="shared" si="3"/>
        <v>14</v>
      </c>
      <c r="P27">
        <f t="shared" si="3"/>
        <v>15</v>
      </c>
      <c r="Q27">
        <f t="shared" si="3"/>
        <v>16</v>
      </c>
      <c r="R27">
        <f t="shared" si="3"/>
        <v>17</v>
      </c>
      <c r="V27" t="s">
        <v>22</v>
      </c>
      <c r="W27">
        <f t="array" ref="W27">SUM(IF(B28:R44&gt;0,1,0))</f>
        <v>257</v>
      </c>
      <c r="Y27">
        <f>W27/16</f>
        <v>16.0625</v>
      </c>
    </row>
    <row r="28" spans="1:25" ht="22.5" customHeight="1" x14ac:dyDescent="0.25">
      <c r="A28">
        <v>1</v>
      </c>
      <c r="B28" s="6">
        <v>1</v>
      </c>
      <c r="C28" s="6">
        <v>1</v>
      </c>
      <c r="D28" s="6">
        <v>1</v>
      </c>
      <c r="E28" s="6">
        <v>7</v>
      </c>
      <c r="F28" s="6">
        <v>7</v>
      </c>
      <c r="G28" s="6">
        <v>7</v>
      </c>
      <c r="H28" s="6">
        <v>8</v>
      </c>
      <c r="I28" s="6">
        <v>8</v>
      </c>
      <c r="J28" s="6">
        <v>8</v>
      </c>
      <c r="K28" s="6">
        <v>9</v>
      </c>
      <c r="L28" s="6">
        <v>9</v>
      </c>
      <c r="M28" s="6">
        <v>10</v>
      </c>
      <c r="N28" s="6">
        <v>10</v>
      </c>
      <c r="O28" s="6">
        <v>10</v>
      </c>
      <c r="P28" s="6">
        <v>11</v>
      </c>
      <c r="Q28" s="5">
        <v>11</v>
      </c>
      <c r="R28" s="5">
        <v>11</v>
      </c>
      <c r="V28" t="s">
        <v>23</v>
      </c>
      <c r="W28">
        <f>MAX(B28:J44,K28:N42,O28:P40,Q28:R36)</f>
        <v>32</v>
      </c>
    </row>
    <row r="29" spans="1:25" ht="22.5" customHeight="1" x14ac:dyDescent="0.25">
      <c r="A29">
        <f>A28+1</f>
        <v>2</v>
      </c>
      <c r="B29" s="6">
        <v>1</v>
      </c>
      <c r="C29" s="6">
        <v>1</v>
      </c>
      <c r="D29" s="6">
        <v>1</v>
      </c>
      <c r="E29" s="6">
        <v>7</v>
      </c>
      <c r="F29" s="6">
        <v>7</v>
      </c>
      <c r="G29" s="6">
        <v>7</v>
      </c>
      <c r="H29" s="6">
        <v>8</v>
      </c>
      <c r="I29" s="6">
        <v>8</v>
      </c>
      <c r="J29" s="6">
        <v>9</v>
      </c>
      <c r="K29" s="6">
        <v>9</v>
      </c>
      <c r="L29" s="6">
        <v>9</v>
      </c>
      <c r="M29" s="6">
        <v>10</v>
      </c>
      <c r="N29" s="6">
        <v>10</v>
      </c>
      <c r="O29" s="6">
        <v>10</v>
      </c>
      <c r="P29" s="6">
        <v>11</v>
      </c>
      <c r="Q29" s="5">
        <v>11</v>
      </c>
      <c r="R29" s="5">
        <v>11</v>
      </c>
      <c r="V29" t="s">
        <v>24</v>
      </c>
      <c r="W29">
        <f>W27/W28</f>
        <v>8.03125</v>
      </c>
    </row>
    <row r="30" spans="1:25" ht="22.5" customHeight="1" x14ac:dyDescent="0.25">
      <c r="A30">
        <f t="shared" ref="A30:A44" si="4">A29+1</f>
        <v>3</v>
      </c>
      <c r="B30" s="6">
        <v>1</v>
      </c>
      <c r="C30" s="6">
        <v>1</v>
      </c>
      <c r="D30" s="6">
        <v>2</v>
      </c>
      <c r="E30" s="6">
        <v>7</v>
      </c>
      <c r="F30" s="6">
        <v>7</v>
      </c>
      <c r="G30" s="6">
        <v>8</v>
      </c>
      <c r="H30" s="6">
        <v>8</v>
      </c>
      <c r="I30" s="6">
        <v>8</v>
      </c>
      <c r="J30" s="6">
        <v>9</v>
      </c>
      <c r="K30" s="6">
        <v>9</v>
      </c>
      <c r="L30" s="6">
        <v>9</v>
      </c>
      <c r="M30" s="6">
        <v>10</v>
      </c>
      <c r="N30" s="6">
        <v>10</v>
      </c>
      <c r="O30" s="6">
        <v>11</v>
      </c>
      <c r="P30" s="6">
        <v>11</v>
      </c>
      <c r="Q30" s="5">
        <v>18</v>
      </c>
      <c r="R30" s="5">
        <v>18</v>
      </c>
      <c r="V30" t="s">
        <v>25</v>
      </c>
      <c r="W30">
        <f>MIN(B28:J44,K28:N42,O28:P40,Q28:R36)</f>
        <v>1</v>
      </c>
    </row>
    <row r="31" spans="1:25" ht="22.5" customHeight="1" x14ac:dyDescent="0.25">
      <c r="A31">
        <f t="shared" si="4"/>
        <v>4</v>
      </c>
      <c r="B31" s="6">
        <v>2</v>
      </c>
      <c r="C31" s="6">
        <v>2</v>
      </c>
      <c r="D31" s="6">
        <v>2</v>
      </c>
      <c r="E31" s="6">
        <v>12</v>
      </c>
      <c r="F31" s="6">
        <v>12</v>
      </c>
      <c r="G31" s="6">
        <v>12</v>
      </c>
      <c r="H31" s="6">
        <v>16</v>
      </c>
      <c r="I31" s="6">
        <v>16</v>
      </c>
      <c r="J31" s="6">
        <v>16</v>
      </c>
      <c r="K31" s="6">
        <v>16</v>
      </c>
      <c r="L31" s="6">
        <v>17</v>
      </c>
      <c r="M31" s="6">
        <v>17</v>
      </c>
      <c r="N31" s="6">
        <v>17</v>
      </c>
      <c r="O31" s="6">
        <v>17</v>
      </c>
      <c r="P31" s="6">
        <v>18</v>
      </c>
      <c r="Q31" s="5">
        <v>18</v>
      </c>
      <c r="R31" s="5">
        <v>18</v>
      </c>
      <c r="V31" t="s">
        <v>26</v>
      </c>
      <c r="W31">
        <f>MAX(B28:J44,K28:N42,O28:P40,Q28:R36)</f>
        <v>32</v>
      </c>
    </row>
    <row r="32" spans="1:25" ht="22.5" customHeight="1" x14ac:dyDescent="0.25">
      <c r="A32">
        <f t="shared" si="4"/>
        <v>5</v>
      </c>
      <c r="B32" s="6">
        <v>2</v>
      </c>
      <c r="C32" s="6">
        <v>2</v>
      </c>
      <c r="D32" s="6">
        <v>12</v>
      </c>
      <c r="E32" s="6">
        <v>12</v>
      </c>
      <c r="F32" s="6">
        <v>12</v>
      </c>
      <c r="G32" s="6">
        <v>12</v>
      </c>
      <c r="H32" s="6">
        <v>16</v>
      </c>
      <c r="I32" s="6">
        <v>16</v>
      </c>
      <c r="J32" s="6">
        <v>16</v>
      </c>
      <c r="K32" s="6">
        <v>16</v>
      </c>
      <c r="L32" s="6">
        <v>17</v>
      </c>
      <c r="M32" s="6">
        <v>17</v>
      </c>
      <c r="N32" s="6">
        <v>17</v>
      </c>
      <c r="O32" s="6">
        <v>17</v>
      </c>
      <c r="P32" s="6">
        <v>18</v>
      </c>
      <c r="Q32" s="5">
        <v>18</v>
      </c>
      <c r="R32" s="5">
        <v>18</v>
      </c>
    </row>
    <row r="33" spans="1:23" ht="22.5" customHeight="1" x14ac:dyDescent="0.25">
      <c r="A33">
        <f t="shared" si="4"/>
        <v>6</v>
      </c>
      <c r="B33" s="6">
        <v>2</v>
      </c>
      <c r="C33" s="6">
        <v>2</v>
      </c>
      <c r="D33" s="6">
        <v>3</v>
      </c>
      <c r="E33" s="6">
        <v>12</v>
      </c>
      <c r="F33" s="6">
        <v>19</v>
      </c>
      <c r="G33" s="6">
        <v>19</v>
      </c>
      <c r="H33" s="6">
        <v>19</v>
      </c>
      <c r="I33" s="6">
        <v>19</v>
      </c>
      <c r="J33" s="6">
        <v>22</v>
      </c>
      <c r="K33" s="6">
        <v>22</v>
      </c>
      <c r="L33" s="6">
        <v>22</v>
      </c>
      <c r="M33" s="6">
        <v>22</v>
      </c>
      <c r="N33" s="6">
        <v>23</v>
      </c>
      <c r="O33" s="6">
        <v>23</v>
      </c>
      <c r="P33" s="6">
        <v>23</v>
      </c>
      <c r="Q33" s="5">
        <v>23</v>
      </c>
      <c r="R33" s="5">
        <v>25</v>
      </c>
      <c r="V33">
        <v>1</v>
      </c>
      <c r="W33">
        <f t="array" ref="W33">SUM(IF($B$28:$R$44=V33,1,0))</f>
        <v>8</v>
      </c>
    </row>
    <row r="34" spans="1:23" ht="22.5" customHeight="1" x14ac:dyDescent="0.25">
      <c r="A34">
        <f t="shared" si="4"/>
        <v>7</v>
      </c>
      <c r="B34" s="6">
        <v>3</v>
      </c>
      <c r="C34" s="6">
        <v>3</v>
      </c>
      <c r="D34" s="6">
        <v>3</v>
      </c>
      <c r="E34" s="6">
        <v>13</v>
      </c>
      <c r="F34" s="6">
        <v>13</v>
      </c>
      <c r="G34" s="6">
        <v>19</v>
      </c>
      <c r="H34" s="6">
        <v>19</v>
      </c>
      <c r="I34" s="6">
        <v>19</v>
      </c>
      <c r="J34" s="6">
        <v>22</v>
      </c>
      <c r="K34" s="6">
        <v>22</v>
      </c>
      <c r="L34" s="6">
        <v>22</v>
      </c>
      <c r="M34" s="6">
        <v>22</v>
      </c>
      <c r="N34" s="6">
        <v>23</v>
      </c>
      <c r="O34" s="6">
        <v>23</v>
      </c>
      <c r="P34" s="6">
        <v>23</v>
      </c>
      <c r="Q34" s="5">
        <v>23</v>
      </c>
      <c r="R34" s="5">
        <v>25</v>
      </c>
      <c r="V34">
        <f>V33+1</f>
        <v>2</v>
      </c>
      <c r="W34">
        <f t="array" ref="W34">SUM(IF($B$28:$R$44=V34,1,0))</f>
        <v>8</v>
      </c>
    </row>
    <row r="35" spans="1:23" ht="22.5" customHeight="1" x14ac:dyDescent="0.25">
      <c r="A35">
        <f t="shared" si="4"/>
        <v>8</v>
      </c>
      <c r="B35" s="6">
        <v>3</v>
      </c>
      <c r="C35" s="6">
        <v>3</v>
      </c>
      <c r="D35" s="6">
        <v>3</v>
      </c>
      <c r="E35" s="6">
        <v>13</v>
      </c>
      <c r="F35" s="6">
        <v>13</v>
      </c>
      <c r="G35" s="6">
        <v>19</v>
      </c>
      <c r="H35" s="6">
        <v>28</v>
      </c>
      <c r="I35" s="6">
        <v>28</v>
      </c>
      <c r="J35" s="6">
        <v>28</v>
      </c>
      <c r="K35" s="6">
        <v>28</v>
      </c>
      <c r="L35" s="6">
        <v>26</v>
      </c>
      <c r="M35" s="6">
        <v>26</v>
      </c>
      <c r="N35" s="6">
        <v>26</v>
      </c>
      <c r="O35" s="5">
        <v>26</v>
      </c>
      <c r="P35" s="5">
        <v>25</v>
      </c>
      <c r="Q35" s="5">
        <v>25</v>
      </c>
      <c r="R35" s="5">
        <v>25</v>
      </c>
      <c r="V35">
        <f t="shared" ref="V35:V64" si="5">V34+1</f>
        <v>3</v>
      </c>
      <c r="W35">
        <f t="array" ref="W35">SUM(IF($B$28:$R$44=V35,1,0))</f>
        <v>8</v>
      </c>
    </row>
    <row r="36" spans="1:23" ht="22.5" customHeight="1" x14ac:dyDescent="0.25">
      <c r="A36">
        <f t="shared" si="4"/>
        <v>9</v>
      </c>
      <c r="B36" s="6">
        <v>3</v>
      </c>
      <c r="C36" s="6">
        <v>4</v>
      </c>
      <c r="D36" s="6">
        <v>4</v>
      </c>
      <c r="E36" s="6">
        <v>13</v>
      </c>
      <c r="F36" s="6">
        <v>13</v>
      </c>
      <c r="G36" s="6">
        <v>20</v>
      </c>
      <c r="H36" s="6">
        <v>20</v>
      </c>
      <c r="I36" s="6">
        <v>28</v>
      </c>
      <c r="J36" s="6">
        <v>28</v>
      </c>
      <c r="K36" s="6">
        <v>28</v>
      </c>
      <c r="L36" s="6">
        <v>26</v>
      </c>
      <c r="M36" s="6">
        <v>26</v>
      </c>
      <c r="N36" s="6">
        <v>26</v>
      </c>
      <c r="O36" s="5">
        <v>26</v>
      </c>
      <c r="P36" s="5">
        <v>25</v>
      </c>
      <c r="Q36" s="5">
        <v>25</v>
      </c>
      <c r="R36" s="5">
        <v>25</v>
      </c>
      <c r="V36">
        <f t="shared" si="5"/>
        <v>4</v>
      </c>
      <c r="W36">
        <f t="array" ref="W36">SUM(IF($B$28:$R$44=V36,1,0))</f>
        <v>8</v>
      </c>
    </row>
    <row r="37" spans="1:23" ht="22.5" customHeight="1" x14ac:dyDescent="0.25">
      <c r="A37">
        <f t="shared" si="4"/>
        <v>10</v>
      </c>
      <c r="B37" s="6">
        <v>4</v>
      </c>
      <c r="C37" s="6">
        <v>4</v>
      </c>
      <c r="D37" s="6">
        <v>4</v>
      </c>
      <c r="E37" s="6">
        <v>13</v>
      </c>
      <c r="F37" s="6">
        <v>13</v>
      </c>
      <c r="G37" s="6">
        <v>20</v>
      </c>
      <c r="H37" s="6">
        <v>20</v>
      </c>
      <c r="I37" s="6">
        <v>28</v>
      </c>
      <c r="J37" s="6">
        <v>29</v>
      </c>
      <c r="K37" s="6">
        <v>29</v>
      </c>
      <c r="L37" s="6">
        <v>29</v>
      </c>
      <c r="M37" s="6">
        <v>31</v>
      </c>
      <c r="N37" s="6">
        <v>31</v>
      </c>
      <c r="O37" s="5">
        <v>31</v>
      </c>
      <c r="P37" s="5">
        <v>31</v>
      </c>
      <c r="Q37" s="7">
        <v>0</v>
      </c>
      <c r="R37" s="7">
        <v>0</v>
      </c>
      <c r="V37">
        <f t="shared" si="5"/>
        <v>5</v>
      </c>
      <c r="W37">
        <f t="array" ref="W37">SUM(IF($B$28:$R$44=V37,1,0))</f>
        <v>8</v>
      </c>
    </row>
    <row r="38" spans="1:23" ht="22.5" customHeight="1" x14ac:dyDescent="0.25">
      <c r="A38">
        <f t="shared" si="4"/>
        <v>11</v>
      </c>
      <c r="B38" s="6">
        <v>4</v>
      </c>
      <c r="C38" s="6">
        <v>4</v>
      </c>
      <c r="D38" s="6">
        <v>4</v>
      </c>
      <c r="E38" s="6">
        <v>14</v>
      </c>
      <c r="F38" s="6">
        <v>14</v>
      </c>
      <c r="G38" s="6">
        <v>20</v>
      </c>
      <c r="H38" s="6">
        <v>20</v>
      </c>
      <c r="I38" s="6">
        <v>27</v>
      </c>
      <c r="J38" s="6">
        <v>27</v>
      </c>
      <c r="K38" s="6">
        <v>29</v>
      </c>
      <c r="L38" s="6">
        <v>29</v>
      </c>
      <c r="M38" s="6">
        <v>29</v>
      </c>
      <c r="N38" s="6">
        <v>31</v>
      </c>
      <c r="O38" s="5">
        <v>31</v>
      </c>
      <c r="P38" s="5">
        <v>31</v>
      </c>
      <c r="Q38" s="7">
        <v>0</v>
      </c>
      <c r="R38" s="7">
        <v>0</v>
      </c>
      <c r="V38">
        <f t="shared" si="5"/>
        <v>6</v>
      </c>
      <c r="W38">
        <f t="array" ref="W38">SUM(IF($B$28:$R$44=V38,1,0))</f>
        <v>8</v>
      </c>
    </row>
    <row r="39" spans="1:23" ht="22.5" customHeight="1" x14ac:dyDescent="0.25">
      <c r="A39">
        <f t="shared" si="4"/>
        <v>12</v>
      </c>
      <c r="B39" s="6">
        <v>5</v>
      </c>
      <c r="C39" s="6">
        <v>5</v>
      </c>
      <c r="D39" s="6">
        <v>5</v>
      </c>
      <c r="E39" s="6">
        <v>14</v>
      </c>
      <c r="F39" s="6">
        <v>14</v>
      </c>
      <c r="G39" s="6">
        <v>20</v>
      </c>
      <c r="H39" s="6">
        <v>20</v>
      </c>
      <c r="I39" s="6">
        <v>27</v>
      </c>
      <c r="J39" s="6">
        <v>27</v>
      </c>
      <c r="K39" s="6">
        <v>30</v>
      </c>
      <c r="L39" s="6">
        <v>29</v>
      </c>
      <c r="M39" s="5">
        <v>29</v>
      </c>
      <c r="N39" s="5">
        <v>31</v>
      </c>
      <c r="O39" s="5">
        <v>32</v>
      </c>
      <c r="P39" s="5">
        <v>32</v>
      </c>
      <c r="Q39" s="7">
        <v>0</v>
      </c>
      <c r="R39" s="7">
        <v>0</v>
      </c>
      <c r="V39">
        <f t="shared" si="5"/>
        <v>7</v>
      </c>
      <c r="W39">
        <f t="array" ref="W39">SUM(IF($B$28:$R$44=V39,1,0))</f>
        <v>8</v>
      </c>
    </row>
    <row r="40" spans="1:23" ht="22.5" customHeight="1" x14ac:dyDescent="0.25">
      <c r="A40">
        <f t="shared" si="4"/>
        <v>13</v>
      </c>
      <c r="B40" s="6">
        <v>5</v>
      </c>
      <c r="C40" s="6">
        <v>5</v>
      </c>
      <c r="D40" s="6">
        <v>5</v>
      </c>
      <c r="E40" s="6">
        <v>14</v>
      </c>
      <c r="F40" s="6">
        <v>14</v>
      </c>
      <c r="G40" s="6">
        <v>21</v>
      </c>
      <c r="H40" s="6">
        <v>21</v>
      </c>
      <c r="I40" s="6">
        <v>27</v>
      </c>
      <c r="J40" s="6">
        <v>27</v>
      </c>
      <c r="K40" s="6">
        <v>30</v>
      </c>
      <c r="L40" s="6">
        <v>30</v>
      </c>
      <c r="M40" s="5">
        <v>30</v>
      </c>
      <c r="N40" s="5">
        <v>32</v>
      </c>
      <c r="O40" s="5">
        <v>32</v>
      </c>
      <c r="P40" s="5">
        <v>32</v>
      </c>
      <c r="Q40" s="7">
        <v>0</v>
      </c>
      <c r="R40" s="7">
        <v>0</v>
      </c>
      <c r="V40">
        <f t="shared" si="5"/>
        <v>8</v>
      </c>
      <c r="W40">
        <f t="array" ref="W40">SUM(IF($B$28:$R$44=V40,1,0))</f>
        <v>8</v>
      </c>
    </row>
    <row r="41" spans="1:23" ht="22.5" customHeight="1" x14ac:dyDescent="0.25">
      <c r="A41">
        <f t="shared" si="4"/>
        <v>14</v>
      </c>
      <c r="B41" s="6">
        <v>5</v>
      </c>
      <c r="C41" s="6">
        <v>5</v>
      </c>
      <c r="D41" s="6">
        <v>6</v>
      </c>
      <c r="E41" s="6">
        <v>14</v>
      </c>
      <c r="F41" s="6">
        <v>14</v>
      </c>
      <c r="G41" s="6">
        <v>21</v>
      </c>
      <c r="H41" s="6">
        <v>21</v>
      </c>
      <c r="I41" s="5">
        <v>27</v>
      </c>
      <c r="J41" s="5">
        <v>27</v>
      </c>
      <c r="K41" s="5">
        <v>30</v>
      </c>
      <c r="L41" s="5">
        <v>30</v>
      </c>
      <c r="M41" s="5">
        <v>32</v>
      </c>
      <c r="N41" s="5">
        <v>32</v>
      </c>
      <c r="O41" s="7">
        <v>0</v>
      </c>
      <c r="P41" s="7">
        <v>0</v>
      </c>
      <c r="Q41" s="7">
        <v>0</v>
      </c>
      <c r="R41" s="7">
        <v>0</v>
      </c>
      <c r="V41">
        <f t="shared" si="5"/>
        <v>9</v>
      </c>
      <c r="W41">
        <f t="array" ref="W41">SUM(IF($B$28:$R$44=V41,1,0))</f>
        <v>8</v>
      </c>
    </row>
    <row r="42" spans="1:23" ht="22.5" customHeight="1" x14ac:dyDescent="0.25">
      <c r="A42">
        <f t="shared" si="4"/>
        <v>15</v>
      </c>
      <c r="B42" s="6">
        <v>6</v>
      </c>
      <c r="C42" s="6">
        <v>6</v>
      </c>
      <c r="D42" s="6">
        <v>6</v>
      </c>
      <c r="E42" s="6">
        <v>15</v>
      </c>
      <c r="F42" s="6">
        <v>15</v>
      </c>
      <c r="G42" s="6">
        <v>21</v>
      </c>
      <c r="H42" s="6">
        <v>21</v>
      </c>
      <c r="I42" s="5">
        <v>24</v>
      </c>
      <c r="J42" s="5">
        <v>24</v>
      </c>
      <c r="K42" s="5">
        <v>30</v>
      </c>
      <c r="L42" s="5">
        <v>30</v>
      </c>
      <c r="M42" s="5">
        <v>32</v>
      </c>
      <c r="N42" s="5">
        <v>32</v>
      </c>
      <c r="O42" s="7">
        <v>0</v>
      </c>
      <c r="P42" s="7">
        <v>0</v>
      </c>
      <c r="Q42" s="7">
        <v>0</v>
      </c>
      <c r="R42" s="7">
        <v>0</v>
      </c>
      <c r="V42">
        <f t="shared" si="5"/>
        <v>10</v>
      </c>
      <c r="W42">
        <f t="array" ref="W42">SUM(IF($B$28:$R$44=V42,1,0))</f>
        <v>8</v>
      </c>
    </row>
    <row r="43" spans="1:23" ht="22.5" customHeight="1" x14ac:dyDescent="0.25">
      <c r="A43">
        <f t="shared" si="4"/>
        <v>16</v>
      </c>
      <c r="B43" s="5">
        <v>6</v>
      </c>
      <c r="C43" s="5">
        <v>6</v>
      </c>
      <c r="D43" s="5">
        <v>15</v>
      </c>
      <c r="E43" s="5">
        <v>15</v>
      </c>
      <c r="F43" s="5">
        <v>15</v>
      </c>
      <c r="G43" s="5">
        <v>21</v>
      </c>
      <c r="H43" s="5">
        <v>21</v>
      </c>
      <c r="I43" s="5">
        <v>24</v>
      </c>
      <c r="J43" s="5">
        <v>24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V43">
        <f t="shared" si="5"/>
        <v>11</v>
      </c>
      <c r="W43">
        <f t="array" ref="W43">SUM(IF($B$28:$R$44=V43,1,0))</f>
        <v>8</v>
      </c>
    </row>
    <row r="44" spans="1:23" ht="22.5" customHeight="1" x14ac:dyDescent="0.25">
      <c r="A44">
        <f t="shared" si="4"/>
        <v>17</v>
      </c>
      <c r="B44" s="5">
        <v>6</v>
      </c>
      <c r="C44" s="5">
        <v>6</v>
      </c>
      <c r="D44" s="5">
        <v>15</v>
      </c>
      <c r="E44" s="5">
        <v>15</v>
      </c>
      <c r="F44" s="5">
        <v>15</v>
      </c>
      <c r="G44" s="5">
        <v>24</v>
      </c>
      <c r="H44" s="5">
        <v>24</v>
      </c>
      <c r="I44" s="5">
        <v>24</v>
      </c>
      <c r="J44" s="5">
        <v>24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V44">
        <f t="shared" si="5"/>
        <v>12</v>
      </c>
      <c r="W44">
        <f t="array" ref="W44">SUM(IF($B$28:$R$44=V44,1,0))</f>
        <v>8</v>
      </c>
    </row>
    <row r="45" spans="1:23" ht="22.5" customHeight="1" x14ac:dyDescent="0.25">
      <c r="V45">
        <f t="shared" si="5"/>
        <v>13</v>
      </c>
      <c r="W45">
        <f t="array" ref="W45">SUM(IF($B$28:$R$44=V45,1,0))</f>
        <v>8</v>
      </c>
    </row>
    <row r="46" spans="1:23" ht="22.5" customHeight="1" x14ac:dyDescent="0.25">
      <c r="V46">
        <f t="shared" si="5"/>
        <v>14</v>
      </c>
      <c r="W46">
        <f t="array" ref="W46">SUM(IF($B$28:$R$44=V46,1,0))</f>
        <v>8</v>
      </c>
    </row>
    <row r="47" spans="1:23" ht="22.5" customHeight="1" x14ac:dyDescent="0.25">
      <c r="V47">
        <f t="shared" si="5"/>
        <v>15</v>
      </c>
      <c r="W47">
        <f t="array" ref="W47">SUM(IF($B$28:$R$44=V47,1,0))</f>
        <v>8</v>
      </c>
    </row>
    <row r="48" spans="1:23" ht="22.5" customHeight="1" x14ac:dyDescent="0.25">
      <c r="V48">
        <f t="shared" si="5"/>
        <v>16</v>
      </c>
      <c r="W48">
        <f t="array" ref="W48">SUM(IF($B$28:$R$44=V48,1,0))</f>
        <v>8</v>
      </c>
    </row>
    <row r="49" spans="22:23" ht="22.5" customHeight="1" x14ac:dyDescent="0.25">
      <c r="V49">
        <f t="shared" si="5"/>
        <v>17</v>
      </c>
      <c r="W49">
        <f t="array" ref="W49">SUM(IF($B$28:$R$44=V49,1,0))</f>
        <v>8</v>
      </c>
    </row>
    <row r="50" spans="22:23" ht="22.5" customHeight="1" x14ac:dyDescent="0.25">
      <c r="V50">
        <f t="shared" si="5"/>
        <v>18</v>
      </c>
      <c r="W50">
        <f t="array" ref="W50">SUM(IF($B$28:$R$44=V50,1,0))</f>
        <v>8</v>
      </c>
    </row>
    <row r="51" spans="22:23" ht="22.5" customHeight="1" x14ac:dyDescent="0.25">
      <c r="V51">
        <f t="shared" si="5"/>
        <v>19</v>
      </c>
      <c r="W51">
        <f t="array" ref="W51">SUM(IF($B$28:$R$44=V51,1,0))</f>
        <v>8</v>
      </c>
    </row>
    <row r="52" spans="22:23" ht="22.5" customHeight="1" x14ac:dyDescent="0.25">
      <c r="V52">
        <f t="shared" si="5"/>
        <v>20</v>
      </c>
      <c r="W52">
        <f t="array" ref="W52">SUM(IF($B$28:$R$44=V52,1,0))</f>
        <v>8</v>
      </c>
    </row>
    <row r="53" spans="22:23" ht="22.5" customHeight="1" x14ac:dyDescent="0.25">
      <c r="V53">
        <f t="shared" si="5"/>
        <v>21</v>
      </c>
      <c r="W53">
        <f t="array" ref="W53">SUM(IF($B$28:$R$44=V53,1,0))</f>
        <v>8</v>
      </c>
    </row>
    <row r="54" spans="22:23" ht="22.5" customHeight="1" x14ac:dyDescent="0.25">
      <c r="V54">
        <f t="shared" si="5"/>
        <v>22</v>
      </c>
      <c r="W54">
        <f t="array" ref="W54">SUM(IF($B$28:$R$44=V54,1,0))</f>
        <v>8</v>
      </c>
    </row>
    <row r="55" spans="22:23" ht="22.5" customHeight="1" x14ac:dyDescent="0.25">
      <c r="V55">
        <f t="shared" si="5"/>
        <v>23</v>
      </c>
      <c r="W55">
        <f t="array" ref="W55">SUM(IF($B$28:$R$44=V55,1,0))</f>
        <v>8</v>
      </c>
    </row>
    <row r="56" spans="22:23" ht="22.5" customHeight="1" x14ac:dyDescent="0.25">
      <c r="V56">
        <f t="shared" si="5"/>
        <v>24</v>
      </c>
      <c r="W56">
        <f t="array" ref="W56">SUM(IF($B$28:$R$44=V56,1,0))</f>
        <v>8</v>
      </c>
    </row>
    <row r="57" spans="22:23" ht="22.5" customHeight="1" x14ac:dyDescent="0.25">
      <c r="V57">
        <f t="shared" si="5"/>
        <v>25</v>
      </c>
      <c r="W57">
        <f t="array" ref="W57">SUM(IF($B$28:$R$44=V57,1,0))</f>
        <v>8</v>
      </c>
    </row>
    <row r="58" spans="22:23" ht="22.5" customHeight="1" x14ac:dyDescent="0.25">
      <c r="V58">
        <f t="shared" si="5"/>
        <v>26</v>
      </c>
      <c r="W58">
        <f t="array" ref="W58">SUM(IF($B$28:$R$44=V58,1,0))</f>
        <v>8</v>
      </c>
    </row>
    <row r="59" spans="22:23" ht="22.5" customHeight="1" x14ac:dyDescent="0.25">
      <c r="V59">
        <f t="shared" si="5"/>
        <v>27</v>
      </c>
      <c r="W59">
        <f t="array" ref="W59">SUM(IF($B$28:$R$44=V59,1,0))</f>
        <v>8</v>
      </c>
    </row>
    <row r="60" spans="22:23" ht="22.5" customHeight="1" x14ac:dyDescent="0.25">
      <c r="V60">
        <f t="shared" si="5"/>
        <v>28</v>
      </c>
      <c r="W60">
        <f t="array" ref="W60">SUM(IF($B$28:$R$44=V60,1,0))</f>
        <v>8</v>
      </c>
    </row>
    <row r="61" spans="22:23" ht="22.5" customHeight="1" x14ac:dyDescent="0.25">
      <c r="V61">
        <f t="shared" si="5"/>
        <v>29</v>
      </c>
      <c r="W61">
        <f t="array" ref="W61">SUM(IF($B$28:$R$44=V61,1,0))</f>
        <v>8</v>
      </c>
    </row>
    <row r="62" spans="22:23" ht="22.5" customHeight="1" x14ac:dyDescent="0.25">
      <c r="V62">
        <f t="shared" si="5"/>
        <v>30</v>
      </c>
      <c r="W62">
        <f t="array" ref="W62">SUM(IF($B$28:$R$44=V62,1,0))</f>
        <v>8</v>
      </c>
    </row>
    <row r="63" spans="22:23" ht="22.5" customHeight="1" x14ac:dyDescent="0.25">
      <c r="V63">
        <f t="shared" si="5"/>
        <v>31</v>
      </c>
      <c r="W63">
        <f t="array" ref="W63">SUM(IF($B$28:$R$44=V63,1,0))</f>
        <v>8</v>
      </c>
    </row>
    <row r="64" spans="22:23" ht="22.5" customHeight="1" x14ac:dyDescent="0.25">
      <c r="V64">
        <f t="shared" si="5"/>
        <v>32</v>
      </c>
      <c r="W64">
        <f t="array" ref="W64">SUM(IF($B$28:$R$44=V64,1,0))</f>
        <v>9</v>
      </c>
    </row>
  </sheetData>
  <conditionalFormatting sqref="B3:R1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3:W6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R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7"/>
  <sheetViews>
    <sheetView workbookViewId="0">
      <selection activeCell="J1" sqref="J1"/>
    </sheetView>
  </sheetViews>
  <sheetFormatPr defaultRowHeight="15" x14ac:dyDescent="0.25"/>
  <cols>
    <col min="1" max="1" width="13.85546875" customWidth="1"/>
    <col min="9" max="9" width="18.140625" customWidth="1"/>
    <col min="10" max="10" width="13.85546875" customWidth="1"/>
    <col min="11" max="11" width="23.85546875" customWidth="1"/>
    <col min="12" max="12" width="21.85546875" customWidth="1"/>
    <col min="13" max="17" width="9.140625" hidden="1" customWidth="1"/>
    <col min="18" max="18" width="17.42578125" hidden="1" customWidth="1"/>
    <col min="19" max="20" width="9.140625" hidden="1" customWidth="1"/>
    <col min="21" max="21" width="11.28515625" customWidth="1"/>
    <col min="22" max="22" width="16.42578125" customWidth="1"/>
  </cols>
  <sheetData>
    <row r="1" spans="1:26" x14ac:dyDescent="0.25">
      <c r="A1" t="s">
        <v>42</v>
      </c>
      <c r="B1" t="s">
        <v>6</v>
      </c>
      <c r="C1">
        <v>233</v>
      </c>
      <c r="I1" s="9" t="s">
        <v>4</v>
      </c>
      <c r="J1" s="15">
        <v>6</v>
      </c>
      <c r="L1" s="12">
        <f>MIN(L5:L257)</f>
        <v>3.0265</v>
      </c>
      <c r="O1" s="37" t="s">
        <v>2</v>
      </c>
      <c r="P1" s="37"/>
      <c r="Q1" s="1"/>
      <c r="R1" t="s">
        <v>3</v>
      </c>
      <c r="S1" s="37">
        <v>23</v>
      </c>
      <c r="T1" s="37"/>
      <c r="U1" s="37">
        <v>30</v>
      </c>
      <c r="V1" s="37"/>
    </row>
    <row r="2" spans="1:26" x14ac:dyDescent="0.25">
      <c r="B2" t="s">
        <v>7</v>
      </c>
      <c r="C2">
        <v>369.88749999999999</v>
      </c>
      <c r="I2" t="s">
        <v>45</v>
      </c>
      <c r="J2">
        <f>INDEX(N4:N257,MATCH(U34+J1/10,K4:K257,1))</f>
        <v>88</v>
      </c>
      <c r="L2" s="12">
        <f>MAX(L5:L257)</f>
        <v>5.8980000000000006</v>
      </c>
      <c r="O2" s="1"/>
      <c r="P2" s="1"/>
      <c r="Q2" s="1"/>
      <c r="R2" t="s">
        <v>4</v>
      </c>
      <c r="S2" s="37">
        <v>100</v>
      </c>
      <c r="T2" s="37"/>
      <c r="U2" s="37">
        <v>29</v>
      </c>
      <c r="V2" s="37"/>
    </row>
    <row r="3" spans="1:26" x14ac:dyDescent="0.25">
      <c r="B3" t="s">
        <v>8</v>
      </c>
      <c r="C3">
        <f>C2/C1</f>
        <v>1.5874999999999999</v>
      </c>
      <c r="E3">
        <f>C3*3</f>
        <v>4.7624999999999993</v>
      </c>
      <c r="K3" t="s">
        <v>46</v>
      </c>
      <c r="L3" t="s">
        <v>47</v>
      </c>
      <c r="O3" t="s">
        <v>0</v>
      </c>
      <c r="P3" t="s">
        <v>1</v>
      </c>
      <c r="R3">
        <f>J1</f>
        <v>6</v>
      </c>
      <c r="S3" t="s">
        <v>0</v>
      </c>
      <c r="T3" t="s">
        <v>1</v>
      </c>
      <c r="U3" t="s">
        <v>0</v>
      </c>
      <c r="V3" s="9" t="s">
        <v>1</v>
      </c>
    </row>
    <row r="4" spans="1:26" x14ac:dyDescent="0.25">
      <c r="K4" s="12">
        <v>-5</v>
      </c>
      <c r="L4" s="12"/>
      <c r="N4">
        <v>0</v>
      </c>
      <c r="O4">
        <v>-5</v>
      </c>
      <c r="S4" s="2">
        <v>-5</v>
      </c>
      <c r="U4">
        <v>-5</v>
      </c>
    </row>
    <row r="5" spans="1:26" x14ac:dyDescent="0.25">
      <c r="B5" t="s">
        <v>9</v>
      </c>
      <c r="C5" t="s">
        <v>11</v>
      </c>
      <c r="D5" t="s">
        <v>12</v>
      </c>
      <c r="K5" s="12">
        <f t="shared" ref="K5:K68" si="0">IF(L5="","",K4+L5)</f>
        <v>0</v>
      </c>
      <c r="L5" s="12">
        <f t="shared" ref="L5:L68" si="1">IF(COUNTBLANK(M5)&gt;0,"",INDEX($V$4:$V$34,M5+1,1)/INDEX($R$5:$R$34,M5,1))</f>
        <v>5</v>
      </c>
      <c r="M5">
        <f t="shared" ref="M5:M68" si="2">IF(K4&lt;U$34,MATCH(K4+J$1/10,$U$4:$U$34,1),"")</f>
        <v>1</v>
      </c>
      <c r="N5">
        <f>N4+1</f>
        <v>1</v>
      </c>
      <c r="O5">
        <v>0</v>
      </c>
      <c r="P5">
        <f>O5-O4</f>
        <v>5</v>
      </c>
      <c r="R5">
        <f t="shared" ref="R5:R34" si="3">CEILING(V5/R$3,1)</f>
        <v>1</v>
      </c>
      <c r="S5" s="2">
        <f>S4+T5</f>
        <v>0</v>
      </c>
      <c r="T5">
        <f>P5</f>
        <v>5</v>
      </c>
      <c r="U5">
        <f>U4+V5</f>
        <v>0</v>
      </c>
      <c r="V5" s="9">
        <v>5</v>
      </c>
      <c r="Y5">
        <v>2.5</v>
      </c>
      <c r="Z5">
        <v>5</v>
      </c>
    </row>
    <row r="6" spans="1:26" x14ac:dyDescent="0.25">
      <c r="A6" t="s">
        <v>13</v>
      </c>
      <c r="B6" t="s">
        <v>10</v>
      </c>
      <c r="C6">
        <v>136</v>
      </c>
      <c r="D6">
        <f>S15-C7</f>
        <v>13.995000000000033</v>
      </c>
      <c r="E6">
        <f>S16-C7</f>
        <v>17.805000000000035</v>
      </c>
      <c r="F6">
        <f>S19-C7</f>
        <v>118.39500000000004</v>
      </c>
      <c r="G6">
        <v>378.86750000000001</v>
      </c>
      <c r="H6">
        <v>389.5675</v>
      </c>
      <c r="K6" s="12">
        <f t="shared" si="0"/>
        <v>3.0265</v>
      </c>
      <c r="L6" s="12">
        <f t="shared" si="1"/>
        <v>3.0265</v>
      </c>
      <c r="M6">
        <f t="shared" si="2"/>
        <v>2</v>
      </c>
      <c r="N6">
        <f t="shared" ref="N6:N69" si="4">N5+1</f>
        <v>2</v>
      </c>
      <c r="O6">
        <v>6.0529999999999999</v>
      </c>
      <c r="P6">
        <f t="shared" ref="P6:P62" si="5">O6-O5</f>
        <v>6.0529999999999999</v>
      </c>
      <c r="R6">
        <f t="shared" si="3"/>
        <v>2</v>
      </c>
      <c r="S6" s="2">
        <f t="shared" ref="S6:U28" si="6">S5+T6</f>
        <v>6.0529999999999999</v>
      </c>
      <c r="T6">
        <f>P6</f>
        <v>6.0529999999999999</v>
      </c>
      <c r="U6">
        <f t="shared" si="6"/>
        <v>6.0529999999999999</v>
      </c>
      <c r="V6" s="9">
        <v>6.0529999999999999</v>
      </c>
      <c r="Y6">
        <v>2.5</v>
      </c>
      <c r="Z6">
        <v>3.0265</v>
      </c>
    </row>
    <row r="7" spans="1:26" x14ac:dyDescent="0.25">
      <c r="A7" t="s">
        <v>14</v>
      </c>
      <c r="C7">
        <f>C6*C$3</f>
        <v>215.89999999999998</v>
      </c>
      <c r="D7" s="3">
        <f>D6+$C7</f>
        <v>229.89500000000001</v>
      </c>
      <c r="E7" s="3">
        <f>E6+$C7</f>
        <v>233.70500000000001</v>
      </c>
      <c r="F7" s="3">
        <f>F6+$C7</f>
        <v>334.29500000000002</v>
      </c>
      <c r="G7" s="4">
        <f>G6+$C7</f>
        <v>594.76749999999993</v>
      </c>
      <c r="H7" s="4">
        <f>H6+$C7</f>
        <v>605.46749999999997</v>
      </c>
      <c r="K7" s="12">
        <f t="shared" si="0"/>
        <v>6.0529999999999999</v>
      </c>
      <c r="L7" s="12">
        <f t="shared" si="1"/>
        <v>3.0265</v>
      </c>
      <c r="M7">
        <f t="shared" si="2"/>
        <v>2</v>
      </c>
      <c r="N7">
        <f t="shared" si="4"/>
        <v>3</v>
      </c>
      <c r="O7">
        <v>11.951000000000001</v>
      </c>
      <c r="P7">
        <f t="shared" si="5"/>
        <v>5.8980000000000006</v>
      </c>
      <c r="R7">
        <f t="shared" si="3"/>
        <v>1</v>
      </c>
      <c r="S7" s="2">
        <f t="shared" si="6"/>
        <v>11.951000000000001</v>
      </c>
      <c r="T7">
        <f>P7</f>
        <v>5.8980000000000006</v>
      </c>
      <c r="U7">
        <f t="shared" si="6"/>
        <v>11.951000000000001</v>
      </c>
      <c r="V7" s="9">
        <v>5.8980000000000006</v>
      </c>
      <c r="Y7">
        <v>3.0265</v>
      </c>
      <c r="Z7">
        <v>3.0265</v>
      </c>
    </row>
    <row r="8" spans="1:26" x14ac:dyDescent="0.25">
      <c r="B8" t="s">
        <v>15</v>
      </c>
      <c r="K8" s="12">
        <f t="shared" si="0"/>
        <v>11.951000000000001</v>
      </c>
      <c r="L8" s="12">
        <f t="shared" si="1"/>
        <v>5.8980000000000006</v>
      </c>
      <c r="M8">
        <f t="shared" si="2"/>
        <v>3</v>
      </c>
      <c r="N8">
        <f t="shared" si="4"/>
        <v>4</v>
      </c>
      <c r="O8">
        <v>15.817</v>
      </c>
      <c r="P8">
        <f t="shared" si="5"/>
        <v>3.8659999999999997</v>
      </c>
      <c r="R8">
        <f t="shared" si="3"/>
        <v>1</v>
      </c>
      <c r="S8" s="2">
        <f t="shared" si="6"/>
        <v>15.817</v>
      </c>
      <c r="T8">
        <f>P8</f>
        <v>3.8659999999999997</v>
      </c>
      <c r="U8">
        <f t="shared" si="6"/>
        <v>15.817</v>
      </c>
      <c r="V8" s="9">
        <v>3.8659999999999997</v>
      </c>
      <c r="Y8">
        <v>3.0265</v>
      </c>
      <c r="Z8">
        <v>5.8980000000000006</v>
      </c>
    </row>
    <row r="9" spans="1:26" x14ac:dyDescent="0.25">
      <c r="C9">
        <f>C8*C$3</f>
        <v>0</v>
      </c>
      <c r="D9">
        <f>D8+$C9</f>
        <v>0</v>
      </c>
      <c r="E9">
        <f>E8+$C9</f>
        <v>0</v>
      </c>
      <c r="F9">
        <f>F8+$C9</f>
        <v>0</v>
      </c>
      <c r="G9">
        <f>G8+$C9</f>
        <v>0</v>
      </c>
      <c r="H9">
        <f>H8+$C9</f>
        <v>0</v>
      </c>
      <c r="K9" s="12">
        <f t="shared" si="0"/>
        <v>15.817</v>
      </c>
      <c r="L9" s="12">
        <f t="shared" si="1"/>
        <v>3.8659999999999997</v>
      </c>
      <c r="M9">
        <f t="shared" si="2"/>
        <v>4</v>
      </c>
      <c r="N9">
        <f t="shared" si="4"/>
        <v>5</v>
      </c>
      <c r="O9">
        <v>24.027999999999999</v>
      </c>
      <c r="P9">
        <f t="shared" si="5"/>
        <v>8.2109999999999985</v>
      </c>
      <c r="R9">
        <f t="shared" si="3"/>
        <v>5</v>
      </c>
      <c r="S9" s="2">
        <f t="shared" si="6"/>
        <v>73.295000000000002</v>
      </c>
      <c r="T9">
        <f>SUM(P9:P15)</f>
        <v>57.478000000000002</v>
      </c>
      <c r="U9">
        <f t="shared" si="6"/>
        <v>44.555999999999997</v>
      </c>
      <c r="V9" s="9">
        <v>28.739000000000001</v>
      </c>
      <c r="Y9">
        <v>2.9490000000000003</v>
      </c>
      <c r="Z9">
        <v>3.8659999999999997</v>
      </c>
    </row>
    <row r="10" spans="1:26" x14ac:dyDescent="0.25">
      <c r="K10" s="12">
        <f t="shared" si="0"/>
        <v>21.564799999999998</v>
      </c>
      <c r="L10" s="12">
        <f t="shared" si="1"/>
        <v>5.7477999999999998</v>
      </c>
      <c r="M10">
        <f t="shared" si="2"/>
        <v>5</v>
      </c>
      <c r="N10">
        <f t="shared" si="4"/>
        <v>6</v>
      </c>
      <c r="O10">
        <v>32.238999999999997</v>
      </c>
      <c r="P10">
        <f t="shared" si="5"/>
        <v>8.2109999999999985</v>
      </c>
      <c r="R10">
        <f t="shared" si="3"/>
        <v>5</v>
      </c>
      <c r="S10" s="2">
        <f t="shared" si="6"/>
        <v>77.105000000000004</v>
      </c>
      <c r="T10">
        <f>P16</f>
        <v>3.8100000000000023</v>
      </c>
      <c r="U10">
        <f t="shared" si="6"/>
        <v>73.295000000000002</v>
      </c>
      <c r="V10" s="9">
        <v>28.739000000000001</v>
      </c>
      <c r="Y10">
        <v>2.9490000000000003</v>
      </c>
      <c r="Z10">
        <v>5.7477999999999998</v>
      </c>
    </row>
    <row r="11" spans="1:26" x14ac:dyDescent="0.25">
      <c r="K11" s="12">
        <f t="shared" si="0"/>
        <v>27.312599999999996</v>
      </c>
      <c r="L11" s="12">
        <f t="shared" si="1"/>
        <v>5.7477999999999998</v>
      </c>
      <c r="M11">
        <f t="shared" si="2"/>
        <v>5</v>
      </c>
      <c r="N11">
        <f t="shared" si="4"/>
        <v>7</v>
      </c>
      <c r="O11">
        <v>40.450000000000003</v>
      </c>
      <c r="P11">
        <f t="shared" si="5"/>
        <v>8.2110000000000056</v>
      </c>
      <c r="R11">
        <f t="shared" si="3"/>
        <v>1</v>
      </c>
      <c r="S11" s="2">
        <f t="shared" si="6"/>
        <v>125.495</v>
      </c>
      <c r="T11">
        <f>SUM(P17:P22)</f>
        <v>48.39</v>
      </c>
      <c r="U11">
        <f t="shared" si="6"/>
        <v>77.105000000000004</v>
      </c>
      <c r="V11" s="9">
        <v>3.8100000000000023</v>
      </c>
      <c r="Y11">
        <v>3.8659999999999997</v>
      </c>
      <c r="Z11">
        <v>5.7477999999999998</v>
      </c>
    </row>
    <row r="12" spans="1:26" x14ac:dyDescent="0.25">
      <c r="A12" t="s">
        <v>16</v>
      </c>
      <c r="B12" t="s">
        <v>17</v>
      </c>
      <c r="C12" s="3">
        <v>13.221</v>
      </c>
      <c r="D12" s="3">
        <v>15.760999999999999</v>
      </c>
      <c r="E12" s="3">
        <v>376.44099999999997</v>
      </c>
      <c r="F12" s="3">
        <v>383.31</v>
      </c>
      <c r="G12" s="3">
        <v>398.64</v>
      </c>
      <c r="K12" s="12">
        <f t="shared" si="0"/>
        <v>33.060399999999994</v>
      </c>
      <c r="L12" s="12">
        <f t="shared" si="1"/>
        <v>5.7477999999999998</v>
      </c>
      <c r="M12">
        <f t="shared" si="2"/>
        <v>5</v>
      </c>
      <c r="N12">
        <f t="shared" si="4"/>
        <v>8</v>
      </c>
      <c r="O12">
        <v>48.661999999999999</v>
      </c>
      <c r="P12">
        <f t="shared" si="5"/>
        <v>8.2119999999999962</v>
      </c>
      <c r="R12">
        <f t="shared" si="3"/>
        <v>5</v>
      </c>
      <c r="S12" s="2">
        <f t="shared" si="6"/>
        <v>129.30500000000001</v>
      </c>
      <c r="T12">
        <f>P23</f>
        <v>3.8100000000000023</v>
      </c>
      <c r="U12">
        <f t="shared" si="6"/>
        <v>101.30000000000001</v>
      </c>
      <c r="V12" s="9">
        <v>24.195</v>
      </c>
      <c r="Y12">
        <v>4.1055714285714284</v>
      </c>
      <c r="Z12">
        <v>5.7477999999999998</v>
      </c>
    </row>
    <row r="13" spans="1:26" x14ac:dyDescent="0.25">
      <c r="B13" t="s">
        <v>18</v>
      </c>
      <c r="F13" s="3">
        <v>383.31</v>
      </c>
      <c r="G13" s="3">
        <v>394.31</v>
      </c>
      <c r="K13" s="12">
        <f t="shared" si="0"/>
        <v>38.808199999999992</v>
      </c>
      <c r="L13" s="12">
        <f t="shared" si="1"/>
        <v>5.7477999999999998</v>
      </c>
      <c r="M13">
        <f t="shared" si="2"/>
        <v>5</v>
      </c>
      <c r="N13">
        <f t="shared" si="4"/>
        <v>9</v>
      </c>
      <c r="O13">
        <v>56.872999999999998</v>
      </c>
      <c r="P13">
        <f t="shared" si="5"/>
        <v>8.2109999999999985</v>
      </c>
      <c r="R13">
        <f t="shared" si="3"/>
        <v>5</v>
      </c>
      <c r="S13" s="2">
        <f t="shared" si="6"/>
        <v>177.69499999999999</v>
      </c>
      <c r="T13">
        <f>SUM(P24:P29)</f>
        <v>48.389999999999986</v>
      </c>
      <c r="U13">
        <f t="shared" si="6"/>
        <v>125.495</v>
      </c>
      <c r="V13" s="9">
        <v>24.195</v>
      </c>
      <c r="Y13">
        <v>4.1055714285714284</v>
      </c>
      <c r="Z13">
        <v>5.7477999999999998</v>
      </c>
    </row>
    <row r="14" spans="1:26" x14ac:dyDescent="0.25">
      <c r="K14" s="12">
        <f t="shared" si="0"/>
        <v>44.55599999999999</v>
      </c>
      <c r="L14" s="12">
        <f t="shared" si="1"/>
        <v>5.7477999999999998</v>
      </c>
      <c r="M14">
        <f t="shared" si="2"/>
        <v>5</v>
      </c>
      <c r="N14">
        <f t="shared" si="4"/>
        <v>10</v>
      </c>
      <c r="O14">
        <v>65.084000000000003</v>
      </c>
      <c r="P14">
        <f t="shared" si="5"/>
        <v>8.2110000000000056</v>
      </c>
      <c r="R14">
        <f t="shared" si="3"/>
        <v>1</v>
      </c>
      <c r="S14" s="2">
        <f t="shared" si="6"/>
        <v>181.505</v>
      </c>
      <c r="T14">
        <f>P30</f>
        <v>3.8100000000000023</v>
      </c>
      <c r="U14">
        <f t="shared" si="6"/>
        <v>129.30500000000001</v>
      </c>
      <c r="V14" s="9">
        <v>3.8100000000000023</v>
      </c>
      <c r="Y14">
        <v>4.1055714285714284</v>
      </c>
      <c r="Z14">
        <v>5.7477999999999998</v>
      </c>
    </row>
    <row r="15" spans="1:26" x14ac:dyDescent="0.25">
      <c r="K15" s="12">
        <f t="shared" si="0"/>
        <v>50.303799999999988</v>
      </c>
      <c r="L15" s="12">
        <f t="shared" si="1"/>
        <v>5.7477999999999998</v>
      </c>
      <c r="M15">
        <f t="shared" si="2"/>
        <v>6</v>
      </c>
      <c r="N15">
        <f t="shared" si="4"/>
        <v>11</v>
      </c>
      <c r="O15">
        <v>73.295000000000002</v>
      </c>
      <c r="P15">
        <f t="shared" si="5"/>
        <v>8.2109999999999985</v>
      </c>
      <c r="R15">
        <f t="shared" si="3"/>
        <v>5</v>
      </c>
      <c r="S15" s="2">
        <f t="shared" si="6"/>
        <v>229.89500000000001</v>
      </c>
      <c r="T15">
        <f>SUM(P31:P36)</f>
        <v>48.390000000000015</v>
      </c>
      <c r="U15">
        <f t="shared" si="6"/>
        <v>153.5</v>
      </c>
      <c r="V15" s="9">
        <v>24.194999999999993</v>
      </c>
      <c r="Y15">
        <v>4.1055714285714284</v>
      </c>
      <c r="Z15">
        <v>5.7477999999999998</v>
      </c>
    </row>
    <row r="16" spans="1:26" x14ac:dyDescent="0.25">
      <c r="K16" s="12">
        <f t="shared" si="0"/>
        <v>56.051599999999986</v>
      </c>
      <c r="L16" s="12">
        <f t="shared" si="1"/>
        <v>5.7477999999999998</v>
      </c>
      <c r="M16">
        <f t="shared" si="2"/>
        <v>6</v>
      </c>
      <c r="N16">
        <f t="shared" si="4"/>
        <v>12</v>
      </c>
      <c r="O16">
        <v>77.105000000000004</v>
      </c>
      <c r="P16">
        <f t="shared" si="5"/>
        <v>3.8100000000000023</v>
      </c>
      <c r="R16">
        <f t="shared" si="3"/>
        <v>5</v>
      </c>
      <c r="S16" s="2">
        <f t="shared" si="6"/>
        <v>233.70500000000001</v>
      </c>
      <c r="T16">
        <f>P37</f>
        <v>3.8100000000000023</v>
      </c>
      <c r="U16">
        <f t="shared" si="6"/>
        <v>177.69499999999999</v>
      </c>
      <c r="V16" s="9">
        <v>24.194999999999993</v>
      </c>
      <c r="Y16">
        <v>4.1055714285714284</v>
      </c>
      <c r="Z16">
        <v>5.7477999999999998</v>
      </c>
    </row>
    <row r="17" spans="1:26" x14ac:dyDescent="0.25">
      <c r="K17" s="12">
        <f t="shared" si="0"/>
        <v>61.799399999999984</v>
      </c>
      <c r="L17" s="12">
        <f t="shared" si="1"/>
        <v>5.7477999999999998</v>
      </c>
      <c r="M17">
        <f t="shared" si="2"/>
        <v>6</v>
      </c>
      <c r="N17">
        <f t="shared" si="4"/>
        <v>13</v>
      </c>
      <c r="O17">
        <v>85.17</v>
      </c>
      <c r="P17">
        <f t="shared" si="5"/>
        <v>8.0649999999999977</v>
      </c>
      <c r="R17">
        <f t="shared" si="3"/>
        <v>1</v>
      </c>
      <c r="S17" s="2">
        <f t="shared" si="6"/>
        <v>282.09500000000003</v>
      </c>
      <c r="T17">
        <f>SUM(P38:P43)</f>
        <v>48.390000000000015</v>
      </c>
      <c r="U17">
        <f t="shared" si="6"/>
        <v>181.505</v>
      </c>
      <c r="V17" s="9">
        <v>3.8100000000000023</v>
      </c>
      <c r="Y17">
        <v>4.1055714285714284</v>
      </c>
      <c r="Z17">
        <v>5.7477999999999998</v>
      </c>
    </row>
    <row r="18" spans="1:26" x14ac:dyDescent="0.25">
      <c r="A18" t="s">
        <v>19</v>
      </c>
      <c r="B18" t="s">
        <v>20</v>
      </c>
      <c r="C18" t="s">
        <v>21</v>
      </c>
      <c r="K18" s="12">
        <f t="shared" si="0"/>
        <v>67.547199999999989</v>
      </c>
      <c r="L18" s="12">
        <f t="shared" si="1"/>
        <v>5.7477999999999998</v>
      </c>
      <c r="M18">
        <f t="shared" si="2"/>
        <v>6</v>
      </c>
      <c r="N18">
        <f t="shared" si="4"/>
        <v>14</v>
      </c>
      <c r="O18">
        <v>93.234999999999999</v>
      </c>
      <c r="P18">
        <f t="shared" si="5"/>
        <v>8.0649999999999977</v>
      </c>
      <c r="R18">
        <f t="shared" si="3"/>
        <v>5</v>
      </c>
      <c r="S18" s="2">
        <f t="shared" si="6"/>
        <v>285.90499999999997</v>
      </c>
      <c r="T18">
        <f>P44</f>
        <v>3.8099999999999454</v>
      </c>
      <c r="U18">
        <f t="shared" si="6"/>
        <v>205.7</v>
      </c>
      <c r="V18" s="9">
        <v>24.195000000000007</v>
      </c>
      <c r="Y18">
        <v>4.1055714285714284</v>
      </c>
      <c r="Z18">
        <v>5.7477999999999998</v>
      </c>
    </row>
    <row r="19" spans="1:26" x14ac:dyDescent="0.25">
      <c r="A19" t="s">
        <v>10</v>
      </c>
      <c r="B19">
        <v>151</v>
      </c>
      <c r="C19">
        <v>136</v>
      </c>
      <c r="K19" s="12">
        <f t="shared" si="0"/>
        <v>73.294999999999987</v>
      </c>
      <c r="L19" s="12">
        <f t="shared" si="1"/>
        <v>5.7477999999999998</v>
      </c>
      <c r="M19">
        <f t="shared" si="2"/>
        <v>6</v>
      </c>
      <c r="N19">
        <f t="shared" si="4"/>
        <v>15</v>
      </c>
      <c r="O19">
        <v>101.3</v>
      </c>
      <c r="P19">
        <f t="shared" si="5"/>
        <v>8.0649999999999977</v>
      </c>
      <c r="R19">
        <f t="shared" si="3"/>
        <v>5</v>
      </c>
      <c r="S19" s="2">
        <f t="shared" si="6"/>
        <v>334.29500000000002</v>
      </c>
      <c r="T19">
        <f>SUM(P45:P50)</f>
        <v>48.390000000000043</v>
      </c>
      <c r="U19">
        <v>229.89500000000001</v>
      </c>
      <c r="V19" s="9">
        <v>24.195000000000007</v>
      </c>
      <c r="Y19">
        <v>4.1055714285714284</v>
      </c>
      <c r="Z19">
        <v>5.7477999999999998</v>
      </c>
    </row>
    <row r="20" spans="1:26" x14ac:dyDescent="0.25">
      <c r="A20" t="s">
        <v>10</v>
      </c>
      <c r="B20">
        <v>16.1875</v>
      </c>
      <c r="C20">
        <f>D6</f>
        <v>13.995000000000033</v>
      </c>
      <c r="E20">
        <v>16.1875</v>
      </c>
      <c r="K20" s="12">
        <f t="shared" si="0"/>
        <v>77.10499999999999</v>
      </c>
      <c r="L20" s="12">
        <f t="shared" si="1"/>
        <v>3.8100000000000023</v>
      </c>
      <c r="M20">
        <f t="shared" si="2"/>
        <v>7</v>
      </c>
      <c r="N20">
        <f t="shared" si="4"/>
        <v>16</v>
      </c>
      <c r="O20">
        <v>109.36499999999999</v>
      </c>
      <c r="P20">
        <f t="shared" si="5"/>
        <v>8.0649999999999977</v>
      </c>
      <c r="R20">
        <f t="shared" si="3"/>
        <v>1</v>
      </c>
      <c r="S20" s="2">
        <f t="shared" si="6"/>
        <v>338.10500000000002</v>
      </c>
      <c r="T20">
        <f>P51</f>
        <v>3.8100000000000023</v>
      </c>
      <c r="U20">
        <f t="shared" si="6"/>
        <v>233.70500000000001</v>
      </c>
      <c r="V20" s="9">
        <v>3.8100000000000023</v>
      </c>
      <c r="Y20">
        <v>4.1055714285714284</v>
      </c>
      <c r="Z20">
        <v>3.8100000000000023</v>
      </c>
    </row>
    <row r="21" spans="1:26" x14ac:dyDescent="0.25">
      <c r="A21" t="s">
        <v>10</v>
      </c>
      <c r="B21">
        <v>18.1875</v>
      </c>
      <c r="C21">
        <f>E6</f>
        <v>17.805000000000035</v>
      </c>
      <c r="K21" s="12">
        <f t="shared" si="0"/>
        <v>81.943999999999988</v>
      </c>
      <c r="L21" s="12">
        <f t="shared" si="1"/>
        <v>4.8390000000000004</v>
      </c>
      <c r="M21">
        <f t="shared" si="2"/>
        <v>8</v>
      </c>
      <c r="N21">
        <f t="shared" si="4"/>
        <v>17</v>
      </c>
      <c r="O21">
        <v>117.43</v>
      </c>
      <c r="P21">
        <f t="shared" si="5"/>
        <v>8.0650000000000119</v>
      </c>
      <c r="R21">
        <f t="shared" si="3"/>
        <v>5</v>
      </c>
      <c r="S21" s="2">
        <f t="shared" si="6"/>
        <v>377.71100000000001</v>
      </c>
      <c r="T21">
        <f>SUM(P52:P56)</f>
        <v>39.605999999999995</v>
      </c>
      <c r="U21">
        <f t="shared" si="6"/>
        <v>257.90000000000003</v>
      </c>
      <c r="V21" s="9">
        <v>24.195000000000007</v>
      </c>
      <c r="Y21">
        <v>4.1055714285714284</v>
      </c>
      <c r="Z21">
        <v>4.8390000000000004</v>
      </c>
    </row>
    <row r="22" spans="1:26" x14ac:dyDescent="0.25">
      <c r="A22" t="s">
        <v>10</v>
      </c>
      <c r="B22">
        <v>119.78749999999999</v>
      </c>
      <c r="C22">
        <f>F6</f>
        <v>118.39500000000004</v>
      </c>
      <c r="K22" s="12">
        <f t="shared" si="0"/>
        <v>86.782999999999987</v>
      </c>
      <c r="L22" s="12">
        <f t="shared" si="1"/>
        <v>4.8390000000000004</v>
      </c>
      <c r="M22">
        <f t="shared" si="2"/>
        <v>8</v>
      </c>
      <c r="N22">
        <f t="shared" si="4"/>
        <v>18</v>
      </c>
      <c r="O22">
        <v>125.495</v>
      </c>
      <c r="P22">
        <f t="shared" si="5"/>
        <v>8.0649999999999977</v>
      </c>
      <c r="R22">
        <f t="shared" si="3"/>
        <v>5</v>
      </c>
      <c r="S22" s="2">
        <f t="shared" si="6"/>
        <v>386.267</v>
      </c>
      <c r="T22">
        <f t="shared" ref="T22:T27" si="7">P57</f>
        <v>8.5559999999999832</v>
      </c>
      <c r="U22">
        <f t="shared" si="6"/>
        <v>282.09500000000003</v>
      </c>
      <c r="V22" s="9">
        <v>24.195000000000007</v>
      </c>
      <c r="Y22">
        <v>4.1055714285714284</v>
      </c>
      <c r="Z22">
        <v>4.8390000000000004</v>
      </c>
    </row>
    <row r="23" spans="1:26" x14ac:dyDescent="0.25">
      <c r="A23" t="s">
        <v>17</v>
      </c>
      <c r="B23">
        <v>13.221</v>
      </c>
      <c r="C23">
        <f>S7</f>
        <v>11.951000000000001</v>
      </c>
      <c r="K23" s="12">
        <f t="shared" si="0"/>
        <v>91.621999999999986</v>
      </c>
      <c r="L23" s="12">
        <f t="shared" si="1"/>
        <v>4.8390000000000004</v>
      </c>
      <c r="M23">
        <f t="shared" si="2"/>
        <v>8</v>
      </c>
      <c r="N23">
        <f t="shared" si="4"/>
        <v>19</v>
      </c>
      <c r="O23">
        <v>129.30500000000001</v>
      </c>
      <c r="P23">
        <f t="shared" si="5"/>
        <v>3.8100000000000023</v>
      </c>
      <c r="R23">
        <f t="shared" si="3"/>
        <v>1</v>
      </c>
      <c r="S23" s="2">
        <f t="shared" si="6"/>
        <v>390.13299999999998</v>
      </c>
      <c r="T23">
        <f t="shared" si="7"/>
        <v>3.8659999999999854</v>
      </c>
      <c r="U23">
        <f t="shared" si="6"/>
        <v>285.90499999999997</v>
      </c>
      <c r="V23" s="9">
        <v>3.8099999999999454</v>
      </c>
      <c r="Y23">
        <v>4.1055714285714284</v>
      </c>
      <c r="Z23">
        <v>4.8390000000000004</v>
      </c>
    </row>
    <row r="24" spans="1:26" x14ac:dyDescent="0.25">
      <c r="A24" t="s">
        <v>17</v>
      </c>
      <c r="B24">
        <v>15.760999999999999</v>
      </c>
      <c r="C24">
        <f>S8</f>
        <v>15.817</v>
      </c>
      <c r="K24" s="12">
        <f t="shared" si="0"/>
        <v>96.460999999999984</v>
      </c>
      <c r="L24" s="12">
        <f t="shared" si="1"/>
        <v>4.8390000000000004</v>
      </c>
      <c r="M24">
        <f t="shared" si="2"/>
        <v>8</v>
      </c>
      <c r="N24">
        <f t="shared" si="4"/>
        <v>20</v>
      </c>
      <c r="O24">
        <v>137.37</v>
      </c>
      <c r="P24">
        <f t="shared" si="5"/>
        <v>8.0649999999999977</v>
      </c>
      <c r="R24">
        <f t="shared" si="3"/>
        <v>5</v>
      </c>
      <c r="S24" s="2">
        <f t="shared" si="6"/>
        <v>393.71100000000001</v>
      </c>
      <c r="T24">
        <f t="shared" si="7"/>
        <v>3.5780000000000314</v>
      </c>
      <c r="U24">
        <f t="shared" si="6"/>
        <v>310.10000000000002</v>
      </c>
      <c r="V24" s="9">
        <v>24.195000000000022</v>
      </c>
      <c r="Y24">
        <v>4.1055714285714284</v>
      </c>
      <c r="Z24">
        <v>4.8390000000000004</v>
      </c>
    </row>
    <row r="25" spans="1:26" x14ac:dyDescent="0.25">
      <c r="A25" t="s">
        <v>17</v>
      </c>
      <c r="B25">
        <v>376.44099999999997</v>
      </c>
      <c r="C25">
        <f>S21</f>
        <v>377.71100000000001</v>
      </c>
      <c r="K25" s="12">
        <f t="shared" si="0"/>
        <v>101.29999999999998</v>
      </c>
      <c r="L25" s="12">
        <f t="shared" si="1"/>
        <v>4.8390000000000004</v>
      </c>
      <c r="M25">
        <f t="shared" si="2"/>
        <v>8</v>
      </c>
      <c r="N25">
        <f t="shared" si="4"/>
        <v>21</v>
      </c>
      <c r="O25">
        <v>145.435</v>
      </c>
      <c r="P25">
        <f t="shared" si="5"/>
        <v>8.0649999999999977</v>
      </c>
      <c r="R25">
        <f t="shared" si="3"/>
        <v>5</v>
      </c>
      <c r="S25" s="2">
        <f t="shared" si="6"/>
        <v>397.51</v>
      </c>
      <c r="T25">
        <f t="shared" si="7"/>
        <v>3.7989999999999782</v>
      </c>
      <c r="U25">
        <f t="shared" si="6"/>
        <v>334.29500000000007</v>
      </c>
      <c r="V25" s="9">
        <v>24.195000000000022</v>
      </c>
      <c r="Y25">
        <v>4.1055714285714284</v>
      </c>
      <c r="Z25">
        <v>4.8390000000000004</v>
      </c>
    </row>
    <row r="26" spans="1:26" x14ac:dyDescent="0.25">
      <c r="A26" t="s">
        <v>17</v>
      </c>
      <c r="B26">
        <v>383.31</v>
      </c>
      <c r="C26">
        <f>S22</f>
        <v>386.267</v>
      </c>
      <c r="K26" s="12">
        <f t="shared" si="0"/>
        <v>106.13899999999998</v>
      </c>
      <c r="L26" s="12">
        <f t="shared" si="1"/>
        <v>4.8390000000000004</v>
      </c>
      <c r="M26">
        <f t="shared" si="2"/>
        <v>9</v>
      </c>
      <c r="N26">
        <f t="shared" si="4"/>
        <v>22</v>
      </c>
      <c r="O26">
        <v>153.5</v>
      </c>
      <c r="P26">
        <f t="shared" si="5"/>
        <v>8.0649999999999977</v>
      </c>
      <c r="R26">
        <f t="shared" si="3"/>
        <v>1</v>
      </c>
      <c r="S26" s="2">
        <f t="shared" si="6"/>
        <v>406.33699999999999</v>
      </c>
      <c r="T26">
        <f t="shared" si="7"/>
        <v>8.8269999999999982</v>
      </c>
      <c r="U26">
        <f t="shared" si="6"/>
        <v>338.10500000000008</v>
      </c>
      <c r="V26" s="9">
        <v>3.8100000000000023</v>
      </c>
      <c r="Y26">
        <v>3.8100000000000023</v>
      </c>
      <c r="Z26">
        <v>4.8390000000000004</v>
      </c>
    </row>
    <row r="27" spans="1:26" x14ac:dyDescent="0.25">
      <c r="A27" t="s">
        <v>17</v>
      </c>
      <c r="B27">
        <v>398.64</v>
      </c>
      <c r="C27">
        <f>S25</f>
        <v>397.51</v>
      </c>
      <c r="K27" s="12">
        <f t="shared" si="0"/>
        <v>110.97799999999998</v>
      </c>
      <c r="L27" s="12">
        <f t="shared" si="1"/>
        <v>4.8390000000000004</v>
      </c>
      <c r="M27">
        <f t="shared" si="2"/>
        <v>9</v>
      </c>
      <c r="N27">
        <f t="shared" si="4"/>
        <v>23</v>
      </c>
      <c r="O27">
        <v>161.565</v>
      </c>
      <c r="P27">
        <f t="shared" si="5"/>
        <v>8.0649999999999977</v>
      </c>
      <c r="R27">
        <f t="shared" si="3"/>
        <v>4</v>
      </c>
      <c r="S27" s="2">
        <f t="shared" si="6"/>
        <v>413.93700000000001</v>
      </c>
      <c r="T27">
        <f t="shared" si="7"/>
        <v>7.6000000000000227</v>
      </c>
      <c r="U27">
        <f t="shared" si="6"/>
        <v>357.90800000000007</v>
      </c>
      <c r="V27" s="9">
        <v>19.802999999999997</v>
      </c>
      <c r="Y27">
        <v>4.0324999999999998</v>
      </c>
      <c r="Z27">
        <v>4.8390000000000004</v>
      </c>
    </row>
    <row r="28" spans="1:26" x14ac:dyDescent="0.25">
      <c r="A28" t="s">
        <v>18</v>
      </c>
      <c r="B28">
        <f>B26</f>
        <v>383.31</v>
      </c>
      <c r="C28">
        <f>C26</f>
        <v>386.267</v>
      </c>
      <c r="K28" s="12">
        <f t="shared" si="0"/>
        <v>115.81699999999998</v>
      </c>
      <c r="L28" s="12">
        <f t="shared" si="1"/>
        <v>4.8390000000000004</v>
      </c>
      <c r="M28">
        <f t="shared" si="2"/>
        <v>9</v>
      </c>
      <c r="N28">
        <f t="shared" si="4"/>
        <v>24</v>
      </c>
      <c r="O28">
        <v>169.63</v>
      </c>
      <c r="P28">
        <f t="shared" si="5"/>
        <v>8.0649999999999977</v>
      </c>
      <c r="R28">
        <f t="shared" si="3"/>
        <v>4</v>
      </c>
      <c r="U28">
        <f t="shared" si="6"/>
        <v>377.71100000000007</v>
      </c>
      <c r="V28" s="9">
        <v>19.802999999999997</v>
      </c>
      <c r="Y28">
        <v>4.0324999999999998</v>
      </c>
      <c r="Z28">
        <v>4.8390000000000004</v>
      </c>
    </row>
    <row r="29" spans="1:26" x14ac:dyDescent="0.25">
      <c r="A29" t="s">
        <v>18</v>
      </c>
      <c r="B29">
        <v>394.31</v>
      </c>
      <c r="C29">
        <f>S24</f>
        <v>393.71100000000001</v>
      </c>
      <c r="K29" s="12">
        <f t="shared" si="0"/>
        <v>120.65599999999998</v>
      </c>
      <c r="L29" s="12">
        <f t="shared" si="1"/>
        <v>4.8390000000000004</v>
      </c>
      <c r="M29">
        <f t="shared" si="2"/>
        <v>9</v>
      </c>
      <c r="N29">
        <f t="shared" si="4"/>
        <v>25</v>
      </c>
      <c r="O29">
        <v>177.69499999999999</v>
      </c>
      <c r="P29">
        <f t="shared" si="5"/>
        <v>8.0649999999999977</v>
      </c>
      <c r="R29">
        <f t="shared" si="3"/>
        <v>2</v>
      </c>
      <c r="U29">
        <f t="shared" ref="U29:U34" si="8">U28+V29</f>
        <v>386.26700000000005</v>
      </c>
      <c r="V29" s="9">
        <v>8.5559999999999832</v>
      </c>
      <c r="Y29">
        <v>4.0324999999999998</v>
      </c>
      <c r="Z29">
        <v>4.8390000000000004</v>
      </c>
    </row>
    <row r="30" spans="1:26" x14ac:dyDescent="0.25">
      <c r="K30" s="12">
        <f t="shared" si="0"/>
        <v>125.49499999999998</v>
      </c>
      <c r="L30" s="12">
        <f t="shared" si="1"/>
        <v>4.8390000000000004</v>
      </c>
      <c r="M30">
        <f t="shared" si="2"/>
        <v>9</v>
      </c>
      <c r="N30">
        <f t="shared" si="4"/>
        <v>26</v>
      </c>
      <c r="O30">
        <v>181.505</v>
      </c>
      <c r="P30">
        <f t="shared" si="5"/>
        <v>3.8100000000000023</v>
      </c>
      <c r="R30">
        <f t="shared" si="3"/>
        <v>1</v>
      </c>
      <c r="U30">
        <f t="shared" si="8"/>
        <v>390.13300000000004</v>
      </c>
      <c r="V30" s="9">
        <v>3.8659999999999854</v>
      </c>
      <c r="Y30">
        <v>4.0324999999999998</v>
      </c>
      <c r="Z30">
        <v>4.8390000000000004</v>
      </c>
    </row>
    <row r="31" spans="1:26" x14ac:dyDescent="0.25">
      <c r="K31" s="12">
        <f t="shared" si="0"/>
        <v>129.30499999999998</v>
      </c>
      <c r="L31" s="12">
        <f t="shared" si="1"/>
        <v>3.8100000000000023</v>
      </c>
      <c r="M31">
        <f t="shared" si="2"/>
        <v>10</v>
      </c>
      <c r="N31">
        <f t="shared" si="4"/>
        <v>27</v>
      </c>
      <c r="O31">
        <v>189.57</v>
      </c>
      <c r="P31">
        <f t="shared" si="5"/>
        <v>8.0649999999999977</v>
      </c>
      <c r="R31">
        <f t="shared" si="3"/>
        <v>1</v>
      </c>
      <c r="U31">
        <f t="shared" si="8"/>
        <v>393.71100000000007</v>
      </c>
      <c r="V31" s="9">
        <v>3.5780000000000314</v>
      </c>
      <c r="Y31">
        <v>4.0324999999999998</v>
      </c>
      <c r="Z31">
        <v>3.8100000000000023</v>
      </c>
    </row>
    <row r="32" spans="1:26" x14ac:dyDescent="0.25">
      <c r="K32" s="12">
        <f t="shared" si="0"/>
        <v>134.14399999999998</v>
      </c>
      <c r="L32" s="12">
        <f t="shared" si="1"/>
        <v>4.8389999999999986</v>
      </c>
      <c r="M32">
        <f t="shared" si="2"/>
        <v>11</v>
      </c>
      <c r="N32">
        <f t="shared" si="4"/>
        <v>28</v>
      </c>
      <c r="O32">
        <v>197.63499999999999</v>
      </c>
      <c r="P32">
        <f t="shared" si="5"/>
        <v>8.0649999999999977</v>
      </c>
      <c r="R32">
        <f t="shared" si="3"/>
        <v>1</v>
      </c>
      <c r="U32">
        <f t="shared" si="8"/>
        <v>397.51000000000005</v>
      </c>
      <c r="V32" s="9">
        <v>3.7989999999999782</v>
      </c>
      <c r="Y32">
        <v>4.0324999999999998</v>
      </c>
      <c r="Z32">
        <v>4.8389999999999986</v>
      </c>
    </row>
    <row r="33" spans="1:26" x14ac:dyDescent="0.25">
      <c r="A33" t="s">
        <v>43</v>
      </c>
      <c r="B33" t="s">
        <v>6</v>
      </c>
      <c r="C33">
        <v>230</v>
      </c>
      <c r="K33" s="12">
        <f t="shared" si="0"/>
        <v>138.98299999999998</v>
      </c>
      <c r="L33" s="12">
        <f t="shared" si="1"/>
        <v>4.8389999999999986</v>
      </c>
      <c r="M33">
        <f t="shared" si="2"/>
        <v>11</v>
      </c>
      <c r="N33">
        <f t="shared" si="4"/>
        <v>29</v>
      </c>
      <c r="O33">
        <v>205.7</v>
      </c>
      <c r="P33">
        <f t="shared" si="5"/>
        <v>8.0649999999999977</v>
      </c>
      <c r="R33">
        <f t="shared" si="3"/>
        <v>2</v>
      </c>
      <c r="U33">
        <f t="shared" si="8"/>
        <v>406.33700000000005</v>
      </c>
      <c r="V33" s="9">
        <v>8.8269999999999982</v>
      </c>
      <c r="Y33">
        <v>4.0324999999999998</v>
      </c>
      <c r="Z33">
        <v>4.8389999999999986</v>
      </c>
    </row>
    <row r="34" spans="1:26" x14ac:dyDescent="0.25">
      <c r="B34" t="s">
        <v>7</v>
      </c>
      <c r="C34">
        <v>365.125</v>
      </c>
      <c r="K34" s="12">
        <f t="shared" si="0"/>
        <v>143.82199999999997</v>
      </c>
      <c r="L34" s="12">
        <f t="shared" si="1"/>
        <v>4.8389999999999986</v>
      </c>
      <c r="M34">
        <f t="shared" si="2"/>
        <v>11</v>
      </c>
      <c r="N34">
        <f t="shared" si="4"/>
        <v>30</v>
      </c>
      <c r="O34">
        <v>213.76499999999999</v>
      </c>
      <c r="P34">
        <f t="shared" si="5"/>
        <v>8.0649999999999977</v>
      </c>
      <c r="R34">
        <f t="shared" si="3"/>
        <v>2</v>
      </c>
      <c r="U34">
        <f t="shared" si="8"/>
        <v>413.93700000000007</v>
      </c>
      <c r="V34" s="9">
        <v>7.6000000000000227</v>
      </c>
      <c r="Y34">
        <v>4.0324999999999998</v>
      </c>
      <c r="Z34">
        <v>4.8389999999999986</v>
      </c>
    </row>
    <row r="35" spans="1:26" x14ac:dyDescent="0.25">
      <c r="B35" t="s">
        <v>8</v>
      </c>
      <c r="C35">
        <f>C34/C33</f>
        <v>1.5874999999999999</v>
      </c>
      <c r="K35" s="12">
        <f t="shared" si="0"/>
        <v>148.66099999999997</v>
      </c>
      <c r="L35" s="12">
        <f t="shared" si="1"/>
        <v>4.8389999999999986</v>
      </c>
      <c r="M35">
        <f t="shared" si="2"/>
        <v>11</v>
      </c>
      <c r="N35">
        <f t="shared" si="4"/>
        <v>31</v>
      </c>
      <c r="O35">
        <v>221.83</v>
      </c>
      <c r="P35">
        <f t="shared" si="5"/>
        <v>8.0650000000000261</v>
      </c>
      <c r="Y35">
        <v>4.0324999999999998</v>
      </c>
      <c r="Z35">
        <v>4.8389999999999986</v>
      </c>
    </row>
    <row r="36" spans="1:26" x14ac:dyDescent="0.25">
      <c r="K36" s="12">
        <f t="shared" si="0"/>
        <v>153.49999999999997</v>
      </c>
      <c r="L36" s="12">
        <f t="shared" si="1"/>
        <v>4.8389999999999986</v>
      </c>
      <c r="M36">
        <f t="shared" si="2"/>
        <v>11</v>
      </c>
      <c r="N36">
        <f t="shared" si="4"/>
        <v>32</v>
      </c>
      <c r="O36">
        <v>229.89500000000001</v>
      </c>
      <c r="P36">
        <f t="shared" si="5"/>
        <v>8.0649999999999977</v>
      </c>
      <c r="Y36">
        <v>4.0324999999999998</v>
      </c>
      <c r="Z36">
        <v>4.8389999999999986</v>
      </c>
    </row>
    <row r="37" spans="1:26" x14ac:dyDescent="0.25">
      <c r="B37" t="s">
        <v>9</v>
      </c>
      <c r="C37" t="s">
        <v>11</v>
      </c>
      <c r="D37" t="s">
        <v>12</v>
      </c>
      <c r="K37" s="12">
        <f t="shared" si="0"/>
        <v>158.33899999999997</v>
      </c>
      <c r="L37" s="12">
        <f t="shared" si="1"/>
        <v>4.8389999999999986</v>
      </c>
      <c r="M37">
        <f t="shared" si="2"/>
        <v>12</v>
      </c>
      <c r="N37">
        <f t="shared" si="4"/>
        <v>33</v>
      </c>
      <c r="O37">
        <v>233.70500000000001</v>
      </c>
      <c r="P37">
        <f t="shared" si="5"/>
        <v>3.8100000000000023</v>
      </c>
      <c r="Y37">
        <v>4.0324999999999998</v>
      </c>
      <c r="Z37">
        <v>4.8389999999999986</v>
      </c>
    </row>
    <row r="38" spans="1:26" x14ac:dyDescent="0.25">
      <c r="A38" t="s">
        <v>13</v>
      </c>
      <c r="B38" t="s">
        <v>10</v>
      </c>
      <c r="C38">
        <v>167</v>
      </c>
      <c r="D38">
        <f>S17-C39</f>
        <v>16.982500000000016</v>
      </c>
      <c r="E38">
        <f>S18-C39</f>
        <v>20.792499999999961</v>
      </c>
      <c r="F38">
        <f>S22-C39</f>
        <v>121.15449999999998</v>
      </c>
      <c r="G38">
        <f>G6</f>
        <v>378.86750000000001</v>
      </c>
      <c r="H38">
        <f>H6</f>
        <v>389.5675</v>
      </c>
      <c r="I38">
        <v>390.31099999999998</v>
      </c>
      <c r="K38" s="12">
        <f t="shared" si="0"/>
        <v>163.17799999999997</v>
      </c>
      <c r="L38" s="12">
        <f t="shared" si="1"/>
        <v>4.8389999999999986</v>
      </c>
      <c r="M38">
        <f t="shared" si="2"/>
        <v>12</v>
      </c>
      <c r="N38">
        <f t="shared" si="4"/>
        <v>34</v>
      </c>
      <c r="O38">
        <v>241.77</v>
      </c>
      <c r="P38">
        <f t="shared" si="5"/>
        <v>8.0649999999999977</v>
      </c>
      <c r="R38">
        <f>SUM(R5:R34)</f>
        <v>88</v>
      </c>
      <c r="Y38">
        <v>4.0324999999999998</v>
      </c>
      <c r="Z38">
        <v>4.8389999999999986</v>
      </c>
    </row>
    <row r="39" spans="1:26" x14ac:dyDescent="0.25">
      <c r="A39" t="s">
        <v>14</v>
      </c>
      <c r="C39">
        <f>C38*C$3</f>
        <v>265.11250000000001</v>
      </c>
      <c r="D39" s="3">
        <f t="shared" ref="D39:I39" si="9">D38+$C39</f>
        <v>282.09500000000003</v>
      </c>
      <c r="E39" s="3">
        <f t="shared" si="9"/>
        <v>285.90499999999997</v>
      </c>
      <c r="F39" s="3">
        <f t="shared" si="9"/>
        <v>386.267</v>
      </c>
      <c r="G39" s="4">
        <f t="shared" si="9"/>
        <v>643.98</v>
      </c>
      <c r="H39" s="4">
        <f t="shared" si="9"/>
        <v>654.68000000000006</v>
      </c>
      <c r="I39" s="4">
        <f t="shared" si="9"/>
        <v>655.42349999999999</v>
      </c>
      <c r="K39" s="12">
        <f t="shared" si="0"/>
        <v>168.01699999999997</v>
      </c>
      <c r="L39" s="12">
        <f t="shared" si="1"/>
        <v>4.8389999999999986</v>
      </c>
      <c r="M39">
        <f t="shared" si="2"/>
        <v>12</v>
      </c>
      <c r="N39">
        <f t="shared" si="4"/>
        <v>35</v>
      </c>
      <c r="O39">
        <v>249.83500000000001</v>
      </c>
      <c r="P39">
        <f t="shared" si="5"/>
        <v>8.0649999999999977</v>
      </c>
      <c r="Y39">
        <v>3.8100000000000023</v>
      </c>
      <c r="Z39">
        <v>4.8389999999999986</v>
      </c>
    </row>
    <row r="40" spans="1:26" x14ac:dyDescent="0.25">
      <c r="B40" t="s">
        <v>15</v>
      </c>
      <c r="C40">
        <v>233</v>
      </c>
      <c r="D40">
        <f t="shared" ref="D40:I40" si="10">D38</f>
        <v>16.982500000000016</v>
      </c>
      <c r="E40">
        <f t="shared" si="10"/>
        <v>20.792499999999961</v>
      </c>
      <c r="F40">
        <f t="shared" si="10"/>
        <v>121.15449999999998</v>
      </c>
      <c r="G40">
        <f t="shared" si="10"/>
        <v>378.86750000000001</v>
      </c>
      <c r="H40">
        <f t="shared" si="10"/>
        <v>389.5675</v>
      </c>
      <c r="I40">
        <f t="shared" si="10"/>
        <v>390.31099999999998</v>
      </c>
      <c r="K40" s="12">
        <f t="shared" si="0"/>
        <v>172.85599999999997</v>
      </c>
      <c r="L40" s="12">
        <f t="shared" si="1"/>
        <v>4.8389999999999986</v>
      </c>
      <c r="M40">
        <f t="shared" si="2"/>
        <v>12</v>
      </c>
      <c r="N40">
        <f t="shared" si="4"/>
        <v>36</v>
      </c>
      <c r="O40">
        <v>257.89999999999998</v>
      </c>
      <c r="P40">
        <f t="shared" si="5"/>
        <v>8.0649999999999693</v>
      </c>
      <c r="Y40">
        <v>4.0324999999999989</v>
      </c>
      <c r="Z40">
        <v>4.8389999999999986</v>
      </c>
    </row>
    <row r="41" spans="1:26" x14ac:dyDescent="0.25">
      <c r="C41">
        <f>C40*C$3</f>
        <v>369.88749999999999</v>
      </c>
      <c r="D41">
        <f t="shared" ref="D41:I41" si="11">D40+$C41</f>
        <v>386.87</v>
      </c>
      <c r="E41">
        <f t="shared" si="11"/>
        <v>390.67999999999995</v>
      </c>
      <c r="F41">
        <f t="shared" si="11"/>
        <v>491.04199999999997</v>
      </c>
      <c r="G41">
        <f t="shared" si="11"/>
        <v>748.755</v>
      </c>
      <c r="H41">
        <f t="shared" si="11"/>
        <v>759.45499999999993</v>
      </c>
      <c r="I41">
        <f t="shared" si="11"/>
        <v>760.19849999999997</v>
      </c>
      <c r="K41" s="12">
        <f t="shared" si="0"/>
        <v>177.69499999999996</v>
      </c>
      <c r="L41" s="12">
        <f t="shared" si="1"/>
        <v>4.8389999999999986</v>
      </c>
      <c r="M41">
        <f t="shared" si="2"/>
        <v>12</v>
      </c>
      <c r="N41">
        <f t="shared" si="4"/>
        <v>37</v>
      </c>
      <c r="O41">
        <v>265.96499999999997</v>
      </c>
      <c r="P41">
        <f t="shared" si="5"/>
        <v>8.0649999999999977</v>
      </c>
      <c r="Y41">
        <v>4.0324999999999989</v>
      </c>
      <c r="Z41">
        <v>4.8389999999999986</v>
      </c>
    </row>
    <row r="42" spans="1:26" x14ac:dyDescent="0.25">
      <c r="K42" s="12">
        <f t="shared" si="0"/>
        <v>181.50499999999997</v>
      </c>
      <c r="L42" s="12">
        <f t="shared" si="1"/>
        <v>3.8100000000000023</v>
      </c>
      <c r="M42">
        <f t="shared" si="2"/>
        <v>13</v>
      </c>
      <c r="N42">
        <f t="shared" si="4"/>
        <v>38</v>
      </c>
      <c r="O42">
        <v>274.02999999999997</v>
      </c>
      <c r="P42">
        <f t="shared" si="5"/>
        <v>8.0649999999999977</v>
      </c>
      <c r="Y42">
        <v>4.0324999999999989</v>
      </c>
      <c r="Z42">
        <v>3.8100000000000023</v>
      </c>
    </row>
    <row r="43" spans="1:26" x14ac:dyDescent="0.25">
      <c r="K43" s="12">
        <f t="shared" si="0"/>
        <v>186.34399999999997</v>
      </c>
      <c r="L43" s="12">
        <f t="shared" si="1"/>
        <v>4.8390000000000013</v>
      </c>
      <c r="M43">
        <f t="shared" si="2"/>
        <v>14</v>
      </c>
      <c r="N43">
        <f t="shared" si="4"/>
        <v>39</v>
      </c>
      <c r="O43">
        <v>282.09500000000003</v>
      </c>
      <c r="P43">
        <f t="shared" si="5"/>
        <v>8.0650000000000546</v>
      </c>
      <c r="Y43">
        <v>4.0324999999999989</v>
      </c>
      <c r="Z43">
        <v>4.8390000000000013</v>
      </c>
    </row>
    <row r="44" spans="1:26" x14ac:dyDescent="0.25">
      <c r="A44" t="s">
        <v>16</v>
      </c>
      <c r="B44" t="s">
        <v>17</v>
      </c>
      <c r="C44">
        <v>13.221</v>
      </c>
      <c r="D44">
        <v>15.760999999999999</v>
      </c>
      <c r="E44">
        <v>376.44099999999997</v>
      </c>
      <c r="F44">
        <v>383.31</v>
      </c>
      <c r="G44">
        <v>398.64</v>
      </c>
      <c r="K44" s="12">
        <f t="shared" si="0"/>
        <v>191.18299999999996</v>
      </c>
      <c r="L44" s="12">
        <f t="shared" si="1"/>
        <v>4.8390000000000013</v>
      </c>
      <c r="M44">
        <f t="shared" si="2"/>
        <v>14</v>
      </c>
      <c r="N44">
        <f t="shared" si="4"/>
        <v>40</v>
      </c>
      <c r="O44">
        <v>285.90499999999997</v>
      </c>
      <c r="P44">
        <f t="shared" si="5"/>
        <v>3.8099999999999454</v>
      </c>
      <c r="Y44">
        <v>4.0324999999999989</v>
      </c>
      <c r="Z44">
        <v>4.8390000000000013</v>
      </c>
    </row>
    <row r="45" spans="1:26" x14ac:dyDescent="0.25">
      <c r="B45" t="s">
        <v>18</v>
      </c>
      <c r="F45">
        <v>383.31</v>
      </c>
      <c r="G45">
        <v>394.31</v>
      </c>
      <c r="K45" s="12">
        <f t="shared" si="0"/>
        <v>196.02199999999996</v>
      </c>
      <c r="L45" s="12">
        <f t="shared" si="1"/>
        <v>4.8390000000000013</v>
      </c>
      <c r="M45">
        <f t="shared" si="2"/>
        <v>14</v>
      </c>
      <c r="N45">
        <f t="shared" si="4"/>
        <v>41</v>
      </c>
      <c r="O45">
        <v>293.97000000000003</v>
      </c>
      <c r="P45">
        <f t="shared" si="5"/>
        <v>8.0650000000000546</v>
      </c>
      <c r="Y45">
        <v>4.0324999999999989</v>
      </c>
      <c r="Z45">
        <v>4.8390000000000013</v>
      </c>
    </row>
    <row r="46" spans="1:26" x14ac:dyDescent="0.25">
      <c r="K46" s="12">
        <f t="shared" si="0"/>
        <v>200.86099999999996</v>
      </c>
      <c r="L46" s="12">
        <f t="shared" si="1"/>
        <v>4.8390000000000013</v>
      </c>
      <c r="M46">
        <f t="shared" si="2"/>
        <v>14</v>
      </c>
      <c r="N46">
        <f t="shared" si="4"/>
        <v>42</v>
      </c>
      <c r="O46">
        <v>302.03500000000003</v>
      </c>
      <c r="P46">
        <f t="shared" si="5"/>
        <v>8.0649999999999977</v>
      </c>
      <c r="Y46">
        <v>4.0324999999999989</v>
      </c>
      <c r="Z46">
        <v>4.8390000000000013</v>
      </c>
    </row>
    <row r="47" spans="1:26" x14ac:dyDescent="0.25">
      <c r="K47" s="12">
        <f t="shared" si="0"/>
        <v>205.69999999999996</v>
      </c>
      <c r="L47" s="12">
        <f t="shared" si="1"/>
        <v>4.8390000000000013</v>
      </c>
      <c r="M47">
        <f t="shared" si="2"/>
        <v>14</v>
      </c>
      <c r="N47">
        <f t="shared" si="4"/>
        <v>43</v>
      </c>
      <c r="O47">
        <v>310.10000000000002</v>
      </c>
      <c r="P47">
        <f t="shared" si="5"/>
        <v>8.0649999999999977</v>
      </c>
      <c r="Y47">
        <v>4.0324999999999989</v>
      </c>
      <c r="Z47">
        <v>4.8390000000000013</v>
      </c>
    </row>
    <row r="48" spans="1:26" x14ac:dyDescent="0.25">
      <c r="K48" s="12">
        <f t="shared" si="0"/>
        <v>210.53899999999996</v>
      </c>
      <c r="L48" s="12">
        <f t="shared" si="1"/>
        <v>4.8390000000000013</v>
      </c>
      <c r="M48">
        <f t="shared" si="2"/>
        <v>15</v>
      </c>
      <c r="N48">
        <f t="shared" si="4"/>
        <v>44</v>
      </c>
      <c r="O48">
        <v>318.16500000000002</v>
      </c>
      <c r="P48">
        <f t="shared" si="5"/>
        <v>8.0649999999999977</v>
      </c>
      <c r="Y48">
        <v>4.0324999999999989</v>
      </c>
      <c r="Z48">
        <v>4.8390000000000013</v>
      </c>
    </row>
    <row r="49" spans="1:26" x14ac:dyDescent="0.25">
      <c r="K49" s="12">
        <f t="shared" si="0"/>
        <v>215.37799999999996</v>
      </c>
      <c r="L49" s="12">
        <f t="shared" si="1"/>
        <v>4.8390000000000013</v>
      </c>
      <c r="M49">
        <f t="shared" si="2"/>
        <v>15</v>
      </c>
      <c r="N49">
        <f t="shared" si="4"/>
        <v>45</v>
      </c>
      <c r="O49">
        <v>326.23</v>
      </c>
      <c r="P49">
        <f t="shared" si="5"/>
        <v>8.0649999999999977</v>
      </c>
      <c r="Y49">
        <v>4.0324999999999989</v>
      </c>
      <c r="Z49">
        <v>4.8390000000000013</v>
      </c>
    </row>
    <row r="50" spans="1:26" x14ac:dyDescent="0.25">
      <c r="A50" t="s">
        <v>19</v>
      </c>
      <c r="B50" t="s">
        <v>20</v>
      </c>
      <c r="C50" t="s">
        <v>21</v>
      </c>
      <c r="K50" s="12">
        <f t="shared" si="0"/>
        <v>220.21699999999996</v>
      </c>
      <c r="L50" s="12">
        <f t="shared" si="1"/>
        <v>4.8390000000000013</v>
      </c>
      <c r="M50">
        <f t="shared" si="2"/>
        <v>15</v>
      </c>
      <c r="N50">
        <f t="shared" si="4"/>
        <v>46</v>
      </c>
      <c r="O50">
        <v>334.29500000000002</v>
      </c>
      <c r="P50">
        <f t="shared" si="5"/>
        <v>8.0649999999999977</v>
      </c>
      <c r="Y50">
        <v>4.0324999999999989</v>
      </c>
      <c r="Z50">
        <v>4.8390000000000013</v>
      </c>
    </row>
    <row r="51" spans="1:26" x14ac:dyDescent="0.25">
      <c r="A51" t="s">
        <v>7</v>
      </c>
      <c r="B51">
        <v>365.125</v>
      </c>
      <c r="C51">
        <f>369.8875</f>
        <v>369.88749999999999</v>
      </c>
      <c r="K51" s="12">
        <f t="shared" si="0"/>
        <v>225.05599999999995</v>
      </c>
      <c r="L51" s="12">
        <f t="shared" si="1"/>
        <v>4.8390000000000013</v>
      </c>
      <c r="M51">
        <f t="shared" si="2"/>
        <v>15</v>
      </c>
      <c r="N51">
        <f t="shared" si="4"/>
        <v>47</v>
      </c>
      <c r="O51">
        <v>338.10500000000002</v>
      </c>
      <c r="P51">
        <f t="shared" si="5"/>
        <v>3.8100000000000023</v>
      </c>
      <c r="Y51">
        <v>4.0324999999999989</v>
      </c>
      <c r="Z51">
        <v>4.8390000000000013</v>
      </c>
    </row>
    <row r="52" spans="1:26" x14ac:dyDescent="0.25">
      <c r="A52" t="s">
        <v>6</v>
      </c>
      <c r="B52">
        <v>230</v>
      </c>
      <c r="C52">
        <v>233</v>
      </c>
      <c r="E52">
        <v>16.1875</v>
      </c>
      <c r="K52" s="12">
        <f t="shared" si="0"/>
        <v>229.89499999999995</v>
      </c>
      <c r="L52" s="12">
        <f t="shared" si="1"/>
        <v>4.8390000000000013</v>
      </c>
      <c r="M52">
        <f t="shared" si="2"/>
        <v>15</v>
      </c>
      <c r="N52">
        <f t="shared" si="4"/>
        <v>48</v>
      </c>
      <c r="O52">
        <v>346.02620000000002</v>
      </c>
      <c r="P52">
        <f t="shared" si="5"/>
        <v>7.9211999999999989</v>
      </c>
      <c r="Y52">
        <v>3.8100000000000023</v>
      </c>
      <c r="Z52">
        <v>4.8390000000000013</v>
      </c>
    </row>
    <row r="53" spans="1:26" x14ac:dyDescent="0.25">
      <c r="A53" t="s">
        <v>10</v>
      </c>
      <c r="B53">
        <v>15.131</v>
      </c>
      <c r="C53">
        <f>D38</f>
        <v>16.982500000000016</v>
      </c>
      <c r="K53" s="12">
        <f t="shared" si="0"/>
        <v>233.70499999999996</v>
      </c>
      <c r="L53" s="12">
        <f t="shared" si="1"/>
        <v>3.8100000000000023</v>
      </c>
      <c r="M53">
        <f t="shared" si="2"/>
        <v>16</v>
      </c>
      <c r="N53">
        <f t="shared" si="4"/>
        <v>49</v>
      </c>
      <c r="O53">
        <v>353.94740000000002</v>
      </c>
      <c r="P53">
        <f t="shared" si="5"/>
        <v>7.9211999999999989</v>
      </c>
      <c r="Y53">
        <v>4.0325000000000015</v>
      </c>
      <c r="Z53">
        <v>3.8100000000000023</v>
      </c>
    </row>
    <row r="54" spans="1:26" x14ac:dyDescent="0.25">
      <c r="A54" t="s">
        <v>10</v>
      </c>
      <c r="B54">
        <v>17.030999999999999</v>
      </c>
      <c r="C54">
        <f>E38</f>
        <v>20.792499999999961</v>
      </c>
      <c r="K54" s="12">
        <f t="shared" si="0"/>
        <v>238.54399999999995</v>
      </c>
      <c r="L54" s="12">
        <f t="shared" si="1"/>
        <v>4.8390000000000013</v>
      </c>
      <c r="M54">
        <f t="shared" si="2"/>
        <v>17</v>
      </c>
      <c r="N54">
        <f t="shared" si="4"/>
        <v>50</v>
      </c>
      <c r="O54">
        <v>361.86860000000001</v>
      </c>
      <c r="P54">
        <f t="shared" si="5"/>
        <v>7.9211999999999989</v>
      </c>
      <c r="Y54">
        <v>4.0325000000000015</v>
      </c>
      <c r="Z54">
        <v>4.8390000000000013</v>
      </c>
    </row>
    <row r="55" spans="1:26" x14ac:dyDescent="0.25">
      <c r="A55" t="s">
        <v>10</v>
      </c>
      <c r="B55">
        <v>118.631</v>
      </c>
      <c r="C55">
        <f>F38</f>
        <v>121.15449999999998</v>
      </c>
      <c r="K55" s="12">
        <f t="shared" si="0"/>
        <v>243.38299999999995</v>
      </c>
      <c r="L55" s="12">
        <f t="shared" si="1"/>
        <v>4.8390000000000013</v>
      </c>
      <c r="M55">
        <f t="shared" si="2"/>
        <v>17</v>
      </c>
      <c r="N55">
        <f t="shared" si="4"/>
        <v>51</v>
      </c>
      <c r="O55">
        <v>369.78980000000001</v>
      </c>
      <c r="P55">
        <f t="shared" si="5"/>
        <v>7.9211999999999989</v>
      </c>
      <c r="Y55">
        <v>4.0325000000000015</v>
      </c>
      <c r="Z55">
        <v>4.8390000000000013</v>
      </c>
    </row>
    <row r="56" spans="1:26" x14ac:dyDescent="0.25">
      <c r="A56" t="s">
        <v>44</v>
      </c>
      <c r="B56">
        <v>230</v>
      </c>
      <c r="C56">
        <v>233</v>
      </c>
      <c r="K56" s="12">
        <f t="shared" si="0"/>
        <v>248.22199999999995</v>
      </c>
      <c r="L56" s="12">
        <f t="shared" si="1"/>
        <v>4.8390000000000013</v>
      </c>
      <c r="M56">
        <f t="shared" si="2"/>
        <v>17</v>
      </c>
      <c r="N56">
        <f t="shared" si="4"/>
        <v>52</v>
      </c>
      <c r="O56">
        <v>377.71100000000001</v>
      </c>
      <c r="P56">
        <f t="shared" si="5"/>
        <v>7.9211999999999989</v>
      </c>
      <c r="Y56">
        <v>4.0325000000000015</v>
      </c>
      <c r="Z56">
        <v>4.8390000000000013</v>
      </c>
    </row>
    <row r="57" spans="1:26" x14ac:dyDescent="0.25">
      <c r="A57" t="s">
        <v>17</v>
      </c>
      <c r="B57">
        <v>13.221</v>
      </c>
      <c r="C57">
        <f>S7</f>
        <v>11.951000000000001</v>
      </c>
      <c r="K57" s="12">
        <f t="shared" si="0"/>
        <v>253.06099999999995</v>
      </c>
      <c r="L57" s="12">
        <f t="shared" si="1"/>
        <v>4.8390000000000013</v>
      </c>
      <c r="M57">
        <f t="shared" si="2"/>
        <v>17</v>
      </c>
      <c r="N57">
        <f t="shared" si="4"/>
        <v>53</v>
      </c>
      <c r="O57">
        <f>388.2-3.866/2</f>
        <v>386.267</v>
      </c>
      <c r="P57">
        <f t="shared" si="5"/>
        <v>8.5559999999999832</v>
      </c>
      <c r="Y57">
        <v>4.0325000000000015</v>
      </c>
      <c r="Z57">
        <v>4.8390000000000013</v>
      </c>
    </row>
    <row r="58" spans="1:26" x14ac:dyDescent="0.25">
      <c r="A58" t="s">
        <v>17</v>
      </c>
      <c r="B58">
        <v>15.760999999999999</v>
      </c>
      <c r="C58">
        <f>S8</f>
        <v>15.817</v>
      </c>
      <c r="K58" s="12">
        <f t="shared" si="0"/>
        <v>257.89999999999998</v>
      </c>
      <c r="L58" s="12">
        <f t="shared" si="1"/>
        <v>4.8390000000000013</v>
      </c>
      <c r="M58">
        <f t="shared" si="2"/>
        <v>17</v>
      </c>
      <c r="N58">
        <f t="shared" si="4"/>
        <v>54</v>
      </c>
      <c r="O58">
        <f>O57+3.866</f>
        <v>390.13299999999998</v>
      </c>
      <c r="P58">
        <f t="shared" si="5"/>
        <v>3.8659999999999854</v>
      </c>
      <c r="Y58">
        <v>4.0325000000000015</v>
      </c>
      <c r="Z58">
        <v>4.8390000000000013</v>
      </c>
    </row>
    <row r="59" spans="1:26" x14ac:dyDescent="0.25">
      <c r="A59" t="s">
        <v>17</v>
      </c>
      <c r="B59">
        <v>376.44099999999997</v>
      </c>
      <c r="C59">
        <f>S21</f>
        <v>377.71100000000001</v>
      </c>
      <c r="K59" s="12">
        <f t="shared" si="0"/>
        <v>262.73899999999998</v>
      </c>
      <c r="L59" s="12">
        <f t="shared" si="1"/>
        <v>4.8390000000000013</v>
      </c>
      <c r="M59">
        <f t="shared" si="2"/>
        <v>18</v>
      </c>
      <c r="N59">
        <f t="shared" si="4"/>
        <v>55</v>
      </c>
      <c r="O59">
        <v>393.71100000000001</v>
      </c>
      <c r="P59">
        <f t="shared" si="5"/>
        <v>3.5780000000000314</v>
      </c>
      <c r="Y59">
        <v>4.0325000000000015</v>
      </c>
      <c r="Z59">
        <v>4.8390000000000013</v>
      </c>
    </row>
    <row r="60" spans="1:26" x14ac:dyDescent="0.25">
      <c r="A60" t="s">
        <v>17</v>
      </c>
      <c r="B60">
        <v>383.31</v>
      </c>
      <c r="C60">
        <f>S22</f>
        <v>386.267</v>
      </c>
      <c r="K60" s="12">
        <f t="shared" si="0"/>
        <v>267.57799999999997</v>
      </c>
      <c r="L60" s="12">
        <f t="shared" si="1"/>
        <v>4.8390000000000013</v>
      </c>
      <c r="M60">
        <f t="shared" si="2"/>
        <v>18</v>
      </c>
      <c r="N60">
        <f t="shared" si="4"/>
        <v>56</v>
      </c>
      <c r="O60">
        <v>397.51</v>
      </c>
      <c r="P60">
        <f t="shared" si="5"/>
        <v>3.7989999999999782</v>
      </c>
      <c r="Y60">
        <v>4.0325000000000015</v>
      </c>
      <c r="Z60">
        <v>4.8390000000000013</v>
      </c>
    </row>
    <row r="61" spans="1:26" x14ac:dyDescent="0.25">
      <c r="A61" t="s">
        <v>17</v>
      </c>
      <c r="B61">
        <v>398.64</v>
      </c>
      <c r="C61">
        <f>S25</f>
        <v>397.51</v>
      </c>
      <c r="K61" s="12">
        <f t="shared" si="0"/>
        <v>272.41699999999997</v>
      </c>
      <c r="L61" s="12">
        <f t="shared" si="1"/>
        <v>4.8390000000000013</v>
      </c>
      <c r="M61">
        <f t="shared" si="2"/>
        <v>18</v>
      </c>
      <c r="N61">
        <f t="shared" si="4"/>
        <v>57</v>
      </c>
      <c r="O61">
        <f>O60+8.827</f>
        <v>406.33699999999999</v>
      </c>
      <c r="P61">
        <f t="shared" si="5"/>
        <v>8.8269999999999982</v>
      </c>
      <c r="Y61">
        <v>4.0325000000000015</v>
      </c>
      <c r="Z61">
        <v>4.8390000000000013</v>
      </c>
    </row>
    <row r="62" spans="1:26" x14ac:dyDescent="0.25">
      <c r="A62" t="s">
        <v>18</v>
      </c>
      <c r="B62">
        <f>B60</f>
        <v>383.31</v>
      </c>
      <c r="C62">
        <f>S22</f>
        <v>386.267</v>
      </c>
      <c r="K62" s="12">
        <f t="shared" si="0"/>
        <v>277.25599999999997</v>
      </c>
      <c r="L62" s="12">
        <f t="shared" si="1"/>
        <v>4.8390000000000013</v>
      </c>
      <c r="M62">
        <f t="shared" si="2"/>
        <v>18</v>
      </c>
      <c r="N62">
        <f t="shared" si="4"/>
        <v>58</v>
      </c>
      <c r="O62">
        <f>O61+7.6</f>
        <v>413.93700000000001</v>
      </c>
      <c r="P62">
        <f t="shared" si="5"/>
        <v>7.6000000000000227</v>
      </c>
      <c r="Y62">
        <v>4.0325000000000015</v>
      </c>
      <c r="Z62">
        <v>4.8390000000000013</v>
      </c>
    </row>
    <row r="63" spans="1:26" x14ac:dyDescent="0.25">
      <c r="A63" t="s">
        <v>18</v>
      </c>
      <c r="B63">
        <v>394.31</v>
      </c>
      <c r="C63">
        <f>S24</f>
        <v>393.71100000000001</v>
      </c>
      <c r="K63" s="12">
        <f t="shared" si="0"/>
        <v>282.09499999999997</v>
      </c>
      <c r="L63" s="12">
        <f t="shared" si="1"/>
        <v>4.8390000000000013</v>
      </c>
      <c r="M63">
        <f t="shared" si="2"/>
        <v>18</v>
      </c>
      <c r="N63">
        <f t="shared" si="4"/>
        <v>59</v>
      </c>
      <c r="Y63">
        <v>4.0325000000000015</v>
      </c>
      <c r="Z63">
        <v>4.8390000000000013</v>
      </c>
    </row>
    <row r="64" spans="1:26" x14ac:dyDescent="0.25">
      <c r="K64" s="12">
        <f t="shared" si="0"/>
        <v>285.90499999999992</v>
      </c>
      <c r="L64" s="12">
        <f t="shared" si="1"/>
        <v>3.8099999999999454</v>
      </c>
      <c r="M64">
        <f t="shared" si="2"/>
        <v>19</v>
      </c>
      <c r="N64">
        <f t="shared" si="4"/>
        <v>60</v>
      </c>
      <c r="Y64">
        <v>4.0325000000000015</v>
      </c>
      <c r="Z64">
        <v>3.8099999999999454</v>
      </c>
    </row>
    <row r="65" spans="11:26" x14ac:dyDescent="0.25">
      <c r="K65" s="12">
        <f t="shared" si="0"/>
        <v>290.74399999999991</v>
      </c>
      <c r="L65" s="12">
        <f t="shared" si="1"/>
        <v>4.839000000000004</v>
      </c>
      <c r="M65">
        <f t="shared" si="2"/>
        <v>20</v>
      </c>
      <c r="N65">
        <f t="shared" si="4"/>
        <v>61</v>
      </c>
      <c r="Y65">
        <v>3.8100000000000023</v>
      </c>
      <c r="Z65">
        <v>4.839000000000004</v>
      </c>
    </row>
    <row r="66" spans="11:26" x14ac:dyDescent="0.25">
      <c r="K66" s="12">
        <f t="shared" si="0"/>
        <v>295.58299999999991</v>
      </c>
      <c r="L66" s="12">
        <f t="shared" si="1"/>
        <v>4.839000000000004</v>
      </c>
      <c r="M66">
        <f t="shared" si="2"/>
        <v>20</v>
      </c>
      <c r="N66">
        <f t="shared" si="4"/>
        <v>62</v>
      </c>
      <c r="Y66">
        <v>4.0325000000000015</v>
      </c>
      <c r="Z66">
        <v>4.839000000000004</v>
      </c>
    </row>
    <row r="67" spans="11:26" x14ac:dyDescent="0.25">
      <c r="K67" s="12">
        <f t="shared" si="0"/>
        <v>300.42199999999991</v>
      </c>
      <c r="L67" s="12">
        <f t="shared" si="1"/>
        <v>4.839000000000004</v>
      </c>
      <c r="M67">
        <f t="shared" si="2"/>
        <v>20</v>
      </c>
      <c r="N67">
        <f t="shared" si="4"/>
        <v>63</v>
      </c>
      <c r="Y67">
        <v>4.0325000000000015</v>
      </c>
      <c r="Z67">
        <v>4.839000000000004</v>
      </c>
    </row>
    <row r="68" spans="11:26" x14ac:dyDescent="0.25">
      <c r="K68" s="12">
        <f t="shared" si="0"/>
        <v>305.26099999999991</v>
      </c>
      <c r="L68" s="12">
        <f t="shared" si="1"/>
        <v>4.839000000000004</v>
      </c>
      <c r="M68">
        <f t="shared" si="2"/>
        <v>20</v>
      </c>
      <c r="N68">
        <f t="shared" si="4"/>
        <v>64</v>
      </c>
      <c r="Y68">
        <v>4.0325000000000015</v>
      </c>
      <c r="Z68">
        <v>4.839000000000004</v>
      </c>
    </row>
    <row r="69" spans="11:26" x14ac:dyDescent="0.25">
      <c r="K69" s="12">
        <f t="shared" ref="K69:K132" si="12">IF(L69="","",K68+L69)</f>
        <v>310.09999999999991</v>
      </c>
      <c r="L69" s="12">
        <f t="shared" ref="L69:L132" si="13">IF(COUNTBLANK(M69)&gt;0,"",INDEX($V$4:$V$34,M69+1,1)/INDEX($R$5:$R$34,M69,1))</f>
        <v>4.839000000000004</v>
      </c>
      <c r="M69">
        <f t="shared" ref="M69:M132" si="14">IF(K68&lt;U$34,MATCH(K68+J$1/10,$U$4:$U$34,1),"")</f>
        <v>20</v>
      </c>
      <c r="N69">
        <f t="shared" si="4"/>
        <v>65</v>
      </c>
      <c r="Y69">
        <v>4.0325000000000015</v>
      </c>
      <c r="Z69">
        <v>4.839000000000004</v>
      </c>
    </row>
    <row r="70" spans="11:26" x14ac:dyDescent="0.25">
      <c r="K70" s="12">
        <f t="shared" si="12"/>
        <v>314.93899999999991</v>
      </c>
      <c r="L70" s="12">
        <f t="shared" si="13"/>
        <v>4.839000000000004</v>
      </c>
      <c r="M70">
        <f t="shared" si="14"/>
        <v>21</v>
      </c>
      <c r="N70">
        <f t="shared" ref="N70:N133" si="15">N69+1</f>
        <v>66</v>
      </c>
      <c r="Y70">
        <v>4.0325000000000015</v>
      </c>
      <c r="Z70">
        <v>4.839000000000004</v>
      </c>
    </row>
    <row r="71" spans="11:26" x14ac:dyDescent="0.25">
      <c r="K71" s="12">
        <f t="shared" si="12"/>
        <v>319.77799999999991</v>
      </c>
      <c r="L71" s="12">
        <f t="shared" si="13"/>
        <v>4.839000000000004</v>
      </c>
      <c r="M71">
        <f t="shared" si="14"/>
        <v>21</v>
      </c>
      <c r="N71">
        <f t="shared" si="15"/>
        <v>67</v>
      </c>
      <c r="Y71">
        <v>4.0325000000000015</v>
      </c>
      <c r="Z71">
        <v>4.839000000000004</v>
      </c>
    </row>
    <row r="72" spans="11:26" x14ac:dyDescent="0.25">
      <c r="K72" s="12">
        <f t="shared" si="12"/>
        <v>324.6169999999999</v>
      </c>
      <c r="L72" s="12">
        <f t="shared" si="13"/>
        <v>4.839000000000004</v>
      </c>
      <c r="M72">
        <f t="shared" si="14"/>
        <v>21</v>
      </c>
      <c r="N72">
        <f t="shared" si="15"/>
        <v>68</v>
      </c>
      <c r="Y72">
        <v>4.0325000000000015</v>
      </c>
      <c r="Z72">
        <v>4.839000000000004</v>
      </c>
    </row>
    <row r="73" spans="11:26" x14ac:dyDescent="0.25">
      <c r="K73" s="12">
        <f t="shared" si="12"/>
        <v>329.4559999999999</v>
      </c>
      <c r="L73" s="12">
        <f t="shared" si="13"/>
        <v>4.839000000000004</v>
      </c>
      <c r="M73">
        <f t="shared" si="14"/>
        <v>21</v>
      </c>
      <c r="N73">
        <f t="shared" si="15"/>
        <v>69</v>
      </c>
      <c r="Y73">
        <v>4.0325000000000015</v>
      </c>
      <c r="Z73">
        <v>4.839000000000004</v>
      </c>
    </row>
    <row r="74" spans="11:26" x14ac:dyDescent="0.25">
      <c r="K74" s="12">
        <f t="shared" si="12"/>
        <v>334.2949999999999</v>
      </c>
      <c r="L74" s="12">
        <f t="shared" si="13"/>
        <v>4.839000000000004</v>
      </c>
      <c r="M74">
        <f t="shared" si="14"/>
        <v>21</v>
      </c>
      <c r="N74">
        <f t="shared" si="15"/>
        <v>70</v>
      </c>
      <c r="Y74">
        <v>4.0325000000000015</v>
      </c>
      <c r="Z74">
        <v>4.839000000000004</v>
      </c>
    </row>
    <row r="75" spans="11:26" x14ac:dyDescent="0.25">
      <c r="K75" s="12">
        <f t="shared" si="12"/>
        <v>338.1049999999999</v>
      </c>
      <c r="L75" s="12">
        <f t="shared" si="13"/>
        <v>3.8100000000000023</v>
      </c>
      <c r="M75">
        <f t="shared" si="14"/>
        <v>22</v>
      </c>
      <c r="N75">
        <f t="shared" si="15"/>
        <v>71</v>
      </c>
      <c r="Y75">
        <v>4.0325000000000015</v>
      </c>
      <c r="Z75">
        <v>3.8100000000000023</v>
      </c>
    </row>
    <row r="76" spans="11:26" x14ac:dyDescent="0.25">
      <c r="K76" s="12">
        <f t="shared" si="12"/>
        <v>343.05574999999988</v>
      </c>
      <c r="L76" s="12">
        <f t="shared" si="13"/>
        <v>4.9507499999999993</v>
      </c>
      <c r="M76">
        <f t="shared" si="14"/>
        <v>23</v>
      </c>
      <c r="N76">
        <f t="shared" si="15"/>
        <v>72</v>
      </c>
      <c r="Y76">
        <v>4.0325000000000015</v>
      </c>
      <c r="Z76">
        <v>4.9507499999999993</v>
      </c>
    </row>
    <row r="77" spans="11:26" x14ac:dyDescent="0.25">
      <c r="K77" s="12">
        <f t="shared" si="12"/>
        <v>348.00649999999985</v>
      </c>
      <c r="L77" s="12">
        <f t="shared" si="13"/>
        <v>4.9507499999999993</v>
      </c>
      <c r="M77">
        <f t="shared" si="14"/>
        <v>23</v>
      </c>
      <c r="N77">
        <f t="shared" si="15"/>
        <v>73</v>
      </c>
      <c r="Y77">
        <v>4.0325000000000015</v>
      </c>
      <c r="Z77">
        <v>4.9507499999999993</v>
      </c>
    </row>
    <row r="78" spans="11:26" x14ac:dyDescent="0.25">
      <c r="K78" s="12">
        <f t="shared" si="12"/>
        <v>352.95724999999982</v>
      </c>
      <c r="L78" s="12">
        <f t="shared" si="13"/>
        <v>4.9507499999999993</v>
      </c>
      <c r="M78">
        <f t="shared" si="14"/>
        <v>23</v>
      </c>
      <c r="N78">
        <f t="shared" si="15"/>
        <v>74</v>
      </c>
      <c r="Y78">
        <v>3.8099999999999454</v>
      </c>
      <c r="Z78">
        <v>4.9507499999999993</v>
      </c>
    </row>
    <row r="79" spans="11:26" x14ac:dyDescent="0.25">
      <c r="K79" s="12">
        <f t="shared" si="12"/>
        <v>357.90799999999979</v>
      </c>
      <c r="L79" s="12">
        <f t="shared" si="13"/>
        <v>4.9507499999999993</v>
      </c>
      <c r="M79">
        <f t="shared" si="14"/>
        <v>23</v>
      </c>
      <c r="N79">
        <f t="shared" si="15"/>
        <v>75</v>
      </c>
      <c r="Y79">
        <v>4.0325000000000033</v>
      </c>
      <c r="Z79">
        <v>4.9507499999999993</v>
      </c>
    </row>
    <row r="80" spans="11:26" x14ac:dyDescent="0.25">
      <c r="K80" s="12">
        <f t="shared" si="12"/>
        <v>362.85874999999976</v>
      </c>
      <c r="L80" s="12">
        <f t="shared" si="13"/>
        <v>4.9507499999999993</v>
      </c>
      <c r="M80">
        <f t="shared" si="14"/>
        <v>24</v>
      </c>
      <c r="N80">
        <f t="shared" si="15"/>
        <v>76</v>
      </c>
      <c r="Y80">
        <v>4.0325000000000033</v>
      </c>
      <c r="Z80">
        <v>4.9507499999999993</v>
      </c>
    </row>
    <row r="81" spans="11:26" x14ac:dyDescent="0.25">
      <c r="K81" s="12">
        <f t="shared" si="12"/>
        <v>367.80949999999973</v>
      </c>
      <c r="L81" s="12">
        <f t="shared" si="13"/>
        <v>4.9507499999999993</v>
      </c>
      <c r="M81">
        <f t="shared" si="14"/>
        <v>24</v>
      </c>
      <c r="N81">
        <f t="shared" si="15"/>
        <v>77</v>
      </c>
      <c r="Y81">
        <v>4.0325000000000033</v>
      </c>
      <c r="Z81">
        <v>4.9507499999999993</v>
      </c>
    </row>
    <row r="82" spans="11:26" x14ac:dyDescent="0.25">
      <c r="K82" s="12">
        <f t="shared" si="12"/>
        <v>372.7602499999997</v>
      </c>
      <c r="L82" s="12">
        <f t="shared" si="13"/>
        <v>4.9507499999999993</v>
      </c>
      <c r="M82">
        <f t="shared" si="14"/>
        <v>24</v>
      </c>
      <c r="N82">
        <f t="shared" si="15"/>
        <v>78</v>
      </c>
      <c r="Y82">
        <v>4.0325000000000033</v>
      </c>
      <c r="Z82">
        <v>4.9507499999999993</v>
      </c>
    </row>
    <row r="83" spans="11:26" x14ac:dyDescent="0.25">
      <c r="K83" s="12">
        <f t="shared" si="12"/>
        <v>377.71099999999967</v>
      </c>
      <c r="L83" s="12">
        <f t="shared" si="13"/>
        <v>4.9507499999999993</v>
      </c>
      <c r="M83">
        <f t="shared" si="14"/>
        <v>24</v>
      </c>
      <c r="N83">
        <f t="shared" si="15"/>
        <v>79</v>
      </c>
      <c r="Y83">
        <v>4.0325000000000033</v>
      </c>
      <c r="Z83">
        <v>4.9507499999999993</v>
      </c>
    </row>
    <row r="84" spans="11:26" x14ac:dyDescent="0.25">
      <c r="K84" s="12">
        <f t="shared" si="12"/>
        <v>381.98899999999969</v>
      </c>
      <c r="L84" s="12">
        <f t="shared" si="13"/>
        <v>4.2779999999999916</v>
      </c>
      <c r="M84">
        <f t="shared" si="14"/>
        <v>25</v>
      </c>
      <c r="N84">
        <f t="shared" si="15"/>
        <v>80</v>
      </c>
      <c r="Y84">
        <v>4.0325000000000033</v>
      </c>
      <c r="Z84">
        <v>4.2779999999999916</v>
      </c>
    </row>
    <row r="85" spans="11:26" x14ac:dyDescent="0.25">
      <c r="K85" s="12">
        <f t="shared" si="12"/>
        <v>386.26699999999971</v>
      </c>
      <c r="L85" s="12">
        <f t="shared" si="13"/>
        <v>4.2779999999999916</v>
      </c>
      <c r="M85">
        <f t="shared" si="14"/>
        <v>25</v>
      </c>
      <c r="N85">
        <f t="shared" si="15"/>
        <v>81</v>
      </c>
      <c r="Y85">
        <v>4.0325000000000033</v>
      </c>
      <c r="Z85">
        <v>4.2779999999999916</v>
      </c>
    </row>
    <row r="86" spans="11:26" x14ac:dyDescent="0.25">
      <c r="K86" s="12">
        <f t="shared" si="12"/>
        <v>390.1329999999997</v>
      </c>
      <c r="L86" s="12">
        <f t="shared" si="13"/>
        <v>3.8659999999999854</v>
      </c>
      <c r="M86">
        <f t="shared" si="14"/>
        <v>26</v>
      </c>
      <c r="N86">
        <f t="shared" si="15"/>
        <v>82</v>
      </c>
      <c r="Y86">
        <v>4.0325000000000033</v>
      </c>
      <c r="Z86">
        <v>3.8659999999999854</v>
      </c>
    </row>
    <row r="87" spans="11:26" x14ac:dyDescent="0.25">
      <c r="K87" s="12">
        <f t="shared" si="12"/>
        <v>393.71099999999973</v>
      </c>
      <c r="L87" s="12">
        <f t="shared" si="13"/>
        <v>3.5780000000000314</v>
      </c>
      <c r="M87">
        <f t="shared" si="14"/>
        <v>27</v>
      </c>
      <c r="N87">
        <f t="shared" si="15"/>
        <v>83</v>
      </c>
      <c r="Y87">
        <v>4.0325000000000033</v>
      </c>
      <c r="Z87">
        <v>3.5780000000000314</v>
      </c>
    </row>
    <row r="88" spans="11:26" x14ac:dyDescent="0.25">
      <c r="K88" s="12">
        <f t="shared" si="12"/>
        <v>397.50999999999971</v>
      </c>
      <c r="L88" s="12">
        <f t="shared" si="13"/>
        <v>3.7989999999999782</v>
      </c>
      <c r="M88">
        <f t="shared" si="14"/>
        <v>28</v>
      </c>
      <c r="N88">
        <f t="shared" si="15"/>
        <v>84</v>
      </c>
      <c r="Y88">
        <v>4.0325000000000033</v>
      </c>
      <c r="Z88">
        <v>3.7989999999999782</v>
      </c>
    </row>
    <row r="89" spans="11:26" x14ac:dyDescent="0.25">
      <c r="K89" s="12">
        <f t="shared" si="12"/>
        <v>401.92349999999971</v>
      </c>
      <c r="L89" s="12">
        <f t="shared" si="13"/>
        <v>4.4134999999999991</v>
      </c>
      <c r="M89">
        <f t="shared" si="14"/>
        <v>29</v>
      </c>
      <c r="N89">
        <f t="shared" si="15"/>
        <v>85</v>
      </c>
      <c r="Y89">
        <v>4.0325000000000033</v>
      </c>
      <c r="Z89">
        <v>4.4134999999999991</v>
      </c>
    </row>
    <row r="90" spans="11:26" x14ac:dyDescent="0.25">
      <c r="K90" s="12">
        <f t="shared" si="12"/>
        <v>406.3369999999997</v>
      </c>
      <c r="L90" s="12">
        <f t="shared" si="13"/>
        <v>4.4134999999999991</v>
      </c>
      <c r="M90">
        <f t="shared" si="14"/>
        <v>29</v>
      </c>
      <c r="N90">
        <f t="shared" si="15"/>
        <v>86</v>
      </c>
      <c r="Y90">
        <v>4.0325000000000033</v>
      </c>
      <c r="Z90">
        <v>4.4134999999999991</v>
      </c>
    </row>
    <row r="91" spans="11:26" x14ac:dyDescent="0.25">
      <c r="K91" s="12">
        <f t="shared" si="12"/>
        <v>410.13699999999972</v>
      </c>
      <c r="L91" s="12">
        <f t="shared" si="13"/>
        <v>3.8000000000000114</v>
      </c>
      <c r="M91">
        <f t="shared" si="14"/>
        <v>30</v>
      </c>
      <c r="N91">
        <f t="shared" si="15"/>
        <v>87</v>
      </c>
      <c r="Y91">
        <v>3.8100000000000023</v>
      </c>
      <c r="Z91">
        <v>3.8000000000000114</v>
      </c>
    </row>
    <row r="92" spans="11:26" x14ac:dyDescent="0.25">
      <c r="K92" s="12">
        <f t="shared" si="12"/>
        <v>413.93699999999973</v>
      </c>
      <c r="L92" s="12">
        <f t="shared" si="13"/>
        <v>3.8000000000000114</v>
      </c>
      <c r="M92">
        <f t="shared" si="14"/>
        <v>30</v>
      </c>
      <c r="N92">
        <f t="shared" si="15"/>
        <v>88</v>
      </c>
      <c r="Y92">
        <v>3.9605999999999995</v>
      </c>
      <c r="Z92">
        <v>3.8000000000000114</v>
      </c>
    </row>
    <row r="93" spans="11:26" x14ac:dyDescent="0.25">
      <c r="K93" s="12" t="str">
        <f t="shared" si="12"/>
        <v/>
      </c>
      <c r="L93" s="12" t="str">
        <f t="shared" si="13"/>
        <v/>
      </c>
      <c r="M93" t="str">
        <f t="shared" si="14"/>
        <v/>
      </c>
      <c r="N93">
        <f t="shared" si="15"/>
        <v>89</v>
      </c>
      <c r="Y93">
        <v>3.9605999999999995</v>
      </c>
      <c r="Z93" t="s">
        <v>68</v>
      </c>
    </row>
    <row r="94" spans="11:26" x14ac:dyDescent="0.25">
      <c r="K94" s="12" t="str">
        <f t="shared" si="12"/>
        <v/>
      </c>
      <c r="L94" s="12" t="str">
        <f t="shared" si="13"/>
        <v/>
      </c>
      <c r="M94" t="str">
        <f t="shared" si="14"/>
        <v/>
      </c>
      <c r="N94">
        <f t="shared" si="15"/>
        <v>90</v>
      </c>
      <c r="Y94">
        <v>3.9605999999999995</v>
      </c>
      <c r="Z94" t="s">
        <v>68</v>
      </c>
    </row>
    <row r="95" spans="11:26" x14ac:dyDescent="0.25">
      <c r="K95" s="12" t="str">
        <f t="shared" si="12"/>
        <v/>
      </c>
      <c r="L95" s="12" t="str">
        <f t="shared" si="13"/>
        <v/>
      </c>
      <c r="M95" t="str">
        <f t="shared" si="14"/>
        <v/>
      </c>
      <c r="N95">
        <f t="shared" si="15"/>
        <v>91</v>
      </c>
      <c r="Y95">
        <v>3.9605999999999995</v>
      </c>
      <c r="Z95" t="s">
        <v>68</v>
      </c>
    </row>
    <row r="96" spans="11:26" x14ac:dyDescent="0.25">
      <c r="K96" s="12" t="str">
        <f t="shared" si="12"/>
        <v/>
      </c>
      <c r="L96" s="12" t="str">
        <f t="shared" si="13"/>
        <v/>
      </c>
      <c r="M96" t="str">
        <f t="shared" si="14"/>
        <v/>
      </c>
      <c r="N96">
        <f t="shared" si="15"/>
        <v>92</v>
      </c>
      <c r="Y96">
        <v>3.9605999999999995</v>
      </c>
      <c r="Z96" t="s">
        <v>68</v>
      </c>
    </row>
    <row r="97" spans="11:26" x14ac:dyDescent="0.25">
      <c r="K97" s="12" t="str">
        <f t="shared" si="12"/>
        <v/>
      </c>
      <c r="L97" s="12" t="str">
        <f t="shared" si="13"/>
        <v/>
      </c>
      <c r="M97" t="str">
        <f t="shared" si="14"/>
        <v/>
      </c>
      <c r="N97">
        <f t="shared" si="15"/>
        <v>93</v>
      </c>
      <c r="Y97">
        <v>3.9605999999999995</v>
      </c>
      <c r="Z97" t="s">
        <v>68</v>
      </c>
    </row>
    <row r="98" spans="11:26" x14ac:dyDescent="0.25">
      <c r="K98" s="12" t="str">
        <f t="shared" si="12"/>
        <v/>
      </c>
      <c r="L98" s="12" t="str">
        <f t="shared" si="13"/>
        <v/>
      </c>
      <c r="M98" t="str">
        <f t="shared" si="14"/>
        <v/>
      </c>
      <c r="N98">
        <f t="shared" si="15"/>
        <v>94</v>
      </c>
      <c r="Y98">
        <v>3.9605999999999995</v>
      </c>
      <c r="Z98" t="s">
        <v>68</v>
      </c>
    </row>
    <row r="99" spans="11:26" x14ac:dyDescent="0.25">
      <c r="K99" s="12" t="str">
        <f t="shared" si="12"/>
        <v/>
      </c>
      <c r="L99" s="12" t="str">
        <f t="shared" si="13"/>
        <v/>
      </c>
      <c r="M99" t="str">
        <f t="shared" si="14"/>
        <v/>
      </c>
      <c r="N99">
        <f t="shared" si="15"/>
        <v>95</v>
      </c>
      <c r="Y99">
        <v>3.9605999999999995</v>
      </c>
      <c r="Z99" t="s">
        <v>68</v>
      </c>
    </row>
    <row r="100" spans="11:26" x14ac:dyDescent="0.25">
      <c r="K100" s="12" t="str">
        <f t="shared" si="12"/>
        <v/>
      </c>
      <c r="L100" s="12" t="str">
        <f t="shared" si="13"/>
        <v/>
      </c>
      <c r="M100" t="str">
        <f t="shared" si="14"/>
        <v/>
      </c>
      <c r="N100">
        <f t="shared" si="15"/>
        <v>96</v>
      </c>
      <c r="Y100">
        <v>3.9605999999999995</v>
      </c>
      <c r="Z100" t="s">
        <v>68</v>
      </c>
    </row>
    <row r="101" spans="11:26" x14ac:dyDescent="0.25">
      <c r="K101" s="12" t="str">
        <f t="shared" si="12"/>
        <v/>
      </c>
      <c r="L101" s="12" t="str">
        <f t="shared" si="13"/>
        <v/>
      </c>
      <c r="M101" t="str">
        <f t="shared" si="14"/>
        <v/>
      </c>
      <c r="N101">
        <f t="shared" si="15"/>
        <v>97</v>
      </c>
      <c r="Y101">
        <v>3.9605999999999995</v>
      </c>
      <c r="Z101" t="s">
        <v>68</v>
      </c>
    </row>
    <row r="102" spans="11:26" x14ac:dyDescent="0.25">
      <c r="K102" s="12" t="str">
        <f t="shared" si="12"/>
        <v/>
      </c>
      <c r="L102" s="12" t="str">
        <f t="shared" si="13"/>
        <v/>
      </c>
      <c r="M102" t="str">
        <f t="shared" si="14"/>
        <v/>
      </c>
      <c r="N102">
        <f t="shared" si="15"/>
        <v>98</v>
      </c>
      <c r="Y102">
        <v>4.2779999999999916</v>
      </c>
      <c r="Z102" t="s">
        <v>68</v>
      </c>
    </row>
    <row r="103" spans="11:26" x14ac:dyDescent="0.25">
      <c r="K103" s="12" t="str">
        <f t="shared" si="12"/>
        <v/>
      </c>
      <c r="L103" s="12" t="str">
        <f t="shared" si="13"/>
        <v/>
      </c>
      <c r="M103" t="str">
        <f t="shared" si="14"/>
        <v/>
      </c>
      <c r="N103">
        <f t="shared" si="15"/>
        <v>99</v>
      </c>
      <c r="Y103">
        <v>4.2779999999999916</v>
      </c>
      <c r="Z103" t="s">
        <v>68</v>
      </c>
    </row>
    <row r="104" spans="11:26" x14ac:dyDescent="0.25">
      <c r="K104" s="12" t="str">
        <f t="shared" si="12"/>
        <v/>
      </c>
      <c r="L104" s="12" t="str">
        <f t="shared" si="13"/>
        <v/>
      </c>
      <c r="M104" t="str">
        <f t="shared" si="14"/>
        <v/>
      </c>
      <c r="N104">
        <f t="shared" si="15"/>
        <v>100</v>
      </c>
      <c r="Y104">
        <v>3.8659999999999854</v>
      </c>
      <c r="Z104" t="s">
        <v>68</v>
      </c>
    </row>
    <row r="105" spans="11:26" x14ac:dyDescent="0.25">
      <c r="K105" s="12" t="str">
        <f t="shared" si="12"/>
        <v/>
      </c>
      <c r="L105" s="12" t="str">
        <f t="shared" si="13"/>
        <v/>
      </c>
      <c r="M105" t="str">
        <f t="shared" si="14"/>
        <v/>
      </c>
      <c r="N105">
        <f t="shared" si="15"/>
        <v>101</v>
      </c>
      <c r="Y105">
        <v>3.5780000000000314</v>
      </c>
      <c r="Z105" t="s">
        <v>68</v>
      </c>
    </row>
    <row r="106" spans="11:26" x14ac:dyDescent="0.25">
      <c r="K106" s="12" t="str">
        <f t="shared" si="12"/>
        <v/>
      </c>
      <c r="L106" s="12" t="str">
        <f t="shared" si="13"/>
        <v/>
      </c>
      <c r="M106" t="str">
        <f t="shared" si="14"/>
        <v/>
      </c>
      <c r="N106">
        <f t="shared" si="15"/>
        <v>102</v>
      </c>
      <c r="Y106">
        <v>3.7989999999999782</v>
      </c>
      <c r="Z106" t="s">
        <v>68</v>
      </c>
    </row>
    <row r="107" spans="11:26" x14ac:dyDescent="0.25">
      <c r="K107" s="12" t="str">
        <f t="shared" si="12"/>
        <v/>
      </c>
      <c r="L107" s="12" t="str">
        <f t="shared" si="13"/>
        <v/>
      </c>
      <c r="M107" t="str">
        <f t="shared" si="14"/>
        <v/>
      </c>
      <c r="N107">
        <f t="shared" si="15"/>
        <v>103</v>
      </c>
      <c r="Y107">
        <v>4.4134999999999991</v>
      </c>
      <c r="Z107" t="s">
        <v>68</v>
      </c>
    </row>
    <row r="108" spans="11:26" x14ac:dyDescent="0.25">
      <c r="K108" s="12" t="str">
        <f t="shared" si="12"/>
        <v/>
      </c>
      <c r="L108" s="12" t="str">
        <f t="shared" si="13"/>
        <v/>
      </c>
      <c r="M108" t="str">
        <f t="shared" si="14"/>
        <v/>
      </c>
      <c r="N108">
        <f t="shared" si="15"/>
        <v>104</v>
      </c>
      <c r="Y108">
        <v>4.4134999999999991</v>
      </c>
      <c r="Z108" t="s">
        <v>68</v>
      </c>
    </row>
    <row r="109" spans="11:26" x14ac:dyDescent="0.25">
      <c r="K109" s="12" t="str">
        <f t="shared" si="12"/>
        <v/>
      </c>
      <c r="L109" s="12" t="str">
        <f t="shared" si="13"/>
        <v/>
      </c>
      <c r="M109" t="str">
        <f t="shared" si="14"/>
        <v/>
      </c>
      <c r="N109">
        <f t="shared" si="15"/>
        <v>105</v>
      </c>
      <c r="Y109">
        <v>3.8000000000000114</v>
      </c>
      <c r="Z109" t="s">
        <v>68</v>
      </c>
    </row>
    <row r="110" spans="11:26" x14ac:dyDescent="0.25">
      <c r="K110" s="12" t="str">
        <f t="shared" si="12"/>
        <v/>
      </c>
      <c r="L110" s="12" t="str">
        <f t="shared" si="13"/>
        <v/>
      </c>
      <c r="M110" t="str">
        <f t="shared" si="14"/>
        <v/>
      </c>
      <c r="N110">
        <f t="shared" si="15"/>
        <v>106</v>
      </c>
      <c r="Y110">
        <v>3.8000000000000114</v>
      </c>
      <c r="Z110" t="s">
        <v>68</v>
      </c>
    </row>
    <row r="111" spans="11:26" x14ac:dyDescent="0.25">
      <c r="K111" s="12" t="str">
        <f t="shared" si="12"/>
        <v/>
      </c>
      <c r="L111" s="12" t="str">
        <f t="shared" si="13"/>
        <v/>
      </c>
      <c r="M111" t="str">
        <f t="shared" si="14"/>
        <v/>
      </c>
      <c r="N111">
        <f t="shared" si="15"/>
        <v>107</v>
      </c>
      <c r="Y111" t="s">
        <v>68</v>
      </c>
      <c r="Z111" t="s">
        <v>68</v>
      </c>
    </row>
    <row r="112" spans="11:26" x14ac:dyDescent="0.25">
      <c r="K112" s="12" t="str">
        <f t="shared" si="12"/>
        <v/>
      </c>
      <c r="L112" s="12" t="str">
        <f t="shared" si="13"/>
        <v/>
      </c>
      <c r="M112" t="str">
        <f t="shared" si="14"/>
        <v/>
      </c>
      <c r="N112">
        <f t="shared" si="15"/>
        <v>108</v>
      </c>
      <c r="Y112" t="s">
        <v>68</v>
      </c>
      <c r="Z112" t="s">
        <v>68</v>
      </c>
    </row>
    <row r="113" spans="11:26" x14ac:dyDescent="0.25">
      <c r="K113" s="12" t="str">
        <f t="shared" si="12"/>
        <v/>
      </c>
      <c r="L113" s="12" t="str">
        <f t="shared" si="13"/>
        <v/>
      </c>
      <c r="M113" t="str">
        <f t="shared" si="14"/>
        <v/>
      </c>
      <c r="N113">
        <f t="shared" si="15"/>
        <v>109</v>
      </c>
      <c r="Y113" t="s">
        <v>68</v>
      </c>
      <c r="Z113" t="s">
        <v>68</v>
      </c>
    </row>
    <row r="114" spans="11:26" x14ac:dyDescent="0.25">
      <c r="K114" s="12" t="str">
        <f t="shared" si="12"/>
        <v/>
      </c>
      <c r="L114" s="12" t="str">
        <f t="shared" si="13"/>
        <v/>
      </c>
      <c r="M114" t="str">
        <f t="shared" si="14"/>
        <v/>
      </c>
      <c r="N114">
        <f t="shared" si="15"/>
        <v>110</v>
      </c>
      <c r="Y114" t="s">
        <v>68</v>
      </c>
      <c r="Z114" t="s">
        <v>68</v>
      </c>
    </row>
    <row r="115" spans="11:26" x14ac:dyDescent="0.25">
      <c r="K115" s="12" t="str">
        <f t="shared" si="12"/>
        <v/>
      </c>
      <c r="L115" s="12" t="str">
        <f t="shared" si="13"/>
        <v/>
      </c>
      <c r="M115" t="str">
        <f t="shared" si="14"/>
        <v/>
      </c>
      <c r="N115">
        <f t="shared" si="15"/>
        <v>111</v>
      </c>
      <c r="Y115" t="s">
        <v>68</v>
      </c>
      <c r="Z115" t="s">
        <v>68</v>
      </c>
    </row>
    <row r="116" spans="11:26" x14ac:dyDescent="0.25">
      <c r="K116" s="12" t="str">
        <f t="shared" si="12"/>
        <v/>
      </c>
      <c r="L116" s="12" t="str">
        <f t="shared" si="13"/>
        <v/>
      </c>
      <c r="M116" t="str">
        <f t="shared" si="14"/>
        <v/>
      </c>
      <c r="N116">
        <f t="shared" si="15"/>
        <v>112</v>
      </c>
      <c r="Y116" t="s">
        <v>68</v>
      </c>
      <c r="Z116" t="s">
        <v>68</v>
      </c>
    </row>
    <row r="117" spans="11:26" x14ac:dyDescent="0.25">
      <c r="K117" s="12" t="str">
        <f t="shared" si="12"/>
        <v/>
      </c>
      <c r="L117" s="12" t="str">
        <f t="shared" si="13"/>
        <v/>
      </c>
      <c r="M117" t="str">
        <f t="shared" si="14"/>
        <v/>
      </c>
      <c r="N117">
        <f t="shared" si="15"/>
        <v>113</v>
      </c>
      <c r="Y117" t="s">
        <v>68</v>
      </c>
      <c r="Z117" t="s">
        <v>68</v>
      </c>
    </row>
    <row r="118" spans="11:26" x14ac:dyDescent="0.25">
      <c r="K118" s="12" t="str">
        <f t="shared" si="12"/>
        <v/>
      </c>
      <c r="L118" s="12" t="str">
        <f t="shared" si="13"/>
        <v/>
      </c>
      <c r="M118" t="str">
        <f t="shared" si="14"/>
        <v/>
      </c>
      <c r="N118">
        <f t="shared" si="15"/>
        <v>114</v>
      </c>
      <c r="Y118" t="s">
        <v>68</v>
      </c>
      <c r="Z118" t="s">
        <v>68</v>
      </c>
    </row>
    <row r="119" spans="11:26" x14ac:dyDescent="0.25">
      <c r="K119" s="12" t="str">
        <f t="shared" si="12"/>
        <v/>
      </c>
      <c r="L119" s="12" t="str">
        <f t="shared" si="13"/>
        <v/>
      </c>
      <c r="M119" t="str">
        <f t="shared" si="14"/>
        <v/>
      </c>
      <c r="N119">
        <f t="shared" si="15"/>
        <v>115</v>
      </c>
      <c r="Y119" t="s">
        <v>68</v>
      </c>
      <c r="Z119" t="s">
        <v>68</v>
      </c>
    </row>
    <row r="120" spans="11:26" x14ac:dyDescent="0.25">
      <c r="K120" s="12" t="str">
        <f t="shared" si="12"/>
        <v/>
      </c>
      <c r="L120" s="12" t="str">
        <f t="shared" si="13"/>
        <v/>
      </c>
      <c r="M120" t="str">
        <f t="shared" si="14"/>
        <v/>
      </c>
      <c r="N120">
        <f t="shared" si="15"/>
        <v>116</v>
      </c>
      <c r="Y120" t="s">
        <v>68</v>
      </c>
      <c r="Z120" t="s">
        <v>68</v>
      </c>
    </row>
    <row r="121" spans="11:26" x14ac:dyDescent="0.25">
      <c r="K121" s="12" t="str">
        <f t="shared" si="12"/>
        <v/>
      </c>
      <c r="L121" s="12" t="str">
        <f t="shared" si="13"/>
        <v/>
      </c>
      <c r="M121" t="str">
        <f t="shared" si="14"/>
        <v/>
      </c>
      <c r="N121">
        <f t="shared" si="15"/>
        <v>117</v>
      </c>
      <c r="Y121" t="s">
        <v>68</v>
      </c>
      <c r="Z121" t="s">
        <v>68</v>
      </c>
    </row>
    <row r="122" spans="11:26" x14ac:dyDescent="0.25">
      <c r="K122" s="12" t="str">
        <f t="shared" si="12"/>
        <v/>
      </c>
      <c r="L122" s="12" t="str">
        <f t="shared" si="13"/>
        <v/>
      </c>
      <c r="M122" t="str">
        <f t="shared" si="14"/>
        <v/>
      </c>
      <c r="N122">
        <f t="shared" si="15"/>
        <v>118</v>
      </c>
      <c r="Y122" t="s">
        <v>68</v>
      </c>
      <c r="Z122" t="s">
        <v>68</v>
      </c>
    </row>
    <row r="123" spans="11:26" x14ac:dyDescent="0.25">
      <c r="K123" s="12" t="str">
        <f t="shared" si="12"/>
        <v/>
      </c>
      <c r="L123" s="12" t="str">
        <f t="shared" si="13"/>
        <v/>
      </c>
      <c r="M123" t="str">
        <f t="shared" si="14"/>
        <v/>
      </c>
      <c r="N123">
        <f t="shared" si="15"/>
        <v>119</v>
      </c>
      <c r="Y123" t="s">
        <v>68</v>
      </c>
      <c r="Z123" t="s">
        <v>68</v>
      </c>
    </row>
    <row r="124" spans="11:26" x14ac:dyDescent="0.25">
      <c r="K124" s="12" t="str">
        <f t="shared" si="12"/>
        <v/>
      </c>
      <c r="L124" s="12" t="str">
        <f t="shared" si="13"/>
        <v/>
      </c>
      <c r="M124" t="str">
        <f t="shared" si="14"/>
        <v/>
      </c>
      <c r="N124">
        <f t="shared" si="15"/>
        <v>120</v>
      </c>
      <c r="Y124" t="s">
        <v>68</v>
      </c>
      <c r="Z124" t="s">
        <v>68</v>
      </c>
    </row>
    <row r="125" spans="11:26" x14ac:dyDescent="0.25">
      <c r="K125" s="12" t="str">
        <f t="shared" si="12"/>
        <v/>
      </c>
      <c r="L125" s="12" t="str">
        <f t="shared" si="13"/>
        <v/>
      </c>
      <c r="M125" t="str">
        <f t="shared" si="14"/>
        <v/>
      </c>
      <c r="N125">
        <f t="shared" si="15"/>
        <v>121</v>
      </c>
      <c r="Y125" t="s">
        <v>68</v>
      </c>
      <c r="Z125" t="s">
        <v>68</v>
      </c>
    </row>
    <row r="126" spans="11:26" x14ac:dyDescent="0.25">
      <c r="K126" s="12" t="str">
        <f t="shared" si="12"/>
        <v/>
      </c>
      <c r="L126" s="12" t="str">
        <f t="shared" si="13"/>
        <v/>
      </c>
      <c r="M126" t="str">
        <f t="shared" si="14"/>
        <v/>
      </c>
      <c r="N126">
        <f t="shared" si="15"/>
        <v>122</v>
      </c>
      <c r="Y126" t="s">
        <v>68</v>
      </c>
      <c r="Z126" t="s">
        <v>68</v>
      </c>
    </row>
    <row r="127" spans="11:26" x14ac:dyDescent="0.25">
      <c r="K127" s="12" t="str">
        <f t="shared" si="12"/>
        <v/>
      </c>
      <c r="L127" s="12" t="str">
        <f t="shared" si="13"/>
        <v/>
      </c>
      <c r="M127" t="str">
        <f t="shared" si="14"/>
        <v/>
      </c>
      <c r="N127">
        <f t="shared" si="15"/>
        <v>123</v>
      </c>
      <c r="Y127" t="s">
        <v>68</v>
      </c>
      <c r="Z127" t="s">
        <v>68</v>
      </c>
    </row>
    <row r="128" spans="11:26" x14ac:dyDescent="0.25">
      <c r="K128" s="12" t="str">
        <f t="shared" si="12"/>
        <v/>
      </c>
      <c r="L128" s="12" t="str">
        <f t="shared" si="13"/>
        <v/>
      </c>
      <c r="M128" t="str">
        <f t="shared" si="14"/>
        <v/>
      </c>
      <c r="N128">
        <f t="shared" si="15"/>
        <v>124</v>
      </c>
      <c r="Y128" t="s">
        <v>68</v>
      </c>
      <c r="Z128" t="s">
        <v>68</v>
      </c>
    </row>
    <row r="129" spans="11:26" x14ac:dyDescent="0.25">
      <c r="K129" s="12" t="str">
        <f t="shared" si="12"/>
        <v/>
      </c>
      <c r="L129" s="12" t="str">
        <f t="shared" si="13"/>
        <v/>
      </c>
      <c r="M129" t="str">
        <f t="shared" si="14"/>
        <v/>
      </c>
      <c r="N129">
        <f t="shared" si="15"/>
        <v>125</v>
      </c>
      <c r="Y129" t="s">
        <v>68</v>
      </c>
      <c r="Z129" t="s">
        <v>68</v>
      </c>
    </row>
    <row r="130" spans="11:26" x14ac:dyDescent="0.25">
      <c r="K130" s="12" t="str">
        <f t="shared" si="12"/>
        <v/>
      </c>
      <c r="L130" s="12" t="str">
        <f t="shared" si="13"/>
        <v/>
      </c>
      <c r="M130" t="str">
        <f t="shared" si="14"/>
        <v/>
      </c>
      <c r="N130">
        <f t="shared" si="15"/>
        <v>126</v>
      </c>
      <c r="Y130" t="s">
        <v>68</v>
      </c>
      <c r="Z130" t="s">
        <v>68</v>
      </c>
    </row>
    <row r="131" spans="11:26" x14ac:dyDescent="0.25">
      <c r="K131" s="12" t="str">
        <f t="shared" si="12"/>
        <v/>
      </c>
      <c r="L131" s="12" t="str">
        <f t="shared" si="13"/>
        <v/>
      </c>
      <c r="M131" t="str">
        <f t="shared" si="14"/>
        <v/>
      </c>
      <c r="N131">
        <f t="shared" si="15"/>
        <v>127</v>
      </c>
      <c r="Y131" t="s">
        <v>68</v>
      </c>
      <c r="Z131" t="s">
        <v>68</v>
      </c>
    </row>
    <row r="132" spans="11:26" x14ac:dyDescent="0.25">
      <c r="K132" s="12" t="str">
        <f t="shared" si="12"/>
        <v/>
      </c>
      <c r="L132" s="12" t="str">
        <f t="shared" si="13"/>
        <v/>
      </c>
      <c r="M132" t="str">
        <f t="shared" si="14"/>
        <v/>
      </c>
      <c r="N132">
        <f t="shared" si="15"/>
        <v>128</v>
      </c>
      <c r="Y132" t="s">
        <v>68</v>
      </c>
      <c r="Z132" t="s">
        <v>68</v>
      </c>
    </row>
    <row r="133" spans="11:26" x14ac:dyDescent="0.25">
      <c r="K133" s="12" t="str">
        <f t="shared" ref="K133:K196" si="16">IF(L133="","",K132+L133)</f>
        <v/>
      </c>
      <c r="L133" s="12" t="str">
        <f t="shared" ref="L133:L196" si="17">IF(COUNTBLANK(M133)&gt;0,"",INDEX($V$4:$V$34,M133+1,1)/INDEX($R$5:$R$34,M133,1))</f>
        <v/>
      </c>
      <c r="M133" t="str">
        <f t="shared" ref="M133:M196" si="18">IF(K132&lt;U$34,MATCH(K132+J$1/10,$U$4:$U$34,1),"")</f>
        <v/>
      </c>
      <c r="N133">
        <f t="shared" si="15"/>
        <v>129</v>
      </c>
      <c r="Y133" t="s">
        <v>68</v>
      </c>
      <c r="Z133" t="s">
        <v>68</v>
      </c>
    </row>
    <row r="134" spans="11:26" x14ac:dyDescent="0.25">
      <c r="K134" s="12" t="str">
        <f t="shared" si="16"/>
        <v/>
      </c>
      <c r="L134" s="12" t="str">
        <f t="shared" si="17"/>
        <v/>
      </c>
      <c r="M134" t="str">
        <f t="shared" si="18"/>
        <v/>
      </c>
      <c r="N134">
        <f t="shared" ref="N134:N197" si="19">N133+1</f>
        <v>130</v>
      </c>
      <c r="Y134" t="s">
        <v>68</v>
      </c>
      <c r="Z134" t="s">
        <v>68</v>
      </c>
    </row>
    <row r="135" spans="11:26" x14ac:dyDescent="0.25">
      <c r="K135" s="12" t="str">
        <f t="shared" si="16"/>
        <v/>
      </c>
      <c r="L135" s="12" t="str">
        <f t="shared" si="17"/>
        <v/>
      </c>
      <c r="M135" t="str">
        <f t="shared" si="18"/>
        <v/>
      </c>
      <c r="N135">
        <f t="shared" si="19"/>
        <v>131</v>
      </c>
      <c r="Y135" t="s">
        <v>68</v>
      </c>
      <c r="Z135" t="s">
        <v>68</v>
      </c>
    </row>
    <row r="136" spans="11:26" x14ac:dyDescent="0.25">
      <c r="K136" s="12" t="str">
        <f t="shared" si="16"/>
        <v/>
      </c>
      <c r="L136" s="12" t="str">
        <f t="shared" si="17"/>
        <v/>
      </c>
      <c r="M136" t="str">
        <f t="shared" si="18"/>
        <v/>
      </c>
      <c r="N136">
        <f t="shared" si="19"/>
        <v>132</v>
      </c>
      <c r="Y136" t="s">
        <v>68</v>
      </c>
      <c r="Z136" t="s">
        <v>68</v>
      </c>
    </row>
    <row r="137" spans="11:26" x14ac:dyDescent="0.25">
      <c r="K137" s="12" t="str">
        <f t="shared" si="16"/>
        <v/>
      </c>
      <c r="L137" s="12" t="str">
        <f t="shared" si="17"/>
        <v/>
      </c>
      <c r="M137" t="str">
        <f t="shared" si="18"/>
        <v/>
      </c>
      <c r="N137">
        <f t="shared" si="19"/>
        <v>133</v>
      </c>
      <c r="Y137" t="s">
        <v>68</v>
      </c>
      <c r="Z137" t="s">
        <v>68</v>
      </c>
    </row>
    <row r="138" spans="11:26" x14ac:dyDescent="0.25">
      <c r="K138" s="12" t="str">
        <f t="shared" si="16"/>
        <v/>
      </c>
      <c r="L138" s="12" t="str">
        <f t="shared" si="17"/>
        <v/>
      </c>
      <c r="M138" t="str">
        <f t="shared" si="18"/>
        <v/>
      </c>
      <c r="N138">
        <f t="shared" si="19"/>
        <v>134</v>
      </c>
      <c r="Y138" t="s">
        <v>68</v>
      </c>
      <c r="Z138" t="s">
        <v>68</v>
      </c>
    </row>
    <row r="139" spans="11:26" x14ac:dyDescent="0.25">
      <c r="K139" s="12" t="str">
        <f t="shared" si="16"/>
        <v/>
      </c>
      <c r="L139" s="12" t="str">
        <f t="shared" si="17"/>
        <v/>
      </c>
      <c r="M139" t="str">
        <f t="shared" si="18"/>
        <v/>
      </c>
      <c r="N139">
        <f t="shared" si="19"/>
        <v>135</v>
      </c>
      <c r="Y139" t="s">
        <v>68</v>
      </c>
      <c r="Z139" t="s">
        <v>68</v>
      </c>
    </row>
    <row r="140" spans="11:26" x14ac:dyDescent="0.25">
      <c r="K140" s="12" t="str">
        <f t="shared" si="16"/>
        <v/>
      </c>
      <c r="L140" s="12" t="str">
        <f t="shared" si="17"/>
        <v/>
      </c>
      <c r="M140" t="str">
        <f t="shared" si="18"/>
        <v/>
      </c>
      <c r="N140">
        <f t="shared" si="19"/>
        <v>136</v>
      </c>
      <c r="Y140" t="s">
        <v>68</v>
      </c>
      <c r="Z140" t="s">
        <v>68</v>
      </c>
    </row>
    <row r="141" spans="11:26" x14ac:dyDescent="0.25">
      <c r="K141" s="12" t="str">
        <f t="shared" si="16"/>
        <v/>
      </c>
      <c r="L141" s="12" t="str">
        <f t="shared" si="17"/>
        <v/>
      </c>
      <c r="M141" t="str">
        <f t="shared" si="18"/>
        <v/>
      </c>
      <c r="N141">
        <f t="shared" si="19"/>
        <v>137</v>
      </c>
      <c r="Y141" t="s">
        <v>68</v>
      </c>
      <c r="Z141" t="s">
        <v>68</v>
      </c>
    </row>
    <row r="142" spans="11:26" x14ac:dyDescent="0.25">
      <c r="K142" s="12" t="str">
        <f t="shared" si="16"/>
        <v/>
      </c>
      <c r="L142" s="12" t="str">
        <f t="shared" si="17"/>
        <v/>
      </c>
      <c r="M142" t="str">
        <f t="shared" si="18"/>
        <v/>
      </c>
      <c r="N142">
        <f t="shared" si="19"/>
        <v>138</v>
      </c>
      <c r="Y142" t="s">
        <v>68</v>
      </c>
      <c r="Z142" t="s">
        <v>68</v>
      </c>
    </row>
    <row r="143" spans="11:26" x14ac:dyDescent="0.25">
      <c r="K143" s="12" t="str">
        <f t="shared" si="16"/>
        <v/>
      </c>
      <c r="L143" s="12" t="str">
        <f t="shared" si="17"/>
        <v/>
      </c>
      <c r="M143" t="str">
        <f t="shared" si="18"/>
        <v/>
      </c>
      <c r="N143">
        <f t="shared" si="19"/>
        <v>139</v>
      </c>
      <c r="Y143" t="s">
        <v>68</v>
      </c>
      <c r="Z143" t="s">
        <v>68</v>
      </c>
    </row>
    <row r="144" spans="11:26" x14ac:dyDescent="0.25">
      <c r="K144" s="12" t="str">
        <f t="shared" si="16"/>
        <v/>
      </c>
      <c r="L144" s="12" t="str">
        <f t="shared" si="17"/>
        <v/>
      </c>
      <c r="M144" t="str">
        <f t="shared" si="18"/>
        <v/>
      </c>
      <c r="N144">
        <f t="shared" si="19"/>
        <v>140</v>
      </c>
      <c r="Y144" t="s">
        <v>68</v>
      </c>
      <c r="Z144" t="s">
        <v>68</v>
      </c>
    </row>
    <row r="145" spans="11:26" x14ac:dyDescent="0.25">
      <c r="K145" s="12" t="str">
        <f t="shared" si="16"/>
        <v/>
      </c>
      <c r="L145" s="12" t="str">
        <f t="shared" si="17"/>
        <v/>
      </c>
      <c r="M145" t="str">
        <f t="shared" si="18"/>
        <v/>
      </c>
      <c r="N145">
        <f t="shared" si="19"/>
        <v>141</v>
      </c>
      <c r="Y145" t="s">
        <v>68</v>
      </c>
      <c r="Z145" t="s">
        <v>68</v>
      </c>
    </row>
    <row r="146" spans="11:26" x14ac:dyDescent="0.25">
      <c r="K146" s="12" t="str">
        <f t="shared" si="16"/>
        <v/>
      </c>
      <c r="L146" s="12" t="str">
        <f t="shared" si="17"/>
        <v/>
      </c>
      <c r="M146" t="str">
        <f t="shared" si="18"/>
        <v/>
      </c>
      <c r="N146">
        <f t="shared" si="19"/>
        <v>142</v>
      </c>
      <c r="Y146" t="s">
        <v>68</v>
      </c>
      <c r="Z146" t="s">
        <v>68</v>
      </c>
    </row>
    <row r="147" spans="11:26" x14ac:dyDescent="0.25">
      <c r="K147" s="12" t="str">
        <f t="shared" si="16"/>
        <v/>
      </c>
      <c r="L147" s="12" t="str">
        <f t="shared" si="17"/>
        <v/>
      </c>
      <c r="M147" t="str">
        <f t="shared" si="18"/>
        <v/>
      </c>
      <c r="N147">
        <f t="shared" si="19"/>
        <v>143</v>
      </c>
      <c r="Y147" t="s">
        <v>68</v>
      </c>
      <c r="Z147" t="s">
        <v>68</v>
      </c>
    </row>
    <row r="148" spans="11:26" x14ac:dyDescent="0.25">
      <c r="K148" s="12" t="str">
        <f t="shared" si="16"/>
        <v/>
      </c>
      <c r="L148" s="12" t="str">
        <f t="shared" si="17"/>
        <v/>
      </c>
      <c r="M148" t="str">
        <f t="shared" si="18"/>
        <v/>
      </c>
      <c r="N148">
        <f t="shared" si="19"/>
        <v>144</v>
      </c>
      <c r="Y148" t="s">
        <v>68</v>
      </c>
      <c r="Z148" t="s">
        <v>68</v>
      </c>
    </row>
    <row r="149" spans="11:26" x14ac:dyDescent="0.25">
      <c r="K149" s="12" t="str">
        <f t="shared" si="16"/>
        <v/>
      </c>
      <c r="L149" s="12" t="str">
        <f t="shared" si="17"/>
        <v/>
      </c>
      <c r="M149" t="str">
        <f t="shared" si="18"/>
        <v/>
      </c>
      <c r="N149">
        <f t="shared" si="19"/>
        <v>145</v>
      </c>
      <c r="Y149" t="s">
        <v>68</v>
      </c>
      <c r="Z149" t="s">
        <v>68</v>
      </c>
    </row>
    <row r="150" spans="11:26" x14ac:dyDescent="0.25">
      <c r="K150" s="12" t="str">
        <f t="shared" si="16"/>
        <v/>
      </c>
      <c r="L150" s="12" t="str">
        <f t="shared" si="17"/>
        <v/>
      </c>
      <c r="M150" t="str">
        <f t="shared" si="18"/>
        <v/>
      </c>
      <c r="N150">
        <f t="shared" si="19"/>
        <v>146</v>
      </c>
      <c r="Y150" t="s">
        <v>68</v>
      </c>
      <c r="Z150" t="s">
        <v>68</v>
      </c>
    </row>
    <row r="151" spans="11:26" x14ac:dyDescent="0.25">
      <c r="K151" s="12" t="str">
        <f t="shared" si="16"/>
        <v/>
      </c>
      <c r="L151" s="12" t="str">
        <f t="shared" si="17"/>
        <v/>
      </c>
      <c r="M151" t="str">
        <f t="shared" si="18"/>
        <v/>
      </c>
      <c r="N151">
        <f t="shared" si="19"/>
        <v>147</v>
      </c>
      <c r="Y151" t="s">
        <v>68</v>
      </c>
      <c r="Z151" t="s">
        <v>68</v>
      </c>
    </row>
    <row r="152" spans="11:26" x14ac:dyDescent="0.25">
      <c r="K152" s="12" t="str">
        <f t="shared" si="16"/>
        <v/>
      </c>
      <c r="L152" s="12" t="str">
        <f t="shared" si="17"/>
        <v/>
      </c>
      <c r="M152" t="str">
        <f t="shared" si="18"/>
        <v/>
      </c>
      <c r="N152">
        <f t="shared" si="19"/>
        <v>148</v>
      </c>
      <c r="Y152" t="s">
        <v>68</v>
      </c>
      <c r="Z152" t="s">
        <v>68</v>
      </c>
    </row>
    <row r="153" spans="11:26" x14ac:dyDescent="0.25">
      <c r="K153" s="12" t="str">
        <f t="shared" si="16"/>
        <v/>
      </c>
      <c r="L153" s="12" t="str">
        <f t="shared" si="17"/>
        <v/>
      </c>
      <c r="M153" t="str">
        <f t="shared" si="18"/>
        <v/>
      </c>
      <c r="N153">
        <f t="shared" si="19"/>
        <v>149</v>
      </c>
      <c r="Y153" t="s">
        <v>68</v>
      </c>
      <c r="Z153" t="s">
        <v>68</v>
      </c>
    </row>
    <row r="154" spans="11:26" x14ac:dyDescent="0.25">
      <c r="K154" s="12" t="str">
        <f t="shared" si="16"/>
        <v/>
      </c>
      <c r="L154" s="12" t="str">
        <f t="shared" si="17"/>
        <v/>
      </c>
      <c r="M154" t="str">
        <f t="shared" si="18"/>
        <v/>
      </c>
      <c r="N154">
        <f t="shared" si="19"/>
        <v>150</v>
      </c>
      <c r="Y154" t="s">
        <v>68</v>
      </c>
      <c r="Z154" t="s">
        <v>68</v>
      </c>
    </row>
    <row r="155" spans="11:26" x14ac:dyDescent="0.25">
      <c r="K155" s="12" t="str">
        <f t="shared" si="16"/>
        <v/>
      </c>
      <c r="L155" s="12" t="str">
        <f t="shared" si="17"/>
        <v/>
      </c>
      <c r="M155" t="str">
        <f t="shared" si="18"/>
        <v/>
      </c>
      <c r="N155">
        <f t="shared" si="19"/>
        <v>151</v>
      </c>
      <c r="Y155" t="s">
        <v>68</v>
      </c>
      <c r="Z155" t="s">
        <v>68</v>
      </c>
    </row>
    <row r="156" spans="11:26" x14ac:dyDescent="0.25">
      <c r="K156" s="12" t="str">
        <f t="shared" si="16"/>
        <v/>
      </c>
      <c r="L156" s="12" t="str">
        <f t="shared" si="17"/>
        <v/>
      </c>
      <c r="M156" t="str">
        <f t="shared" si="18"/>
        <v/>
      </c>
      <c r="N156">
        <f t="shared" si="19"/>
        <v>152</v>
      </c>
      <c r="Y156" t="s">
        <v>68</v>
      </c>
      <c r="Z156" t="s">
        <v>68</v>
      </c>
    </row>
    <row r="157" spans="11:26" x14ac:dyDescent="0.25">
      <c r="K157" s="12" t="str">
        <f t="shared" si="16"/>
        <v/>
      </c>
      <c r="L157" s="12" t="str">
        <f t="shared" si="17"/>
        <v/>
      </c>
      <c r="M157" t="str">
        <f t="shared" si="18"/>
        <v/>
      </c>
      <c r="N157">
        <f t="shared" si="19"/>
        <v>153</v>
      </c>
      <c r="Y157" t="s">
        <v>68</v>
      </c>
      <c r="Z157" t="s">
        <v>68</v>
      </c>
    </row>
    <row r="158" spans="11:26" x14ac:dyDescent="0.25">
      <c r="K158" s="12" t="str">
        <f t="shared" si="16"/>
        <v/>
      </c>
      <c r="L158" s="12" t="str">
        <f t="shared" si="17"/>
        <v/>
      </c>
      <c r="M158" t="str">
        <f t="shared" si="18"/>
        <v/>
      </c>
      <c r="N158">
        <f t="shared" si="19"/>
        <v>154</v>
      </c>
      <c r="Y158" t="s">
        <v>68</v>
      </c>
      <c r="Z158" t="s">
        <v>68</v>
      </c>
    </row>
    <row r="159" spans="11:26" x14ac:dyDescent="0.25">
      <c r="K159" s="12" t="str">
        <f t="shared" si="16"/>
        <v/>
      </c>
      <c r="L159" s="12" t="str">
        <f t="shared" si="17"/>
        <v/>
      </c>
      <c r="M159" t="str">
        <f t="shared" si="18"/>
        <v/>
      </c>
      <c r="N159">
        <f t="shared" si="19"/>
        <v>155</v>
      </c>
      <c r="Y159" t="s">
        <v>68</v>
      </c>
      <c r="Z159" t="s">
        <v>68</v>
      </c>
    </row>
    <row r="160" spans="11:26" x14ac:dyDescent="0.25">
      <c r="K160" s="12" t="str">
        <f t="shared" si="16"/>
        <v/>
      </c>
      <c r="L160" s="12" t="str">
        <f t="shared" si="17"/>
        <v/>
      </c>
      <c r="M160" t="str">
        <f t="shared" si="18"/>
        <v/>
      </c>
      <c r="N160">
        <f t="shared" si="19"/>
        <v>156</v>
      </c>
      <c r="Y160" t="s">
        <v>68</v>
      </c>
      <c r="Z160" t="s">
        <v>68</v>
      </c>
    </row>
    <row r="161" spans="11:26" x14ac:dyDescent="0.25">
      <c r="K161" s="12" t="str">
        <f t="shared" si="16"/>
        <v/>
      </c>
      <c r="L161" s="12" t="str">
        <f t="shared" si="17"/>
        <v/>
      </c>
      <c r="M161" t="str">
        <f t="shared" si="18"/>
        <v/>
      </c>
      <c r="N161">
        <f t="shared" si="19"/>
        <v>157</v>
      </c>
      <c r="Y161" t="s">
        <v>68</v>
      </c>
      <c r="Z161" t="s">
        <v>68</v>
      </c>
    </row>
    <row r="162" spans="11:26" x14ac:dyDescent="0.25">
      <c r="K162" s="12" t="str">
        <f t="shared" si="16"/>
        <v/>
      </c>
      <c r="L162" s="12" t="str">
        <f t="shared" si="17"/>
        <v/>
      </c>
      <c r="M162" t="str">
        <f t="shared" si="18"/>
        <v/>
      </c>
      <c r="N162">
        <f t="shared" si="19"/>
        <v>158</v>
      </c>
      <c r="Y162" t="s">
        <v>68</v>
      </c>
      <c r="Z162" t="s">
        <v>68</v>
      </c>
    </row>
    <row r="163" spans="11:26" x14ac:dyDescent="0.25">
      <c r="K163" s="12" t="str">
        <f t="shared" si="16"/>
        <v/>
      </c>
      <c r="L163" s="12" t="str">
        <f t="shared" si="17"/>
        <v/>
      </c>
      <c r="M163" t="str">
        <f t="shared" si="18"/>
        <v/>
      </c>
      <c r="N163">
        <f t="shared" si="19"/>
        <v>159</v>
      </c>
      <c r="Y163" t="s">
        <v>68</v>
      </c>
      <c r="Z163" t="s">
        <v>68</v>
      </c>
    </row>
    <row r="164" spans="11:26" x14ac:dyDescent="0.25">
      <c r="K164" s="12" t="str">
        <f t="shared" si="16"/>
        <v/>
      </c>
      <c r="L164" s="12" t="str">
        <f t="shared" si="17"/>
        <v/>
      </c>
      <c r="M164" t="str">
        <f t="shared" si="18"/>
        <v/>
      </c>
      <c r="N164">
        <f t="shared" si="19"/>
        <v>160</v>
      </c>
      <c r="Y164" t="s">
        <v>68</v>
      </c>
      <c r="Z164" t="s">
        <v>68</v>
      </c>
    </row>
    <row r="165" spans="11:26" x14ac:dyDescent="0.25">
      <c r="K165" s="12" t="str">
        <f t="shared" si="16"/>
        <v/>
      </c>
      <c r="L165" s="12" t="str">
        <f t="shared" si="17"/>
        <v/>
      </c>
      <c r="M165" t="str">
        <f t="shared" si="18"/>
        <v/>
      </c>
      <c r="N165">
        <f t="shared" si="19"/>
        <v>161</v>
      </c>
      <c r="Y165" t="s">
        <v>68</v>
      </c>
      <c r="Z165" t="s">
        <v>68</v>
      </c>
    </row>
    <row r="166" spans="11:26" x14ac:dyDescent="0.25">
      <c r="K166" s="12" t="str">
        <f t="shared" si="16"/>
        <v/>
      </c>
      <c r="L166" s="12" t="str">
        <f t="shared" si="17"/>
        <v/>
      </c>
      <c r="M166" t="str">
        <f t="shared" si="18"/>
        <v/>
      </c>
      <c r="N166">
        <f t="shared" si="19"/>
        <v>162</v>
      </c>
      <c r="Y166" t="s">
        <v>68</v>
      </c>
      <c r="Z166" t="s">
        <v>68</v>
      </c>
    </row>
    <row r="167" spans="11:26" x14ac:dyDescent="0.25">
      <c r="K167" s="12" t="str">
        <f t="shared" si="16"/>
        <v/>
      </c>
      <c r="L167" s="12" t="str">
        <f t="shared" si="17"/>
        <v/>
      </c>
      <c r="M167" t="str">
        <f t="shared" si="18"/>
        <v/>
      </c>
      <c r="N167">
        <f t="shared" si="19"/>
        <v>163</v>
      </c>
      <c r="Y167" t="s">
        <v>68</v>
      </c>
      <c r="Z167" t="s">
        <v>68</v>
      </c>
    </row>
    <row r="168" spans="11:26" x14ac:dyDescent="0.25">
      <c r="K168" s="12" t="str">
        <f t="shared" si="16"/>
        <v/>
      </c>
      <c r="L168" s="12" t="str">
        <f t="shared" si="17"/>
        <v/>
      </c>
      <c r="M168" t="str">
        <f t="shared" si="18"/>
        <v/>
      </c>
      <c r="N168">
        <f t="shared" si="19"/>
        <v>164</v>
      </c>
      <c r="Y168" t="s">
        <v>68</v>
      </c>
      <c r="Z168" t="s">
        <v>68</v>
      </c>
    </row>
    <row r="169" spans="11:26" x14ac:dyDescent="0.25">
      <c r="K169" s="12" t="str">
        <f t="shared" si="16"/>
        <v/>
      </c>
      <c r="L169" s="12" t="str">
        <f t="shared" si="17"/>
        <v/>
      </c>
      <c r="M169" t="str">
        <f t="shared" si="18"/>
        <v/>
      </c>
      <c r="N169">
        <f t="shared" si="19"/>
        <v>165</v>
      </c>
      <c r="Y169" t="s">
        <v>68</v>
      </c>
      <c r="Z169" t="s">
        <v>68</v>
      </c>
    </row>
    <row r="170" spans="11:26" x14ac:dyDescent="0.25">
      <c r="K170" s="12" t="str">
        <f t="shared" si="16"/>
        <v/>
      </c>
      <c r="L170" s="12" t="str">
        <f t="shared" si="17"/>
        <v/>
      </c>
      <c r="M170" t="str">
        <f t="shared" si="18"/>
        <v/>
      </c>
      <c r="N170">
        <f t="shared" si="19"/>
        <v>166</v>
      </c>
      <c r="Y170" t="s">
        <v>68</v>
      </c>
      <c r="Z170" t="s">
        <v>68</v>
      </c>
    </row>
    <row r="171" spans="11:26" x14ac:dyDescent="0.25">
      <c r="K171" s="12" t="str">
        <f t="shared" si="16"/>
        <v/>
      </c>
      <c r="L171" s="12" t="str">
        <f t="shared" si="17"/>
        <v/>
      </c>
      <c r="M171" t="str">
        <f t="shared" si="18"/>
        <v/>
      </c>
      <c r="N171">
        <f t="shared" si="19"/>
        <v>167</v>
      </c>
      <c r="Y171" t="s">
        <v>68</v>
      </c>
      <c r="Z171" t="s">
        <v>68</v>
      </c>
    </row>
    <row r="172" spans="11:26" x14ac:dyDescent="0.25">
      <c r="K172" s="12" t="str">
        <f t="shared" si="16"/>
        <v/>
      </c>
      <c r="L172" s="12" t="str">
        <f t="shared" si="17"/>
        <v/>
      </c>
      <c r="M172" t="str">
        <f t="shared" si="18"/>
        <v/>
      </c>
      <c r="N172">
        <f t="shared" si="19"/>
        <v>168</v>
      </c>
      <c r="Y172" t="s">
        <v>68</v>
      </c>
      <c r="Z172" t="s">
        <v>68</v>
      </c>
    </row>
    <row r="173" spans="11:26" x14ac:dyDescent="0.25">
      <c r="K173" s="12" t="str">
        <f t="shared" si="16"/>
        <v/>
      </c>
      <c r="L173" s="12" t="str">
        <f t="shared" si="17"/>
        <v/>
      </c>
      <c r="M173" t="str">
        <f t="shared" si="18"/>
        <v/>
      </c>
      <c r="N173">
        <f t="shared" si="19"/>
        <v>169</v>
      </c>
      <c r="Y173" t="s">
        <v>68</v>
      </c>
      <c r="Z173" t="s">
        <v>68</v>
      </c>
    </row>
    <row r="174" spans="11:26" x14ac:dyDescent="0.25">
      <c r="K174" s="12" t="str">
        <f t="shared" si="16"/>
        <v/>
      </c>
      <c r="L174" s="12" t="str">
        <f t="shared" si="17"/>
        <v/>
      </c>
      <c r="M174" t="str">
        <f t="shared" si="18"/>
        <v/>
      </c>
      <c r="N174">
        <f t="shared" si="19"/>
        <v>170</v>
      </c>
      <c r="Y174" t="s">
        <v>68</v>
      </c>
      <c r="Z174" t="s">
        <v>68</v>
      </c>
    </row>
    <row r="175" spans="11:26" x14ac:dyDescent="0.25">
      <c r="K175" s="12" t="str">
        <f t="shared" si="16"/>
        <v/>
      </c>
      <c r="L175" s="12" t="str">
        <f t="shared" si="17"/>
        <v/>
      </c>
      <c r="M175" t="str">
        <f t="shared" si="18"/>
        <v/>
      </c>
      <c r="N175">
        <f t="shared" si="19"/>
        <v>171</v>
      </c>
      <c r="Y175" t="s">
        <v>68</v>
      </c>
      <c r="Z175" t="s">
        <v>68</v>
      </c>
    </row>
    <row r="176" spans="11:26" x14ac:dyDescent="0.25">
      <c r="K176" s="12" t="str">
        <f t="shared" si="16"/>
        <v/>
      </c>
      <c r="L176" s="12" t="str">
        <f t="shared" si="17"/>
        <v/>
      </c>
      <c r="M176" t="str">
        <f t="shared" si="18"/>
        <v/>
      </c>
      <c r="N176">
        <f t="shared" si="19"/>
        <v>172</v>
      </c>
      <c r="Y176" t="s">
        <v>68</v>
      </c>
      <c r="Z176" t="s">
        <v>68</v>
      </c>
    </row>
    <row r="177" spans="11:26" x14ac:dyDescent="0.25">
      <c r="K177" s="12" t="str">
        <f t="shared" si="16"/>
        <v/>
      </c>
      <c r="L177" s="12" t="str">
        <f t="shared" si="17"/>
        <v/>
      </c>
      <c r="M177" t="str">
        <f t="shared" si="18"/>
        <v/>
      </c>
      <c r="N177">
        <f t="shared" si="19"/>
        <v>173</v>
      </c>
      <c r="Y177" t="s">
        <v>68</v>
      </c>
      <c r="Z177" t="s">
        <v>68</v>
      </c>
    </row>
    <row r="178" spans="11:26" x14ac:dyDescent="0.25">
      <c r="K178" s="12" t="str">
        <f t="shared" si="16"/>
        <v/>
      </c>
      <c r="L178" s="12" t="str">
        <f t="shared" si="17"/>
        <v/>
      </c>
      <c r="M178" t="str">
        <f t="shared" si="18"/>
        <v/>
      </c>
      <c r="N178">
        <f t="shared" si="19"/>
        <v>174</v>
      </c>
      <c r="Y178" t="s">
        <v>68</v>
      </c>
      <c r="Z178" t="s">
        <v>68</v>
      </c>
    </row>
    <row r="179" spans="11:26" x14ac:dyDescent="0.25">
      <c r="K179" s="12" t="str">
        <f t="shared" si="16"/>
        <v/>
      </c>
      <c r="L179" s="12" t="str">
        <f t="shared" si="17"/>
        <v/>
      </c>
      <c r="M179" t="str">
        <f t="shared" si="18"/>
        <v/>
      </c>
      <c r="N179">
        <f t="shared" si="19"/>
        <v>175</v>
      </c>
      <c r="Y179" t="s">
        <v>68</v>
      </c>
      <c r="Z179" t="s">
        <v>68</v>
      </c>
    </row>
    <row r="180" spans="11:26" x14ac:dyDescent="0.25">
      <c r="K180" s="12" t="str">
        <f t="shared" si="16"/>
        <v/>
      </c>
      <c r="L180" s="12" t="str">
        <f t="shared" si="17"/>
        <v/>
      </c>
      <c r="M180" t="str">
        <f t="shared" si="18"/>
        <v/>
      </c>
      <c r="N180">
        <f t="shared" si="19"/>
        <v>176</v>
      </c>
      <c r="Y180" t="s">
        <v>68</v>
      </c>
      <c r="Z180" t="s">
        <v>68</v>
      </c>
    </row>
    <row r="181" spans="11:26" x14ac:dyDescent="0.25">
      <c r="K181" s="12" t="str">
        <f t="shared" si="16"/>
        <v/>
      </c>
      <c r="L181" s="12" t="str">
        <f t="shared" si="17"/>
        <v/>
      </c>
      <c r="M181" t="str">
        <f t="shared" si="18"/>
        <v/>
      </c>
      <c r="N181">
        <f t="shared" si="19"/>
        <v>177</v>
      </c>
      <c r="Y181" t="s">
        <v>68</v>
      </c>
      <c r="Z181" t="s">
        <v>68</v>
      </c>
    </row>
    <row r="182" spans="11:26" x14ac:dyDescent="0.25">
      <c r="K182" s="12" t="str">
        <f t="shared" si="16"/>
        <v/>
      </c>
      <c r="L182" s="12" t="str">
        <f t="shared" si="17"/>
        <v/>
      </c>
      <c r="M182" t="str">
        <f t="shared" si="18"/>
        <v/>
      </c>
      <c r="N182">
        <f t="shared" si="19"/>
        <v>178</v>
      </c>
      <c r="Y182" t="s">
        <v>68</v>
      </c>
      <c r="Z182" t="s">
        <v>68</v>
      </c>
    </row>
    <row r="183" spans="11:26" x14ac:dyDescent="0.25">
      <c r="K183" s="12" t="str">
        <f t="shared" si="16"/>
        <v/>
      </c>
      <c r="L183" s="12" t="str">
        <f t="shared" si="17"/>
        <v/>
      </c>
      <c r="M183" t="str">
        <f t="shared" si="18"/>
        <v/>
      </c>
      <c r="N183">
        <f t="shared" si="19"/>
        <v>179</v>
      </c>
      <c r="Y183" t="s">
        <v>68</v>
      </c>
      <c r="Z183" t="s">
        <v>68</v>
      </c>
    </row>
    <row r="184" spans="11:26" x14ac:dyDescent="0.25">
      <c r="K184" s="12" t="str">
        <f t="shared" si="16"/>
        <v/>
      </c>
      <c r="L184" s="12" t="str">
        <f t="shared" si="17"/>
        <v/>
      </c>
      <c r="M184" t="str">
        <f t="shared" si="18"/>
        <v/>
      </c>
      <c r="N184">
        <f t="shared" si="19"/>
        <v>180</v>
      </c>
      <c r="Y184" t="s">
        <v>68</v>
      </c>
      <c r="Z184" t="s">
        <v>68</v>
      </c>
    </row>
    <row r="185" spans="11:26" x14ac:dyDescent="0.25">
      <c r="K185" s="12" t="str">
        <f t="shared" si="16"/>
        <v/>
      </c>
      <c r="L185" s="12" t="str">
        <f t="shared" si="17"/>
        <v/>
      </c>
      <c r="M185" t="str">
        <f t="shared" si="18"/>
        <v/>
      </c>
      <c r="N185">
        <f t="shared" si="19"/>
        <v>181</v>
      </c>
      <c r="Y185" t="s">
        <v>68</v>
      </c>
      <c r="Z185" t="s">
        <v>68</v>
      </c>
    </row>
    <row r="186" spans="11:26" x14ac:dyDescent="0.25">
      <c r="K186" s="12" t="str">
        <f t="shared" si="16"/>
        <v/>
      </c>
      <c r="L186" s="12" t="str">
        <f t="shared" si="17"/>
        <v/>
      </c>
      <c r="M186" t="str">
        <f t="shared" si="18"/>
        <v/>
      </c>
      <c r="N186">
        <f t="shared" si="19"/>
        <v>182</v>
      </c>
      <c r="Y186" t="s">
        <v>68</v>
      </c>
      <c r="Z186" t="s">
        <v>68</v>
      </c>
    </row>
    <row r="187" spans="11:26" x14ac:dyDescent="0.25">
      <c r="K187" s="12" t="str">
        <f t="shared" si="16"/>
        <v/>
      </c>
      <c r="L187" s="12" t="str">
        <f t="shared" si="17"/>
        <v/>
      </c>
      <c r="M187" t="str">
        <f t="shared" si="18"/>
        <v/>
      </c>
      <c r="N187">
        <f t="shared" si="19"/>
        <v>183</v>
      </c>
      <c r="Y187" t="s">
        <v>68</v>
      </c>
      <c r="Z187" t="s">
        <v>68</v>
      </c>
    </row>
    <row r="188" spans="11:26" x14ac:dyDescent="0.25">
      <c r="K188" s="12" t="str">
        <f t="shared" si="16"/>
        <v/>
      </c>
      <c r="L188" s="12" t="str">
        <f t="shared" si="17"/>
        <v/>
      </c>
      <c r="M188" t="str">
        <f t="shared" si="18"/>
        <v/>
      </c>
      <c r="N188">
        <f t="shared" si="19"/>
        <v>184</v>
      </c>
      <c r="Y188" t="s">
        <v>68</v>
      </c>
      <c r="Z188" t="s">
        <v>68</v>
      </c>
    </row>
    <row r="189" spans="11:26" x14ac:dyDescent="0.25">
      <c r="K189" s="12" t="str">
        <f t="shared" si="16"/>
        <v/>
      </c>
      <c r="L189" s="12" t="str">
        <f t="shared" si="17"/>
        <v/>
      </c>
      <c r="M189" t="str">
        <f t="shared" si="18"/>
        <v/>
      </c>
      <c r="N189">
        <f t="shared" si="19"/>
        <v>185</v>
      </c>
      <c r="Y189" t="s">
        <v>68</v>
      </c>
      <c r="Z189" t="s">
        <v>68</v>
      </c>
    </row>
    <row r="190" spans="11:26" x14ac:dyDescent="0.25">
      <c r="K190" s="12" t="str">
        <f t="shared" si="16"/>
        <v/>
      </c>
      <c r="L190" s="12" t="str">
        <f t="shared" si="17"/>
        <v/>
      </c>
      <c r="M190" t="str">
        <f t="shared" si="18"/>
        <v/>
      </c>
      <c r="N190">
        <f t="shared" si="19"/>
        <v>186</v>
      </c>
      <c r="Y190" t="s">
        <v>68</v>
      </c>
      <c r="Z190" t="s">
        <v>68</v>
      </c>
    </row>
    <row r="191" spans="11:26" x14ac:dyDescent="0.25">
      <c r="K191" s="12" t="str">
        <f t="shared" si="16"/>
        <v/>
      </c>
      <c r="L191" s="12" t="str">
        <f t="shared" si="17"/>
        <v/>
      </c>
      <c r="M191" t="str">
        <f t="shared" si="18"/>
        <v/>
      </c>
      <c r="N191">
        <f t="shared" si="19"/>
        <v>187</v>
      </c>
      <c r="Y191" t="s">
        <v>68</v>
      </c>
      <c r="Z191" t="s">
        <v>68</v>
      </c>
    </row>
    <row r="192" spans="11:26" x14ac:dyDescent="0.25">
      <c r="K192" s="12" t="str">
        <f t="shared" si="16"/>
        <v/>
      </c>
      <c r="L192" s="12" t="str">
        <f t="shared" si="17"/>
        <v/>
      </c>
      <c r="M192" t="str">
        <f t="shared" si="18"/>
        <v/>
      </c>
      <c r="N192">
        <f t="shared" si="19"/>
        <v>188</v>
      </c>
      <c r="Y192" t="s">
        <v>68</v>
      </c>
      <c r="Z192" t="s">
        <v>68</v>
      </c>
    </row>
    <row r="193" spans="11:26" x14ac:dyDescent="0.25">
      <c r="K193" s="12" t="str">
        <f t="shared" si="16"/>
        <v/>
      </c>
      <c r="L193" s="12" t="str">
        <f t="shared" si="17"/>
        <v/>
      </c>
      <c r="M193" t="str">
        <f t="shared" si="18"/>
        <v/>
      </c>
      <c r="N193">
        <f t="shared" si="19"/>
        <v>189</v>
      </c>
      <c r="Y193" t="s">
        <v>68</v>
      </c>
      <c r="Z193" t="s">
        <v>68</v>
      </c>
    </row>
    <row r="194" spans="11:26" x14ac:dyDescent="0.25">
      <c r="K194" s="12" t="str">
        <f t="shared" si="16"/>
        <v/>
      </c>
      <c r="L194" s="12" t="str">
        <f t="shared" si="17"/>
        <v/>
      </c>
      <c r="M194" t="str">
        <f t="shared" si="18"/>
        <v/>
      </c>
      <c r="N194">
        <f t="shared" si="19"/>
        <v>190</v>
      </c>
      <c r="Y194" t="s">
        <v>68</v>
      </c>
      <c r="Z194" t="s">
        <v>68</v>
      </c>
    </row>
    <row r="195" spans="11:26" x14ac:dyDescent="0.25">
      <c r="K195" s="12" t="str">
        <f t="shared" si="16"/>
        <v/>
      </c>
      <c r="L195" s="12" t="str">
        <f t="shared" si="17"/>
        <v/>
      </c>
      <c r="M195" t="str">
        <f t="shared" si="18"/>
        <v/>
      </c>
      <c r="N195">
        <f t="shared" si="19"/>
        <v>191</v>
      </c>
      <c r="Y195" t="s">
        <v>68</v>
      </c>
      <c r="Z195" t="s">
        <v>68</v>
      </c>
    </row>
    <row r="196" spans="11:26" x14ac:dyDescent="0.25">
      <c r="K196" s="12" t="str">
        <f t="shared" si="16"/>
        <v/>
      </c>
      <c r="L196" s="12" t="str">
        <f t="shared" si="17"/>
        <v/>
      </c>
      <c r="M196" t="str">
        <f t="shared" si="18"/>
        <v/>
      </c>
      <c r="N196">
        <f t="shared" si="19"/>
        <v>192</v>
      </c>
      <c r="Y196" t="s">
        <v>68</v>
      </c>
      <c r="Z196" t="s">
        <v>68</v>
      </c>
    </row>
    <row r="197" spans="11:26" x14ac:dyDescent="0.25">
      <c r="K197" s="12" t="str">
        <f t="shared" ref="K197:K257" si="20">IF(L197="","",K196+L197)</f>
        <v/>
      </c>
      <c r="L197" s="12" t="str">
        <f t="shared" ref="L197:L257" si="21">IF(COUNTBLANK(M197)&gt;0,"",INDEX($V$4:$V$34,M197+1,1)/INDEX($R$5:$R$34,M197,1))</f>
        <v/>
      </c>
      <c r="M197" t="str">
        <f t="shared" ref="M197:M257" si="22">IF(K196&lt;U$34,MATCH(K196+J$1/10,$U$4:$U$34,1),"")</f>
        <v/>
      </c>
      <c r="N197">
        <f t="shared" si="19"/>
        <v>193</v>
      </c>
      <c r="Y197" t="s">
        <v>68</v>
      </c>
      <c r="Z197" t="s">
        <v>68</v>
      </c>
    </row>
    <row r="198" spans="11:26" x14ac:dyDescent="0.25">
      <c r="K198" s="12" t="str">
        <f t="shared" si="20"/>
        <v/>
      </c>
      <c r="L198" s="12" t="str">
        <f t="shared" si="21"/>
        <v/>
      </c>
      <c r="M198" t="str">
        <f t="shared" si="22"/>
        <v/>
      </c>
      <c r="N198">
        <f t="shared" ref="N198:N257" si="23">N197+1</f>
        <v>194</v>
      </c>
      <c r="Y198" t="s">
        <v>68</v>
      </c>
      <c r="Z198" t="s">
        <v>68</v>
      </c>
    </row>
    <row r="199" spans="11:26" x14ac:dyDescent="0.25">
      <c r="K199" s="12" t="str">
        <f t="shared" si="20"/>
        <v/>
      </c>
      <c r="L199" s="12" t="str">
        <f t="shared" si="21"/>
        <v/>
      </c>
      <c r="M199" t="str">
        <f t="shared" si="22"/>
        <v/>
      </c>
      <c r="N199">
        <f t="shared" si="23"/>
        <v>195</v>
      </c>
      <c r="Y199" t="s">
        <v>68</v>
      </c>
      <c r="Z199" t="s">
        <v>68</v>
      </c>
    </row>
    <row r="200" spans="11:26" x14ac:dyDescent="0.25">
      <c r="K200" s="12" t="str">
        <f t="shared" si="20"/>
        <v/>
      </c>
      <c r="L200" s="12" t="str">
        <f t="shared" si="21"/>
        <v/>
      </c>
      <c r="M200" t="str">
        <f t="shared" si="22"/>
        <v/>
      </c>
      <c r="N200">
        <f t="shared" si="23"/>
        <v>196</v>
      </c>
      <c r="Y200" t="s">
        <v>68</v>
      </c>
      <c r="Z200" t="s">
        <v>68</v>
      </c>
    </row>
    <row r="201" spans="11:26" x14ac:dyDescent="0.25">
      <c r="K201" s="12" t="str">
        <f t="shared" si="20"/>
        <v/>
      </c>
      <c r="L201" s="12" t="str">
        <f t="shared" si="21"/>
        <v/>
      </c>
      <c r="M201" t="str">
        <f t="shared" si="22"/>
        <v/>
      </c>
      <c r="N201">
        <f t="shared" si="23"/>
        <v>197</v>
      </c>
      <c r="Y201" t="s">
        <v>68</v>
      </c>
      <c r="Z201" t="s">
        <v>68</v>
      </c>
    </row>
    <row r="202" spans="11:26" x14ac:dyDescent="0.25">
      <c r="K202" s="12" t="str">
        <f t="shared" si="20"/>
        <v/>
      </c>
      <c r="L202" s="12" t="str">
        <f t="shared" si="21"/>
        <v/>
      </c>
      <c r="M202" t="str">
        <f t="shared" si="22"/>
        <v/>
      </c>
      <c r="N202">
        <f t="shared" si="23"/>
        <v>198</v>
      </c>
      <c r="Y202" t="s">
        <v>68</v>
      </c>
      <c r="Z202" t="s">
        <v>68</v>
      </c>
    </row>
    <row r="203" spans="11:26" x14ac:dyDescent="0.25">
      <c r="K203" s="12" t="str">
        <f t="shared" si="20"/>
        <v/>
      </c>
      <c r="L203" s="12" t="str">
        <f t="shared" si="21"/>
        <v/>
      </c>
      <c r="M203" t="str">
        <f t="shared" si="22"/>
        <v/>
      </c>
      <c r="N203">
        <f t="shared" si="23"/>
        <v>199</v>
      </c>
      <c r="Y203" t="s">
        <v>68</v>
      </c>
      <c r="Z203" t="s">
        <v>68</v>
      </c>
    </row>
    <row r="204" spans="11:26" x14ac:dyDescent="0.25">
      <c r="K204" s="12" t="str">
        <f t="shared" si="20"/>
        <v/>
      </c>
      <c r="L204" s="12" t="str">
        <f t="shared" si="21"/>
        <v/>
      </c>
      <c r="M204" t="str">
        <f t="shared" si="22"/>
        <v/>
      </c>
      <c r="N204">
        <f t="shared" si="23"/>
        <v>200</v>
      </c>
      <c r="Y204" t="s">
        <v>68</v>
      </c>
      <c r="Z204" t="s">
        <v>68</v>
      </c>
    </row>
    <row r="205" spans="11:26" x14ac:dyDescent="0.25">
      <c r="K205" s="12" t="str">
        <f t="shared" si="20"/>
        <v/>
      </c>
      <c r="L205" s="12" t="str">
        <f t="shared" si="21"/>
        <v/>
      </c>
      <c r="M205" t="str">
        <f t="shared" si="22"/>
        <v/>
      </c>
      <c r="N205">
        <f t="shared" si="23"/>
        <v>201</v>
      </c>
      <c r="Y205" t="s">
        <v>68</v>
      </c>
      <c r="Z205" t="s">
        <v>68</v>
      </c>
    </row>
    <row r="206" spans="11:26" x14ac:dyDescent="0.25">
      <c r="K206" s="12" t="str">
        <f t="shared" si="20"/>
        <v/>
      </c>
      <c r="L206" s="12" t="str">
        <f t="shared" si="21"/>
        <v/>
      </c>
      <c r="M206" t="str">
        <f t="shared" si="22"/>
        <v/>
      </c>
      <c r="N206">
        <f t="shared" si="23"/>
        <v>202</v>
      </c>
      <c r="Y206" t="s">
        <v>68</v>
      </c>
      <c r="Z206" t="s">
        <v>68</v>
      </c>
    </row>
    <row r="207" spans="11:26" x14ac:dyDescent="0.25">
      <c r="K207" s="12" t="str">
        <f t="shared" si="20"/>
        <v/>
      </c>
      <c r="L207" s="12" t="str">
        <f t="shared" si="21"/>
        <v/>
      </c>
      <c r="M207" t="str">
        <f t="shared" si="22"/>
        <v/>
      </c>
      <c r="N207">
        <f t="shared" si="23"/>
        <v>203</v>
      </c>
      <c r="Y207" t="s">
        <v>68</v>
      </c>
      <c r="Z207" t="s">
        <v>68</v>
      </c>
    </row>
    <row r="208" spans="11:26" x14ac:dyDescent="0.25">
      <c r="K208" s="12" t="str">
        <f t="shared" si="20"/>
        <v/>
      </c>
      <c r="L208" s="12" t="str">
        <f t="shared" si="21"/>
        <v/>
      </c>
      <c r="M208" t="str">
        <f t="shared" si="22"/>
        <v/>
      </c>
      <c r="N208">
        <f t="shared" si="23"/>
        <v>204</v>
      </c>
      <c r="Y208" t="s">
        <v>68</v>
      </c>
      <c r="Z208" t="s">
        <v>68</v>
      </c>
    </row>
    <row r="209" spans="11:26" x14ac:dyDescent="0.25">
      <c r="K209" s="12" t="str">
        <f t="shared" si="20"/>
        <v/>
      </c>
      <c r="L209" s="12" t="str">
        <f t="shared" si="21"/>
        <v/>
      </c>
      <c r="M209" t="str">
        <f t="shared" si="22"/>
        <v/>
      </c>
      <c r="N209">
        <f t="shared" si="23"/>
        <v>205</v>
      </c>
      <c r="Y209" t="s">
        <v>68</v>
      </c>
      <c r="Z209" t="s">
        <v>68</v>
      </c>
    </row>
    <row r="210" spans="11:26" x14ac:dyDescent="0.25">
      <c r="K210" s="12" t="str">
        <f t="shared" si="20"/>
        <v/>
      </c>
      <c r="L210" s="12" t="str">
        <f t="shared" si="21"/>
        <v/>
      </c>
      <c r="M210" t="str">
        <f t="shared" si="22"/>
        <v/>
      </c>
      <c r="N210">
        <f t="shared" si="23"/>
        <v>206</v>
      </c>
      <c r="Y210" t="s">
        <v>68</v>
      </c>
      <c r="Z210" t="s">
        <v>68</v>
      </c>
    </row>
    <row r="211" spans="11:26" x14ac:dyDescent="0.25">
      <c r="K211" s="12" t="str">
        <f t="shared" si="20"/>
        <v/>
      </c>
      <c r="L211" s="12" t="str">
        <f t="shared" si="21"/>
        <v/>
      </c>
      <c r="M211" t="str">
        <f t="shared" si="22"/>
        <v/>
      </c>
      <c r="N211">
        <f t="shared" si="23"/>
        <v>207</v>
      </c>
      <c r="Y211" t="s">
        <v>68</v>
      </c>
      <c r="Z211" t="s">
        <v>68</v>
      </c>
    </row>
    <row r="212" spans="11:26" x14ac:dyDescent="0.25">
      <c r="K212" s="12" t="str">
        <f t="shared" si="20"/>
        <v/>
      </c>
      <c r="L212" s="12" t="str">
        <f t="shared" si="21"/>
        <v/>
      </c>
      <c r="M212" t="str">
        <f t="shared" si="22"/>
        <v/>
      </c>
      <c r="N212">
        <f t="shared" si="23"/>
        <v>208</v>
      </c>
      <c r="Y212" t="s">
        <v>68</v>
      </c>
      <c r="Z212" t="s">
        <v>68</v>
      </c>
    </row>
    <row r="213" spans="11:26" x14ac:dyDescent="0.25">
      <c r="K213" s="12" t="str">
        <f t="shared" si="20"/>
        <v/>
      </c>
      <c r="L213" s="12" t="str">
        <f t="shared" si="21"/>
        <v/>
      </c>
      <c r="M213" t="str">
        <f t="shared" si="22"/>
        <v/>
      </c>
      <c r="N213">
        <f t="shared" si="23"/>
        <v>209</v>
      </c>
      <c r="Y213" t="s">
        <v>68</v>
      </c>
      <c r="Z213" t="s">
        <v>68</v>
      </c>
    </row>
    <row r="214" spans="11:26" x14ac:dyDescent="0.25">
      <c r="K214" s="12" t="str">
        <f t="shared" si="20"/>
        <v/>
      </c>
      <c r="L214" s="12" t="str">
        <f t="shared" si="21"/>
        <v/>
      </c>
      <c r="M214" t="str">
        <f t="shared" si="22"/>
        <v/>
      </c>
      <c r="N214">
        <f t="shared" si="23"/>
        <v>210</v>
      </c>
      <c r="Y214" t="s">
        <v>68</v>
      </c>
      <c r="Z214" t="s">
        <v>68</v>
      </c>
    </row>
    <row r="215" spans="11:26" x14ac:dyDescent="0.25">
      <c r="K215" s="12" t="str">
        <f t="shared" si="20"/>
        <v/>
      </c>
      <c r="L215" s="12" t="str">
        <f t="shared" si="21"/>
        <v/>
      </c>
      <c r="M215" t="str">
        <f t="shared" si="22"/>
        <v/>
      </c>
      <c r="N215">
        <f t="shared" si="23"/>
        <v>211</v>
      </c>
      <c r="Y215" t="s">
        <v>68</v>
      </c>
      <c r="Z215" t="s">
        <v>68</v>
      </c>
    </row>
    <row r="216" spans="11:26" x14ac:dyDescent="0.25">
      <c r="K216" s="12" t="str">
        <f t="shared" si="20"/>
        <v/>
      </c>
      <c r="L216" s="12" t="str">
        <f t="shared" si="21"/>
        <v/>
      </c>
      <c r="M216" t="str">
        <f t="shared" si="22"/>
        <v/>
      </c>
      <c r="N216">
        <f t="shared" si="23"/>
        <v>212</v>
      </c>
      <c r="Y216" t="s">
        <v>68</v>
      </c>
      <c r="Z216" t="s">
        <v>68</v>
      </c>
    </row>
    <row r="217" spans="11:26" x14ac:dyDescent="0.25">
      <c r="K217" s="12" t="str">
        <f t="shared" si="20"/>
        <v/>
      </c>
      <c r="L217" s="12" t="str">
        <f t="shared" si="21"/>
        <v/>
      </c>
      <c r="M217" t="str">
        <f t="shared" si="22"/>
        <v/>
      </c>
      <c r="N217">
        <f t="shared" si="23"/>
        <v>213</v>
      </c>
      <c r="Y217" t="s">
        <v>68</v>
      </c>
      <c r="Z217" t="s">
        <v>68</v>
      </c>
    </row>
    <row r="218" spans="11:26" x14ac:dyDescent="0.25">
      <c r="K218" s="12" t="str">
        <f t="shared" si="20"/>
        <v/>
      </c>
      <c r="L218" s="12" t="str">
        <f t="shared" si="21"/>
        <v/>
      </c>
      <c r="M218" t="str">
        <f t="shared" si="22"/>
        <v/>
      </c>
      <c r="N218">
        <f t="shared" si="23"/>
        <v>214</v>
      </c>
      <c r="Y218" t="s">
        <v>68</v>
      </c>
      <c r="Z218" t="s">
        <v>68</v>
      </c>
    </row>
    <row r="219" spans="11:26" x14ac:dyDescent="0.25">
      <c r="K219" s="12" t="str">
        <f t="shared" si="20"/>
        <v/>
      </c>
      <c r="L219" s="12" t="str">
        <f t="shared" si="21"/>
        <v/>
      </c>
      <c r="M219" t="str">
        <f t="shared" si="22"/>
        <v/>
      </c>
      <c r="N219">
        <f t="shared" si="23"/>
        <v>215</v>
      </c>
      <c r="Y219" t="s">
        <v>68</v>
      </c>
      <c r="Z219" t="s">
        <v>68</v>
      </c>
    </row>
    <row r="220" spans="11:26" x14ac:dyDescent="0.25">
      <c r="K220" s="12" t="str">
        <f t="shared" si="20"/>
        <v/>
      </c>
      <c r="L220" s="12" t="str">
        <f t="shared" si="21"/>
        <v/>
      </c>
      <c r="M220" t="str">
        <f t="shared" si="22"/>
        <v/>
      </c>
      <c r="N220">
        <f t="shared" si="23"/>
        <v>216</v>
      </c>
      <c r="Y220" t="s">
        <v>68</v>
      </c>
      <c r="Z220" t="s">
        <v>68</v>
      </c>
    </row>
    <row r="221" spans="11:26" x14ac:dyDescent="0.25">
      <c r="K221" s="12" t="str">
        <f t="shared" si="20"/>
        <v/>
      </c>
      <c r="L221" s="12" t="str">
        <f t="shared" si="21"/>
        <v/>
      </c>
      <c r="M221" t="str">
        <f t="shared" si="22"/>
        <v/>
      </c>
      <c r="N221">
        <f t="shared" si="23"/>
        <v>217</v>
      </c>
      <c r="Y221" t="s">
        <v>68</v>
      </c>
      <c r="Z221" t="s">
        <v>68</v>
      </c>
    </row>
    <row r="222" spans="11:26" x14ac:dyDescent="0.25">
      <c r="K222" s="12" t="str">
        <f t="shared" si="20"/>
        <v/>
      </c>
      <c r="L222" s="12" t="str">
        <f t="shared" si="21"/>
        <v/>
      </c>
      <c r="M222" t="str">
        <f t="shared" si="22"/>
        <v/>
      </c>
      <c r="N222">
        <f t="shared" si="23"/>
        <v>218</v>
      </c>
      <c r="Y222" t="s">
        <v>68</v>
      </c>
      <c r="Z222" t="s">
        <v>68</v>
      </c>
    </row>
    <row r="223" spans="11:26" x14ac:dyDescent="0.25">
      <c r="K223" s="12" t="str">
        <f t="shared" si="20"/>
        <v/>
      </c>
      <c r="L223" s="12" t="str">
        <f t="shared" si="21"/>
        <v/>
      </c>
      <c r="M223" t="str">
        <f t="shared" si="22"/>
        <v/>
      </c>
      <c r="N223">
        <f t="shared" si="23"/>
        <v>219</v>
      </c>
      <c r="Y223" t="s">
        <v>68</v>
      </c>
      <c r="Z223" t="s">
        <v>68</v>
      </c>
    </row>
    <row r="224" spans="11:26" x14ac:dyDescent="0.25">
      <c r="K224" s="12" t="str">
        <f t="shared" si="20"/>
        <v/>
      </c>
      <c r="L224" s="12" t="str">
        <f t="shared" si="21"/>
        <v/>
      </c>
      <c r="M224" t="str">
        <f t="shared" si="22"/>
        <v/>
      </c>
      <c r="N224">
        <f t="shared" si="23"/>
        <v>220</v>
      </c>
      <c r="Y224" t="s">
        <v>68</v>
      </c>
      <c r="Z224" t="s">
        <v>68</v>
      </c>
    </row>
    <row r="225" spans="11:26" x14ac:dyDescent="0.25">
      <c r="K225" s="12" t="str">
        <f t="shared" si="20"/>
        <v/>
      </c>
      <c r="L225" s="12" t="str">
        <f t="shared" si="21"/>
        <v/>
      </c>
      <c r="M225" t="str">
        <f t="shared" si="22"/>
        <v/>
      </c>
      <c r="N225">
        <f t="shared" si="23"/>
        <v>221</v>
      </c>
      <c r="Y225" t="s">
        <v>68</v>
      </c>
      <c r="Z225" t="s">
        <v>68</v>
      </c>
    </row>
    <row r="226" spans="11:26" x14ac:dyDescent="0.25">
      <c r="K226" s="12" t="str">
        <f t="shared" si="20"/>
        <v/>
      </c>
      <c r="L226" s="12" t="str">
        <f t="shared" si="21"/>
        <v/>
      </c>
      <c r="M226" t="str">
        <f t="shared" si="22"/>
        <v/>
      </c>
      <c r="N226">
        <f t="shared" si="23"/>
        <v>222</v>
      </c>
      <c r="Y226" t="s">
        <v>68</v>
      </c>
      <c r="Z226" t="s">
        <v>68</v>
      </c>
    </row>
    <row r="227" spans="11:26" x14ac:dyDescent="0.25">
      <c r="K227" s="12" t="str">
        <f t="shared" si="20"/>
        <v/>
      </c>
      <c r="L227" s="12" t="str">
        <f t="shared" si="21"/>
        <v/>
      </c>
      <c r="M227" t="str">
        <f t="shared" si="22"/>
        <v/>
      </c>
      <c r="N227">
        <f t="shared" si="23"/>
        <v>223</v>
      </c>
      <c r="Y227" t="s">
        <v>68</v>
      </c>
      <c r="Z227" t="s">
        <v>68</v>
      </c>
    </row>
    <row r="228" spans="11:26" x14ac:dyDescent="0.25">
      <c r="K228" s="12" t="str">
        <f t="shared" si="20"/>
        <v/>
      </c>
      <c r="L228" s="12" t="str">
        <f t="shared" si="21"/>
        <v/>
      </c>
      <c r="M228" t="str">
        <f t="shared" si="22"/>
        <v/>
      </c>
      <c r="N228">
        <f t="shared" si="23"/>
        <v>224</v>
      </c>
      <c r="Y228" t="s">
        <v>68</v>
      </c>
      <c r="Z228" t="s">
        <v>68</v>
      </c>
    </row>
    <row r="229" spans="11:26" x14ac:dyDescent="0.25">
      <c r="K229" s="12" t="str">
        <f t="shared" si="20"/>
        <v/>
      </c>
      <c r="L229" s="12" t="str">
        <f t="shared" si="21"/>
        <v/>
      </c>
      <c r="M229" t="str">
        <f t="shared" si="22"/>
        <v/>
      </c>
      <c r="N229">
        <f t="shared" si="23"/>
        <v>225</v>
      </c>
      <c r="Y229" t="s">
        <v>68</v>
      </c>
      <c r="Z229" t="s">
        <v>68</v>
      </c>
    </row>
    <row r="230" spans="11:26" x14ac:dyDescent="0.25">
      <c r="K230" s="12" t="str">
        <f t="shared" si="20"/>
        <v/>
      </c>
      <c r="L230" s="12" t="str">
        <f t="shared" si="21"/>
        <v/>
      </c>
      <c r="M230" t="str">
        <f t="shared" si="22"/>
        <v/>
      </c>
      <c r="N230">
        <f t="shared" si="23"/>
        <v>226</v>
      </c>
      <c r="Y230" t="s">
        <v>68</v>
      </c>
      <c r="Z230" t="s">
        <v>68</v>
      </c>
    </row>
    <row r="231" spans="11:26" x14ac:dyDescent="0.25">
      <c r="K231" s="12" t="str">
        <f t="shared" si="20"/>
        <v/>
      </c>
      <c r="L231" s="12" t="str">
        <f t="shared" si="21"/>
        <v/>
      </c>
      <c r="M231" t="str">
        <f t="shared" si="22"/>
        <v/>
      </c>
      <c r="N231">
        <f t="shared" si="23"/>
        <v>227</v>
      </c>
      <c r="Y231" t="s">
        <v>68</v>
      </c>
      <c r="Z231" t="s">
        <v>68</v>
      </c>
    </row>
    <row r="232" spans="11:26" x14ac:dyDescent="0.25">
      <c r="K232" s="12" t="str">
        <f t="shared" si="20"/>
        <v/>
      </c>
      <c r="L232" s="12" t="str">
        <f t="shared" si="21"/>
        <v/>
      </c>
      <c r="M232" t="str">
        <f t="shared" si="22"/>
        <v/>
      </c>
      <c r="N232">
        <f t="shared" si="23"/>
        <v>228</v>
      </c>
      <c r="Y232" t="s">
        <v>68</v>
      </c>
      <c r="Z232" t="s">
        <v>68</v>
      </c>
    </row>
    <row r="233" spans="11:26" x14ac:dyDescent="0.25">
      <c r="K233" s="12" t="str">
        <f t="shared" si="20"/>
        <v/>
      </c>
      <c r="L233" s="12" t="str">
        <f t="shared" si="21"/>
        <v/>
      </c>
      <c r="M233" t="str">
        <f t="shared" si="22"/>
        <v/>
      </c>
      <c r="N233">
        <f t="shared" si="23"/>
        <v>229</v>
      </c>
      <c r="Y233" t="s">
        <v>68</v>
      </c>
      <c r="Z233" t="s">
        <v>68</v>
      </c>
    </row>
    <row r="234" spans="11:26" x14ac:dyDescent="0.25">
      <c r="K234" s="12" t="str">
        <f t="shared" si="20"/>
        <v/>
      </c>
      <c r="L234" s="12" t="str">
        <f t="shared" si="21"/>
        <v/>
      </c>
      <c r="M234" t="str">
        <f t="shared" si="22"/>
        <v/>
      </c>
      <c r="N234">
        <f t="shared" si="23"/>
        <v>230</v>
      </c>
      <c r="Y234" t="s">
        <v>68</v>
      </c>
      <c r="Z234" t="s">
        <v>68</v>
      </c>
    </row>
    <row r="235" spans="11:26" x14ac:dyDescent="0.25">
      <c r="K235" s="12" t="str">
        <f t="shared" si="20"/>
        <v/>
      </c>
      <c r="L235" s="12" t="str">
        <f t="shared" si="21"/>
        <v/>
      </c>
      <c r="M235" t="str">
        <f t="shared" si="22"/>
        <v/>
      </c>
      <c r="N235">
        <f t="shared" si="23"/>
        <v>231</v>
      </c>
      <c r="Y235" t="s">
        <v>68</v>
      </c>
      <c r="Z235" t="s">
        <v>68</v>
      </c>
    </row>
    <row r="236" spans="11:26" x14ac:dyDescent="0.25">
      <c r="K236" s="12" t="str">
        <f t="shared" si="20"/>
        <v/>
      </c>
      <c r="L236" s="12" t="str">
        <f t="shared" si="21"/>
        <v/>
      </c>
      <c r="M236" t="str">
        <f t="shared" si="22"/>
        <v/>
      </c>
      <c r="N236">
        <f t="shared" si="23"/>
        <v>232</v>
      </c>
      <c r="Y236" t="s">
        <v>68</v>
      </c>
      <c r="Z236" t="s">
        <v>68</v>
      </c>
    </row>
    <row r="237" spans="11:26" x14ac:dyDescent="0.25">
      <c r="K237" s="12" t="str">
        <f t="shared" si="20"/>
        <v/>
      </c>
      <c r="L237" s="12" t="str">
        <f t="shared" si="21"/>
        <v/>
      </c>
      <c r="M237" t="str">
        <f t="shared" si="22"/>
        <v/>
      </c>
      <c r="N237">
        <f t="shared" si="23"/>
        <v>233</v>
      </c>
      <c r="Y237" t="s">
        <v>68</v>
      </c>
      <c r="Z237" t="s">
        <v>68</v>
      </c>
    </row>
    <row r="238" spans="11:26" x14ac:dyDescent="0.25">
      <c r="K238" s="12" t="str">
        <f t="shared" si="20"/>
        <v/>
      </c>
      <c r="L238" s="12" t="str">
        <f t="shared" si="21"/>
        <v/>
      </c>
      <c r="M238" t="str">
        <f t="shared" si="22"/>
        <v/>
      </c>
      <c r="N238">
        <f t="shared" si="23"/>
        <v>234</v>
      </c>
      <c r="Y238" t="s">
        <v>68</v>
      </c>
      <c r="Z238" t="s">
        <v>68</v>
      </c>
    </row>
    <row r="239" spans="11:26" x14ac:dyDescent="0.25">
      <c r="K239" s="12" t="str">
        <f t="shared" si="20"/>
        <v/>
      </c>
      <c r="L239" s="12" t="str">
        <f t="shared" si="21"/>
        <v/>
      </c>
      <c r="M239" t="str">
        <f t="shared" si="22"/>
        <v/>
      </c>
      <c r="N239">
        <f t="shared" si="23"/>
        <v>235</v>
      </c>
      <c r="Y239" t="s">
        <v>68</v>
      </c>
      <c r="Z239" t="s">
        <v>68</v>
      </c>
    </row>
    <row r="240" spans="11:26" x14ac:dyDescent="0.25">
      <c r="K240" s="12" t="str">
        <f t="shared" si="20"/>
        <v/>
      </c>
      <c r="L240" s="12" t="str">
        <f t="shared" si="21"/>
        <v/>
      </c>
      <c r="M240" t="str">
        <f t="shared" si="22"/>
        <v/>
      </c>
      <c r="N240">
        <f t="shared" si="23"/>
        <v>236</v>
      </c>
      <c r="Y240" t="s">
        <v>68</v>
      </c>
      <c r="Z240" t="s">
        <v>68</v>
      </c>
    </row>
    <row r="241" spans="11:26" x14ac:dyDescent="0.25">
      <c r="K241" s="12" t="str">
        <f t="shared" si="20"/>
        <v/>
      </c>
      <c r="L241" s="12" t="str">
        <f t="shared" si="21"/>
        <v/>
      </c>
      <c r="M241" t="str">
        <f t="shared" si="22"/>
        <v/>
      </c>
      <c r="N241">
        <f t="shared" si="23"/>
        <v>237</v>
      </c>
      <c r="Y241" t="s">
        <v>68</v>
      </c>
      <c r="Z241" t="s">
        <v>68</v>
      </c>
    </row>
    <row r="242" spans="11:26" x14ac:dyDescent="0.25">
      <c r="K242" s="12" t="str">
        <f t="shared" si="20"/>
        <v/>
      </c>
      <c r="L242" s="12" t="str">
        <f t="shared" si="21"/>
        <v/>
      </c>
      <c r="M242" t="str">
        <f t="shared" si="22"/>
        <v/>
      </c>
      <c r="N242">
        <f t="shared" si="23"/>
        <v>238</v>
      </c>
      <c r="Y242" t="s">
        <v>68</v>
      </c>
      <c r="Z242" t="s">
        <v>68</v>
      </c>
    </row>
    <row r="243" spans="11:26" x14ac:dyDescent="0.25">
      <c r="K243" s="12" t="str">
        <f t="shared" si="20"/>
        <v/>
      </c>
      <c r="L243" s="12" t="str">
        <f t="shared" si="21"/>
        <v/>
      </c>
      <c r="M243" t="str">
        <f t="shared" si="22"/>
        <v/>
      </c>
      <c r="N243">
        <f t="shared" si="23"/>
        <v>239</v>
      </c>
      <c r="Y243" t="s">
        <v>68</v>
      </c>
      <c r="Z243" t="s">
        <v>68</v>
      </c>
    </row>
    <row r="244" spans="11:26" x14ac:dyDescent="0.25">
      <c r="K244" s="12" t="str">
        <f t="shared" si="20"/>
        <v/>
      </c>
      <c r="L244" s="12" t="str">
        <f t="shared" si="21"/>
        <v/>
      </c>
      <c r="M244" t="str">
        <f t="shared" si="22"/>
        <v/>
      </c>
      <c r="N244">
        <f t="shared" si="23"/>
        <v>240</v>
      </c>
      <c r="Y244" t="s">
        <v>68</v>
      </c>
      <c r="Z244" t="s">
        <v>68</v>
      </c>
    </row>
    <row r="245" spans="11:26" x14ac:dyDescent="0.25">
      <c r="K245" s="12" t="str">
        <f t="shared" si="20"/>
        <v/>
      </c>
      <c r="L245" s="12" t="str">
        <f t="shared" si="21"/>
        <v/>
      </c>
      <c r="M245" t="str">
        <f t="shared" si="22"/>
        <v/>
      </c>
      <c r="N245">
        <f t="shared" si="23"/>
        <v>241</v>
      </c>
      <c r="Y245" t="s">
        <v>68</v>
      </c>
      <c r="Z245" t="s">
        <v>68</v>
      </c>
    </row>
    <row r="246" spans="11:26" x14ac:dyDescent="0.25">
      <c r="K246" s="12" t="str">
        <f t="shared" si="20"/>
        <v/>
      </c>
      <c r="L246" s="12" t="str">
        <f t="shared" si="21"/>
        <v/>
      </c>
      <c r="M246" t="str">
        <f t="shared" si="22"/>
        <v/>
      </c>
      <c r="N246">
        <f t="shared" si="23"/>
        <v>242</v>
      </c>
      <c r="Y246" t="s">
        <v>68</v>
      </c>
      <c r="Z246" t="s">
        <v>68</v>
      </c>
    </row>
    <row r="247" spans="11:26" x14ac:dyDescent="0.25">
      <c r="K247" s="12" t="str">
        <f t="shared" si="20"/>
        <v/>
      </c>
      <c r="L247" s="12" t="str">
        <f t="shared" si="21"/>
        <v/>
      </c>
      <c r="M247" t="str">
        <f t="shared" si="22"/>
        <v/>
      </c>
      <c r="N247">
        <f t="shared" si="23"/>
        <v>243</v>
      </c>
      <c r="Y247" t="s">
        <v>68</v>
      </c>
      <c r="Z247" t="s">
        <v>68</v>
      </c>
    </row>
    <row r="248" spans="11:26" x14ac:dyDescent="0.25">
      <c r="K248" s="12" t="str">
        <f t="shared" si="20"/>
        <v/>
      </c>
      <c r="L248" s="12" t="str">
        <f t="shared" si="21"/>
        <v/>
      </c>
      <c r="M248" t="str">
        <f t="shared" si="22"/>
        <v/>
      </c>
      <c r="N248">
        <f t="shared" si="23"/>
        <v>244</v>
      </c>
      <c r="Y248" t="s">
        <v>68</v>
      </c>
      <c r="Z248" t="s">
        <v>68</v>
      </c>
    </row>
    <row r="249" spans="11:26" x14ac:dyDescent="0.25">
      <c r="K249" s="12" t="str">
        <f t="shared" si="20"/>
        <v/>
      </c>
      <c r="L249" s="12" t="str">
        <f t="shared" si="21"/>
        <v/>
      </c>
      <c r="M249" t="str">
        <f t="shared" si="22"/>
        <v/>
      </c>
      <c r="N249">
        <f t="shared" si="23"/>
        <v>245</v>
      </c>
      <c r="Y249" t="s">
        <v>68</v>
      </c>
      <c r="Z249" t="s">
        <v>68</v>
      </c>
    </row>
    <row r="250" spans="11:26" x14ac:dyDescent="0.25">
      <c r="K250" s="12" t="str">
        <f t="shared" si="20"/>
        <v/>
      </c>
      <c r="L250" s="12" t="str">
        <f t="shared" si="21"/>
        <v/>
      </c>
      <c r="M250" t="str">
        <f t="shared" si="22"/>
        <v/>
      </c>
      <c r="N250">
        <f t="shared" si="23"/>
        <v>246</v>
      </c>
      <c r="Y250" t="s">
        <v>68</v>
      </c>
      <c r="Z250" t="s">
        <v>68</v>
      </c>
    </row>
    <row r="251" spans="11:26" x14ac:dyDescent="0.25">
      <c r="K251" s="12" t="str">
        <f t="shared" si="20"/>
        <v/>
      </c>
      <c r="L251" s="12" t="str">
        <f t="shared" si="21"/>
        <v/>
      </c>
      <c r="M251" t="str">
        <f t="shared" si="22"/>
        <v/>
      </c>
      <c r="N251">
        <f t="shared" si="23"/>
        <v>247</v>
      </c>
      <c r="Y251" t="s">
        <v>68</v>
      </c>
      <c r="Z251" t="s">
        <v>68</v>
      </c>
    </row>
    <row r="252" spans="11:26" x14ac:dyDescent="0.25">
      <c r="K252" s="12" t="str">
        <f t="shared" si="20"/>
        <v/>
      </c>
      <c r="L252" s="12" t="str">
        <f t="shared" si="21"/>
        <v/>
      </c>
      <c r="M252" t="str">
        <f t="shared" si="22"/>
        <v/>
      </c>
      <c r="N252">
        <f t="shared" si="23"/>
        <v>248</v>
      </c>
      <c r="Y252" t="s">
        <v>68</v>
      </c>
      <c r="Z252" t="s">
        <v>68</v>
      </c>
    </row>
    <row r="253" spans="11:26" x14ac:dyDescent="0.25">
      <c r="K253" s="12" t="str">
        <f t="shared" si="20"/>
        <v/>
      </c>
      <c r="L253" s="12" t="str">
        <f t="shared" si="21"/>
        <v/>
      </c>
      <c r="M253" t="str">
        <f t="shared" si="22"/>
        <v/>
      </c>
      <c r="N253">
        <f t="shared" si="23"/>
        <v>249</v>
      </c>
      <c r="Y253" t="s">
        <v>68</v>
      </c>
      <c r="Z253" t="s">
        <v>68</v>
      </c>
    </row>
    <row r="254" spans="11:26" x14ac:dyDescent="0.25">
      <c r="K254" s="12" t="str">
        <f t="shared" si="20"/>
        <v/>
      </c>
      <c r="L254" s="12" t="str">
        <f t="shared" si="21"/>
        <v/>
      </c>
      <c r="M254" t="str">
        <f t="shared" si="22"/>
        <v/>
      </c>
      <c r="N254">
        <f t="shared" si="23"/>
        <v>250</v>
      </c>
      <c r="Y254" t="s">
        <v>68</v>
      </c>
      <c r="Z254" t="s">
        <v>68</v>
      </c>
    </row>
    <row r="255" spans="11:26" x14ac:dyDescent="0.25">
      <c r="K255" s="12" t="str">
        <f t="shared" si="20"/>
        <v/>
      </c>
      <c r="L255" s="12" t="str">
        <f t="shared" si="21"/>
        <v/>
      </c>
      <c r="M255" t="str">
        <f t="shared" si="22"/>
        <v/>
      </c>
      <c r="N255">
        <f t="shared" si="23"/>
        <v>251</v>
      </c>
      <c r="Y255" t="s">
        <v>68</v>
      </c>
      <c r="Z255" t="s">
        <v>68</v>
      </c>
    </row>
    <row r="256" spans="11:26" x14ac:dyDescent="0.25">
      <c r="K256" s="12" t="str">
        <f t="shared" si="20"/>
        <v/>
      </c>
      <c r="L256" s="12" t="str">
        <f t="shared" si="21"/>
        <v/>
      </c>
      <c r="M256" t="str">
        <f t="shared" si="22"/>
        <v/>
      </c>
      <c r="N256">
        <f t="shared" si="23"/>
        <v>252</v>
      </c>
      <c r="Y256" t="s">
        <v>68</v>
      </c>
      <c r="Z256" t="s">
        <v>68</v>
      </c>
    </row>
    <row r="257" spans="11:26" x14ac:dyDescent="0.25">
      <c r="K257" s="12" t="str">
        <f t="shared" si="20"/>
        <v/>
      </c>
      <c r="L257" s="12" t="str">
        <f t="shared" si="21"/>
        <v/>
      </c>
      <c r="M257" t="str">
        <f t="shared" si="22"/>
        <v/>
      </c>
      <c r="N257">
        <f t="shared" si="23"/>
        <v>253</v>
      </c>
      <c r="Y257" t="s">
        <v>68</v>
      </c>
      <c r="Z257" t="s">
        <v>68</v>
      </c>
    </row>
  </sheetData>
  <mergeCells count="5">
    <mergeCell ref="S2:T2"/>
    <mergeCell ref="U2:V2"/>
    <mergeCell ref="O1:P1"/>
    <mergeCell ref="S1:T1"/>
    <mergeCell ref="U1:V1"/>
  </mergeCells>
  <conditionalFormatting sqref="R5:R3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I21" sqref="I21"/>
    </sheetView>
  </sheetViews>
  <sheetFormatPr defaultRowHeight="15" x14ac:dyDescent="0.25"/>
  <cols>
    <col min="1" max="1" width="11.7109375" customWidth="1"/>
    <col min="2" max="2" width="16.42578125" customWidth="1"/>
    <col min="3" max="3" width="13.7109375" customWidth="1"/>
    <col min="5" max="5" width="13.7109375" customWidth="1"/>
    <col min="10" max="10" width="13.28515625" customWidth="1"/>
    <col min="12" max="12" width="14.42578125" customWidth="1"/>
    <col min="14" max="14" width="13" customWidth="1"/>
    <col min="18" max="18" width="11.85546875" customWidth="1"/>
  </cols>
  <sheetData>
    <row r="1" spans="1:18" ht="16.5" thickTop="1" thickBot="1" x14ac:dyDescent="0.3">
      <c r="A1" s="10" t="s">
        <v>69</v>
      </c>
      <c r="B1" s="13" t="s">
        <v>50</v>
      </c>
    </row>
    <row r="2" spans="1:18" ht="15.75" thickTop="1" x14ac:dyDescent="0.25">
      <c r="N2" s="39" t="s">
        <v>40</v>
      </c>
      <c r="O2" s="40"/>
      <c r="P2" s="40"/>
      <c r="Q2" s="40"/>
      <c r="R2" s="37"/>
    </row>
    <row r="3" spans="1:18" x14ac:dyDescent="0.25">
      <c r="C3" s="38" t="s">
        <v>34</v>
      </c>
      <c r="D3" s="38"/>
      <c r="E3" s="38" t="s">
        <v>29</v>
      </c>
      <c r="F3" s="38"/>
      <c r="G3" s="38"/>
      <c r="H3" s="38" t="s">
        <v>35</v>
      </c>
      <c r="I3" s="38"/>
      <c r="J3" s="38" t="s">
        <v>36</v>
      </c>
      <c r="K3" s="38"/>
      <c r="L3" s="38" t="s">
        <v>37</v>
      </c>
      <c r="M3" s="38"/>
      <c r="N3" s="38" t="s">
        <v>30</v>
      </c>
      <c r="O3" s="38"/>
      <c r="P3" s="38" t="s">
        <v>31</v>
      </c>
      <c r="Q3" s="38"/>
      <c r="R3" s="41" t="s">
        <v>67</v>
      </c>
    </row>
    <row r="4" spans="1:18" x14ac:dyDescent="0.25">
      <c r="A4" s="9" t="s">
        <v>28</v>
      </c>
      <c r="B4" s="9" t="s">
        <v>48</v>
      </c>
      <c r="C4" s="8" t="s">
        <v>30</v>
      </c>
      <c r="D4" s="8" t="s">
        <v>31</v>
      </c>
      <c r="E4" s="8" t="s">
        <v>30</v>
      </c>
      <c r="F4" s="8" t="s">
        <v>31</v>
      </c>
      <c r="G4" s="8" t="s">
        <v>32</v>
      </c>
      <c r="H4" s="8" t="s">
        <v>33</v>
      </c>
      <c r="I4" s="8" t="s">
        <v>26</v>
      </c>
      <c r="J4" s="8" t="s">
        <v>30</v>
      </c>
      <c r="K4" s="8" t="s">
        <v>31</v>
      </c>
      <c r="L4" s="8" t="s">
        <v>30</v>
      </c>
      <c r="M4" s="8" t="s">
        <v>31</v>
      </c>
      <c r="N4" s="8" t="s">
        <v>38</v>
      </c>
      <c r="O4" s="8" t="s">
        <v>39</v>
      </c>
      <c r="P4" s="8" t="s">
        <v>38</v>
      </c>
      <c r="Q4" s="8" t="s">
        <v>39</v>
      </c>
      <c r="R4" s="42"/>
    </row>
    <row r="5" spans="1:18" x14ac:dyDescent="0.25">
      <c r="A5" s="9">
        <v>30</v>
      </c>
      <c r="B5" s="14">
        <v>29.739000000000001</v>
      </c>
      <c r="C5" s="2">
        <v>30</v>
      </c>
      <c r="D5" s="2">
        <v>30</v>
      </c>
      <c r="E5" s="2"/>
      <c r="F5" s="2"/>
      <c r="G5" s="2">
        <f t="shared" ref="G5:G10" si="0">(F5-E5)*100000</f>
        <v>0</v>
      </c>
      <c r="H5" s="11"/>
      <c r="I5" s="11"/>
      <c r="J5" s="2"/>
      <c r="K5" s="2"/>
      <c r="L5" s="2"/>
      <c r="M5" s="2"/>
      <c r="N5" s="2">
        <f t="shared" ref="N5:N10" si="1">O5/3600*C5</f>
        <v>0</v>
      </c>
      <c r="O5" s="2"/>
      <c r="P5" s="2">
        <f t="shared" ref="P5:P10" si="2">Q5/3600*D5</f>
        <v>0</v>
      </c>
      <c r="Q5" s="2"/>
      <c r="R5" s="2" t="e">
        <f t="shared" ref="R5:R10" si="3">N5/P5</f>
        <v>#DIV/0!</v>
      </c>
    </row>
    <row r="6" spans="1:18" x14ac:dyDescent="0.25">
      <c r="A6" s="9">
        <v>44</v>
      </c>
      <c r="B6" s="9">
        <f>14.3695</f>
        <v>14.3695</v>
      </c>
      <c r="C6" s="2">
        <v>44</v>
      </c>
      <c r="D6" s="2">
        <v>30</v>
      </c>
      <c r="E6" s="2">
        <v>1.1762790000000001</v>
      </c>
      <c r="F6" s="2">
        <v>1.1762790000000001</v>
      </c>
      <c r="G6" s="2">
        <f t="shared" si="0"/>
        <v>0</v>
      </c>
      <c r="H6" s="25">
        <v>1.5124E-2</v>
      </c>
      <c r="I6" s="25">
        <v>4.7605000000000001E-2</v>
      </c>
      <c r="J6" s="2">
        <v>11</v>
      </c>
      <c r="K6" s="2">
        <v>11</v>
      </c>
      <c r="L6" s="2"/>
      <c r="M6" s="2"/>
      <c r="N6" s="23">
        <f t="shared" si="1"/>
        <v>0.58180889359999999</v>
      </c>
      <c r="O6" s="2">
        <v>47.602545839999998</v>
      </c>
      <c r="P6" s="23">
        <f t="shared" si="2"/>
        <v>0.45006056427500002</v>
      </c>
      <c r="Q6" s="2">
        <v>54.007267712999997</v>
      </c>
      <c r="R6" s="23">
        <f t="shared" si="3"/>
        <v>1.2927346668047501</v>
      </c>
    </row>
    <row r="7" spans="1:18" x14ac:dyDescent="0.25">
      <c r="A7" s="9">
        <v>58</v>
      </c>
      <c r="B7" s="9">
        <v>9.5797000000000008</v>
      </c>
      <c r="C7" s="2">
        <v>58</v>
      </c>
      <c r="D7" s="2">
        <v>30</v>
      </c>
      <c r="E7" s="2">
        <v>1.1762779999999999</v>
      </c>
      <c r="F7" s="2">
        <v>1.1762779999999999</v>
      </c>
      <c r="G7" s="2">
        <f t="shared" si="0"/>
        <v>0</v>
      </c>
      <c r="H7" s="25">
        <v>2.8714E-2</v>
      </c>
      <c r="I7" s="25">
        <v>9.4756000000000007E-2</v>
      </c>
      <c r="J7" s="2">
        <v>9</v>
      </c>
      <c r="K7" s="2">
        <v>9</v>
      </c>
      <c r="L7" s="2"/>
      <c r="M7" s="2"/>
      <c r="N7" s="23">
        <f t="shared" si="1"/>
        <v>0.75263146699333339</v>
      </c>
      <c r="O7" s="2">
        <v>46.715056572000002</v>
      </c>
      <c r="P7" s="23">
        <f t="shared" si="2"/>
        <v>0.43934188222500004</v>
      </c>
      <c r="Q7" s="2">
        <v>52.721025867000002</v>
      </c>
      <c r="R7" s="23">
        <f t="shared" si="3"/>
        <v>1.7130883656748401</v>
      </c>
    </row>
    <row r="8" spans="1:18" x14ac:dyDescent="0.25">
      <c r="A8" s="9">
        <v>88</v>
      </c>
      <c r="B8" s="9">
        <v>5.8979999999999997</v>
      </c>
      <c r="C8" s="2">
        <v>44</v>
      </c>
      <c r="D8" s="2">
        <v>30</v>
      </c>
      <c r="E8" s="2">
        <v>1.176277</v>
      </c>
      <c r="F8" s="2">
        <v>1.1762779999999999</v>
      </c>
      <c r="G8" s="2">
        <f t="shared" si="0"/>
        <v>9.9999999991773336E-2</v>
      </c>
      <c r="H8" s="25">
        <v>2.4058E-2</v>
      </c>
      <c r="I8" s="25">
        <v>8.9812000000000003E-2</v>
      </c>
      <c r="J8" s="2">
        <v>9</v>
      </c>
      <c r="K8" s="2">
        <v>9</v>
      </c>
      <c r="L8" s="2"/>
      <c r="M8" s="2"/>
      <c r="N8" s="23">
        <f t="shared" si="1"/>
        <v>0.95354992486111101</v>
      </c>
      <c r="O8" s="2">
        <v>78.017721124999994</v>
      </c>
      <c r="P8" s="23">
        <f t="shared" si="2"/>
        <v>0.56938660624166659</v>
      </c>
      <c r="Q8" s="2">
        <v>68.326392748999993</v>
      </c>
      <c r="R8" s="23">
        <f t="shared" si="3"/>
        <v>1.6746967954781724</v>
      </c>
    </row>
    <row r="9" spans="1:18" x14ac:dyDescent="0.25">
      <c r="A9" s="9">
        <v>106</v>
      </c>
      <c r="B9" s="9">
        <v>4.4135</v>
      </c>
      <c r="C9" s="2">
        <f>A9/2</f>
        <v>53</v>
      </c>
      <c r="D9" s="2">
        <v>30</v>
      </c>
      <c r="E9" s="2">
        <v>1.1762790000000001</v>
      </c>
      <c r="F9" s="2">
        <v>1.176277</v>
      </c>
      <c r="G9" s="2">
        <f t="shared" si="0"/>
        <v>-0.20000000000575113</v>
      </c>
      <c r="H9" s="25">
        <v>4.6049E-2</v>
      </c>
      <c r="I9" s="25">
        <v>0.13873199999999999</v>
      </c>
      <c r="J9" s="2">
        <v>9</v>
      </c>
      <c r="K9" s="2">
        <v>9</v>
      </c>
      <c r="L9" s="2"/>
      <c r="M9" s="2"/>
      <c r="N9" s="23">
        <f t="shared" si="1"/>
        <v>1.1429047658597222</v>
      </c>
      <c r="O9" s="2">
        <v>77.631267115</v>
      </c>
      <c r="P9" s="23">
        <f t="shared" si="2"/>
        <v>0.64949317914999993</v>
      </c>
      <c r="Q9" s="2">
        <v>77.939181497999996</v>
      </c>
      <c r="R9" s="23">
        <f t="shared" si="3"/>
        <v>1.7596870953371002</v>
      </c>
    </row>
    <row r="10" spans="1:18" x14ac:dyDescent="0.25">
      <c r="A10" s="9">
        <v>147</v>
      </c>
      <c r="B10" s="9">
        <v>3.1932</v>
      </c>
      <c r="C10" s="2">
        <v>49</v>
      </c>
      <c r="D10" s="2">
        <v>30</v>
      </c>
      <c r="E10" s="2">
        <v>1.1762790000000001</v>
      </c>
      <c r="F10" s="2">
        <v>1.1762790000000001</v>
      </c>
      <c r="G10" s="2">
        <f t="shared" si="0"/>
        <v>0</v>
      </c>
      <c r="H10" s="25">
        <v>7.2369000000000003E-2</v>
      </c>
      <c r="I10" s="25">
        <v>0.171571</v>
      </c>
      <c r="J10" s="2">
        <v>17</v>
      </c>
      <c r="K10" s="2">
        <v>9</v>
      </c>
      <c r="L10" s="2"/>
      <c r="M10" s="2"/>
      <c r="N10" s="23">
        <f t="shared" si="1"/>
        <v>2.4008227104866666</v>
      </c>
      <c r="O10" s="2">
        <v>176.38697464800001</v>
      </c>
      <c r="P10" s="23">
        <f t="shared" si="2"/>
        <v>0.97440283166666664</v>
      </c>
      <c r="Q10" s="2">
        <v>116.9283398</v>
      </c>
      <c r="R10" s="23">
        <f t="shared" si="3"/>
        <v>2.4638913521835533</v>
      </c>
    </row>
    <row r="14" spans="1:18" ht="15.75" thickBot="1" x14ac:dyDescent="0.3"/>
    <row r="15" spans="1:18" ht="16.5" thickTop="1" thickBot="1" x14ac:dyDescent="0.3">
      <c r="A15" s="10" t="s">
        <v>27</v>
      </c>
      <c r="B15" s="13" t="s">
        <v>50</v>
      </c>
    </row>
    <row r="16" spans="1:18" ht="15.75" thickTop="1" x14ac:dyDescent="0.25">
      <c r="N16" s="39" t="s">
        <v>40</v>
      </c>
      <c r="O16" s="40"/>
      <c r="P16" s="40"/>
      <c r="Q16" s="40"/>
      <c r="R16" s="37"/>
    </row>
    <row r="17" spans="1:18" x14ac:dyDescent="0.25">
      <c r="C17" s="38" t="s">
        <v>34</v>
      </c>
      <c r="D17" s="38"/>
      <c r="E17" s="38" t="s">
        <v>29</v>
      </c>
      <c r="F17" s="38"/>
      <c r="G17" s="38"/>
      <c r="H17" s="38" t="s">
        <v>35</v>
      </c>
      <c r="I17" s="38"/>
      <c r="J17" s="38" t="s">
        <v>36</v>
      </c>
      <c r="K17" s="38"/>
      <c r="L17" s="38" t="s">
        <v>37</v>
      </c>
      <c r="M17" s="38"/>
      <c r="N17" s="38" t="s">
        <v>30</v>
      </c>
      <c r="O17" s="38"/>
      <c r="P17" s="38" t="s">
        <v>31</v>
      </c>
      <c r="Q17" s="38"/>
      <c r="R17" s="41" t="s">
        <v>67</v>
      </c>
    </row>
    <row r="18" spans="1:18" x14ac:dyDescent="0.25">
      <c r="A18" s="9" t="s">
        <v>28</v>
      </c>
      <c r="B18" s="9" t="s">
        <v>48</v>
      </c>
      <c r="C18" s="8" t="s">
        <v>30</v>
      </c>
      <c r="D18" s="8" t="s">
        <v>31</v>
      </c>
      <c r="E18" s="8" t="s">
        <v>30</v>
      </c>
      <c r="F18" s="8" t="s">
        <v>31</v>
      </c>
      <c r="G18" s="8" t="s">
        <v>32</v>
      </c>
      <c r="H18" s="8" t="s">
        <v>33</v>
      </c>
      <c r="I18" s="8" t="s">
        <v>26</v>
      </c>
      <c r="J18" s="8" t="s">
        <v>30</v>
      </c>
      <c r="K18" s="8" t="s">
        <v>31</v>
      </c>
      <c r="L18" s="8" t="s">
        <v>30</v>
      </c>
      <c r="M18" s="8" t="s">
        <v>31</v>
      </c>
      <c r="N18" s="8" t="s">
        <v>38</v>
      </c>
      <c r="O18" s="8" t="s">
        <v>39</v>
      </c>
      <c r="P18" s="8" t="s">
        <v>38</v>
      </c>
      <c r="Q18" s="8" t="s">
        <v>39</v>
      </c>
      <c r="R18" s="42"/>
    </row>
    <row r="19" spans="1:18" x14ac:dyDescent="0.25">
      <c r="A19" s="9">
        <v>30</v>
      </c>
      <c r="B19" s="14">
        <v>29.739000000000001</v>
      </c>
      <c r="C19" s="2">
        <v>30</v>
      </c>
      <c r="D19" s="2">
        <v>30</v>
      </c>
      <c r="E19" s="2"/>
      <c r="F19" s="2"/>
      <c r="G19" s="2">
        <f t="shared" ref="G19:G24" si="4">(F19-E19)*100000</f>
        <v>0</v>
      </c>
      <c r="H19" s="11"/>
      <c r="I19" s="11"/>
      <c r="J19" s="2"/>
      <c r="K19" s="2"/>
      <c r="L19" s="2"/>
      <c r="M19" s="2"/>
      <c r="N19" s="2">
        <f t="shared" ref="N19:N24" si="5">O19/3600*C19</f>
        <v>0</v>
      </c>
      <c r="O19" s="2"/>
      <c r="P19" s="2">
        <f t="shared" ref="P19:P24" si="6">Q19/3600*D19</f>
        <v>0</v>
      </c>
      <c r="Q19" s="2"/>
      <c r="R19" s="2" t="e">
        <f t="shared" ref="R19:R24" si="7">N19/P19</f>
        <v>#DIV/0!</v>
      </c>
    </row>
    <row r="20" spans="1:18" x14ac:dyDescent="0.25">
      <c r="A20" s="9">
        <v>44</v>
      </c>
      <c r="B20" s="9">
        <f>14.3695</f>
        <v>14.3695</v>
      </c>
      <c r="C20" s="2">
        <v>44</v>
      </c>
      <c r="D20" s="2">
        <v>30</v>
      </c>
      <c r="E20" s="2">
        <v>0.99876399999999999</v>
      </c>
      <c r="F20" s="2">
        <v>0.99876399999999999</v>
      </c>
      <c r="G20" s="2">
        <f t="shared" si="4"/>
        <v>0</v>
      </c>
      <c r="H20" s="25">
        <v>1.3383000000000001E-2</v>
      </c>
      <c r="I20" s="25">
        <v>4.5462000000000002E-2</v>
      </c>
      <c r="J20" s="2">
        <v>12</v>
      </c>
      <c r="K20" s="2">
        <v>13</v>
      </c>
      <c r="L20" s="2">
        <v>460</v>
      </c>
      <c r="M20" s="2">
        <v>531</v>
      </c>
      <c r="N20" s="23">
        <f t="shared" si="5"/>
        <v>6.2619623577988888</v>
      </c>
      <c r="O20" s="2">
        <v>512.34237472899997</v>
      </c>
      <c r="P20" s="23">
        <f t="shared" si="6"/>
        <v>4.9779049686916661</v>
      </c>
      <c r="Q20" s="2">
        <v>597.34859624299997</v>
      </c>
      <c r="R20" s="23">
        <f t="shared" si="7"/>
        <v>1.2579513665253255</v>
      </c>
    </row>
    <row r="21" spans="1:18" x14ac:dyDescent="0.25">
      <c r="A21" s="9">
        <v>58</v>
      </c>
      <c r="B21" s="9">
        <v>9.5797000000000008</v>
      </c>
      <c r="C21" s="2">
        <v>58</v>
      </c>
      <c r="D21" s="2">
        <v>30</v>
      </c>
      <c r="E21" s="2">
        <v>0.99875899999999995</v>
      </c>
      <c r="F21" s="2">
        <v>0.99875899999999995</v>
      </c>
      <c r="G21" s="2">
        <f t="shared" si="4"/>
        <v>0</v>
      </c>
      <c r="H21" s="25">
        <v>6.4419999999999998E-3</v>
      </c>
      <c r="I21" s="25">
        <v>2.7306E-2</v>
      </c>
      <c r="J21" s="2">
        <v>12</v>
      </c>
      <c r="K21" s="2">
        <v>12</v>
      </c>
      <c r="L21" s="2">
        <v>410</v>
      </c>
      <c r="M21" s="2">
        <v>418</v>
      </c>
      <c r="N21" s="23">
        <f t="shared" si="5"/>
        <v>10.673018107414444</v>
      </c>
      <c r="O21" s="2">
        <v>662.46319287400001</v>
      </c>
      <c r="P21" s="23">
        <f t="shared" si="6"/>
        <v>5.5003694447666662</v>
      </c>
      <c r="Q21" s="2">
        <v>660.04433337199998</v>
      </c>
      <c r="R21" s="23">
        <f t="shared" si="7"/>
        <v>1.9404184054526195</v>
      </c>
    </row>
    <row r="22" spans="1:18" x14ac:dyDescent="0.25">
      <c r="A22" s="9">
        <v>88</v>
      </c>
      <c r="B22" s="9">
        <v>5.8979999999999997</v>
      </c>
      <c r="C22" s="2">
        <v>44</v>
      </c>
      <c r="D22" s="2">
        <v>30</v>
      </c>
      <c r="E22" s="2">
        <v>0.99875599999999998</v>
      </c>
      <c r="F22" s="2">
        <v>0.99875599999999998</v>
      </c>
      <c r="G22" s="2">
        <f t="shared" si="4"/>
        <v>0</v>
      </c>
      <c r="H22" s="25">
        <v>6.4970000000000002E-3</v>
      </c>
      <c r="I22" s="25">
        <v>3.8965E-2</v>
      </c>
      <c r="J22" s="2">
        <v>12</v>
      </c>
      <c r="K22" s="2">
        <v>12</v>
      </c>
      <c r="L22" s="2">
        <v>359</v>
      </c>
      <c r="M22" s="2">
        <v>370</v>
      </c>
      <c r="N22" s="23">
        <f t="shared" si="5"/>
        <v>11.88003180216111</v>
      </c>
      <c r="O22" s="2">
        <v>972.00260199499996</v>
      </c>
      <c r="P22" s="23">
        <f t="shared" si="6"/>
        <v>6.2816375802916671</v>
      </c>
      <c r="Q22" s="2">
        <v>753.79650963500001</v>
      </c>
      <c r="R22" s="23">
        <f t="shared" si="7"/>
        <v>1.8912316494402881</v>
      </c>
    </row>
    <row r="23" spans="1:18" x14ac:dyDescent="0.25">
      <c r="A23" s="9">
        <v>106</v>
      </c>
      <c r="B23" s="9">
        <v>4.4135</v>
      </c>
      <c r="C23" s="2">
        <f>A23/2</f>
        <v>53</v>
      </c>
      <c r="D23" s="2">
        <v>30</v>
      </c>
      <c r="E23" s="2">
        <v>0.99876299999999996</v>
      </c>
      <c r="F23" s="2">
        <v>0.99875599999999998</v>
      </c>
      <c r="G23" s="2">
        <f t="shared" si="4"/>
        <v>-0.6999999999979245</v>
      </c>
      <c r="H23" s="25">
        <v>8.6430999999999994E-2</v>
      </c>
      <c r="I23" s="25">
        <v>0.28922799999999999</v>
      </c>
      <c r="J23" s="2">
        <v>13</v>
      </c>
      <c r="K23" s="2">
        <v>12</v>
      </c>
      <c r="L23" s="2">
        <v>416</v>
      </c>
      <c r="M23" s="2">
        <v>386</v>
      </c>
      <c r="N23" s="23">
        <f t="shared" si="5"/>
        <v>19.168692112563885</v>
      </c>
      <c r="O23" s="2">
        <v>1302.0243699099999</v>
      </c>
      <c r="P23" s="23">
        <f t="shared" si="6"/>
        <v>7.4196272371500003</v>
      </c>
      <c r="Q23" s="2">
        <v>890.35526845799995</v>
      </c>
      <c r="R23" s="23">
        <f t="shared" si="7"/>
        <v>2.5835114756960342</v>
      </c>
    </row>
    <row r="24" spans="1:18" x14ac:dyDescent="0.25">
      <c r="A24" s="9">
        <v>147</v>
      </c>
      <c r="B24" s="9">
        <v>3.1932</v>
      </c>
      <c r="C24" s="2">
        <v>49</v>
      </c>
      <c r="D24" s="2">
        <v>30</v>
      </c>
      <c r="E24" s="2">
        <v>0.99876100000000001</v>
      </c>
      <c r="F24" s="2">
        <v>0.99875499999999995</v>
      </c>
      <c r="G24" s="2">
        <f t="shared" si="4"/>
        <v>-0.60000000000615117</v>
      </c>
      <c r="H24" s="25">
        <v>8.7739999999999999E-2</v>
      </c>
      <c r="I24" s="25">
        <v>0.28237600000000002</v>
      </c>
      <c r="J24" s="2">
        <v>18</v>
      </c>
      <c r="K24" s="2">
        <v>12</v>
      </c>
      <c r="L24" s="2">
        <v>405</v>
      </c>
      <c r="M24" s="2">
        <v>394</v>
      </c>
      <c r="N24" s="23">
        <f t="shared" si="5"/>
        <v>30.036260370997226</v>
      </c>
      <c r="O24" s="2">
        <v>2206.7456599100001</v>
      </c>
      <c r="P24" s="23">
        <f t="shared" si="6"/>
        <v>9.8948584701666675</v>
      </c>
      <c r="Q24" s="2">
        <v>1187.3830164200001</v>
      </c>
      <c r="R24" s="23">
        <f t="shared" si="7"/>
        <v>3.0355421920947698</v>
      </c>
    </row>
    <row r="28" spans="1:18" ht="15.75" thickBot="1" x14ac:dyDescent="0.3"/>
    <row r="29" spans="1:18" ht="16.5" thickTop="1" thickBot="1" x14ac:dyDescent="0.3">
      <c r="A29" s="10" t="s">
        <v>41</v>
      </c>
      <c r="B29" s="13" t="s">
        <v>50</v>
      </c>
    </row>
    <row r="30" spans="1:18" ht="15.75" thickTop="1" x14ac:dyDescent="0.25">
      <c r="N30" s="19" t="s">
        <v>40</v>
      </c>
      <c r="O30" s="20"/>
      <c r="P30" s="20"/>
      <c r="Q30" s="20"/>
      <c r="R30" s="17"/>
    </row>
    <row r="31" spans="1:18" x14ac:dyDescent="0.25">
      <c r="C31" s="18" t="s">
        <v>34</v>
      </c>
      <c r="D31" s="18"/>
      <c r="E31" s="18" t="s">
        <v>29</v>
      </c>
      <c r="F31" s="18"/>
      <c r="G31" s="18"/>
      <c r="H31" s="18" t="s">
        <v>35</v>
      </c>
      <c r="I31" s="18"/>
      <c r="J31" s="18" t="s">
        <v>36</v>
      </c>
      <c r="K31" s="18"/>
      <c r="L31" s="18" t="s">
        <v>37</v>
      </c>
      <c r="M31" s="18"/>
      <c r="N31" s="18" t="s">
        <v>30</v>
      </c>
      <c r="O31" s="18"/>
      <c r="P31" s="18" t="s">
        <v>31</v>
      </c>
      <c r="Q31" s="18"/>
      <c r="R31" s="21" t="s">
        <v>67</v>
      </c>
    </row>
    <row r="32" spans="1:18" x14ac:dyDescent="0.25">
      <c r="A32" s="9" t="s">
        <v>28</v>
      </c>
      <c r="B32" s="9" t="s">
        <v>48</v>
      </c>
      <c r="C32" s="8" t="s">
        <v>30</v>
      </c>
      <c r="D32" s="8" t="s">
        <v>31</v>
      </c>
      <c r="E32" s="8" t="s">
        <v>30</v>
      </c>
      <c r="F32" s="8" t="s">
        <v>31</v>
      </c>
      <c r="G32" s="8" t="s">
        <v>32</v>
      </c>
      <c r="H32" s="8" t="s">
        <v>33</v>
      </c>
      <c r="I32" s="8" t="s">
        <v>26</v>
      </c>
      <c r="J32" s="8" t="s">
        <v>30</v>
      </c>
      <c r="K32" s="8" t="s">
        <v>31</v>
      </c>
      <c r="L32" s="8" t="s">
        <v>30</v>
      </c>
      <c r="M32" s="8" t="s">
        <v>31</v>
      </c>
      <c r="N32" s="8" t="s">
        <v>38</v>
      </c>
      <c r="O32" s="8" t="s">
        <v>39</v>
      </c>
      <c r="P32" s="8" t="s">
        <v>38</v>
      </c>
      <c r="Q32" s="8" t="s">
        <v>39</v>
      </c>
      <c r="R32" s="22"/>
    </row>
    <row r="33" spans="1:18" x14ac:dyDescent="0.25">
      <c r="A33" s="9">
        <v>30</v>
      </c>
      <c r="B33" s="14">
        <v>29.739000000000001</v>
      </c>
      <c r="C33" s="2">
        <f t="shared" ref="C33:C38" si="8">A33*16</f>
        <v>480</v>
      </c>
      <c r="D33" s="2">
        <f>A33*16</f>
        <v>480</v>
      </c>
      <c r="E33" s="2"/>
      <c r="F33" s="2"/>
      <c r="G33" s="2">
        <f t="shared" ref="G33:G38" si="9">(F33-E33)*100000</f>
        <v>0</v>
      </c>
      <c r="H33" s="11"/>
      <c r="I33" s="11"/>
      <c r="J33" s="2"/>
      <c r="K33" s="2"/>
      <c r="L33" s="2"/>
      <c r="M33" s="2"/>
      <c r="N33" s="2">
        <f t="shared" ref="N33:N38" si="10">O33/3600*C33</f>
        <v>0</v>
      </c>
      <c r="O33" s="2"/>
      <c r="P33" s="2">
        <f t="shared" ref="P33:P38" si="11">Q33/3600*D33</f>
        <v>0</v>
      </c>
      <c r="Q33" s="2"/>
      <c r="R33" s="2" t="e">
        <f t="shared" ref="R33:R38" si="12">N33/P33</f>
        <v>#DIV/0!</v>
      </c>
    </row>
    <row r="34" spans="1:18" x14ac:dyDescent="0.25">
      <c r="A34" s="9">
        <v>44</v>
      </c>
      <c r="B34" s="9">
        <f>14.3695</f>
        <v>14.3695</v>
      </c>
      <c r="C34" s="2">
        <f t="shared" si="8"/>
        <v>704</v>
      </c>
      <c r="D34" s="2">
        <f>D33</f>
        <v>480</v>
      </c>
      <c r="E34" s="2">
        <v>1.0012920000000001</v>
      </c>
      <c r="F34" s="2">
        <v>1.0012920000000001</v>
      </c>
      <c r="G34" s="2">
        <f t="shared" si="9"/>
        <v>0</v>
      </c>
      <c r="H34" s="25">
        <v>6.4869999999999997E-3</v>
      </c>
      <c r="I34" s="25">
        <v>3.5110000000000002E-2</v>
      </c>
      <c r="J34" s="2">
        <v>12</v>
      </c>
      <c r="K34" s="2">
        <v>12</v>
      </c>
      <c r="L34" s="2">
        <v>545</v>
      </c>
      <c r="M34" s="2">
        <v>552</v>
      </c>
      <c r="N34" s="24">
        <f t="shared" si="10"/>
        <v>192.42768369048889</v>
      </c>
      <c r="O34" s="2">
        <v>984.00520069000004</v>
      </c>
      <c r="P34" s="24">
        <f t="shared" si="11"/>
        <v>173.62989019599999</v>
      </c>
      <c r="Q34" s="2">
        <v>1302.22417647</v>
      </c>
      <c r="R34" s="23">
        <f t="shared" si="12"/>
        <v>1.1082635799243392</v>
      </c>
    </row>
    <row r="35" spans="1:18" x14ac:dyDescent="0.25">
      <c r="A35" s="9">
        <v>58</v>
      </c>
      <c r="B35" s="9">
        <v>9.5797000000000008</v>
      </c>
      <c r="C35" s="2">
        <f t="shared" si="8"/>
        <v>928</v>
      </c>
      <c r="D35" s="2">
        <f>D34</f>
        <v>480</v>
      </c>
      <c r="E35" s="2">
        <v>1.0012920000000001</v>
      </c>
      <c r="F35" s="2">
        <v>1.0012909999999999</v>
      </c>
      <c r="G35" s="2">
        <f t="shared" si="9"/>
        <v>-0.1000000000139778</v>
      </c>
      <c r="H35" s="25">
        <v>7.8750000000000001E-3</v>
      </c>
      <c r="I35" s="25">
        <v>6.4813999999999997E-2</v>
      </c>
      <c r="J35" s="2">
        <v>13</v>
      </c>
      <c r="K35" s="2">
        <v>12</v>
      </c>
      <c r="L35" s="2">
        <v>532</v>
      </c>
      <c r="M35" s="2">
        <v>512</v>
      </c>
      <c r="N35" s="24">
        <f t="shared" si="10"/>
        <v>264.06049359155554</v>
      </c>
      <c r="O35" s="2">
        <v>1024.3726044499999</v>
      </c>
      <c r="P35" s="24">
        <f t="shared" si="11"/>
        <v>212.88910619733335</v>
      </c>
      <c r="Q35" s="2">
        <v>1596.66829648</v>
      </c>
      <c r="R35" s="23">
        <f t="shared" si="12"/>
        <v>1.2403663968920509</v>
      </c>
    </row>
    <row r="36" spans="1:18" x14ac:dyDescent="0.25">
      <c r="A36" s="9">
        <v>88</v>
      </c>
      <c r="B36" s="9">
        <v>5.8979999999999997</v>
      </c>
      <c r="C36" s="2">
        <f t="shared" si="8"/>
        <v>1408</v>
      </c>
      <c r="D36" s="2">
        <f>D35</f>
        <v>480</v>
      </c>
      <c r="E36" s="2">
        <v>1.0012909999999999</v>
      </c>
      <c r="F36" s="2">
        <v>1.00129</v>
      </c>
      <c r="G36" s="2">
        <f t="shared" si="9"/>
        <v>-9.9999999991773336E-2</v>
      </c>
      <c r="H36" s="25">
        <v>8.2810000000000002E-3</v>
      </c>
      <c r="I36" s="25">
        <v>0.119919</v>
      </c>
      <c r="J36" s="2">
        <v>13</v>
      </c>
      <c r="K36" s="2">
        <v>12</v>
      </c>
      <c r="L36" s="2">
        <v>590</v>
      </c>
      <c r="M36" s="2">
        <v>493</v>
      </c>
      <c r="N36" s="24">
        <f t="shared" si="10"/>
        <v>415.65539424248891</v>
      </c>
      <c r="O36" s="2">
        <v>1062.75526937</v>
      </c>
      <c r="P36" s="24">
        <f t="shared" si="11"/>
        <v>294.31159971599993</v>
      </c>
      <c r="Q36" s="2">
        <v>2207.3369978699998</v>
      </c>
      <c r="R36" s="23">
        <f t="shared" si="12"/>
        <v>1.4122970166435211</v>
      </c>
    </row>
    <row r="37" spans="1:18" x14ac:dyDescent="0.25">
      <c r="A37" s="9">
        <v>106</v>
      </c>
      <c r="B37" s="9">
        <v>4.4135</v>
      </c>
      <c r="C37" s="2">
        <f t="shared" si="8"/>
        <v>1696</v>
      </c>
      <c r="D37" s="2">
        <v>480</v>
      </c>
      <c r="E37" s="2">
        <v>1.0012939999999999</v>
      </c>
      <c r="F37" s="2">
        <v>1.0012907</v>
      </c>
      <c r="G37" s="2">
        <f t="shared" si="9"/>
        <v>-0.32999999999283602</v>
      </c>
      <c r="H37" s="26">
        <v>5.7945999999999998E-2</v>
      </c>
      <c r="I37" s="26">
        <v>0.22853799999999999</v>
      </c>
      <c r="J37" s="2">
        <v>13</v>
      </c>
      <c r="K37" s="2">
        <v>13</v>
      </c>
      <c r="L37" s="2">
        <v>485</v>
      </c>
      <c r="M37" s="2">
        <v>507</v>
      </c>
      <c r="N37" s="24">
        <f t="shared" si="10"/>
        <v>520.46602515306665</v>
      </c>
      <c r="O37" s="2">
        <v>1104.7627892400001</v>
      </c>
      <c r="P37" s="24">
        <f t="shared" si="11"/>
        <v>396.70292842266667</v>
      </c>
      <c r="Q37" s="2">
        <v>2975.2719631700002</v>
      </c>
      <c r="R37" s="23">
        <f t="shared" si="12"/>
        <v>1.3119792869250935</v>
      </c>
    </row>
    <row r="38" spans="1:18" x14ac:dyDescent="0.25">
      <c r="A38" s="9">
        <v>147</v>
      </c>
      <c r="B38" s="9">
        <v>3.1932</v>
      </c>
      <c r="C38" s="2">
        <f t="shared" si="8"/>
        <v>2352</v>
      </c>
      <c r="D38" s="2">
        <f>D35</f>
        <v>480</v>
      </c>
      <c r="E38" s="2">
        <v>1.001293</v>
      </c>
      <c r="F38" s="2">
        <v>1.00129</v>
      </c>
      <c r="G38" s="2">
        <f t="shared" si="9"/>
        <v>-0.29999999999752447</v>
      </c>
      <c r="H38" s="26">
        <v>5.7098000000000003E-2</v>
      </c>
      <c r="I38" s="26">
        <v>0.219861</v>
      </c>
      <c r="J38" s="2">
        <v>18</v>
      </c>
      <c r="K38" s="2">
        <v>12</v>
      </c>
      <c r="L38" s="2">
        <v>615</v>
      </c>
      <c r="M38" s="2">
        <v>472</v>
      </c>
      <c r="N38" s="24">
        <f t="shared" si="10"/>
        <v>961.69314972266659</v>
      </c>
      <c r="O38" s="2">
        <v>1471.9793107999999</v>
      </c>
      <c r="P38" s="24">
        <f t="shared" si="11"/>
        <v>477.19050870666666</v>
      </c>
      <c r="Q38" s="2">
        <v>3578.9288153000002</v>
      </c>
      <c r="R38" s="23">
        <f t="shared" si="12"/>
        <v>2.0153232978777207</v>
      </c>
    </row>
    <row r="39" spans="1:18" x14ac:dyDescent="0.25">
      <c r="M39" s="16"/>
    </row>
    <row r="40" spans="1:18" x14ac:dyDescent="0.25">
      <c r="A40">
        <f>928/16</f>
        <v>58</v>
      </c>
      <c r="M40" s="16"/>
    </row>
    <row r="41" spans="1:18" x14ac:dyDescent="0.25">
      <c r="A41">
        <f>A40*2</f>
        <v>116</v>
      </c>
      <c r="M41" s="16"/>
    </row>
    <row r="42" spans="1:18" x14ac:dyDescent="0.25">
      <c r="M42" s="16"/>
    </row>
    <row r="43" spans="1:18" x14ac:dyDescent="0.25">
      <c r="M43" s="16"/>
    </row>
    <row r="44" spans="1:18" x14ac:dyDescent="0.25">
      <c r="M44" s="16"/>
    </row>
    <row r="45" spans="1:18" x14ac:dyDescent="0.25">
      <c r="M45" s="16"/>
    </row>
  </sheetData>
  <mergeCells count="18">
    <mergeCell ref="C3:D3"/>
    <mergeCell ref="E3:G3"/>
    <mergeCell ref="H3:I3"/>
    <mergeCell ref="J3:K3"/>
    <mergeCell ref="L3:M3"/>
    <mergeCell ref="C17:D17"/>
    <mergeCell ref="E17:G17"/>
    <mergeCell ref="H17:I17"/>
    <mergeCell ref="J17:K17"/>
    <mergeCell ref="L17:M17"/>
    <mergeCell ref="P17:Q17"/>
    <mergeCell ref="N2:R2"/>
    <mergeCell ref="N16:R16"/>
    <mergeCell ref="R3:R4"/>
    <mergeCell ref="R17:R18"/>
    <mergeCell ref="N3:O3"/>
    <mergeCell ref="P3:Q3"/>
    <mergeCell ref="N17:O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65"/>
  <sheetViews>
    <sheetView workbookViewId="0">
      <selection activeCell="C15" sqref="C15"/>
    </sheetView>
  </sheetViews>
  <sheetFormatPr defaultRowHeight="15" x14ac:dyDescent="0.25"/>
  <sheetData>
    <row r="2" spans="1:38" x14ac:dyDescent="0.25">
      <c r="A2" t="s">
        <v>5</v>
      </c>
      <c r="F2" t="s">
        <v>55</v>
      </c>
      <c r="H2" t="s">
        <v>54</v>
      </c>
      <c r="L2" t="s">
        <v>55</v>
      </c>
      <c r="N2" t="s">
        <v>54</v>
      </c>
      <c r="R2" t="s">
        <v>55</v>
      </c>
      <c r="T2" t="s">
        <v>54</v>
      </c>
    </row>
    <row r="3" spans="1:38" x14ac:dyDescent="0.25">
      <c r="H3" t="s">
        <v>51</v>
      </c>
    </row>
    <row r="4" spans="1:38" x14ac:dyDescent="0.25">
      <c r="A4" t="s">
        <v>20</v>
      </c>
      <c r="B4" t="s">
        <v>21</v>
      </c>
      <c r="E4">
        <v>0</v>
      </c>
      <c r="F4">
        <v>-5</v>
      </c>
      <c r="H4">
        <v>-5</v>
      </c>
      <c r="K4">
        <v>0</v>
      </c>
      <c r="L4">
        <v>-5</v>
      </c>
      <c r="N4">
        <v>-5</v>
      </c>
      <c r="Q4">
        <v>0</v>
      </c>
      <c r="R4">
        <v>-5</v>
      </c>
      <c r="T4">
        <v>-5</v>
      </c>
    </row>
    <row r="5" spans="1:38" x14ac:dyDescent="0.25">
      <c r="A5">
        <v>16.287500000000001</v>
      </c>
      <c r="B5">
        <v>16.287500000000001</v>
      </c>
      <c r="E5">
        <f>E4+1</f>
        <v>1</v>
      </c>
      <c r="F5">
        <v>0</v>
      </c>
      <c r="G5">
        <f>F5-F4</f>
        <v>5</v>
      </c>
      <c r="H5">
        <v>0</v>
      </c>
      <c r="I5">
        <f>H5-H4</f>
        <v>5</v>
      </c>
      <c r="K5">
        <f>K4+1</f>
        <v>1</v>
      </c>
      <c r="L5">
        <v>0</v>
      </c>
      <c r="M5">
        <f>L5-L4</f>
        <v>5</v>
      </c>
      <c r="N5">
        <v>0</v>
      </c>
      <c r="O5">
        <f>N5-N4</f>
        <v>5</v>
      </c>
      <c r="Q5">
        <f>Q4+1</f>
        <v>1</v>
      </c>
      <c r="R5">
        <v>0</v>
      </c>
      <c r="S5">
        <f>R5-R4</f>
        <v>5</v>
      </c>
      <c r="T5">
        <v>0</v>
      </c>
      <c r="U5">
        <f>T5-T4</f>
        <v>5</v>
      </c>
    </row>
    <row r="6" spans="1:38" x14ac:dyDescent="0.25">
      <c r="A6">
        <v>18.1875</v>
      </c>
      <c r="B6">
        <v>18.1875</v>
      </c>
      <c r="E6">
        <f t="shared" ref="E6:E65" si="0">E5+1</f>
        <v>2</v>
      </c>
      <c r="F6">
        <v>6.0529999999999999</v>
      </c>
      <c r="G6">
        <f t="shared" ref="G6:I63" si="1">F6-F5</f>
        <v>6.0529999999999999</v>
      </c>
      <c r="H6">
        <v>6.0529999999999999</v>
      </c>
      <c r="I6">
        <f t="shared" si="1"/>
        <v>6.0529999999999999</v>
      </c>
      <c r="K6">
        <f t="shared" ref="K6:K50" si="2">K5+1</f>
        <v>2</v>
      </c>
      <c r="L6">
        <v>6.0529999999999999</v>
      </c>
      <c r="M6">
        <f t="shared" ref="M6:O48" si="3">L6-L5</f>
        <v>6.0529999999999999</v>
      </c>
      <c r="N6">
        <v>6.0529999999999999</v>
      </c>
      <c r="O6">
        <f t="shared" si="3"/>
        <v>6.0529999999999999</v>
      </c>
      <c r="Q6">
        <f t="shared" ref="Q6:Q37" si="4">Q5+1</f>
        <v>2</v>
      </c>
      <c r="R6">
        <v>6.0529999999999999</v>
      </c>
      <c r="S6">
        <f t="shared" ref="S6:U35" si="5">R6-R5</f>
        <v>6.0529999999999999</v>
      </c>
      <c r="T6">
        <v>6.0529999999999999</v>
      </c>
      <c r="U6">
        <f t="shared" si="5"/>
        <v>6.0529999999999999</v>
      </c>
    </row>
    <row r="7" spans="1:38" x14ac:dyDescent="0.25">
      <c r="A7">
        <v>119.78749999999999</v>
      </c>
      <c r="B7">
        <v>119.78749999999999</v>
      </c>
      <c r="E7">
        <f t="shared" si="0"/>
        <v>3</v>
      </c>
      <c r="F7">
        <v>11.951000000000001</v>
      </c>
      <c r="G7">
        <f t="shared" si="1"/>
        <v>5.8980000000000006</v>
      </c>
      <c r="H7" s="2">
        <v>11.951000000000001</v>
      </c>
      <c r="I7">
        <f t="shared" si="1"/>
        <v>5.8980000000000006</v>
      </c>
      <c r="K7">
        <f t="shared" si="2"/>
        <v>3</v>
      </c>
      <c r="L7">
        <v>11.951000000000001</v>
      </c>
      <c r="M7">
        <f t="shared" si="3"/>
        <v>5.8980000000000006</v>
      </c>
      <c r="N7" s="2">
        <v>11.951000000000001</v>
      </c>
      <c r="O7">
        <f t="shared" si="3"/>
        <v>5.8980000000000006</v>
      </c>
      <c r="Q7">
        <f t="shared" si="4"/>
        <v>3</v>
      </c>
      <c r="R7">
        <v>11.951000000000001</v>
      </c>
      <c r="S7">
        <f t="shared" si="5"/>
        <v>5.8980000000000006</v>
      </c>
      <c r="T7" s="2">
        <v>11.951000000000001</v>
      </c>
      <c r="U7">
        <f t="shared" si="5"/>
        <v>5.8980000000000006</v>
      </c>
      <c r="AF7" t="s">
        <v>6</v>
      </c>
      <c r="AG7">
        <v>230</v>
      </c>
    </row>
    <row r="8" spans="1:38" x14ac:dyDescent="0.25">
      <c r="A8">
        <v>378.86750000000001</v>
      </c>
      <c r="B8">
        <v>378.86750000000001</v>
      </c>
      <c r="E8">
        <f t="shared" si="0"/>
        <v>4</v>
      </c>
      <c r="F8">
        <v>15.817</v>
      </c>
      <c r="G8">
        <f t="shared" si="1"/>
        <v>3.8659999999999997</v>
      </c>
      <c r="H8" s="2">
        <v>15.817</v>
      </c>
      <c r="I8">
        <f t="shared" si="1"/>
        <v>3.8659999999999997</v>
      </c>
      <c r="K8">
        <f t="shared" si="2"/>
        <v>4</v>
      </c>
      <c r="L8">
        <v>15.817</v>
      </c>
      <c r="M8">
        <f t="shared" si="3"/>
        <v>3.8659999999999997</v>
      </c>
      <c r="N8" s="2">
        <v>15.817</v>
      </c>
      <c r="O8">
        <f t="shared" si="3"/>
        <v>3.8659999999999997</v>
      </c>
      <c r="Q8">
        <f t="shared" si="4"/>
        <v>4</v>
      </c>
      <c r="R8">
        <v>15.817</v>
      </c>
      <c r="S8">
        <f t="shared" si="5"/>
        <v>3.8659999999999997</v>
      </c>
      <c r="T8" s="2">
        <v>15.817</v>
      </c>
      <c r="U8">
        <f t="shared" si="5"/>
        <v>3.8659999999999997</v>
      </c>
      <c r="AF8" t="s">
        <v>7</v>
      </c>
      <c r="AG8">
        <v>208.52500000000001</v>
      </c>
    </row>
    <row r="9" spans="1:38" x14ac:dyDescent="0.25">
      <c r="A9">
        <v>389.5675</v>
      </c>
      <c r="B9">
        <v>389.5675</v>
      </c>
      <c r="E9">
        <f t="shared" si="0"/>
        <v>5</v>
      </c>
      <c r="F9">
        <v>24.027999999999999</v>
      </c>
      <c r="G9">
        <f t="shared" si="1"/>
        <v>8.2109999999999985</v>
      </c>
      <c r="H9">
        <v>24.027999999999999</v>
      </c>
      <c r="I9">
        <f t="shared" si="1"/>
        <v>8.2109999999999985</v>
      </c>
      <c r="K9">
        <f t="shared" si="2"/>
        <v>5</v>
      </c>
      <c r="L9">
        <v>30.186499999999999</v>
      </c>
      <c r="M9">
        <f t="shared" si="3"/>
        <v>14.369499999999999</v>
      </c>
      <c r="N9">
        <f>AVERAGE(N8,N10)</f>
        <v>30.186499999999999</v>
      </c>
      <c r="O9">
        <f t="shared" si="3"/>
        <v>14.369499999999999</v>
      </c>
      <c r="Q9">
        <f t="shared" si="4"/>
        <v>5</v>
      </c>
      <c r="R9">
        <v>44.555999999999997</v>
      </c>
      <c r="S9">
        <f t="shared" si="5"/>
        <v>28.738999999999997</v>
      </c>
      <c r="T9">
        <f>AVERAGE(T8,T10)</f>
        <v>44.555999999999997</v>
      </c>
      <c r="U9">
        <f t="shared" si="5"/>
        <v>28.738999999999997</v>
      </c>
      <c r="AF9" t="s">
        <v>72</v>
      </c>
      <c r="AG9">
        <f>AG8/AG7</f>
        <v>0.90663043478260874</v>
      </c>
    </row>
    <row r="10" spans="1:38" x14ac:dyDescent="0.25">
      <c r="E10">
        <f t="shared" si="0"/>
        <v>6</v>
      </c>
      <c r="F10">
        <v>32.238999999999997</v>
      </c>
      <c r="G10">
        <f t="shared" si="1"/>
        <v>8.2109999999999985</v>
      </c>
      <c r="H10">
        <v>32.238999999999997</v>
      </c>
      <c r="I10">
        <f t="shared" si="1"/>
        <v>8.2109999999999985</v>
      </c>
      <c r="K10">
        <f t="shared" si="2"/>
        <v>6</v>
      </c>
      <c r="L10">
        <v>44.555999999999997</v>
      </c>
      <c r="M10">
        <f t="shared" si="3"/>
        <v>14.369499999999999</v>
      </c>
      <c r="N10">
        <f>AVERAGE(N8,N12)</f>
        <v>44.555999999999997</v>
      </c>
      <c r="O10">
        <f t="shared" si="3"/>
        <v>14.369499999999999</v>
      </c>
      <c r="Q10">
        <f t="shared" si="4"/>
        <v>6</v>
      </c>
      <c r="R10">
        <v>73.295000000000002</v>
      </c>
      <c r="S10">
        <f t="shared" si="5"/>
        <v>28.739000000000004</v>
      </c>
      <c r="T10" s="2">
        <v>73.295000000000002</v>
      </c>
      <c r="U10">
        <f t="shared" si="5"/>
        <v>28.739000000000004</v>
      </c>
    </row>
    <row r="11" spans="1:38" x14ac:dyDescent="0.25">
      <c r="E11">
        <f t="shared" si="0"/>
        <v>7</v>
      </c>
      <c r="F11">
        <v>40.450000000000003</v>
      </c>
      <c r="G11">
        <f t="shared" si="1"/>
        <v>8.2110000000000056</v>
      </c>
      <c r="H11">
        <v>40.450000000000003</v>
      </c>
      <c r="I11">
        <f t="shared" si="1"/>
        <v>8.2110000000000056</v>
      </c>
      <c r="K11">
        <f t="shared" si="2"/>
        <v>7</v>
      </c>
      <c r="L11">
        <v>58.9255</v>
      </c>
      <c r="M11">
        <f t="shared" si="3"/>
        <v>14.369500000000002</v>
      </c>
      <c r="N11">
        <f>AVERAGE(N10,N12)</f>
        <v>58.9255</v>
      </c>
      <c r="O11">
        <f t="shared" si="3"/>
        <v>14.369500000000002</v>
      </c>
      <c r="Q11">
        <f t="shared" si="4"/>
        <v>7</v>
      </c>
      <c r="R11">
        <v>77.105000000000004</v>
      </c>
      <c r="S11">
        <f t="shared" si="5"/>
        <v>3.8100000000000023</v>
      </c>
      <c r="T11" s="2">
        <v>77.105000000000004</v>
      </c>
      <c r="U11">
        <f t="shared" si="5"/>
        <v>3.8100000000000023</v>
      </c>
      <c r="AF11" t="s">
        <v>71</v>
      </c>
      <c r="AG11">
        <v>0</v>
      </c>
      <c r="AH11">
        <v>8</v>
      </c>
      <c r="AI11">
        <v>16</v>
      </c>
      <c r="AJ11">
        <v>24</v>
      </c>
      <c r="AK11">
        <v>32</v>
      </c>
      <c r="AL11">
        <v>40</v>
      </c>
    </row>
    <row r="12" spans="1:38" x14ac:dyDescent="0.25">
      <c r="A12" t="s">
        <v>7</v>
      </c>
      <c r="B12">
        <v>365.125</v>
      </c>
      <c r="E12">
        <f t="shared" si="0"/>
        <v>8</v>
      </c>
      <c r="F12">
        <v>48.661999999999999</v>
      </c>
      <c r="G12">
        <f t="shared" si="1"/>
        <v>8.2119999999999962</v>
      </c>
      <c r="H12">
        <v>48.661999999999999</v>
      </c>
      <c r="I12">
        <f t="shared" si="1"/>
        <v>8.2119999999999962</v>
      </c>
      <c r="K12">
        <f t="shared" si="2"/>
        <v>8</v>
      </c>
      <c r="L12">
        <v>73.295000000000002</v>
      </c>
      <c r="M12">
        <f t="shared" si="3"/>
        <v>14.369500000000002</v>
      </c>
      <c r="N12" s="2">
        <v>73.295000000000002</v>
      </c>
      <c r="O12">
        <f t="shared" si="3"/>
        <v>14.369500000000002</v>
      </c>
      <c r="Q12">
        <f t="shared" si="4"/>
        <v>8</v>
      </c>
      <c r="R12">
        <v>101.30000000000001</v>
      </c>
      <c r="S12">
        <f t="shared" si="5"/>
        <v>24.195000000000007</v>
      </c>
      <c r="T12">
        <f>AVERAGE(T11,T13)</f>
        <v>101.30000000000001</v>
      </c>
      <c r="U12">
        <f t="shared" si="5"/>
        <v>24.195000000000007</v>
      </c>
    </row>
    <row r="13" spans="1:38" x14ac:dyDescent="0.25">
      <c r="A13" t="s">
        <v>6</v>
      </c>
      <c r="B13">
        <v>230</v>
      </c>
      <c r="E13">
        <f t="shared" si="0"/>
        <v>9</v>
      </c>
      <c r="F13">
        <v>56.872999999999998</v>
      </c>
      <c r="G13">
        <f t="shared" si="1"/>
        <v>8.2109999999999985</v>
      </c>
      <c r="H13">
        <v>56.872999999999998</v>
      </c>
      <c r="I13">
        <f t="shared" si="1"/>
        <v>8.2109999999999985</v>
      </c>
      <c r="K13">
        <f t="shared" si="2"/>
        <v>9</v>
      </c>
      <c r="L13">
        <v>77.105000000000004</v>
      </c>
      <c r="M13">
        <f t="shared" si="3"/>
        <v>3.8100000000000023</v>
      </c>
      <c r="N13" s="2">
        <v>77.105000000000004</v>
      </c>
      <c r="O13">
        <f t="shared" si="3"/>
        <v>3.8100000000000023</v>
      </c>
      <c r="Q13">
        <f t="shared" si="4"/>
        <v>9</v>
      </c>
      <c r="R13">
        <v>125.495</v>
      </c>
      <c r="S13">
        <f t="shared" si="5"/>
        <v>24.194999999999993</v>
      </c>
      <c r="T13" s="2">
        <v>125.495</v>
      </c>
      <c r="U13">
        <f t="shared" si="5"/>
        <v>24.194999999999993</v>
      </c>
      <c r="AD13">
        <v>0</v>
      </c>
      <c r="AF13">
        <v>16.287500000000001</v>
      </c>
      <c r="AG13">
        <f t="shared" ref="AG13:AL13" si="6">AF13+$AG$9*AG$11</f>
        <v>16.287500000000001</v>
      </c>
      <c r="AH13">
        <f t="shared" si="6"/>
        <v>23.540543478260872</v>
      </c>
      <c r="AI13">
        <f t="shared" si="6"/>
        <v>38.046630434782614</v>
      </c>
      <c r="AJ13">
        <f t="shared" si="6"/>
        <v>59.805760869565219</v>
      </c>
      <c r="AK13">
        <f t="shared" si="6"/>
        <v>88.817934782608702</v>
      </c>
      <c r="AL13">
        <f t="shared" si="6"/>
        <v>125.08315217391305</v>
      </c>
    </row>
    <row r="14" spans="1:38" x14ac:dyDescent="0.25">
      <c r="E14">
        <f t="shared" si="0"/>
        <v>10</v>
      </c>
      <c r="F14">
        <v>65.084000000000003</v>
      </c>
      <c r="G14">
        <f t="shared" si="1"/>
        <v>8.2110000000000056</v>
      </c>
      <c r="H14">
        <v>65.084000000000003</v>
      </c>
      <c r="I14">
        <f t="shared" si="1"/>
        <v>8.2110000000000056</v>
      </c>
      <c r="K14">
        <f t="shared" si="2"/>
        <v>10</v>
      </c>
      <c r="L14">
        <v>89.202500000000015</v>
      </c>
      <c r="M14">
        <f t="shared" si="3"/>
        <v>12.097500000000011</v>
      </c>
      <c r="N14">
        <f>AVERAGE(N13,N15)</f>
        <v>89.202500000000015</v>
      </c>
      <c r="O14">
        <f t="shared" si="3"/>
        <v>12.097500000000011</v>
      </c>
      <c r="Q14">
        <f t="shared" si="4"/>
        <v>10</v>
      </c>
      <c r="R14">
        <v>129.30500000000001</v>
      </c>
      <c r="S14">
        <f t="shared" si="5"/>
        <v>3.8100000000000023</v>
      </c>
      <c r="T14" s="2">
        <v>129.30500000000001</v>
      </c>
      <c r="U14">
        <f t="shared" si="5"/>
        <v>3.8100000000000023</v>
      </c>
      <c r="Y14">
        <v>120</v>
      </c>
      <c r="Z14" t="s">
        <v>70</v>
      </c>
      <c r="AA14">
        <v>11.951000000000001</v>
      </c>
      <c r="AB14">
        <f>AA14/(CEILING(AA14/4,1))</f>
        <v>3.9836666666666667</v>
      </c>
      <c r="AD14">
        <f>AA14+AD13</f>
        <v>11.951000000000001</v>
      </c>
      <c r="AF14">
        <v>18.1875</v>
      </c>
      <c r="AG14">
        <f t="shared" ref="AG14:AL14" si="7">AF14+$AG$9*AG$11</f>
        <v>18.1875</v>
      </c>
      <c r="AH14">
        <f t="shared" si="7"/>
        <v>25.440543478260871</v>
      </c>
      <c r="AI14">
        <f t="shared" si="7"/>
        <v>39.946630434782612</v>
      </c>
      <c r="AJ14">
        <f t="shared" si="7"/>
        <v>61.705760869565225</v>
      </c>
      <c r="AK14">
        <f t="shared" si="7"/>
        <v>90.717934782608708</v>
      </c>
      <c r="AL14">
        <f t="shared" si="7"/>
        <v>126.98315217391306</v>
      </c>
    </row>
    <row r="15" spans="1:38" x14ac:dyDescent="0.25">
      <c r="A15" t="s">
        <v>52</v>
      </c>
      <c r="B15">
        <v>7</v>
      </c>
      <c r="E15">
        <f t="shared" si="0"/>
        <v>11</v>
      </c>
      <c r="F15">
        <v>73.295000000000002</v>
      </c>
      <c r="G15">
        <f t="shared" si="1"/>
        <v>8.2109999999999985</v>
      </c>
      <c r="H15" s="2">
        <v>73.295000000000002</v>
      </c>
      <c r="I15">
        <f t="shared" si="1"/>
        <v>8.2109999999999985</v>
      </c>
      <c r="K15">
        <f t="shared" si="2"/>
        <v>11</v>
      </c>
      <c r="L15">
        <v>101.30000000000001</v>
      </c>
      <c r="M15">
        <f t="shared" si="3"/>
        <v>12.097499999999997</v>
      </c>
      <c r="N15">
        <f>AVERAGE(N13,N17)</f>
        <v>101.30000000000001</v>
      </c>
      <c r="O15">
        <f t="shared" si="3"/>
        <v>12.097499999999997</v>
      </c>
      <c r="Q15">
        <f t="shared" si="4"/>
        <v>11</v>
      </c>
      <c r="R15">
        <v>153.5</v>
      </c>
      <c r="S15">
        <f t="shared" si="5"/>
        <v>24.194999999999993</v>
      </c>
      <c r="T15">
        <f>AVERAGE(T14,T16)</f>
        <v>153.5</v>
      </c>
      <c r="U15">
        <f t="shared" si="5"/>
        <v>24.194999999999993</v>
      </c>
      <c r="Y15">
        <v>121</v>
      </c>
      <c r="AA15">
        <v>3.8660000000000001</v>
      </c>
      <c r="AB15">
        <f t="shared" ref="AB15:AB45" si="8">AA15/(CEILING(AA15/4,1))</f>
        <v>3.8660000000000001</v>
      </c>
      <c r="AD15">
        <f t="shared" ref="AD15:AD45" si="9">AA15+AD14</f>
        <v>15.817</v>
      </c>
      <c r="AF15">
        <v>76.211849999999998</v>
      </c>
      <c r="AG15">
        <f t="shared" ref="AG15:AL15" si="10">AF15+$AG$9*AG$11</f>
        <v>76.211849999999998</v>
      </c>
      <c r="AH15">
        <f t="shared" si="10"/>
        <v>83.464893478260862</v>
      </c>
      <c r="AI15">
        <f t="shared" si="10"/>
        <v>97.970980434782604</v>
      </c>
      <c r="AJ15">
        <f t="shared" si="10"/>
        <v>119.73011086956521</v>
      </c>
      <c r="AK15">
        <f t="shared" si="10"/>
        <v>148.74228478260869</v>
      </c>
      <c r="AL15">
        <f t="shared" si="10"/>
        <v>185.00750217391305</v>
      </c>
    </row>
    <row r="16" spans="1:38" x14ac:dyDescent="0.25">
      <c r="E16">
        <f t="shared" si="0"/>
        <v>12</v>
      </c>
      <c r="F16">
        <v>77.105000000000004</v>
      </c>
      <c r="G16">
        <f t="shared" si="1"/>
        <v>3.8100000000000023</v>
      </c>
      <c r="H16" s="2">
        <v>77.105000000000004</v>
      </c>
      <c r="I16">
        <f t="shared" si="1"/>
        <v>3.8100000000000023</v>
      </c>
      <c r="K16">
        <f t="shared" si="2"/>
        <v>12</v>
      </c>
      <c r="L16">
        <v>113.39750000000001</v>
      </c>
      <c r="M16">
        <f t="shared" si="3"/>
        <v>12.097499999999997</v>
      </c>
      <c r="N16">
        <f>AVERAGE(N15,N17)</f>
        <v>113.39750000000001</v>
      </c>
      <c r="O16">
        <f t="shared" si="3"/>
        <v>12.097499999999997</v>
      </c>
      <c r="Q16">
        <f t="shared" si="4"/>
        <v>12</v>
      </c>
      <c r="R16">
        <f>B17</f>
        <v>27.4</v>
      </c>
      <c r="S16">
        <f t="shared" si="5"/>
        <v>-126.1</v>
      </c>
      <c r="T16" s="2">
        <v>177.69499999999999</v>
      </c>
      <c r="U16">
        <f t="shared" si="5"/>
        <v>24.194999999999993</v>
      </c>
      <c r="Y16">
        <v>122</v>
      </c>
      <c r="AA16">
        <v>8.2110000000000003</v>
      </c>
      <c r="AB16">
        <f t="shared" si="8"/>
        <v>2.7370000000000001</v>
      </c>
      <c r="AD16">
        <f t="shared" si="9"/>
        <v>24.027999999999999</v>
      </c>
      <c r="AF16">
        <v>224.17400000000001</v>
      </c>
      <c r="AG16">
        <f t="shared" ref="AG16:AL16" si="11">AF16+$AG$9*AG$11</f>
        <v>224.17400000000001</v>
      </c>
      <c r="AH16">
        <f t="shared" si="11"/>
        <v>231.42704347826088</v>
      </c>
      <c r="AI16">
        <f t="shared" si="11"/>
        <v>245.93313043478261</v>
      </c>
      <c r="AJ16">
        <f t="shared" si="11"/>
        <v>267.69226086956525</v>
      </c>
      <c r="AK16">
        <f t="shared" si="11"/>
        <v>296.7044347826087</v>
      </c>
      <c r="AL16">
        <f t="shared" si="11"/>
        <v>332.96965217391306</v>
      </c>
    </row>
    <row r="17" spans="1:38" x14ac:dyDescent="0.25">
      <c r="A17" t="s">
        <v>53</v>
      </c>
      <c r="B17">
        <f>B5+(B$12/B$13)*B$15</f>
        <v>27.4</v>
      </c>
      <c r="E17">
        <f t="shared" si="0"/>
        <v>13</v>
      </c>
      <c r="F17">
        <v>85.17</v>
      </c>
      <c r="G17">
        <f t="shared" si="1"/>
        <v>8.0649999999999977</v>
      </c>
      <c r="H17">
        <v>85.17</v>
      </c>
      <c r="I17">
        <f t="shared" si="1"/>
        <v>8.0649999999999977</v>
      </c>
      <c r="K17">
        <f t="shared" si="2"/>
        <v>13</v>
      </c>
      <c r="L17">
        <v>125.495</v>
      </c>
      <c r="M17">
        <f t="shared" si="3"/>
        <v>12.097499999999997</v>
      </c>
      <c r="N17" s="2">
        <v>125.495</v>
      </c>
      <c r="O17">
        <f t="shared" si="3"/>
        <v>12.097499999999997</v>
      </c>
      <c r="Q17">
        <f t="shared" si="4"/>
        <v>13</v>
      </c>
      <c r="R17">
        <f>B18</f>
        <v>29.299999999999997</v>
      </c>
      <c r="S17">
        <f t="shared" si="5"/>
        <v>1.8999999999999986</v>
      </c>
      <c r="T17" s="2">
        <v>181.505</v>
      </c>
      <c r="U17">
        <f t="shared" si="5"/>
        <v>3.8100000000000023</v>
      </c>
      <c r="Y17">
        <v>123</v>
      </c>
      <c r="AA17">
        <v>8.2110000000000003</v>
      </c>
      <c r="AB17">
        <f t="shared" si="8"/>
        <v>2.7370000000000001</v>
      </c>
      <c r="AD17">
        <f t="shared" si="9"/>
        <v>32.238999999999997</v>
      </c>
      <c r="AF17">
        <v>230.28479999999999</v>
      </c>
      <c r="AG17">
        <f t="shared" ref="AG17:AL17" si="12">AF17+$AG$9*AG$11</f>
        <v>230.28479999999999</v>
      </c>
      <c r="AH17">
        <f t="shared" si="12"/>
        <v>237.53784347826087</v>
      </c>
      <c r="AI17">
        <f t="shared" si="12"/>
        <v>252.0439304347826</v>
      </c>
      <c r="AJ17">
        <f t="shared" si="12"/>
        <v>273.80306086956523</v>
      </c>
      <c r="AK17">
        <f t="shared" si="12"/>
        <v>302.81523478260868</v>
      </c>
      <c r="AL17">
        <f t="shared" si="12"/>
        <v>339.08045217391305</v>
      </c>
    </row>
    <row r="18" spans="1:38" x14ac:dyDescent="0.25">
      <c r="B18">
        <f>B6+(B$12/B$13)*B$15</f>
        <v>29.299999999999997</v>
      </c>
      <c r="E18">
        <f t="shared" si="0"/>
        <v>14</v>
      </c>
      <c r="F18">
        <v>93.234999999999999</v>
      </c>
      <c r="G18">
        <f t="shared" si="1"/>
        <v>8.0649999999999977</v>
      </c>
      <c r="H18">
        <v>93.234999999999999</v>
      </c>
      <c r="I18">
        <f t="shared" si="1"/>
        <v>8.0649999999999977</v>
      </c>
      <c r="K18">
        <f t="shared" si="2"/>
        <v>14</v>
      </c>
      <c r="L18">
        <v>129.30500000000001</v>
      </c>
      <c r="M18">
        <f t="shared" si="3"/>
        <v>3.8100000000000023</v>
      </c>
      <c r="N18" s="2">
        <v>129.30500000000001</v>
      </c>
      <c r="O18">
        <f t="shared" si="3"/>
        <v>3.8100000000000023</v>
      </c>
      <c r="Q18">
        <f t="shared" si="4"/>
        <v>14</v>
      </c>
      <c r="R18">
        <v>177.69499999999999</v>
      </c>
      <c r="S18">
        <f t="shared" si="5"/>
        <v>148.39499999999998</v>
      </c>
      <c r="T18">
        <f>AVERAGE(T17,T19)</f>
        <v>205.7</v>
      </c>
      <c r="U18">
        <f t="shared" si="5"/>
        <v>24.194999999999993</v>
      </c>
      <c r="Y18">
        <v>124</v>
      </c>
      <c r="AA18">
        <v>8.2110000000000003</v>
      </c>
      <c r="AB18">
        <f t="shared" si="8"/>
        <v>2.7370000000000001</v>
      </c>
      <c r="AD18">
        <f t="shared" si="9"/>
        <v>40.449999999999996</v>
      </c>
    </row>
    <row r="19" spans="1:38" x14ac:dyDescent="0.25">
      <c r="B19">
        <f>B7+(B$12/B$13)*B$15</f>
        <v>130.9</v>
      </c>
      <c r="E19">
        <f t="shared" si="0"/>
        <v>15</v>
      </c>
      <c r="F19">
        <v>101.3</v>
      </c>
      <c r="G19">
        <f t="shared" si="1"/>
        <v>8.0649999999999977</v>
      </c>
      <c r="H19">
        <v>101.3</v>
      </c>
      <c r="I19">
        <f t="shared" si="1"/>
        <v>8.0649999999999977</v>
      </c>
      <c r="K19">
        <f t="shared" si="2"/>
        <v>15</v>
      </c>
      <c r="L19">
        <v>141.4025</v>
      </c>
      <c r="M19">
        <f t="shared" si="3"/>
        <v>12.097499999999997</v>
      </c>
      <c r="N19">
        <f>AVERAGE(N18,N20)</f>
        <v>141.4025</v>
      </c>
      <c r="O19">
        <f t="shared" si="3"/>
        <v>12.097499999999997</v>
      </c>
      <c r="Q19">
        <f t="shared" si="4"/>
        <v>15</v>
      </c>
      <c r="R19">
        <v>181.505</v>
      </c>
      <c r="S19">
        <f t="shared" si="5"/>
        <v>3.8100000000000023</v>
      </c>
      <c r="T19" s="2">
        <v>229.89500000000001</v>
      </c>
      <c r="U19">
        <f t="shared" si="5"/>
        <v>24.195000000000022</v>
      </c>
      <c r="Y19">
        <v>125</v>
      </c>
      <c r="AA19">
        <v>8.2119999999999997</v>
      </c>
      <c r="AB19">
        <f t="shared" si="8"/>
        <v>2.7373333333333334</v>
      </c>
      <c r="AD19">
        <f t="shared" si="9"/>
        <v>48.661999999999992</v>
      </c>
    </row>
    <row r="20" spans="1:38" x14ac:dyDescent="0.25">
      <c r="B20">
        <f>B8+(B$12/B$13)*B$15</f>
        <v>389.98</v>
      </c>
      <c r="E20">
        <f t="shared" si="0"/>
        <v>16</v>
      </c>
      <c r="F20">
        <v>109.36499999999999</v>
      </c>
      <c r="G20">
        <f t="shared" si="1"/>
        <v>8.0649999999999977</v>
      </c>
      <c r="H20">
        <v>109.36499999999999</v>
      </c>
      <c r="I20">
        <f t="shared" si="1"/>
        <v>8.0649999999999977</v>
      </c>
      <c r="K20">
        <f t="shared" si="2"/>
        <v>16</v>
      </c>
      <c r="L20">
        <v>153.5</v>
      </c>
      <c r="M20">
        <f t="shared" si="3"/>
        <v>12.097499999999997</v>
      </c>
      <c r="N20">
        <f>AVERAGE(N18,N22)</f>
        <v>153.5</v>
      </c>
      <c r="O20">
        <f t="shared" si="3"/>
        <v>12.097499999999997</v>
      </c>
      <c r="Q20">
        <f t="shared" si="4"/>
        <v>16</v>
      </c>
      <c r="R20">
        <v>205.7</v>
      </c>
      <c r="S20">
        <f t="shared" si="5"/>
        <v>24.194999999999993</v>
      </c>
      <c r="T20" s="2">
        <v>233.70500000000001</v>
      </c>
      <c r="U20">
        <f t="shared" si="5"/>
        <v>3.8100000000000023</v>
      </c>
      <c r="Y20">
        <v>126</v>
      </c>
      <c r="AA20">
        <v>8.2110000000000003</v>
      </c>
      <c r="AB20">
        <f t="shared" si="8"/>
        <v>2.7370000000000001</v>
      </c>
      <c r="AD20">
        <f t="shared" si="9"/>
        <v>56.87299999999999</v>
      </c>
    </row>
    <row r="21" spans="1:38" x14ac:dyDescent="0.25">
      <c r="B21">
        <f>B9+(B$12/B$13)*B$15</f>
        <v>400.68</v>
      </c>
      <c r="E21">
        <f t="shared" si="0"/>
        <v>17</v>
      </c>
      <c r="F21">
        <v>117.43</v>
      </c>
      <c r="G21">
        <f t="shared" si="1"/>
        <v>8.0650000000000119</v>
      </c>
      <c r="H21">
        <v>117.43</v>
      </c>
      <c r="I21">
        <f t="shared" si="1"/>
        <v>8.0650000000000119</v>
      </c>
      <c r="K21">
        <f t="shared" si="2"/>
        <v>17</v>
      </c>
      <c r="L21">
        <f>B17</f>
        <v>27.4</v>
      </c>
      <c r="M21">
        <f t="shared" si="3"/>
        <v>-126.1</v>
      </c>
      <c r="N21">
        <f>AVERAGE(N20,N22)</f>
        <v>165.5975</v>
      </c>
      <c r="O21">
        <f t="shared" si="3"/>
        <v>12.097499999999997</v>
      </c>
      <c r="Q21">
        <f t="shared" si="4"/>
        <v>17</v>
      </c>
      <c r="R21">
        <v>229.89500000000001</v>
      </c>
      <c r="S21">
        <f t="shared" si="5"/>
        <v>24.195000000000022</v>
      </c>
      <c r="T21">
        <f>AVERAGE(T20,T22)</f>
        <v>257.90000000000003</v>
      </c>
      <c r="U21">
        <f t="shared" si="5"/>
        <v>24.195000000000022</v>
      </c>
      <c r="Y21">
        <v>127</v>
      </c>
      <c r="AA21">
        <v>8.2110000000000003</v>
      </c>
      <c r="AB21">
        <f t="shared" si="8"/>
        <v>2.7370000000000001</v>
      </c>
      <c r="AD21">
        <f t="shared" si="9"/>
        <v>65.083999999999989</v>
      </c>
    </row>
    <row r="22" spans="1:38" x14ac:dyDescent="0.25">
      <c r="E22">
        <f t="shared" si="0"/>
        <v>18</v>
      </c>
      <c r="F22">
        <v>125.495</v>
      </c>
      <c r="G22">
        <f t="shared" si="1"/>
        <v>8.0649999999999977</v>
      </c>
      <c r="H22" s="2">
        <v>125.495</v>
      </c>
      <c r="I22">
        <f t="shared" si="1"/>
        <v>8.0649999999999977</v>
      </c>
      <c r="K22">
        <f t="shared" si="2"/>
        <v>18</v>
      </c>
      <c r="L22">
        <f>B18</f>
        <v>29.299999999999997</v>
      </c>
      <c r="M22">
        <f t="shared" si="3"/>
        <v>1.8999999999999986</v>
      </c>
      <c r="N22" s="2">
        <v>177.69499999999999</v>
      </c>
      <c r="O22">
        <f t="shared" si="3"/>
        <v>12.097499999999997</v>
      </c>
      <c r="Q22">
        <f t="shared" si="4"/>
        <v>18</v>
      </c>
      <c r="R22">
        <v>233.70500000000001</v>
      </c>
      <c r="S22">
        <f t="shared" si="5"/>
        <v>3.8100000000000023</v>
      </c>
      <c r="T22" s="2">
        <v>282.09500000000003</v>
      </c>
      <c r="U22">
        <f t="shared" si="5"/>
        <v>24.194999999999993</v>
      </c>
      <c r="Y22">
        <v>128</v>
      </c>
      <c r="AA22">
        <v>8.2110000000000003</v>
      </c>
      <c r="AB22">
        <f t="shared" si="8"/>
        <v>2.7370000000000001</v>
      </c>
      <c r="AD22">
        <f t="shared" si="9"/>
        <v>73.294999999999987</v>
      </c>
    </row>
    <row r="23" spans="1:38" x14ac:dyDescent="0.25">
      <c r="E23">
        <f t="shared" si="0"/>
        <v>19</v>
      </c>
      <c r="F23">
        <v>129.30500000000001</v>
      </c>
      <c r="G23">
        <f t="shared" si="1"/>
        <v>3.8100000000000023</v>
      </c>
      <c r="H23" s="2">
        <v>129.30500000000001</v>
      </c>
      <c r="I23">
        <f t="shared" si="1"/>
        <v>3.8100000000000023</v>
      </c>
      <c r="K23">
        <f t="shared" si="2"/>
        <v>19</v>
      </c>
      <c r="L23">
        <v>165.5975</v>
      </c>
      <c r="M23">
        <f t="shared" si="3"/>
        <v>136.29750000000001</v>
      </c>
      <c r="N23" s="2">
        <v>181.505</v>
      </c>
      <c r="O23">
        <f t="shared" si="3"/>
        <v>3.8100000000000023</v>
      </c>
      <c r="Q23">
        <f t="shared" si="4"/>
        <v>19</v>
      </c>
      <c r="R23">
        <v>257.90000000000003</v>
      </c>
      <c r="S23">
        <f t="shared" si="5"/>
        <v>24.195000000000022</v>
      </c>
      <c r="T23" s="2">
        <v>285.90499999999997</v>
      </c>
      <c r="U23">
        <f t="shared" si="5"/>
        <v>3.8099999999999454</v>
      </c>
      <c r="Y23">
        <v>129</v>
      </c>
      <c r="AA23">
        <v>3.81</v>
      </c>
      <c r="AB23">
        <f t="shared" si="8"/>
        <v>3.81</v>
      </c>
      <c r="AD23">
        <f t="shared" si="9"/>
        <v>77.10499999999999</v>
      </c>
    </row>
    <row r="24" spans="1:38" x14ac:dyDescent="0.25">
      <c r="E24">
        <f t="shared" si="0"/>
        <v>20</v>
      </c>
      <c r="F24">
        <v>137.37</v>
      </c>
      <c r="G24">
        <f t="shared" si="1"/>
        <v>8.0649999999999977</v>
      </c>
      <c r="H24">
        <v>137.37</v>
      </c>
      <c r="I24">
        <f t="shared" si="1"/>
        <v>8.0649999999999977</v>
      </c>
      <c r="K24">
        <f t="shared" si="2"/>
        <v>20</v>
      </c>
      <c r="L24">
        <v>177.69499999999999</v>
      </c>
      <c r="M24">
        <f t="shared" si="3"/>
        <v>12.097499999999997</v>
      </c>
      <c r="N24">
        <f>AVERAGE(N23,N25)</f>
        <v>193.60249999999999</v>
      </c>
      <c r="O24">
        <f t="shared" si="3"/>
        <v>12.097499999999997</v>
      </c>
      <c r="Q24">
        <f t="shared" si="4"/>
        <v>20</v>
      </c>
      <c r="R24">
        <f>B19</f>
        <v>130.9</v>
      </c>
      <c r="S24">
        <f t="shared" si="5"/>
        <v>-127.00000000000003</v>
      </c>
      <c r="T24">
        <f>AVERAGE(T23,T25)</f>
        <v>310.10000000000002</v>
      </c>
      <c r="U24">
        <f t="shared" si="5"/>
        <v>24.19500000000005</v>
      </c>
      <c r="Y24">
        <v>130</v>
      </c>
      <c r="AA24">
        <v>8.0649999999999995</v>
      </c>
      <c r="AB24">
        <f t="shared" si="8"/>
        <v>2.688333333333333</v>
      </c>
      <c r="AD24">
        <f t="shared" si="9"/>
        <v>85.169999999999987</v>
      </c>
    </row>
    <row r="25" spans="1:38" x14ac:dyDescent="0.25">
      <c r="E25">
        <f t="shared" si="0"/>
        <v>21</v>
      </c>
      <c r="F25">
        <v>145.435</v>
      </c>
      <c r="G25">
        <f t="shared" si="1"/>
        <v>8.0649999999999977</v>
      </c>
      <c r="H25">
        <v>145.435</v>
      </c>
      <c r="I25">
        <f t="shared" si="1"/>
        <v>8.0649999999999977</v>
      </c>
      <c r="K25">
        <f t="shared" si="2"/>
        <v>21</v>
      </c>
      <c r="L25">
        <v>181.505</v>
      </c>
      <c r="M25">
        <f t="shared" si="3"/>
        <v>3.8100000000000023</v>
      </c>
      <c r="N25">
        <f>AVERAGE(N23,N27)</f>
        <v>205.7</v>
      </c>
      <c r="O25">
        <f t="shared" si="3"/>
        <v>12.097499999999997</v>
      </c>
      <c r="Q25">
        <f t="shared" si="4"/>
        <v>21</v>
      </c>
      <c r="R25">
        <v>282.09500000000003</v>
      </c>
      <c r="S25">
        <f t="shared" si="5"/>
        <v>151.19500000000002</v>
      </c>
      <c r="T25" s="2">
        <v>334.29500000000002</v>
      </c>
      <c r="U25">
        <f t="shared" si="5"/>
        <v>24.194999999999993</v>
      </c>
      <c r="Y25">
        <v>131</v>
      </c>
      <c r="AA25">
        <v>8.0649999999999995</v>
      </c>
      <c r="AB25">
        <f t="shared" si="8"/>
        <v>2.688333333333333</v>
      </c>
      <c r="AD25">
        <f t="shared" si="9"/>
        <v>93.234999999999985</v>
      </c>
    </row>
    <row r="26" spans="1:38" x14ac:dyDescent="0.25">
      <c r="E26">
        <f t="shared" si="0"/>
        <v>22</v>
      </c>
      <c r="F26">
        <v>153.5</v>
      </c>
      <c r="G26">
        <f t="shared" si="1"/>
        <v>8.0649999999999977</v>
      </c>
      <c r="H26">
        <v>153.5</v>
      </c>
      <c r="I26">
        <f t="shared" si="1"/>
        <v>8.0649999999999977</v>
      </c>
      <c r="K26">
        <f t="shared" si="2"/>
        <v>22</v>
      </c>
      <c r="L26">
        <v>193.60249999999999</v>
      </c>
      <c r="M26">
        <f t="shared" si="3"/>
        <v>12.097499999999997</v>
      </c>
      <c r="N26">
        <f>AVERAGE(N25,N27)</f>
        <v>217.79750000000001</v>
      </c>
      <c r="O26">
        <f t="shared" si="3"/>
        <v>12.097500000000025</v>
      </c>
      <c r="Q26">
        <f t="shared" si="4"/>
        <v>22</v>
      </c>
      <c r="R26">
        <v>285.90499999999997</v>
      </c>
      <c r="S26">
        <f t="shared" si="5"/>
        <v>3.8099999999999454</v>
      </c>
      <c r="T26" s="2">
        <v>338.10500000000002</v>
      </c>
      <c r="U26">
        <f t="shared" si="5"/>
        <v>3.8100000000000023</v>
      </c>
      <c r="Y26">
        <v>132</v>
      </c>
      <c r="AA26">
        <v>8.0649999999999995</v>
      </c>
      <c r="AB26">
        <f t="shared" si="8"/>
        <v>2.688333333333333</v>
      </c>
      <c r="AD26">
        <f t="shared" si="9"/>
        <v>101.29999999999998</v>
      </c>
    </row>
    <row r="27" spans="1:38" x14ac:dyDescent="0.25">
      <c r="E27">
        <f t="shared" si="0"/>
        <v>23</v>
      </c>
      <c r="F27">
        <v>155.98750000000001</v>
      </c>
      <c r="G27">
        <f t="shared" si="1"/>
        <v>2.4875000000000114</v>
      </c>
      <c r="H27">
        <v>161.565</v>
      </c>
      <c r="I27">
        <f t="shared" si="1"/>
        <v>8.0649999999999977</v>
      </c>
      <c r="K27">
        <f t="shared" si="2"/>
        <v>23</v>
      </c>
      <c r="L27">
        <v>205.7</v>
      </c>
      <c r="M27">
        <f t="shared" si="3"/>
        <v>12.097499999999997</v>
      </c>
      <c r="N27" s="2">
        <v>229.89500000000001</v>
      </c>
      <c r="O27">
        <f t="shared" si="3"/>
        <v>12.097499999999997</v>
      </c>
      <c r="Q27">
        <f t="shared" si="4"/>
        <v>23</v>
      </c>
      <c r="R27">
        <v>310.10000000000002</v>
      </c>
      <c r="S27">
        <f t="shared" si="5"/>
        <v>24.19500000000005</v>
      </c>
      <c r="T27">
        <f>AVERAGE(T26,T28)</f>
        <v>357.90800000000002</v>
      </c>
      <c r="U27">
        <f t="shared" si="5"/>
        <v>19.802999999999997</v>
      </c>
      <c r="Y27">
        <v>133</v>
      </c>
      <c r="AA27">
        <v>8.0649999999999995</v>
      </c>
      <c r="AB27">
        <f t="shared" si="8"/>
        <v>2.688333333333333</v>
      </c>
      <c r="AD27">
        <f t="shared" si="9"/>
        <v>109.36499999999998</v>
      </c>
    </row>
    <row r="28" spans="1:38" x14ac:dyDescent="0.25">
      <c r="E28">
        <f t="shared" si="0"/>
        <v>24</v>
      </c>
      <c r="F28">
        <v>157.88749999999999</v>
      </c>
      <c r="G28">
        <f t="shared" si="1"/>
        <v>1.8999999999999773</v>
      </c>
      <c r="H28">
        <v>169.63</v>
      </c>
      <c r="I28">
        <f t="shared" si="1"/>
        <v>8.0649999999999977</v>
      </c>
      <c r="K28">
        <f t="shared" si="2"/>
        <v>24</v>
      </c>
      <c r="L28">
        <v>217.79750000000001</v>
      </c>
      <c r="M28">
        <f t="shared" si="3"/>
        <v>12.097500000000025</v>
      </c>
      <c r="N28" s="2">
        <v>233.70500000000001</v>
      </c>
      <c r="O28">
        <f t="shared" si="3"/>
        <v>3.8100000000000023</v>
      </c>
      <c r="Q28">
        <f t="shared" si="4"/>
        <v>24</v>
      </c>
      <c r="R28">
        <v>334.29500000000002</v>
      </c>
      <c r="S28">
        <f t="shared" si="5"/>
        <v>24.194999999999993</v>
      </c>
      <c r="T28" s="2">
        <v>377.71100000000001</v>
      </c>
      <c r="U28">
        <f t="shared" si="5"/>
        <v>19.802999999999997</v>
      </c>
      <c r="Y28">
        <v>134</v>
      </c>
      <c r="AA28">
        <v>8.0649999999999995</v>
      </c>
      <c r="AB28">
        <f t="shared" si="8"/>
        <v>2.688333333333333</v>
      </c>
      <c r="AD28">
        <f t="shared" si="9"/>
        <v>117.42999999999998</v>
      </c>
    </row>
    <row r="29" spans="1:38" x14ac:dyDescent="0.25">
      <c r="E29">
        <f t="shared" si="0"/>
        <v>25</v>
      </c>
      <c r="F29">
        <v>161.565</v>
      </c>
      <c r="G29">
        <f t="shared" si="1"/>
        <v>3.6775000000000091</v>
      </c>
      <c r="H29" s="2">
        <v>177.69499999999999</v>
      </c>
      <c r="I29">
        <f t="shared" si="1"/>
        <v>8.0649999999999977</v>
      </c>
      <c r="K29">
        <f t="shared" si="2"/>
        <v>25</v>
      </c>
      <c r="L29">
        <v>229.89500000000001</v>
      </c>
      <c r="M29">
        <f t="shared" si="3"/>
        <v>12.097499999999997</v>
      </c>
      <c r="N29">
        <f>AVERAGE(N28,N30)</f>
        <v>245.80250000000001</v>
      </c>
      <c r="O29">
        <f t="shared" si="3"/>
        <v>12.097499999999997</v>
      </c>
      <c r="Q29">
        <f t="shared" si="4"/>
        <v>25</v>
      </c>
      <c r="R29">
        <v>338.10500000000002</v>
      </c>
      <c r="S29">
        <f t="shared" si="5"/>
        <v>3.8100000000000023</v>
      </c>
      <c r="T29">
        <f>388.2-3.866/2</f>
        <v>386.267</v>
      </c>
      <c r="U29">
        <f t="shared" si="5"/>
        <v>8.5559999999999832</v>
      </c>
      <c r="Y29">
        <v>135</v>
      </c>
      <c r="AA29">
        <v>8.0649999999999995</v>
      </c>
      <c r="AB29">
        <f t="shared" si="8"/>
        <v>2.688333333333333</v>
      </c>
      <c r="AD29">
        <f t="shared" si="9"/>
        <v>125.49499999999998</v>
      </c>
    </row>
    <row r="30" spans="1:38" x14ac:dyDescent="0.25">
      <c r="E30">
        <f t="shared" si="0"/>
        <v>26</v>
      </c>
      <c r="F30">
        <v>169.63</v>
      </c>
      <c r="G30">
        <f t="shared" si="1"/>
        <v>8.0649999999999977</v>
      </c>
      <c r="H30" s="2">
        <v>181.505</v>
      </c>
      <c r="I30">
        <f t="shared" si="1"/>
        <v>3.8100000000000023</v>
      </c>
      <c r="K30">
        <f t="shared" si="2"/>
        <v>26</v>
      </c>
      <c r="L30">
        <v>233.70500000000001</v>
      </c>
      <c r="M30">
        <f t="shared" si="3"/>
        <v>3.8100000000000023</v>
      </c>
      <c r="N30">
        <f>AVERAGE(N28,N32)</f>
        <v>257.90000000000003</v>
      </c>
      <c r="O30">
        <f t="shared" si="3"/>
        <v>12.097500000000025</v>
      </c>
      <c r="Q30">
        <f t="shared" si="4"/>
        <v>26</v>
      </c>
      <c r="R30">
        <v>357.90800000000002</v>
      </c>
      <c r="S30">
        <f t="shared" si="5"/>
        <v>19.802999999999997</v>
      </c>
      <c r="T30">
        <f>388.2+3.866/2</f>
        <v>390.13299999999998</v>
      </c>
      <c r="U30">
        <f t="shared" si="5"/>
        <v>3.8659999999999854</v>
      </c>
      <c r="Y30">
        <v>136</v>
      </c>
      <c r="AA30">
        <v>3.81</v>
      </c>
      <c r="AB30">
        <f t="shared" si="8"/>
        <v>3.81</v>
      </c>
      <c r="AD30">
        <f t="shared" si="9"/>
        <v>129.30499999999998</v>
      </c>
    </row>
    <row r="31" spans="1:38" x14ac:dyDescent="0.25">
      <c r="E31">
        <f t="shared" si="0"/>
        <v>27</v>
      </c>
      <c r="F31">
        <v>177.69499999999999</v>
      </c>
      <c r="G31">
        <f t="shared" si="1"/>
        <v>8.0649999999999977</v>
      </c>
      <c r="H31">
        <v>189.57</v>
      </c>
      <c r="I31">
        <f t="shared" si="1"/>
        <v>8.0649999999999977</v>
      </c>
      <c r="K31">
        <f t="shared" si="2"/>
        <v>27</v>
      </c>
      <c r="L31">
        <v>245.80250000000001</v>
      </c>
      <c r="M31">
        <f t="shared" si="3"/>
        <v>12.097499999999997</v>
      </c>
      <c r="N31">
        <f>AVERAGE(N30,N32)</f>
        <v>269.99750000000006</v>
      </c>
      <c r="O31">
        <f t="shared" si="3"/>
        <v>12.097500000000025</v>
      </c>
      <c r="Q31">
        <f t="shared" si="4"/>
        <v>27</v>
      </c>
      <c r="R31">
        <v>377.71100000000001</v>
      </c>
      <c r="S31">
        <f t="shared" si="5"/>
        <v>19.802999999999997</v>
      </c>
      <c r="T31">
        <v>393.71100000000001</v>
      </c>
      <c r="U31">
        <f t="shared" si="5"/>
        <v>3.5780000000000314</v>
      </c>
      <c r="Y31">
        <v>137</v>
      </c>
      <c r="AA31">
        <v>8.0649999999999995</v>
      </c>
      <c r="AB31">
        <f t="shared" si="8"/>
        <v>2.688333333333333</v>
      </c>
      <c r="AD31">
        <f t="shared" si="9"/>
        <v>137.36999999999998</v>
      </c>
    </row>
    <row r="32" spans="1:38" x14ac:dyDescent="0.25">
      <c r="E32">
        <f t="shared" si="0"/>
        <v>28</v>
      </c>
      <c r="F32">
        <v>181.505</v>
      </c>
      <c r="G32">
        <f t="shared" si="1"/>
        <v>3.8100000000000023</v>
      </c>
      <c r="H32">
        <v>197.63499999999999</v>
      </c>
      <c r="I32">
        <f t="shared" si="1"/>
        <v>8.0649999999999977</v>
      </c>
      <c r="K32">
        <f t="shared" si="2"/>
        <v>28</v>
      </c>
      <c r="L32">
        <v>257.90000000000003</v>
      </c>
      <c r="M32">
        <f t="shared" si="3"/>
        <v>12.097500000000025</v>
      </c>
      <c r="N32" s="2">
        <v>282.09500000000003</v>
      </c>
      <c r="O32">
        <f t="shared" si="3"/>
        <v>12.097499999999968</v>
      </c>
      <c r="Q32">
        <f t="shared" si="4"/>
        <v>28</v>
      </c>
      <c r="R32">
        <v>386.267</v>
      </c>
      <c r="S32">
        <f t="shared" si="5"/>
        <v>8.5559999999999832</v>
      </c>
      <c r="T32">
        <v>397.51</v>
      </c>
      <c r="U32">
        <f t="shared" si="5"/>
        <v>3.7989999999999782</v>
      </c>
      <c r="Y32">
        <v>138</v>
      </c>
      <c r="AA32">
        <v>8.0649999999999995</v>
      </c>
      <c r="AB32">
        <f t="shared" si="8"/>
        <v>2.688333333333333</v>
      </c>
      <c r="AD32">
        <f t="shared" si="9"/>
        <v>145.43499999999997</v>
      </c>
    </row>
    <row r="33" spans="5:30" x14ac:dyDescent="0.25">
      <c r="E33">
        <f t="shared" si="0"/>
        <v>29</v>
      </c>
      <c r="F33">
        <v>189.57</v>
      </c>
      <c r="G33">
        <f t="shared" si="1"/>
        <v>8.0649999999999977</v>
      </c>
      <c r="H33">
        <v>205.7</v>
      </c>
      <c r="I33">
        <f t="shared" si="1"/>
        <v>8.0649999999999977</v>
      </c>
      <c r="K33">
        <f t="shared" si="2"/>
        <v>29</v>
      </c>
      <c r="L33">
        <f>B19</f>
        <v>130.9</v>
      </c>
      <c r="M33">
        <f t="shared" si="3"/>
        <v>-127.00000000000003</v>
      </c>
      <c r="N33" s="2">
        <v>285.90499999999997</v>
      </c>
      <c r="O33">
        <f t="shared" si="3"/>
        <v>3.8099999999999454</v>
      </c>
      <c r="Q33">
        <f t="shared" si="4"/>
        <v>29</v>
      </c>
      <c r="R33">
        <v>390.13299999999998</v>
      </c>
      <c r="S33">
        <f t="shared" si="5"/>
        <v>3.8659999999999854</v>
      </c>
      <c r="T33">
        <f>T32+8.827</f>
        <v>406.33699999999999</v>
      </c>
      <c r="U33">
        <f t="shared" si="5"/>
        <v>8.8269999999999982</v>
      </c>
      <c r="Y33">
        <v>139</v>
      </c>
      <c r="AA33">
        <v>8.0649999999999995</v>
      </c>
      <c r="AB33">
        <f t="shared" si="8"/>
        <v>2.688333333333333</v>
      </c>
      <c r="AD33">
        <f t="shared" si="9"/>
        <v>153.49999999999997</v>
      </c>
    </row>
    <row r="34" spans="5:30" x14ac:dyDescent="0.25">
      <c r="E34">
        <f t="shared" si="0"/>
        <v>30</v>
      </c>
      <c r="F34">
        <v>197.63499999999999</v>
      </c>
      <c r="G34">
        <f t="shared" si="1"/>
        <v>8.0649999999999977</v>
      </c>
      <c r="H34">
        <v>213.76499999999999</v>
      </c>
      <c r="I34">
        <f t="shared" si="1"/>
        <v>8.0649999999999977</v>
      </c>
      <c r="K34">
        <f t="shared" si="2"/>
        <v>30</v>
      </c>
      <c r="L34">
        <v>269.99750000000006</v>
      </c>
      <c r="M34">
        <f t="shared" si="3"/>
        <v>139.09750000000005</v>
      </c>
      <c r="N34">
        <f>AVERAGE(N33,N35)</f>
        <v>298.0025</v>
      </c>
      <c r="O34">
        <f t="shared" si="3"/>
        <v>12.097500000000025</v>
      </c>
      <c r="Q34">
        <f t="shared" si="4"/>
        <v>30</v>
      </c>
      <c r="R34">
        <v>393.71100000000001</v>
      </c>
      <c r="S34">
        <f t="shared" si="5"/>
        <v>3.5780000000000314</v>
      </c>
      <c r="T34">
        <f>T33+7.6</f>
        <v>413.93700000000001</v>
      </c>
      <c r="U34">
        <f t="shared" si="5"/>
        <v>7.6000000000000227</v>
      </c>
      <c r="Y34">
        <v>140</v>
      </c>
      <c r="AA34">
        <v>8.0649999999999995</v>
      </c>
      <c r="AB34">
        <f t="shared" si="8"/>
        <v>2.688333333333333</v>
      </c>
      <c r="AD34">
        <f t="shared" si="9"/>
        <v>161.56499999999997</v>
      </c>
    </row>
    <row r="35" spans="5:30" x14ac:dyDescent="0.25">
      <c r="E35">
        <f t="shared" si="0"/>
        <v>31</v>
      </c>
      <c r="F35">
        <v>205.7</v>
      </c>
      <c r="G35">
        <f t="shared" si="1"/>
        <v>8.0649999999999977</v>
      </c>
      <c r="H35">
        <v>221.83</v>
      </c>
      <c r="I35">
        <f t="shared" si="1"/>
        <v>8.0650000000000261</v>
      </c>
      <c r="K35">
        <f t="shared" si="2"/>
        <v>31</v>
      </c>
      <c r="L35">
        <v>282.09500000000003</v>
      </c>
      <c r="M35">
        <f t="shared" si="3"/>
        <v>12.097499999999968</v>
      </c>
      <c r="N35">
        <f>AVERAGE(N33,N37)</f>
        <v>310.10000000000002</v>
      </c>
      <c r="O35">
        <f t="shared" si="3"/>
        <v>12.097500000000025</v>
      </c>
      <c r="Q35">
        <f t="shared" si="4"/>
        <v>31</v>
      </c>
      <c r="R35">
        <v>397.51</v>
      </c>
      <c r="S35">
        <f t="shared" si="5"/>
        <v>3.7989999999999782</v>
      </c>
      <c r="Y35">
        <v>141</v>
      </c>
      <c r="AA35">
        <v>8.0649999999999995</v>
      </c>
      <c r="AB35">
        <f t="shared" si="8"/>
        <v>2.688333333333333</v>
      </c>
      <c r="AD35">
        <f t="shared" si="9"/>
        <v>169.62999999999997</v>
      </c>
    </row>
    <row r="36" spans="5:30" x14ac:dyDescent="0.25">
      <c r="E36">
        <f t="shared" si="0"/>
        <v>32</v>
      </c>
      <c r="F36">
        <v>213.76499999999999</v>
      </c>
      <c r="G36">
        <f t="shared" si="1"/>
        <v>8.0649999999999977</v>
      </c>
      <c r="H36" s="2">
        <v>229.89500000000001</v>
      </c>
      <c r="I36">
        <f t="shared" si="1"/>
        <v>8.0649999999999977</v>
      </c>
      <c r="K36">
        <f t="shared" si="2"/>
        <v>32</v>
      </c>
      <c r="L36">
        <v>285.90499999999997</v>
      </c>
      <c r="M36">
        <f t="shared" si="3"/>
        <v>3.8099999999999454</v>
      </c>
      <c r="N36">
        <f>AVERAGE(N35,N37)</f>
        <v>322.19749999999999</v>
      </c>
      <c r="O36">
        <f t="shared" si="3"/>
        <v>12.097499999999968</v>
      </c>
      <c r="Q36">
        <f t="shared" si="4"/>
        <v>32</v>
      </c>
      <c r="R36">
        <v>406.33699999999999</v>
      </c>
      <c r="S36">
        <f>R36-R35</f>
        <v>8.8269999999999982</v>
      </c>
      <c r="Y36">
        <v>142</v>
      </c>
      <c r="AA36">
        <v>8.0649999999999995</v>
      </c>
      <c r="AB36">
        <f t="shared" si="8"/>
        <v>2.688333333333333</v>
      </c>
      <c r="AD36">
        <f t="shared" si="9"/>
        <v>177.69499999999996</v>
      </c>
    </row>
    <row r="37" spans="5:30" x14ac:dyDescent="0.25">
      <c r="E37">
        <f t="shared" si="0"/>
        <v>33</v>
      </c>
      <c r="F37">
        <v>221.83</v>
      </c>
      <c r="G37">
        <f t="shared" si="1"/>
        <v>8.0650000000000261</v>
      </c>
      <c r="H37" s="2">
        <v>233.70500000000001</v>
      </c>
      <c r="I37">
        <f t="shared" si="1"/>
        <v>3.8100000000000023</v>
      </c>
      <c r="K37">
        <f t="shared" si="2"/>
        <v>33</v>
      </c>
      <c r="L37">
        <v>298.0025</v>
      </c>
      <c r="M37">
        <f t="shared" si="3"/>
        <v>12.097500000000025</v>
      </c>
      <c r="N37" s="2">
        <v>334.29500000000002</v>
      </c>
      <c r="O37">
        <f t="shared" si="3"/>
        <v>12.097500000000025</v>
      </c>
      <c r="Q37">
        <f t="shared" si="4"/>
        <v>33</v>
      </c>
      <c r="R37">
        <v>413.93700000000001</v>
      </c>
      <c r="S37">
        <f>R37-R36</f>
        <v>7.6000000000000227</v>
      </c>
      <c r="Y37">
        <v>143</v>
      </c>
      <c r="AA37">
        <v>3.81</v>
      </c>
      <c r="AB37">
        <f t="shared" si="8"/>
        <v>3.81</v>
      </c>
      <c r="AD37">
        <f t="shared" si="9"/>
        <v>181.50499999999997</v>
      </c>
    </row>
    <row r="38" spans="5:30" x14ac:dyDescent="0.25">
      <c r="E38">
        <f t="shared" si="0"/>
        <v>34</v>
      </c>
      <c r="F38">
        <v>229.89500000000001</v>
      </c>
      <c r="G38">
        <f t="shared" si="1"/>
        <v>8.0649999999999977</v>
      </c>
      <c r="H38">
        <v>241.77</v>
      </c>
      <c r="I38">
        <f t="shared" si="1"/>
        <v>8.0649999999999977</v>
      </c>
      <c r="K38">
        <f t="shared" si="2"/>
        <v>34</v>
      </c>
      <c r="L38">
        <v>310.10000000000002</v>
      </c>
      <c r="M38">
        <f t="shared" si="3"/>
        <v>12.097500000000025</v>
      </c>
      <c r="N38" s="2">
        <v>338.10500000000002</v>
      </c>
      <c r="O38">
        <f t="shared" si="3"/>
        <v>3.8100000000000023</v>
      </c>
      <c r="Y38">
        <v>144</v>
      </c>
      <c r="AA38">
        <v>7.9211999999999998</v>
      </c>
      <c r="AB38">
        <f t="shared" si="8"/>
        <v>3.9605999999999999</v>
      </c>
      <c r="AD38">
        <f t="shared" si="9"/>
        <v>189.42619999999997</v>
      </c>
    </row>
    <row r="39" spans="5:30" x14ac:dyDescent="0.25">
      <c r="E39">
        <f t="shared" si="0"/>
        <v>35</v>
      </c>
      <c r="F39">
        <v>233.70500000000001</v>
      </c>
      <c r="G39">
        <f t="shared" si="1"/>
        <v>3.8100000000000023</v>
      </c>
      <c r="H39">
        <v>249.83500000000001</v>
      </c>
      <c r="I39">
        <f t="shared" si="1"/>
        <v>8.0649999999999977</v>
      </c>
      <c r="K39">
        <f t="shared" si="2"/>
        <v>35</v>
      </c>
      <c r="L39">
        <v>322.19749999999999</v>
      </c>
      <c r="M39">
        <f t="shared" si="3"/>
        <v>12.097499999999968</v>
      </c>
      <c r="N39">
        <f>(2*N38+N41)/3</f>
        <v>351.30700000000002</v>
      </c>
      <c r="O39">
        <f t="shared" si="3"/>
        <v>13.201999999999998</v>
      </c>
      <c r="Y39">
        <v>145</v>
      </c>
      <c r="AA39">
        <v>7.9211999999999998</v>
      </c>
      <c r="AB39">
        <f t="shared" si="8"/>
        <v>3.9605999999999999</v>
      </c>
      <c r="AD39">
        <f t="shared" si="9"/>
        <v>197.34739999999996</v>
      </c>
    </row>
    <row r="40" spans="5:30" x14ac:dyDescent="0.25">
      <c r="E40">
        <f t="shared" si="0"/>
        <v>36</v>
      </c>
      <c r="F40">
        <v>241.77</v>
      </c>
      <c r="G40">
        <f t="shared" si="1"/>
        <v>8.0649999999999977</v>
      </c>
      <c r="H40">
        <v>257.89999999999998</v>
      </c>
      <c r="I40">
        <f t="shared" si="1"/>
        <v>8.0649999999999693</v>
      </c>
      <c r="K40">
        <f t="shared" si="2"/>
        <v>36</v>
      </c>
      <c r="L40">
        <v>334.29500000000002</v>
      </c>
      <c r="M40">
        <f t="shared" si="3"/>
        <v>12.097500000000025</v>
      </c>
      <c r="N40">
        <f>(N38+2*N41)/3</f>
        <v>364.50900000000001</v>
      </c>
      <c r="O40">
        <f t="shared" si="3"/>
        <v>13.201999999999998</v>
      </c>
      <c r="Y40">
        <v>146</v>
      </c>
      <c r="AA40">
        <v>7.9211999999999998</v>
      </c>
      <c r="AB40">
        <f t="shared" si="8"/>
        <v>3.9605999999999999</v>
      </c>
      <c r="AD40">
        <f t="shared" si="9"/>
        <v>205.26859999999996</v>
      </c>
    </row>
    <row r="41" spans="5:30" x14ac:dyDescent="0.25">
      <c r="E41">
        <f t="shared" si="0"/>
        <v>37</v>
      </c>
      <c r="F41">
        <v>249.83500000000001</v>
      </c>
      <c r="G41">
        <f t="shared" si="1"/>
        <v>8.0649999999999977</v>
      </c>
      <c r="H41">
        <v>265.96499999999997</v>
      </c>
      <c r="I41">
        <f t="shared" si="1"/>
        <v>8.0649999999999977</v>
      </c>
      <c r="K41">
        <f t="shared" si="2"/>
        <v>37</v>
      </c>
      <c r="L41">
        <v>338.10500000000002</v>
      </c>
      <c r="M41">
        <f t="shared" si="3"/>
        <v>3.8100000000000023</v>
      </c>
      <c r="N41" s="2">
        <v>377.71100000000001</v>
      </c>
      <c r="O41">
        <f t="shared" si="3"/>
        <v>13.201999999999998</v>
      </c>
      <c r="Y41">
        <v>147</v>
      </c>
      <c r="AA41">
        <v>7.9211999999999998</v>
      </c>
      <c r="AB41">
        <f t="shared" si="8"/>
        <v>3.9605999999999999</v>
      </c>
      <c r="AD41">
        <f t="shared" si="9"/>
        <v>213.18979999999996</v>
      </c>
    </row>
    <row r="42" spans="5:30" x14ac:dyDescent="0.25">
      <c r="E42">
        <f t="shared" si="0"/>
        <v>38</v>
      </c>
      <c r="F42">
        <v>257.89999999999998</v>
      </c>
      <c r="G42">
        <f t="shared" si="1"/>
        <v>8.0649999999999693</v>
      </c>
      <c r="H42">
        <v>274.02999999999997</v>
      </c>
      <c r="I42">
        <f t="shared" si="1"/>
        <v>8.0649999999999977</v>
      </c>
      <c r="K42">
        <f t="shared" si="2"/>
        <v>38</v>
      </c>
      <c r="L42">
        <v>351.30700000000002</v>
      </c>
      <c r="M42">
        <f t="shared" si="3"/>
        <v>13.201999999999998</v>
      </c>
      <c r="N42">
        <f>388.2-3.866/2</f>
        <v>386.267</v>
      </c>
      <c r="O42">
        <f t="shared" si="3"/>
        <v>8.5559999999999832</v>
      </c>
      <c r="Y42">
        <v>148</v>
      </c>
      <c r="AA42">
        <v>7.9211999999999998</v>
      </c>
      <c r="AB42">
        <f t="shared" si="8"/>
        <v>3.9605999999999999</v>
      </c>
      <c r="AD42">
        <f t="shared" si="9"/>
        <v>221.11099999999996</v>
      </c>
    </row>
    <row r="43" spans="5:30" x14ac:dyDescent="0.25">
      <c r="E43">
        <f t="shared" si="0"/>
        <v>39</v>
      </c>
      <c r="F43">
        <v>259.48750000000001</v>
      </c>
      <c r="G43">
        <f t="shared" si="1"/>
        <v>1.5875000000000341</v>
      </c>
      <c r="H43" s="2">
        <v>282.09500000000003</v>
      </c>
      <c r="I43">
        <f t="shared" si="1"/>
        <v>8.0650000000000546</v>
      </c>
      <c r="K43">
        <f t="shared" si="2"/>
        <v>39</v>
      </c>
      <c r="L43">
        <v>364.50900000000001</v>
      </c>
      <c r="M43">
        <f t="shared" si="3"/>
        <v>13.201999999999998</v>
      </c>
      <c r="N43">
        <f>388.2+3.866/2</f>
        <v>390.13299999999998</v>
      </c>
      <c r="O43">
        <f t="shared" si="3"/>
        <v>3.8659999999999854</v>
      </c>
      <c r="Y43">
        <v>149</v>
      </c>
      <c r="AA43">
        <v>8.5559999999999992</v>
      </c>
      <c r="AB43">
        <f t="shared" si="8"/>
        <v>2.8519999999999999</v>
      </c>
      <c r="AD43">
        <f t="shared" si="9"/>
        <v>229.66699999999997</v>
      </c>
    </row>
    <row r="44" spans="5:30" x14ac:dyDescent="0.25">
      <c r="E44">
        <f t="shared" si="0"/>
        <v>40</v>
      </c>
      <c r="F44">
        <v>265.96499999999997</v>
      </c>
      <c r="G44">
        <f t="shared" si="1"/>
        <v>6.4774999999999636</v>
      </c>
      <c r="H44" s="2">
        <v>285.90499999999997</v>
      </c>
      <c r="I44">
        <f t="shared" si="1"/>
        <v>3.8099999999999454</v>
      </c>
      <c r="K44">
        <f t="shared" si="2"/>
        <v>40</v>
      </c>
      <c r="L44">
        <v>377.71100000000001</v>
      </c>
      <c r="M44">
        <f t="shared" si="3"/>
        <v>13.201999999999998</v>
      </c>
      <c r="N44">
        <v>393.71100000000001</v>
      </c>
      <c r="O44">
        <f t="shared" si="3"/>
        <v>3.5780000000000314</v>
      </c>
      <c r="Y44">
        <v>150</v>
      </c>
      <c r="AA44">
        <v>11.243</v>
      </c>
      <c r="AB44">
        <f t="shared" si="8"/>
        <v>3.7476666666666669</v>
      </c>
      <c r="AD44">
        <f t="shared" si="9"/>
        <v>240.90999999999997</v>
      </c>
    </row>
    <row r="45" spans="5:30" x14ac:dyDescent="0.25">
      <c r="E45">
        <f t="shared" si="0"/>
        <v>41</v>
      </c>
      <c r="F45">
        <v>274.02999999999997</v>
      </c>
      <c r="G45">
        <f t="shared" si="1"/>
        <v>8.0649999999999977</v>
      </c>
      <c r="H45">
        <v>293.97000000000003</v>
      </c>
      <c r="I45">
        <f t="shared" si="1"/>
        <v>8.0650000000000546</v>
      </c>
      <c r="K45">
        <f t="shared" si="2"/>
        <v>41</v>
      </c>
      <c r="L45">
        <v>386.267</v>
      </c>
      <c r="M45">
        <f t="shared" si="3"/>
        <v>8.5559999999999832</v>
      </c>
      <c r="N45">
        <v>397.51</v>
      </c>
      <c r="O45">
        <f t="shared" si="3"/>
        <v>3.7989999999999782</v>
      </c>
      <c r="Y45">
        <v>151</v>
      </c>
      <c r="AA45">
        <v>8.827</v>
      </c>
      <c r="AB45">
        <f t="shared" si="8"/>
        <v>2.9423333333333335</v>
      </c>
      <c r="AD45">
        <f t="shared" si="9"/>
        <v>249.73699999999997</v>
      </c>
    </row>
    <row r="46" spans="5:30" x14ac:dyDescent="0.25">
      <c r="E46">
        <f t="shared" si="0"/>
        <v>42</v>
      </c>
      <c r="F46">
        <v>282.09500000000003</v>
      </c>
      <c r="G46">
        <f t="shared" si="1"/>
        <v>8.0650000000000546</v>
      </c>
      <c r="H46">
        <v>302.03500000000003</v>
      </c>
      <c r="I46">
        <f t="shared" si="1"/>
        <v>8.0649999999999977</v>
      </c>
      <c r="K46">
        <f t="shared" si="2"/>
        <v>42</v>
      </c>
      <c r="L46">
        <v>390.13299999999998</v>
      </c>
      <c r="M46">
        <f t="shared" si="3"/>
        <v>3.8659999999999854</v>
      </c>
      <c r="N46">
        <f>N45+8.827</f>
        <v>406.33699999999999</v>
      </c>
      <c r="O46">
        <f t="shared" si="3"/>
        <v>8.8269999999999982</v>
      </c>
    </row>
    <row r="47" spans="5:30" x14ac:dyDescent="0.25">
      <c r="E47">
        <f t="shared" si="0"/>
        <v>43</v>
      </c>
      <c r="F47">
        <v>285.90499999999997</v>
      </c>
      <c r="G47">
        <f t="shared" si="1"/>
        <v>3.8099999999999454</v>
      </c>
      <c r="H47">
        <v>310.10000000000002</v>
      </c>
      <c r="I47">
        <f t="shared" si="1"/>
        <v>8.0649999999999977</v>
      </c>
      <c r="K47">
        <f t="shared" si="2"/>
        <v>43</v>
      </c>
      <c r="L47">
        <v>393.71100000000001</v>
      </c>
      <c r="M47">
        <f t="shared" si="3"/>
        <v>3.5780000000000314</v>
      </c>
      <c r="N47">
        <f>N46+7.6</f>
        <v>413.93700000000001</v>
      </c>
      <c r="O47">
        <f t="shared" si="3"/>
        <v>7.6000000000000227</v>
      </c>
    </row>
    <row r="48" spans="5:30" x14ac:dyDescent="0.25">
      <c r="E48">
        <f t="shared" si="0"/>
        <v>44</v>
      </c>
      <c r="F48">
        <v>293.97000000000003</v>
      </c>
      <c r="G48">
        <f t="shared" si="1"/>
        <v>8.0650000000000546</v>
      </c>
      <c r="H48">
        <v>318.16500000000002</v>
      </c>
      <c r="I48">
        <f t="shared" si="1"/>
        <v>8.0649999999999977</v>
      </c>
      <c r="K48">
        <f t="shared" si="2"/>
        <v>44</v>
      </c>
      <c r="L48">
        <v>397.51</v>
      </c>
      <c r="M48">
        <f t="shared" si="3"/>
        <v>3.7989999999999782</v>
      </c>
    </row>
    <row r="49" spans="5:13" x14ac:dyDescent="0.25">
      <c r="E49">
        <f t="shared" si="0"/>
        <v>45</v>
      </c>
      <c r="F49">
        <v>302.03500000000003</v>
      </c>
      <c r="G49">
        <f t="shared" si="1"/>
        <v>8.0649999999999977</v>
      </c>
      <c r="H49">
        <v>326.23</v>
      </c>
      <c r="I49">
        <f t="shared" si="1"/>
        <v>8.0649999999999977</v>
      </c>
      <c r="K49">
        <f t="shared" si="2"/>
        <v>45</v>
      </c>
      <c r="L49">
        <v>406.33699999999999</v>
      </c>
      <c r="M49">
        <f>L49-L48</f>
        <v>8.8269999999999982</v>
      </c>
    </row>
    <row r="50" spans="5:13" x14ac:dyDescent="0.25">
      <c r="E50">
        <f t="shared" si="0"/>
        <v>46</v>
      </c>
      <c r="F50">
        <v>310.10000000000002</v>
      </c>
      <c r="G50">
        <f t="shared" si="1"/>
        <v>8.0649999999999977</v>
      </c>
      <c r="H50" s="2">
        <v>334.29500000000002</v>
      </c>
      <c r="I50">
        <f t="shared" si="1"/>
        <v>8.0649999999999977</v>
      </c>
      <c r="K50">
        <f t="shared" si="2"/>
        <v>46</v>
      </c>
      <c r="L50">
        <v>413.93700000000001</v>
      </c>
      <c r="M50">
        <f>L50-L49</f>
        <v>7.6000000000000227</v>
      </c>
    </row>
    <row r="51" spans="5:13" x14ac:dyDescent="0.25">
      <c r="E51">
        <f t="shared" si="0"/>
        <v>47</v>
      </c>
      <c r="F51">
        <v>318.16500000000002</v>
      </c>
      <c r="G51">
        <f t="shared" si="1"/>
        <v>8.0649999999999977</v>
      </c>
      <c r="H51" s="2">
        <v>338.10500000000002</v>
      </c>
      <c r="I51">
        <f t="shared" si="1"/>
        <v>3.8100000000000023</v>
      </c>
    </row>
    <row r="52" spans="5:13" x14ac:dyDescent="0.25">
      <c r="E52">
        <f t="shared" si="0"/>
        <v>48</v>
      </c>
      <c r="F52">
        <v>326.23</v>
      </c>
      <c r="G52">
        <f t="shared" si="1"/>
        <v>8.0649999999999977</v>
      </c>
      <c r="H52">
        <v>346.02620000000002</v>
      </c>
      <c r="I52">
        <f t="shared" si="1"/>
        <v>7.9211999999999989</v>
      </c>
    </row>
    <row r="53" spans="5:13" x14ac:dyDescent="0.25">
      <c r="E53">
        <f t="shared" si="0"/>
        <v>49</v>
      </c>
      <c r="F53">
        <v>334.29500000000002</v>
      </c>
      <c r="G53">
        <f t="shared" si="1"/>
        <v>8.0649999999999977</v>
      </c>
      <c r="H53">
        <v>353.94740000000002</v>
      </c>
      <c r="I53">
        <f t="shared" si="1"/>
        <v>7.9211999999999989</v>
      </c>
    </row>
    <row r="54" spans="5:13" x14ac:dyDescent="0.25">
      <c r="E54">
        <f t="shared" si="0"/>
        <v>50</v>
      </c>
      <c r="F54">
        <v>338.10500000000002</v>
      </c>
      <c r="G54">
        <f t="shared" si="1"/>
        <v>3.8100000000000023</v>
      </c>
      <c r="H54">
        <v>361.86860000000001</v>
      </c>
      <c r="I54">
        <f t="shared" si="1"/>
        <v>7.9211999999999989</v>
      </c>
    </row>
    <row r="55" spans="5:13" x14ac:dyDescent="0.25">
      <c r="E55">
        <f t="shared" si="0"/>
        <v>51</v>
      </c>
      <c r="F55">
        <v>346.02620000000002</v>
      </c>
      <c r="G55">
        <f t="shared" si="1"/>
        <v>7.9211999999999989</v>
      </c>
      <c r="H55">
        <v>369.78980000000001</v>
      </c>
      <c r="I55">
        <f t="shared" si="1"/>
        <v>7.9211999999999989</v>
      </c>
    </row>
    <row r="56" spans="5:13" x14ac:dyDescent="0.25">
      <c r="E56">
        <f t="shared" si="0"/>
        <v>52</v>
      </c>
      <c r="F56">
        <v>353.94740000000002</v>
      </c>
      <c r="G56">
        <f t="shared" si="1"/>
        <v>7.9211999999999989</v>
      </c>
      <c r="H56" s="2">
        <v>377.71100000000001</v>
      </c>
      <c r="I56">
        <f t="shared" si="1"/>
        <v>7.9211999999999989</v>
      </c>
    </row>
    <row r="57" spans="5:13" x14ac:dyDescent="0.25">
      <c r="E57">
        <f t="shared" si="0"/>
        <v>53</v>
      </c>
      <c r="F57">
        <v>361.86860000000001</v>
      </c>
      <c r="G57">
        <f t="shared" si="1"/>
        <v>7.9211999999999989</v>
      </c>
      <c r="H57">
        <f>388.2-3.866/2</f>
        <v>386.267</v>
      </c>
      <c r="I57">
        <f t="shared" si="1"/>
        <v>8.5559999999999832</v>
      </c>
    </row>
    <row r="58" spans="5:13" x14ac:dyDescent="0.25">
      <c r="E58">
        <f t="shared" si="0"/>
        <v>54</v>
      </c>
      <c r="F58">
        <v>369.78980000000001</v>
      </c>
      <c r="G58">
        <f t="shared" si="1"/>
        <v>7.9211999999999989</v>
      </c>
      <c r="H58">
        <f>388.2+3.866/2</f>
        <v>390.13299999999998</v>
      </c>
      <c r="I58">
        <f t="shared" si="1"/>
        <v>3.8659999999999854</v>
      </c>
    </row>
    <row r="59" spans="5:13" x14ac:dyDescent="0.25">
      <c r="E59">
        <f t="shared" si="0"/>
        <v>55</v>
      </c>
      <c r="F59">
        <v>377.71100000000001</v>
      </c>
      <c r="G59">
        <f t="shared" si="1"/>
        <v>7.9211999999999989</v>
      </c>
      <c r="H59">
        <v>393.71100000000001</v>
      </c>
      <c r="I59">
        <f t="shared" si="1"/>
        <v>3.5780000000000314</v>
      </c>
    </row>
    <row r="60" spans="5:13" x14ac:dyDescent="0.25">
      <c r="E60">
        <f t="shared" si="0"/>
        <v>56</v>
      </c>
      <c r="F60">
        <f>388.2-3.866/2</f>
        <v>386.267</v>
      </c>
      <c r="G60">
        <f t="shared" si="1"/>
        <v>8.5559999999999832</v>
      </c>
      <c r="H60">
        <v>397.51</v>
      </c>
      <c r="I60">
        <f t="shared" si="1"/>
        <v>3.7989999999999782</v>
      </c>
    </row>
    <row r="61" spans="5:13" x14ac:dyDescent="0.25">
      <c r="E61">
        <f t="shared" si="0"/>
        <v>57</v>
      </c>
      <c r="F61">
        <f>388.2+3.866/2</f>
        <v>390.13299999999998</v>
      </c>
      <c r="G61">
        <f t="shared" si="1"/>
        <v>3.8659999999999854</v>
      </c>
      <c r="H61">
        <f>H60+8.827</f>
        <v>406.33699999999999</v>
      </c>
      <c r="I61">
        <f t="shared" si="1"/>
        <v>8.8269999999999982</v>
      </c>
    </row>
    <row r="62" spans="5:13" x14ac:dyDescent="0.25">
      <c r="E62">
        <f t="shared" si="0"/>
        <v>58</v>
      </c>
      <c r="F62">
        <v>393.71100000000001</v>
      </c>
      <c r="G62">
        <f t="shared" si="1"/>
        <v>3.5780000000000314</v>
      </c>
      <c r="H62">
        <f>H61+7.6</f>
        <v>413.93700000000001</v>
      </c>
      <c r="I62">
        <f t="shared" si="1"/>
        <v>7.6000000000000227</v>
      </c>
    </row>
    <row r="63" spans="5:13" x14ac:dyDescent="0.25">
      <c r="E63">
        <f t="shared" si="0"/>
        <v>59</v>
      </c>
      <c r="F63">
        <v>397.51</v>
      </c>
      <c r="G63">
        <f t="shared" si="1"/>
        <v>3.7989999999999782</v>
      </c>
    </row>
    <row r="64" spans="5:13" x14ac:dyDescent="0.25">
      <c r="E64">
        <f t="shared" si="0"/>
        <v>60</v>
      </c>
      <c r="F64">
        <f>F63+8.827</f>
        <v>406.33699999999999</v>
      </c>
      <c r="G64">
        <f>F64-F63</f>
        <v>8.8269999999999982</v>
      </c>
    </row>
    <row r="65" spans="5:7" x14ac:dyDescent="0.25">
      <c r="E65">
        <f t="shared" si="0"/>
        <v>61</v>
      </c>
      <c r="F65">
        <f>F64+7.6</f>
        <v>413.93700000000001</v>
      </c>
      <c r="G65">
        <f>F65-F64</f>
        <v>7.6000000000000227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topLeftCell="A22" workbookViewId="0">
      <selection activeCell="G70" sqref="G70"/>
    </sheetView>
  </sheetViews>
  <sheetFormatPr defaultRowHeight="15" x14ac:dyDescent="0.25"/>
  <cols>
    <col min="1" max="1" width="10" customWidth="1"/>
    <col min="2" max="2" width="11.42578125" customWidth="1"/>
    <col min="3" max="3" width="16.85546875" customWidth="1"/>
    <col min="4" max="4" width="14.28515625" customWidth="1"/>
    <col min="5" max="5" width="11.28515625" customWidth="1"/>
    <col min="6" max="6" width="12.28515625" customWidth="1"/>
    <col min="7" max="7" width="12.7109375" customWidth="1"/>
    <col min="9" max="9" width="10.42578125" customWidth="1"/>
    <col min="10" max="10" width="13" customWidth="1"/>
    <col min="11" max="11" width="11.85546875" customWidth="1"/>
    <col min="12" max="12" width="11.28515625" customWidth="1"/>
    <col min="13" max="13" width="12.85546875" customWidth="1"/>
    <col min="14" max="14" width="11.85546875" customWidth="1"/>
  </cols>
  <sheetData>
    <row r="1" spans="1:23" ht="16.5" thickTop="1" thickBot="1" x14ac:dyDescent="0.3">
      <c r="A1" s="10" t="s">
        <v>27</v>
      </c>
    </row>
    <row r="2" spans="1:23" ht="15.75" thickTop="1" x14ac:dyDescent="0.25">
      <c r="O2" s="39" t="s">
        <v>40</v>
      </c>
      <c r="P2" s="40"/>
      <c r="Q2" s="40"/>
      <c r="R2" s="40"/>
      <c r="S2" s="37"/>
    </row>
    <row r="3" spans="1:23" x14ac:dyDescent="0.25">
      <c r="D3" s="38" t="s">
        <v>34</v>
      </c>
      <c r="E3" s="38"/>
      <c r="F3" s="38" t="s">
        <v>29</v>
      </c>
      <c r="G3" s="38"/>
      <c r="H3" s="38"/>
      <c r="I3" s="38" t="s">
        <v>35</v>
      </c>
      <c r="J3" s="38"/>
      <c r="K3" s="38" t="s">
        <v>36</v>
      </c>
      <c r="L3" s="38"/>
      <c r="M3" s="38" t="s">
        <v>37</v>
      </c>
      <c r="N3" s="38"/>
      <c r="O3" s="49" t="s">
        <v>58</v>
      </c>
      <c r="P3" s="50"/>
      <c r="Q3" s="38" t="s">
        <v>59</v>
      </c>
      <c r="R3" s="38"/>
      <c r="S3" s="41" t="s">
        <v>49</v>
      </c>
    </row>
    <row r="4" spans="1:23" x14ac:dyDescent="0.25">
      <c r="A4" s="9" t="s">
        <v>28</v>
      </c>
      <c r="B4" s="9" t="s">
        <v>56</v>
      </c>
      <c r="C4" s="9" t="s">
        <v>57</v>
      </c>
      <c r="D4" s="8" t="s">
        <v>58</v>
      </c>
      <c r="E4" s="8" t="s">
        <v>59</v>
      </c>
      <c r="F4" s="8" t="s">
        <v>58</v>
      </c>
      <c r="G4" s="8" t="s">
        <v>59</v>
      </c>
      <c r="H4" s="8" t="s">
        <v>32</v>
      </c>
      <c r="I4" s="8" t="s">
        <v>33</v>
      </c>
      <c r="J4" s="8" t="s">
        <v>26</v>
      </c>
      <c r="K4" s="8" t="s">
        <v>58</v>
      </c>
      <c r="L4" s="8" t="s">
        <v>59</v>
      </c>
      <c r="M4" s="8" t="s">
        <v>58</v>
      </c>
      <c r="N4" s="8" t="s">
        <v>59</v>
      </c>
      <c r="O4" s="8" t="s">
        <v>38</v>
      </c>
      <c r="P4" s="8" t="s">
        <v>39</v>
      </c>
      <c r="Q4" s="8" t="s">
        <v>38</v>
      </c>
      <c r="R4" s="8" t="s">
        <v>39</v>
      </c>
      <c r="S4" s="42"/>
      <c r="U4" s="34" t="s">
        <v>98</v>
      </c>
      <c r="V4" s="34" t="s">
        <v>99</v>
      </c>
      <c r="W4" s="34" t="s">
        <v>100</v>
      </c>
    </row>
    <row r="5" spans="1:23" x14ac:dyDescent="0.25">
      <c r="A5" s="41">
        <v>30</v>
      </c>
      <c r="B5" s="45" t="s">
        <v>60</v>
      </c>
      <c r="C5" s="9" t="s">
        <v>64</v>
      </c>
      <c r="D5" s="3">
        <f>E5+6</f>
        <v>66</v>
      </c>
      <c r="E5" s="3">
        <v>60</v>
      </c>
      <c r="F5" s="3">
        <v>0.99192999999999998</v>
      </c>
      <c r="G5" s="3">
        <v>0.99162799999999995</v>
      </c>
      <c r="H5" s="3">
        <f t="shared" ref="H5:H10" si="0">(G5-F5)*100000</f>
        <v>-30.200000000002447</v>
      </c>
      <c r="I5" s="27">
        <v>1.360687</v>
      </c>
      <c r="J5" s="27">
        <v>6.7640710000000004</v>
      </c>
      <c r="K5" s="3">
        <v>15</v>
      </c>
      <c r="L5" s="3">
        <v>12</v>
      </c>
      <c r="M5" s="3"/>
      <c r="N5" s="3"/>
      <c r="O5" s="3">
        <f t="shared" ref="O5:O10" si="1">P5/3600*D5</f>
        <v>22.402594222433333</v>
      </c>
      <c r="P5" s="3">
        <v>1221.9596848599999</v>
      </c>
      <c r="Q5" s="3">
        <f t="shared" ref="Q5:Q10" si="2">R5/3600*E5</f>
        <v>16.695294285333333</v>
      </c>
      <c r="R5" s="3">
        <v>1001.71765712</v>
      </c>
      <c r="S5" s="3">
        <f t="shared" ref="S5:S10" si="3">Q5/O5</f>
        <v>0.74523932896196154</v>
      </c>
      <c r="U5">
        <v>0</v>
      </c>
      <c r="V5">
        <v>0</v>
      </c>
      <c r="W5">
        <v>0</v>
      </c>
    </row>
    <row r="6" spans="1:23" x14ac:dyDescent="0.25">
      <c r="A6" s="42"/>
      <c r="B6" s="46"/>
      <c r="C6" s="9" t="s">
        <v>65</v>
      </c>
      <c r="D6" s="3">
        <f>D5</f>
        <v>66</v>
      </c>
      <c r="E6" s="3">
        <f>E5</f>
        <v>60</v>
      </c>
      <c r="F6" s="3">
        <v>0.99192999999999998</v>
      </c>
      <c r="G6" s="3">
        <v>0.99183500000000002</v>
      </c>
      <c r="H6" s="3">
        <f t="shared" si="0"/>
        <v>-9.4999999999956231</v>
      </c>
      <c r="I6" s="27">
        <v>0.521594</v>
      </c>
      <c r="J6" s="27">
        <v>4.4253989999999996</v>
      </c>
      <c r="K6" s="3">
        <v>15</v>
      </c>
      <c r="L6" s="3">
        <v>12</v>
      </c>
      <c r="M6" s="3"/>
      <c r="N6" s="3"/>
      <c r="O6" s="3">
        <f t="shared" si="1"/>
        <v>22.402594222433333</v>
      </c>
      <c r="P6" s="3">
        <v>1221.9596848599999</v>
      </c>
      <c r="Q6" s="3">
        <f t="shared" si="2"/>
        <v>16.090278963100001</v>
      </c>
      <c r="R6" s="3">
        <v>965.416737786</v>
      </c>
      <c r="S6" s="3">
        <f t="shared" si="3"/>
        <v>0.7182328440778365</v>
      </c>
      <c r="U6">
        <v>-0.55269999999999997</v>
      </c>
      <c r="V6">
        <v>-0.4521</v>
      </c>
      <c r="W6">
        <v>0.15049999999999999</v>
      </c>
    </row>
    <row r="7" spans="1:23" x14ac:dyDescent="0.25">
      <c r="A7" s="42"/>
      <c r="B7" s="46"/>
      <c r="C7" s="9" t="s">
        <v>31</v>
      </c>
      <c r="D7" s="3">
        <f t="shared" ref="D7:D16" si="4">D6</f>
        <v>66</v>
      </c>
      <c r="E7" s="3">
        <f t="shared" ref="E7:E24" si="5">E6</f>
        <v>60</v>
      </c>
      <c r="F7" s="3">
        <v>0.99192999999999998</v>
      </c>
      <c r="G7" s="3">
        <v>0.99185500000000004</v>
      </c>
      <c r="H7" s="3">
        <f t="shared" si="0"/>
        <v>-7.4999999999936229</v>
      </c>
      <c r="I7" s="27">
        <v>0.49682700000000002</v>
      </c>
      <c r="J7" s="27">
        <v>4.0836309999999996</v>
      </c>
      <c r="K7" s="3">
        <v>15</v>
      </c>
      <c r="L7" s="3">
        <v>12</v>
      </c>
      <c r="M7" s="3"/>
      <c r="N7" s="3"/>
      <c r="O7" s="3">
        <f t="shared" si="1"/>
        <v>22.402594222433333</v>
      </c>
      <c r="P7" s="3">
        <v>1221.9596848599999</v>
      </c>
      <c r="Q7" s="3">
        <f t="shared" si="2"/>
        <v>16.410539275200001</v>
      </c>
      <c r="R7" s="3">
        <v>984.632356512</v>
      </c>
      <c r="S7" s="3">
        <f t="shared" si="3"/>
        <v>0.73252852380671807</v>
      </c>
      <c r="U7">
        <v>9.1734000000000009</v>
      </c>
      <c r="V7">
        <v>7.6287000000000003</v>
      </c>
      <c r="W7">
        <v>4.0769000000000002</v>
      </c>
    </row>
    <row r="8" spans="1:23" x14ac:dyDescent="0.25">
      <c r="A8" s="42"/>
      <c r="B8" s="47"/>
      <c r="C8" s="9" t="s">
        <v>66</v>
      </c>
      <c r="D8" s="3">
        <f t="shared" si="4"/>
        <v>66</v>
      </c>
      <c r="E8" s="3">
        <f t="shared" si="5"/>
        <v>60</v>
      </c>
      <c r="F8" s="3">
        <v>0.99192999999999998</v>
      </c>
      <c r="G8" s="3">
        <v>0.99183699999999997</v>
      </c>
      <c r="H8" s="3">
        <f t="shared" si="0"/>
        <v>-9.3000000000009742</v>
      </c>
      <c r="I8" s="27">
        <v>0.59620200000000001</v>
      </c>
      <c r="J8" s="27">
        <v>4.318962</v>
      </c>
      <c r="K8" s="3">
        <v>15</v>
      </c>
      <c r="L8" s="3">
        <v>12</v>
      </c>
      <c r="M8" s="3"/>
      <c r="N8" s="3"/>
      <c r="O8" s="3">
        <f t="shared" si="1"/>
        <v>22.402594222433333</v>
      </c>
      <c r="P8" s="3">
        <v>1221.9596848599999</v>
      </c>
      <c r="Q8" s="3">
        <f t="shared" si="2"/>
        <v>15.606733880016666</v>
      </c>
      <c r="R8" s="3">
        <v>936.40403280099997</v>
      </c>
      <c r="S8" s="3">
        <f t="shared" si="3"/>
        <v>0.69664850976894976</v>
      </c>
      <c r="U8">
        <v>-47.103999999999999</v>
      </c>
      <c r="V8">
        <v>-38.707999999999998</v>
      </c>
      <c r="W8">
        <v>-12.762</v>
      </c>
    </row>
    <row r="9" spans="1:23" x14ac:dyDescent="0.25">
      <c r="A9" s="42"/>
      <c r="B9" s="45" t="s">
        <v>61</v>
      </c>
      <c r="C9" s="9" t="s">
        <v>64</v>
      </c>
      <c r="D9" s="2">
        <f t="shared" si="4"/>
        <v>66</v>
      </c>
      <c r="E9" s="2">
        <f t="shared" si="5"/>
        <v>60</v>
      </c>
      <c r="F9" s="2">
        <v>0.99141800000000002</v>
      </c>
      <c r="G9" s="2">
        <v>0.99371600000000004</v>
      </c>
      <c r="H9" s="2">
        <f t="shared" si="0"/>
        <v>229.80000000000223</v>
      </c>
      <c r="I9" s="11">
        <v>13.836641999999999</v>
      </c>
      <c r="J9" s="11">
        <v>92.110498000000007</v>
      </c>
      <c r="K9" s="2">
        <v>15</v>
      </c>
      <c r="L9" s="2">
        <v>12</v>
      </c>
      <c r="M9" s="2"/>
      <c r="N9" s="2"/>
      <c r="O9" s="2">
        <f t="shared" si="1"/>
        <v>22.838314545383334</v>
      </c>
      <c r="P9" s="2">
        <v>1245.72624793</v>
      </c>
      <c r="Q9" s="2">
        <f t="shared" si="2"/>
        <v>18.334886553499999</v>
      </c>
      <c r="R9" s="2">
        <v>1100.09319321</v>
      </c>
      <c r="S9" s="2">
        <f t="shared" si="3"/>
        <v>0.80281259446995035</v>
      </c>
      <c r="U9">
        <v>109.78</v>
      </c>
      <c r="V9">
        <v>89.45</v>
      </c>
      <c r="W9">
        <v>19.512</v>
      </c>
    </row>
    <row r="10" spans="1:23" x14ac:dyDescent="0.25">
      <c r="A10" s="42"/>
      <c r="B10" s="46"/>
      <c r="C10" s="9" t="s">
        <v>65</v>
      </c>
      <c r="D10" s="2">
        <f t="shared" si="4"/>
        <v>66</v>
      </c>
      <c r="E10" s="2">
        <f t="shared" si="5"/>
        <v>60</v>
      </c>
      <c r="F10" s="2">
        <v>0.99141800000000002</v>
      </c>
      <c r="G10" s="2">
        <v>0.99373199999999995</v>
      </c>
      <c r="H10" s="2">
        <f t="shared" si="0"/>
        <v>231.39999999999273</v>
      </c>
      <c r="I10" s="11">
        <v>13.821047999999999</v>
      </c>
      <c r="J10" s="11">
        <v>90.016603000000003</v>
      </c>
      <c r="K10" s="2">
        <v>15</v>
      </c>
      <c r="L10" s="2">
        <v>12</v>
      </c>
      <c r="M10" s="2"/>
      <c r="N10" s="2"/>
      <c r="O10" s="2">
        <f t="shared" si="1"/>
        <v>22.838314545383334</v>
      </c>
      <c r="P10" s="2">
        <v>1245.72624793</v>
      </c>
      <c r="Q10" s="2">
        <f t="shared" si="2"/>
        <v>16.31012257235</v>
      </c>
      <c r="R10" s="2">
        <v>978.60735434100002</v>
      </c>
      <c r="S10" s="2">
        <f t="shared" si="3"/>
        <v>0.71415614054790311</v>
      </c>
      <c r="U10">
        <v>-117.14</v>
      </c>
      <c r="V10">
        <v>-95.018000000000001</v>
      </c>
      <c r="W10">
        <v>-14.750999999999999</v>
      </c>
    </row>
    <row r="11" spans="1:23" x14ac:dyDescent="0.25">
      <c r="A11" s="42"/>
      <c r="B11" s="46"/>
      <c r="C11" s="9" t="s">
        <v>31</v>
      </c>
      <c r="D11" s="2">
        <f t="shared" si="4"/>
        <v>66</v>
      </c>
      <c r="E11" s="2">
        <f t="shared" si="5"/>
        <v>60</v>
      </c>
      <c r="F11" s="2">
        <v>0.99141800000000002</v>
      </c>
      <c r="G11" s="2">
        <v>0.99125300000000005</v>
      </c>
      <c r="H11" s="2">
        <f t="shared" ref="H11:H64" si="6">(G11-F11)*100000</f>
        <v>-16.499999999997073</v>
      </c>
      <c r="I11" s="11">
        <v>1.074935</v>
      </c>
      <c r="J11" s="11">
        <v>6.752942</v>
      </c>
      <c r="K11" s="2">
        <v>15</v>
      </c>
      <c r="L11" s="2">
        <v>12</v>
      </c>
      <c r="M11" s="2"/>
      <c r="N11" s="2"/>
      <c r="O11" s="2">
        <f t="shared" ref="O11:O64" si="7">P11/3600*D11</f>
        <v>22.838314545383334</v>
      </c>
      <c r="P11" s="2">
        <v>1245.72624793</v>
      </c>
      <c r="Q11" s="2">
        <f t="shared" ref="Q11:Q64" si="8">R11/3600*E11</f>
        <v>17.508042358166666</v>
      </c>
      <c r="R11" s="2">
        <v>1050.4825414899999</v>
      </c>
      <c r="S11" s="2">
        <f t="shared" ref="S11:S64" si="9">Q11/O11</f>
        <v>0.76660833807921436</v>
      </c>
      <c r="U11">
        <v>46.843000000000004</v>
      </c>
      <c r="V11">
        <v>38.098999999999997</v>
      </c>
      <c r="W11">
        <v>4.7733999999999996</v>
      </c>
    </row>
    <row r="12" spans="1:23" x14ac:dyDescent="0.25">
      <c r="A12" s="42"/>
      <c r="B12" s="47"/>
      <c r="C12" s="9" t="s">
        <v>66</v>
      </c>
      <c r="D12" s="2">
        <f t="shared" si="4"/>
        <v>66</v>
      </c>
      <c r="E12" s="2">
        <f t="shared" si="5"/>
        <v>60</v>
      </c>
      <c r="F12" s="2">
        <v>0.99141800000000002</v>
      </c>
      <c r="G12" s="2">
        <v>0.99124500000000004</v>
      </c>
      <c r="H12" s="2">
        <f t="shared" si="6"/>
        <v>-17.299999999997873</v>
      </c>
      <c r="I12" s="11">
        <v>1.116806</v>
      </c>
      <c r="J12" s="11">
        <v>6.5522600000000004</v>
      </c>
      <c r="K12" s="2">
        <v>15</v>
      </c>
      <c r="L12" s="2">
        <v>12</v>
      </c>
      <c r="M12" s="2"/>
      <c r="N12" s="2"/>
      <c r="O12" s="2">
        <f t="shared" si="7"/>
        <v>22.838314545383334</v>
      </c>
      <c r="P12" s="2">
        <v>1245.72624793</v>
      </c>
      <c r="Q12" s="2">
        <f t="shared" si="8"/>
        <v>15.426125238833334</v>
      </c>
      <c r="R12" s="2">
        <v>925.56751432999999</v>
      </c>
      <c r="S12" s="2">
        <f t="shared" si="9"/>
        <v>0.67544937294646634</v>
      </c>
    </row>
    <row r="13" spans="1:23" x14ac:dyDescent="0.25">
      <c r="A13" s="42"/>
      <c r="B13" s="45" t="s">
        <v>62</v>
      </c>
      <c r="C13" s="9" t="s">
        <v>64</v>
      </c>
      <c r="D13" s="3">
        <f t="shared" si="4"/>
        <v>66</v>
      </c>
      <c r="E13" s="3">
        <f t="shared" si="5"/>
        <v>60</v>
      </c>
      <c r="F13" s="3">
        <v>0.995506</v>
      </c>
      <c r="G13" s="3">
        <v>0.99540600000000001</v>
      </c>
      <c r="H13" s="3">
        <f t="shared" si="6"/>
        <v>-9.9999999999988987</v>
      </c>
      <c r="I13" s="27">
        <v>0.39834399999999998</v>
      </c>
      <c r="J13" s="27">
        <v>2.583142</v>
      </c>
      <c r="K13" s="3">
        <v>15</v>
      </c>
      <c r="L13" s="3">
        <v>12</v>
      </c>
      <c r="M13" s="3"/>
      <c r="N13" s="3"/>
      <c r="O13" s="3">
        <f t="shared" si="7"/>
        <v>22.512233128916666</v>
      </c>
      <c r="P13" s="3">
        <v>1227.93998885</v>
      </c>
      <c r="Q13" s="3">
        <f t="shared" si="8"/>
        <v>17.480624093499998</v>
      </c>
      <c r="R13" s="3">
        <v>1048.83744561</v>
      </c>
      <c r="S13" s="3">
        <f t="shared" si="9"/>
        <v>0.77649445052371846</v>
      </c>
    </row>
    <row r="14" spans="1:23" x14ac:dyDescent="0.25">
      <c r="A14" s="42"/>
      <c r="B14" s="46"/>
      <c r="C14" s="9" t="s">
        <v>65</v>
      </c>
      <c r="D14" s="3">
        <f t="shared" si="4"/>
        <v>66</v>
      </c>
      <c r="E14" s="3">
        <f t="shared" si="5"/>
        <v>60</v>
      </c>
      <c r="F14" s="3">
        <v>0.995506</v>
      </c>
      <c r="G14" s="3">
        <v>0.99544999999999995</v>
      </c>
      <c r="H14" s="3">
        <f t="shared" si="6"/>
        <v>-5.6000000000056005</v>
      </c>
      <c r="I14" s="27">
        <v>0.317666</v>
      </c>
      <c r="J14" s="27">
        <v>2.2230819999999998</v>
      </c>
      <c r="K14" s="3">
        <v>15</v>
      </c>
      <c r="L14" s="3">
        <v>12</v>
      </c>
      <c r="M14" s="3"/>
      <c r="N14" s="3"/>
      <c r="O14" s="3">
        <f t="shared" si="7"/>
        <v>22.512233128916666</v>
      </c>
      <c r="P14" s="3">
        <v>1227.93998885</v>
      </c>
      <c r="Q14" s="3">
        <f t="shared" si="8"/>
        <v>17.764692047</v>
      </c>
      <c r="R14" s="3">
        <v>1065.8815228200001</v>
      </c>
      <c r="S14" s="3">
        <f t="shared" si="9"/>
        <v>0.78911283235520013</v>
      </c>
    </row>
    <row r="15" spans="1:23" x14ac:dyDescent="0.25">
      <c r="A15" s="42"/>
      <c r="B15" s="46"/>
      <c r="C15" s="9" t="s">
        <v>31</v>
      </c>
      <c r="D15" s="3">
        <f t="shared" si="4"/>
        <v>66</v>
      </c>
      <c r="E15" s="3">
        <f t="shared" si="5"/>
        <v>60</v>
      </c>
      <c r="F15" s="3">
        <v>0.995506</v>
      </c>
      <c r="G15" s="3">
        <v>0.99555899999999997</v>
      </c>
      <c r="H15" s="3">
        <f t="shared" si="6"/>
        <v>5.2999999999969738</v>
      </c>
      <c r="I15" s="27">
        <v>0.22315299999999999</v>
      </c>
      <c r="J15" s="27">
        <v>1.449832</v>
      </c>
      <c r="K15" s="3">
        <v>15</v>
      </c>
      <c r="L15" s="3">
        <v>12</v>
      </c>
      <c r="M15" s="3"/>
      <c r="N15" s="3"/>
      <c r="O15" s="3">
        <f t="shared" si="7"/>
        <v>22.512233128916666</v>
      </c>
      <c r="P15" s="3">
        <v>1227.93998885</v>
      </c>
      <c r="Q15" s="3">
        <f t="shared" si="8"/>
        <v>15.335435339099998</v>
      </c>
      <c r="R15" s="3">
        <v>920.12612034599999</v>
      </c>
      <c r="S15" s="3">
        <f t="shared" si="9"/>
        <v>0.68120453671927528</v>
      </c>
    </row>
    <row r="16" spans="1:23" x14ac:dyDescent="0.25">
      <c r="A16" s="42"/>
      <c r="B16" s="47"/>
      <c r="C16" s="9" t="s">
        <v>66</v>
      </c>
      <c r="D16" s="3">
        <f t="shared" si="4"/>
        <v>66</v>
      </c>
      <c r="E16" s="3">
        <f t="shared" si="5"/>
        <v>60</v>
      </c>
      <c r="F16" s="3">
        <v>0.995506</v>
      </c>
      <c r="G16" s="3">
        <v>0.99548499999999995</v>
      </c>
      <c r="H16" s="3">
        <f t="shared" si="6"/>
        <v>-2.1000000000048757</v>
      </c>
      <c r="I16" s="27">
        <v>0.10881</v>
      </c>
      <c r="J16" s="27">
        <v>1.2311129999999999</v>
      </c>
      <c r="K16" s="3">
        <v>15</v>
      </c>
      <c r="L16" s="3">
        <v>12</v>
      </c>
      <c r="M16" s="3"/>
      <c r="N16" s="3"/>
      <c r="O16" s="3">
        <f t="shared" si="7"/>
        <v>22.512233128916666</v>
      </c>
      <c r="P16" s="3">
        <v>1227.93998885</v>
      </c>
      <c r="Q16" s="3">
        <f t="shared" si="8"/>
        <v>17.706755876166671</v>
      </c>
      <c r="R16" s="3">
        <v>1062.4053525700001</v>
      </c>
      <c r="S16" s="3">
        <f t="shared" si="9"/>
        <v>0.78653929065005002</v>
      </c>
      <c r="T16">
        <v>0</v>
      </c>
      <c r="U16">
        <f t="shared" ref="U16:U36" si="10">U$5+U$6*$T16+U$7*$T16*$T16+U$8*$T16*$T16*$T16+U$9*$T16*$T16*$T16*$T16+U$10*$T16*$T16*$T16*$T16*$T16+U$11*$T16*$T16*$T16*$T16*$T16*$T16</f>
        <v>0</v>
      </c>
      <c r="V16">
        <f t="shared" ref="V16:W35" si="11">V$5+V$6*$T16+V$7*$T16*$T16+V$8*$T16*$T16*$T16+V$9*$T16*$T16*$T16*$T16+V$10*$T16*$T16*$T16*$T16*$T16+V$11*$T16*$T16*$T16*$T16*$T16*$T16</f>
        <v>0</v>
      </c>
      <c r="W16">
        <f t="shared" si="11"/>
        <v>0</v>
      </c>
    </row>
    <row r="17" spans="1:23" x14ac:dyDescent="0.25">
      <c r="A17" s="42"/>
      <c r="B17" s="43" t="s">
        <v>84</v>
      </c>
      <c r="C17" s="28" t="str">
        <f>C13</f>
        <v>none</v>
      </c>
      <c r="D17" s="29">
        <f>AVERAGE(D5,D9,D13)</f>
        <v>66</v>
      </c>
      <c r="E17" s="29">
        <f>AVERAGE(E5,E9,E13)</f>
        <v>60</v>
      </c>
      <c r="F17" s="29">
        <f>AVERAGE(F5,F9,F13)</f>
        <v>0.99295133333333341</v>
      </c>
      <c r="G17" s="29">
        <f t="shared" ref="G17:S17" si="12">AVERAGE(G5,G9,G13)</f>
        <v>0.99358333333333337</v>
      </c>
      <c r="H17" s="29">
        <f t="shared" si="12"/>
        <v>63.200000000000301</v>
      </c>
      <c r="I17" s="29">
        <f t="shared" si="12"/>
        <v>5.1985576666666669</v>
      </c>
      <c r="J17" s="29">
        <f t="shared" si="12"/>
        <v>33.819237000000001</v>
      </c>
      <c r="K17" s="29">
        <f t="shared" si="12"/>
        <v>15</v>
      </c>
      <c r="L17" s="29">
        <f t="shared" si="12"/>
        <v>12</v>
      </c>
      <c r="M17" s="29" t="e">
        <f t="shared" si="12"/>
        <v>#DIV/0!</v>
      </c>
      <c r="N17" s="29" t="e">
        <f t="shared" si="12"/>
        <v>#DIV/0!</v>
      </c>
      <c r="O17" s="29">
        <f t="shared" si="12"/>
        <v>22.584380632244443</v>
      </c>
      <c r="P17" s="29">
        <f t="shared" si="12"/>
        <v>1231.8753072133334</v>
      </c>
      <c r="Q17" s="29">
        <f t="shared" si="12"/>
        <v>17.503601644111111</v>
      </c>
      <c r="R17" s="29">
        <f t="shared" si="12"/>
        <v>1050.2160986466668</v>
      </c>
      <c r="S17" s="29">
        <f t="shared" si="12"/>
        <v>0.77484879131854345</v>
      </c>
      <c r="T17">
        <f>T16+0.02</f>
        <v>0.02</v>
      </c>
      <c r="U17">
        <f t="shared" si="10"/>
        <v>-7.7442790500479993E-3</v>
      </c>
      <c r="V17">
        <f t="shared" si="11"/>
        <v>-6.2861736192639994E-3</v>
      </c>
      <c r="W17">
        <f t="shared" si="11"/>
        <v>4.5417390222975999E-3</v>
      </c>
    </row>
    <row r="18" spans="1:23" x14ac:dyDescent="0.25">
      <c r="A18" s="42"/>
      <c r="B18" s="44"/>
      <c r="C18" s="28" t="str">
        <f>C14</f>
        <v>polynomial</v>
      </c>
      <c r="D18" s="29">
        <f t="shared" ref="D18:E20" si="13">AVERAGE(D6,D10,D14)</f>
        <v>66</v>
      </c>
      <c r="E18" s="29">
        <f t="shared" si="13"/>
        <v>60</v>
      </c>
      <c r="F18" s="29">
        <f t="shared" ref="F18:S18" si="14">AVERAGE(F6,F10,F14)</f>
        <v>0.99295133333333341</v>
      </c>
      <c r="G18" s="29">
        <f t="shared" si="14"/>
        <v>0.99367233333333338</v>
      </c>
      <c r="H18" s="29">
        <f t="shared" si="14"/>
        <v>72.099999999997166</v>
      </c>
      <c r="I18" s="29">
        <f t="shared" si="14"/>
        <v>4.8867693333333335</v>
      </c>
      <c r="J18" s="29">
        <f t="shared" si="14"/>
        <v>32.221694666666671</v>
      </c>
      <c r="K18" s="29">
        <f t="shared" si="14"/>
        <v>15</v>
      </c>
      <c r="L18" s="29">
        <f t="shared" si="14"/>
        <v>12</v>
      </c>
      <c r="M18" s="29" t="e">
        <f t="shared" si="14"/>
        <v>#DIV/0!</v>
      </c>
      <c r="N18" s="29" t="e">
        <f t="shared" si="14"/>
        <v>#DIV/0!</v>
      </c>
      <c r="O18" s="29">
        <f t="shared" si="14"/>
        <v>22.584380632244443</v>
      </c>
      <c r="P18" s="29">
        <f t="shared" si="14"/>
        <v>1231.8753072133334</v>
      </c>
      <c r="Q18" s="29">
        <f t="shared" si="14"/>
        <v>16.721697860816665</v>
      </c>
      <c r="R18" s="29">
        <f t="shared" si="14"/>
        <v>1003.3018716490001</v>
      </c>
      <c r="S18" s="29">
        <f t="shared" si="14"/>
        <v>0.74050060566031328</v>
      </c>
      <c r="T18">
        <f t="shared" ref="T18:T47" si="15">T17+0.02</f>
        <v>0.04</v>
      </c>
      <c r="U18">
        <f t="shared" si="10"/>
        <v>-1.0175982467071996E-2</v>
      </c>
      <c r="V18">
        <f t="shared" si="11"/>
        <v>-8.1359737896959956E-3</v>
      </c>
      <c r="W18">
        <f t="shared" si="11"/>
        <v>1.1774731769446401E-2</v>
      </c>
    </row>
    <row r="19" spans="1:23" x14ac:dyDescent="0.25">
      <c r="A19" s="42"/>
      <c r="B19" s="44"/>
      <c r="C19" s="28" t="str">
        <f>C15</f>
        <v>subplane</v>
      </c>
      <c r="D19" s="29">
        <f t="shared" si="13"/>
        <v>66</v>
      </c>
      <c r="E19" s="29">
        <f t="shared" si="13"/>
        <v>60</v>
      </c>
      <c r="F19" s="29">
        <f t="shared" ref="F19:S19" si="16">AVERAGE(F7,F11,F15)</f>
        <v>0.99295133333333341</v>
      </c>
      <c r="G19" s="29">
        <f t="shared" si="16"/>
        <v>0.99288900000000002</v>
      </c>
      <c r="H19" s="29">
        <f t="shared" si="16"/>
        <v>-6.2333333333312408</v>
      </c>
      <c r="I19" s="29">
        <f t="shared" si="16"/>
        <v>0.59830499999999998</v>
      </c>
      <c r="J19" s="29">
        <f t="shared" si="16"/>
        <v>4.0954683333333337</v>
      </c>
      <c r="K19" s="29">
        <f t="shared" si="16"/>
        <v>15</v>
      </c>
      <c r="L19" s="29">
        <f t="shared" si="16"/>
        <v>12</v>
      </c>
      <c r="M19" s="29" t="e">
        <f t="shared" si="16"/>
        <v>#DIV/0!</v>
      </c>
      <c r="N19" s="29" t="e">
        <f t="shared" si="16"/>
        <v>#DIV/0!</v>
      </c>
      <c r="O19" s="29">
        <f t="shared" si="16"/>
        <v>22.584380632244443</v>
      </c>
      <c r="P19" s="29">
        <f t="shared" si="16"/>
        <v>1231.8753072133334</v>
      </c>
      <c r="Q19" s="29">
        <f t="shared" si="16"/>
        <v>16.418005657488891</v>
      </c>
      <c r="R19" s="29">
        <f t="shared" si="16"/>
        <v>985.08033944933322</v>
      </c>
      <c r="S19" s="29">
        <f t="shared" si="16"/>
        <v>0.72678046620173598</v>
      </c>
      <c r="T19">
        <f t="shared" si="15"/>
        <v>0.06</v>
      </c>
      <c r="U19">
        <f t="shared" si="10"/>
        <v>-8.9783777569919995E-3</v>
      </c>
      <c r="V19">
        <f t="shared" si="11"/>
        <v>-6.9364444498560005E-3</v>
      </c>
      <c r="W19">
        <f t="shared" si="11"/>
        <v>2.1191875850150404E-2</v>
      </c>
    </row>
    <row r="20" spans="1:23" x14ac:dyDescent="0.25">
      <c r="A20" s="42"/>
      <c r="B20" s="44"/>
      <c r="C20" s="28" t="str">
        <f>C16</f>
        <v>1dcpm</v>
      </c>
      <c r="D20" s="29">
        <f t="shared" si="13"/>
        <v>66</v>
      </c>
      <c r="E20" s="29">
        <f t="shared" si="13"/>
        <v>60</v>
      </c>
      <c r="F20" s="29">
        <f t="shared" ref="F20:S20" si="17">AVERAGE(F8,F12,F16)</f>
        <v>0.99295133333333341</v>
      </c>
      <c r="G20" s="29">
        <f t="shared" si="17"/>
        <v>0.99285566666666669</v>
      </c>
      <c r="H20" s="29">
        <f t="shared" si="17"/>
        <v>-9.5666666666679081</v>
      </c>
      <c r="I20" s="29">
        <f t="shared" si="17"/>
        <v>0.60727266666666668</v>
      </c>
      <c r="J20" s="29">
        <f t="shared" si="17"/>
        <v>4.034111666666667</v>
      </c>
      <c r="K20" s="29">
        <f t="shared" si="17"/>
        <v>15</v>
      </c>
      <c r="L20" s="29">
        <f t="shared" si="17"/>
        <v>12</v>
      </c>
      <c r="M20" s="29" t="e">
        <f t="shared" si="17"/>
        <v>#DIV/0!</v>
      </c>
      <c r="N20" s="29" t="e">
        <f t="shared" si="17"/>
        <v>#DIV/0!</v>
      </c>
      <c r="O20" s="29">
        <f t="shared" si="17"/>
        <v>22.584380632244443</v>
      </c>
      <c r="P20" s="29">
        <f t="shared" si="17"/>
        <v>1231.8753072133334</v>
      </c>
      <c r="Q20" s="29">
        <f t="shared" si="17"/>
        <v>16.246538331672223</v>
      </c>
      <c r="R20" s="29">
        <f t="shared" si="17"/>
        <v>974.79229990033343</v>
      </c>
      <c r="S20" s="29">
        <f t="shared" si="17"/>
        <v>0.71954572445515541</v>
      </c>
      <c r="T20">
        <f t="shared" si="15"/>
        <v>0.08</v>
      </c>
      <c r="U20">
        <f t="shared" si="10"/>
        <v>-5.4984639406079911E-3</v>
      </c>
      <c r="V20">
        <f t="shared" si="11"/>
        <v>-3.8003115581439879E-3</v>
      </c>
      <c r="W20">
        <f t="shared" si="11"/>
        <v>3.2350142761369605E-2</v>
      </c>
    </row>
    <row r="21" spans="1:23" x14ac:dyDescent="0.25">
      <c r="A21" s="42"/>
      <c r="B21" s="45" t="s">
        <v>63</v>
      </c>
      <c r="C21" s="9" t="s">
        <v>64</v>
      </c>
      <c r="D21" s="2">
        <f>D20</f>
        <v>66</v>
      </c>
      <c r="E21" s="2">
        <f t="shared" si="5"/>
        <v>60</v>
      </c>
      <c r="F21" s="2">
        <v>0.99212</v>
      </c>
      <c r="G21" s="2">
        <v>0.99163100000000004</v>
      </c>
      <c r="H21" s="2">
        <f t="shared" si="6"/>
        <v>-48.899999999996169</v>
      </c>
      <c r="I21" s="11">
        <v>2.2453729999999998</v>
      </c>
      <c r="J21" s="11">
        <v>12.001161</v>
      </c>
      <c r="K21" s="2">
        <v>15</v>
      </c>
      <c r="L21" s="2">
        <v>12</v>
      </c>
      <c r="M21" s="2"/>
      <c r="N21" s="2"/>
      <c r="O21" s="2">
        <f t="shared" si="7"/>
        <v>20.911832638399996</v>
      </c>
      <c r="P21" s="2">
        <v>1140.6454166399999</v>
      </c>
      <c r="Q21" s="2">
        <f t="shared" si="8"/>
        <v>18.031097508666669</v>
      </c>
      <c r="R21" s="2">
        <v>1081.8658505200001</v>
      </c>
      <c r="S21" s="2">
        <f t="shared" si="9"/>
        <v>0.86224377463486923</v>
      </c>
      <c r="T21">
        <f t="shared" si="15"/>
        <v>0.1</v>
      </c>
      <c r="U21">
        <f t="shared" si="10"/>
        <v>-7.8655699999998158E-4</v>
      </c>
      <c r="V21">
        <f t="shared" si="11"/>
        <v>4.0191900000000232E-4</v>
      </c>
      <c r="W21">
        <f t="shared" si="11"/>
        <v>4.4865463400000007E-2</v>
      </c>
    </row>
    <row r="22" spans="1:23" x14ac:dyDescent="0.25">
      <c r="A22" s="42"/>
      <c r="B22" s="46"/>
      <c r="C22" s="9" t="s">
        <v>65</v>
      </c>
      <c r="D22" s="2">
        <f>D21</f>
        <v>66</v>
      </c>
      <c r="E22" s="2">
        <f t="shared" si="5"/>
        <v>60</v>
      </c>
      <c r="F22" s="2">
        <v>0.99212</v>
      </c>
      <c r="G22" s="2">
        <v>0.99207000000000001</v>
      </c>
      <c r="H22" s="2">
        <f t="shared" si="6"/>
        <v>-4.9999999999994493</v>
      </c>
      <c r="I22" s="11">
        <v>0.85495699999999997</v>
      </c>
      <c r="J22" s="11">
        <v>5.0736749999999997</v>
      </c>
      <c r="K22" s="2">
        <v>15</v>
      </c>
      <c r="L22" s="2">
        <v>12</v>
      </c>
      <c r="M22" s="2"/>
      <c r="N22" s="2"/>
      <c r="O22" s="2">
        <f t="shared" si="7"/>
        <v>20.911832638399996</v>
      </c>
      <c r="P22" s="2">
        <v>1140.6454166399999</v>
      </c>
      <c r="Q22" s="2">
        <f t="shared" si="8"/>
        <v>16.082557691616667</v>
      </c>
      <c r="R22" s="2">
        <v>964.95346149700003</v>
      </c>
      <c r="S22" s="2">
        <f t="shared" si="9"/>
        <v>0.76906495808906661</v>
      </c>
      <c r="T22">
        <f t="shared" si="15"/>
        <v>0.12000000000000001</v>
      </c>
      <c r="U22">
        <f t="shared" si="10"/>
        <v>4.3662832005120162E-3</v>
      </c>
      <c r="V22">
        <f t="shared" si="11"/>
        <v>5.0116191068160162E-3</v>
      </c>
      <c r="W22">
        <f t="shared" si="11"/>
        <v>5.8407833532825602E-2</v>
      </c>
    </row>
    <row r="23" spans="1:23" x14ac:dyDescent="0.25">
      <c r="A23" s="42"/>
      <c r="B23" s="46"/>
      <c r="C23" s="9" t="s">
        <v>31</v>
      </c>
      <c r="D23" s="2">
        <f>D22</f>
        <v>66</v>
      </c>
      <c r="E23" s="2">
        <f t="shared" si="5"/>
        <v>60</v>
      </c>
      <c r="F23" s="2">
        <v>0.99212</v>
      </c>
      <c r="G23" s="2">
        <v>0.991954</v>
      </c>
      <c r="H23" s="2">
        <f t="shared" si="6"/>
        <v>-16.599999999999948</v>
      </c>
      <c r="I23" s="11">
        <v>1.089056</v>
      </c>
      <c r="J23" s="11">
        <v>7.793831</v>
      </c>
      <c r="K23" s="2">
        <v>15</v>
      </c>
      <c r="L23" s="2">
        <v>12</v>
      </c>
      <c r="M23" s="2"/>
      <c r="N23" s="2"/>
      <c r="O23" s="2">
        <f t="shared" si="7"/>
        <v>20.911832638399996</v>
      </c>
      <c r="P23" s="2">
        <v>1140.6454166399999</v>
      </c>
      <c r="Q23" s="2">
        <f t="shared" si="8"/>
        <v>15.435671809399999</v>
      </c>
      <c r="R23" s="2">
        <v>926.14030856399995</v>
      </c>
      <c r="S23" s="2">
        <f t="shared" si="9"/>
        <v>0.73813099388791836</v>
      </c>
      <c r="T23">
        <f t="shared" si="15"/>
        <v>0.14000000000000001</v>
      </c>
      <c r="U23">
        <f t="shared" si="10"/>
        <v>9.3929845188480184E-3</v>
      </c>
      <c r="V23">
        <f t="shared" si="11"/>
        <v>9.5534517088639928E-3</v>
      </c>
      <c r="W23">
        <f t="shared" si="11"/>
        <v>7.2696639224742413E-2</v>
      </c>
    </row>
    <row r="24" spans="1:23" ht="17.25" customHeight="1" x14ac:dyDescent="0.25">
      <c r="A24" s="48"/>
      <c r="B24" s="47"/>
      <c r="C24" s="9" t="s">
        <v>66</v>
      </c>
      <c r="D24" s="2">
        <f>D23</f>
        <v>66</v>
      </c>
      <c r="E24" s="2">
        <f t="shared" si="5"/>
        <v>60</v>
      </c>
      <c r="F24" s="2">
        <v>0.99212</v>
      </c>
      <c r="G24" s="2">
        <v>0.99202000000000001</v>
      </c>
      <c r="H24" s="2">
        <f t="shared" si="6"/>
        <v>-9.9999999999988987</v>
      </c>
      <c r="I24" s="11">
        <v>0.75817999999999997</v>
      </c>
      <c r="J24" s="11">
        <v>4.3590039999999997</v>
      </c>
      <c r="K24" s="2">
        <v>15</v>
      </c>
      <c r="L24" s="2">
        <v>12</v>
      </c>
      <c r="M24" s="2"/>
      <c r="N24" s="2"/>
      <c r="O24" s="2">
        <f t="shared" si="7"/>
        <v>20.911832638399996</v>
      </c>
      <c r="P24" s="2">
        <v>1140.6454166399999</v>
      </c>
      <c r="Q24" s="2">
        <f t="shared" si="8"/>
        <v>17.558755118833332</v>
      </c>
      <c r="R24" s="2">
        <v>1053.5253071300001</v>
      </c>
      <c r="S24" s="2">
        <f t="shared" si="9"/>
        <v>0.83965644821537677</v>
      </c>
      <c r="T24">
        <f t="shared" si="15"/>
        <v>0.16</v>
      </c>
      <c r="U24">
        <f t="shared" si="10"/>
        <v>1.3917352665088057E-2</v>
      </c>
      <c r="V24">
        <f t="shared" si="11"/>
        <v>1.3708539715584061E-2</v>
      </c>
      <c r="W24">
        <f t="shared" si="11"/>
        <v>8.7496202225254394E-2</v>
      </c>
    </row>
    <row r="25" spans="1:23" x14ac:dyDescent="0.25">
      <c r="A25" s="41">
        <v>43</v>
      </c>
      <c r="B25" s="45" t="s">
        <v>60</v>
      </c>
      <c r="C25" s="9" t="s">
        <v>64</v>
      </c>
      <c r="D25" s="3">
        <f t="shared" ref="D25:D64" si="18">E25+3</f>
        <v>46</v>
      </c>
      <c r="E25" s="3">
        <f>A25</f>
        <v>43</v>
      </c>
      <c r="F25" s="3">
        <v>0.99192999999999998</v>
      </c>
      <c r="G25" s="3">
        <v>0.99163500000000004</v>
      </c>
      <c r="H25" s="3">
        <f t="shared" si="6"/>
        <v>-29.49999999999342</v>
      </c>
      <c r="I25" s="27">
        <v>1.531452</v>
      </c>
      <c r="J25" s="27">
        <v>11.838521</v>
      </c>
      <c r="K25" s="3">
        <v>15</v>
      </c>
      <c r="L25" s="3">
        <v>12</v>
      </c>
      <c r="M25" s="3"/>
      <c r="N25" s="3"/>
      <c r="O25" s="3">
        <f t="shared" si="7"/>
        <v>19.565162391583335</v>
      </c>
      <c r="P25" s="3">
        <v>1531.18662195</v>
      </c>
      <c r="Q25" s="3">
        <f t="shared" si="8"/>
        <v>14.684496427416665</v>
      </c>
      <c r="R25" s="3">
        <v>1229.3997009</v>
      </c>
      <c r="S25" s="3">
        <f t="shared" si="9"/>
        <v>0.75054303836157954</v>
      </c>
      <c r="T25">
        <f t="shared" si="15"/>
        <v>0.18</v>
      </c>
      <c r="U25">
        <f t="shared" si="10"/>
        <v>1.7723119856832052E-2</v>
      </c>
      <c r="V25">
        <f t="shared" si="11"/>
        <v>1.728939049977599E-2</v>
      </c>
      <c r="W25">
        <f t="shared" si="11"/>
        <v>0.10261154531324161</v>
      </c>
    </row>
    <row r="26" spans="1:23" x14ac:dyDescent="0.25">
      <c r="A26" s="42"/>
      <c r="B26" s="46"/>
      <c r="C26" s="9" t="s">
        <v>65</v>
      </c>
      <c r="D26" s="3">
        <f t="shared" si="18"/>
        <v>46</v>
      </c>
      <c r="E26" s="3">
        <f t="shared" ref="E26:E33" si="19">E25</f>
        <v>43</v>
      </c>
      <c r="F26" s="3">
        <v>0.99192999999999998</v>
      </c>
      <c r="G26" s="3">
        <v>0.991927</v>
      </c>
      <c r="H26" s="3">
        <f t="shared" si="6"/>
        <v>-0.29999999999752447</v>
      </c>
      <c r="I26" s="27">
        <v>0.44395899999999999</v>
      </c>
      <c r="J26" s="27">
        <v>4.0814110000000001</v>
      </c>
      <c r="K26" s="3">
        <v>15</v>
      </c>
      <c r="L26" s="3">
        <v>12</v>
      </c>
      <c r="M26" s="3"/>
      <c r="N26" s="3"/>
      <c r="O26" s="3">
        <f t="shared" si="7"/>
        <v>19.565162391583335</v>
      </c>
      <c r="P26" s="3">
        <v>1531.18662195</v>
      </c>
      <c r="Q26" s="3">
        <f t="shared" si="8"/>
        <v>14.30467273301111</v>
      </c>
      <c r="R26" s="3">
        <v>1197.6005078799999</v>
      </c>
      <c r="S26" s="3">
        <f t="shared" si="9"/>
        <v>0.73112977274161461</v>
      </c>
      <c r="T26">
        <f t="shared" si="15"/>
        <v>0.19999999999999998</v>
      </c>
      <c r="U26">
        <f t="shared" si="10"/>
        <v>2.0725152000000024E-2</v>
      </c>
      <c r="V26">
        <f t="shared" si="11"/>
        <v>2.0216576000000014E-2</v>
      </c>
      <c r="W26">
        <f t="shared" si="11"/>
        <v>0.11788437759999999</v>
      </c>
    </row>
    <row r="27" spans="1:23" x14ac:dyDescent="0.25">
      <c r="A27" s="42"/>
      <c r="B27" s="46"/>
      <c r="C27" s="9" t="s">
        <v>31</v>
      </c>
      <c r="D27" s="3">
        <f t="shared" si="18"/>
        <v>46</v>
      </c>
      <c r="E27" s="3">
        <f t="shared" si="19"/>
        <v>43</v>
      </c>
      <c r="F27" s="3">
        <v>0.99192999999999998</v>
      </c>
      <c r="G27" s="3">
        <v>0.991815</v>
      </c>
      <c r="H27" s="3">
        <f t="shared" si="6"/>
        <v>-11.499999999997623</v>
      </c>
      <c r="I27" s="27">
        <v>0.72633099999999995</v>
      </c>
      <c r="J27" s="27">
        <v>8.2091440000000002</v>
      </c>
      <c r="K27" s="3">
        <v>15</v>
      </c>
      <c r="L27" s="3">
        <v>12</v>
      </c>
      <c r="M27" s="3"/>
      <c r="N27" s="3"/>
      <c r="O27" s="3">
        <f t="shared" si="7"/>
        <v>19.565162391583335</v>
      </c>
      <c r="P27" s="3">
        <v>1531.18662195</v>
      </c>
      <c r="Q27" s="3">
        <f t="shared" si="8"/>
        <v>14.169476599397223</v>
      </c>
      <c r="R27" s="3">
        <v>1186.28176181</v>
      </c>
      <c r="S27" s="3">
        <f t="shared" si="9"/>
        <v>0.72421972870987961</v>
      </c>
      <c r="T27">
        <f t="shared" si="15"/>
        <v>0.21999999999999997</v>
      </c>
      <c r="U27">
        <f t="shared" si="10"/>
        <v>2.2942814395072154E-2</v>
      </c>
      <c r="V27">
        <f t="shared" si="11"/>
        <v>2.2497168424896054E-2</v>
      </c>
      <c r="W27">
        <f t="shared" si="11"/>
        <v>0.13318929979055361</v>
      </c>
    </row>
    <row r="28" spans="1:23" x14ac:dyDescent="0.25">
      <c r="A28" s="42"/>
      <c r="B28" s="47"/>
      <c r="C28" s="9" t="s">
        <v>66</v>
      </c>
      <c r="D28" s="3">
        <f t="shared" si="18"/>
        <v>46</v>
      </c>
      <c r="E28" s="3">
        <f t="shared" si="19"/>
        <v>43</v>
      </c>
      <c r="F28" s="3">
        <v>0.99192999999999998</v>
      </c>
      <c r="G28" s="3">
        <v>0.99187400000000003</v>
      </c>
      <c r="H28" s="3">
        <f t="shared" si="6"/>
        <v>-5.5999999999944983</v>
      </c>
      <c r="I28" s="27">
        <v>0.367919</v>
      </c>
      <c r="J28" s="27">
        <v>4.247992</v>
      </c>
      <c r="K28" s="3">
        <v>15</v>
      </c>
      <c r="L28" s="3">
        <v>12</v>
      </c>
      <c r="M28" s="3"/>
      <c r="N28" s="3"/>
      <c r="O28" s="3">
        <f t="shared" si="7"/>
        <v>19.565162391583335</v>
      </c>
      <c r="P28" s="3">
        <v>1531.18662195</v>
      </c>
      <c r="Q28" s="3">
        <f t="shared" si="8"/>
        <v>15.336587638997223</v>
      </c>
      <c r="R28" s="3">
        <v>1283.99338373</v>
      </c>
      <c r="S28" s="3">
        <f t="shared" si="9"/>
        <v>0.78387223842286191</v>
      </c>
      <c r="T28">
        <f t="shared" si="15"/>
        <v>0.23999999999999996</v>
      </c>
      <c r="U28">
        <f t="shared" si="10"/>
        <v>2.447549596876817E-2</v>
      </c>
      <c r="V28">
        <f t="shared" si="11"/>
        <v>2.4204931559424003E-2</v>
      </c>
      <c r="W28">
        <f t="shared" si="11"/>
        <v>0.14843022940323836</v>
      </c>
    </row>
    <row r="29" spans="1:23" x14ac:dyDescent="0.25">
      <c r="A29" s="42"/>
      <c r="B29" s="45" t="s">
        <v>61</v>
      </c>
      <c r="C29" s="9" t="s">
        <v>64</v>
      </c>
      <c r="D29" s="2">
        <f t="shared" si="18"/>
        <v>46</v>
      </c>
      <c r="E29" s="2">
        <f t="shared" si="19"/>
        <v>43</v>
      </c>
      <c r="F29" s="2">
        <v>0.99141900000000005</v>
      </c>
      <c r="G29" s="2">
        <v>0.99253899999999995</v>
      </c>
      <c r="H29" s="2">
        <f t="shared" si="6"/>
        <v>111.99999999998988</v>
      </c>
      <c r="I29" s="11">
        <v>6.94754</v>
      </c>
      <c r="J29" s="11">
        <v>69.371976000000004</v>
      </c>
      <c r="K29" s="2">
        <v>15</v>
      </c>
      <c r="L29" s="2">
        <v>12</v>
      </c>
      <c r="M29" s="2"/>
      <c r="N29" s="2"/>
      <c r="O29" s="2">
        <f t="shared" si="7"/>
        <v>16.853519301505557</v>
      </c>
      <c r="P29" s="2">
        <v>1318.97107577</v>
      </c>
      <c r="Q29" s="2">
        <f t="shared" si="8"/>
        <v>12.714972014800001</v>
      </c>
      <c r="R29" s="2">
        <v>1064.5092849600001</v>
      </c>
      <c r="S29" s="2">
        <f t="shared" si="9"/>
        <v>0.75444017284058573</v>
      </c>
      <c r="T29">
        <f t="shared" si="15"/>
        <v>0.25999999999999995</v>
      </c>
      <c r="U29">
        <f t="shared" si="10"/>
        <v>2.5480292031168198E-2</v>
      </c>
      <c r="V29">
        <f t="shared" si="11"/>
        <v>2.5462267673024126E-2</v>
      </c>
      <c r="W29">
        <f t="shared" si="11"/>
        <v>0.16353704594755838</v>
      </c>
    </row>
    <row r="30" spans="1:23" x14ac:dyDescent="0.25">
      <c r="A30" s="42"/>
      <c r="B30" s="46"/>
      <c r="C30" s="9" t="s">
        <v>65</v>
      </c>
      <c r="D30" s="2">
        <f t="shared" si="18"/>
        <v>46</v>
      </c>
      <c r="E30" s="2">
        <f t="shared" si="19"/>
        <v>43</v>
      </c>
      <c r="F30" s="2">
        <v>0.99141900000000005</v>
      </c>
      <c r="G30" s="2">
        <v>0.99254500000000001</v>
      </c>
      <c r="H30" s="2">
        <f t="shared" si="6"/>
        <v>112.59999999999604</v>
      </c>
      <c r="I30" s="11">
        <v>6.8864200000000002</v>
      </c>
      <c r="J30" s="11">
        <v>66.730902999999998</v>
      </c>
      <c r="K30" s="2">
        <v>15</v>
      </c>
      <c r="L30" s="2">
        <v>12</v>
      </c>
      <c r="M30" s="2"/>
      <c r="N30" s="2"/>
      <c r="O30" s="2">
        <f t="shared" si="7"/>
        <v>16.853519301505557</v>
      </c>
      <c r="P30" s="2">
        <v>1318.97107577</v>
      </c>
      <c r="Q30" s="2">
        <f t="shared" si="8"/>
        <v>12.08195092708889</v>
      </c>
      <c r="R30" s="2">
        <v>1011.51217064</v>
      </c>
      <c r="S30" s="2">
        <f t="shared" si="9"/>
        <v>0.71688000060673296</v>
      </c>
      <c r="T30">
        <f t="shared" si="15"/>
        <v>0.27999999999999997</v>
      </c>
      <c r="U30">
        <f t="shared" si="10"/>
        <v>2.6151845558272158E-2</v>
      </c>
      <c r="V30">
        <f t="shared" si="11"/>
        <v>2.6423920029695968E-2</v>
      </c>
      <c r="W30">
        <f t="shared" si="11"/>
        <v>0.17846245606031361</v>
      </c>
    </row>
    <row r="31" spans="1:23" x14ac:dyDescent="0.25">
      <c r="A31" s="42"/>
      <c r="B31" s="46"/>
      <c r="C31" s="9" t="s">
        <v>31</v>
      </c>
      <c r="D31" s="2">
        <f t="shared" si="18"/>
        <v>46</v>
      </c>
      <c r="E31" s="2">
        <f t="shared" si="19"/>
        <v>43</v>
      </c>
      <c r="F31" s="2">
        <v>0.99141900000000005</v>
      </c>
      <c r="G31" s="2">
        <v>0.99124000000000001</v>
      </c>
      <c r="H31" s="2">
        <f t="shared" si="6"/>
        <v>-17.900000000004024</v>
      </c>
      <c r="I31" s="11">
        <v>1.1416770000000001</v>
      </c>
      <c r="J31" s="11">
        <v>11.3574</v>
      </c>
      <c r="K31" s="2">
        <v>15</v>
      </c>
      <c r="L31" s="2">
        <v>13</v>
      </c>
      <c r="M31" s="2"/>
      <c r="N31" s="2"/>
      <c r="O31" s="2">
        <f t="shared" si="7"/>
        <v>16.853519301505557</v>
      </c>
      <c r="P31" s="2">
        <v>1318.97107577</v>
      </c>
      <c r="Q31" s="2">
        <f t="shared" si="8"/>
        <v>15.244196069308332</v>
      </c>
      <c r="R31" s="2">
        <v>1276.25827557</v>
      </c>
      <c r="S31" s="2">
        <f t="shared" si="9"/>
        <v>0.9045111466983955</v>
      </c>
      <c r="T31">
        <f t="shared" si="15"/>
        <v>0.3</v>
      </c>
      <c r="U31">
        <f t="shared" si="10"/>
        <v>2.6704347000000149E-2</v>
      </c>
      <c r="V31">
        <f t="shared" si="11"/>
        <v>2.7262431000000125E-2</v>
      </c>
      <c r="W31">
        <f t="shared" si="11"/>
        <v>0.19317907859999994</v>
      </c>
    </row>
    <row r="32" spans="1:23" x14ac:dyDescent="0.25">
      <c r="A32" s="42"/>
      <c r="B32" s="47"/>
      <c r="C32" s="9" t="s">
        <v>66</v>
      </c>
      <c r="D32" s="2">
        <f t="shared" si="18"/>
        <v>46</v>
      </c>
      <c r="E32" s="2">
        <f t="shared" si="19"/>
        <v>43</v>
      </c>
      <c r="F32" s="2">
        <v>0.99141900000000005</v>
      </c>
      <c r="G32" s="2">
        <v>0.991309</v>
      </c>
      <c r="H32" s="2">
        <f t="shared" si="6"/>
        <v>-11.00000000000545</v>
      </c>
      <c r="I32" s="11">
        <v>0.68661899999999998</v>
      </c>
      <c r="J32" s="11">
        <v>6.3671290000000003</v>
      </c>
      <c r="K32" s="2">
        <v>15</v>
      </c>
      <c r="L32" s="2">
        <v>12</v>
      </c>
      <c r="M32" s="2"/>
      <c r="N32" s="2"/>
      <c r="O32" s="2">
        <f t="shared" si="7"/>
        <v>16.853519301505557</v>
      </c>
      <c r="P32" s="2">
        <v>1318.97107577</v>
      </c>
      <c r="Q32" s="2">
        <f t="shared" si="8"/>
        <v>13.438260223994444</v>
      </c>
      <c r="R32" s="2">
        <v>1125.0636466599999</v>
      </c>
      <c r="S32" s="2">
        <f t="shared" si="9"/>
        <v>0.79735632561882663</v>
      </c>
      <c r="T32">
        <f t="shared" si="15"/>
        <v>0.32</v>
      </c>
      <c r="U32">
        <f t="shared" si="10"/>
        <v>2.7355692613632313E-2</v>
      </c>
      <c r="V32">
        <f t="shared" si="11"/>
        <v>2.8155355774976361E-2</v>
      </c>
      <c r="W32">
        <f t="shared" si="11"/>
        <v>0.20767674969948155</v>
      </c>
    </row>
    <row r="33" spans="1:23" x14ac:dyDescent="0.25">
      <c r="A33" s="42"/>
      <c r="B33" s="45" t="s">
        <v>62</v>
      </c>
      <c r="C33" s="9" t="s">
        <v>64</v>
      </c>
      <c r="D33" s="3">
        <f t="shared" si="18"/>
        <v>46</v>
      </c>
      <c r="E33" s="3">
        <f t="shared" si="19"/>
        <v>43</v>
      </c>
      <c r="F33" s="3">
        <v>0.995506</v>
      </c>
      <c r="G33" s="3">
        <v>0.99542200000000003</v>
      </c>
      <c r="H33" s="3">
        <f t="shared" si="6"/>
        <v>-8.3999999999972985</v>
      </c>
      <c r="I33" s="27">
        <v>0.370251</v>
      </c>
      <c r="J33" s="27">
        <v>3.3743270000000001</v>
      </c>
      <c r="K33" s="3">
        <v>15</v>
      </c>
      <c r="L33" s="3">
        <v>12</v>
      </c>
      <c r="M33" s="3"/>
      <c r="N33" s="3"/>
      <c r="O33" s="3">
        <f t="shared" si="7"/>
        <v>23.492212843455555</v>
      </c>
      <c r="P33" s="3">
        <v>1838.5210051399999</v>
      </c>
      <c r="Q33" s="3">
        <f t="shared" si="8"/>
        <v>15.543413486391668</v>
      </c>
      <c r="R33" s="3">
        <v>1301.30903607</v>
      </c>
      <c r="S33" s="3">
        <f t="shared" si="9"/>
        <v>0.66164109741248756</v>
      </c>
      <c r="T33">
        <f t="shared" si="15"/>
        <v>0.34</v>
      </c>
      <c r="U33">
        <f t="shared" si="10"/>
        <v>2.8313801322688209E-2</v>
      </c>
      <c r="V33">
        <f t="shared" si="11"/>
        <v>2.9274231681984168E-2</v>
      </c>
      <c r="W33">
        <f t="shared" si="11"/>
        <v>0.22196004777693448</v>
      </c>
    </row>
    <row r="34" spans="1:23" x14ac:dyDescent="0.25">
      <c r="A34" s="42"/>
      <c r="B34" s="46"/>
      <c r="C34" s="9" t="s">
        <v>65</v>
      </c>
      <c r="D34" s="3">
        <f t="shared" si="18"/>
        <v>46</v>
      </c>
      <c r="E34" s="3">
        <f t="shared" ref="E34:E44" si="20">E33</f>
        <v>43</v>
      </c>
      <c r="F34" s="3">
        <v>0.995506</v>
      </c>
      <c r="G34" s="3">
        <v>0.99546199999999996</v>
      </c>
      <c r="H34" s="3">
        <f t="shared" si="6"/>
        <v>-4.4000000000044004</v>
      </c>
      <c r="I34" s="27">
        <v>0.23923800000000001</v>
      </c>
      <c r="J34" s="27">
        <v>2.7202470000000001</v>
      </c>
      <c r="K34" s="3">
        <v>15</v>
      </c>
      <c r="L34" s="3">
        <v>12</v>
      </c>
      <c r="M34" s="3"/>
      <c r="N34" s="3"/>
      <c r="O34" s="3">
        <f t="shared" si="7"/>
        <v>23.492212843455555</v>
      </c>
      <c r="P34" s="3">
        <v>1838.5210051399999</v>
      </c>
      <c r="Q34" s="3">
        <f t="shared" si="8"/>
        <v>14.50974709676111</v>
      </c>
      <c r="R34" s="3">
        <v>1214.7695243799999</v>
      </c>
      <c r="S34" s="3">
        <f t="shared" si="9"/>
        <v>0.61764071326312819</v>
      </c>
      <c r="T34">
        <f t="shared" si="15"/>
        <v>0.36000000000000004</v>
      </c>
      <c r="U34">
        <f t="shared" si="10"/>
        <v>2.9765090101248726E-2</v>
      </c>
      <c r="V34">
        <f t="shared" si="11"/>
        <v>3.0775303102464152E-2</v>
      </c>
      <c r="W34">
        <f t="shared" si="11"/>
        <v>0.23604603850506242</v>
      </c>
    </row>
    <row r="35" spans="1:23" x14ac:dyDescent="0.25">
      <c r="A35" s="42"/>
      <c r="B35" s="46"/>
      <c r="C35" s="9" t="s">
        <v>31</v>
      </c>
      <c r="D35" s="3">
        <f t="shared" si="18"/>
        <v>46</v>
      </c>
      <c r="E35" s="3">
        <f t="shared" si="20"/>
        <v>43</v>
      </c>
      <c r="F35" s="3">
        <v>0.995506</v>
      </c>
      <c r="G35" s="3">
        <v>0.99552200000000002</v>
      </c>
      <c r="H35" s="3">
        <f t="shared" si="6"/>
        <v>1.6000000000016001</v>
      </c>
      <c r="I35" s="27">
        <v>6.9027000000000005E-2</v>
      </c>
      <c r="J35" s="27">
        <v>0.59773600000000005</v>
      </c>
      <c r="K35" s="3">
        <v>15</v>
      </c>
      <c r="L35" s="3">
        <v>12</v>
      </c>
      <c r="M35" s="3"/>
      <c r="N35" s="3"/>
      <c r="O35" s="3">
        <f t="shared" si="7"/>
        <v>23.492212843455555</v>
      </c>
      <c r="P35" s="3">
        <v>1838.5210051399999</v>
      </c>
      <c r="Q35" s="3">
        <f t="shared" si="8"/>
        <v>13.867716913738889</v>
      </c>
      <c r="R35" s="3">
        <v>1161.01816022</v>
      </c>
      <c r="S35" s="3">
        <f t="shared" si="9"/>
        <v>0.59031122381483736</v>
      </c>
      <c r="T35">
        <f t="shared" si="15"/>
        <v>0.38000000000000006</v>
      </c>
      <c r="U35">
        <f t="shared" si="10"/>
        <v>3.1865107883712579E-2</v>
      </c>
      <c r="V35">
        <f t="shared" si="11"/>
        <v>3.279200199161654E-2</v>
      </c>
      <c r="W35">
        <f t="shared" si="11"/>
        <v>0.24996223973858553</v>
      </c>
    </row>
    <row r="36" spans="1:23" x14ac:dyDescent="0.25">
      <c r="A36" s="42"/>
      <c r="B36" s="47"/>
      <c r="C36" s="9" t="s">
        <v>66</v>
      </c>
      <c r="D36" s="3">
        <f t="shared" si="18"/>
        <v>46</v>
      </c>
      <c r="E36" s="3">
        <f t="shared" si="20"/>
        <v>43</v>
      </c>
      <c r="F36" s="3">
        <v>0.995506</v>
      </c>
      <c r="G36" s="3">
        <v>0.99549699999999997</v>
      </c>
      <c r="H36" s="3">
        <f t="shared" si="6"/>
        <v>-0.90000000000367564</v>
      </c>
      <c r="I36" s="27">
        <v>5.5395E-2</v>
      </c>
      <c r="J36" s="27">
        <v>0.94067800000000001</v>
      </c>
      <c r="K36" s="3">
        <v>15</v>
      </c>
      <c r="L36" s="3">
        <v>12</v>
      </c>
      <c r="M36" s="3"/>
      <c r="N36" s="3"/>
      <c r="O36" s="3">
        <f t="shared" si="7"/>
        <v>23.492212843455555</v>
      </c>
      <c r="P36" s="3">
        <v>1838.5210051399999</v>
      </c>
      <c r="Q36" s="3">
        <f t="shared" si="8"/>
        <v>15.576356983344445</v>
      </c>
      <c r="R36" s="3">
        <v>1304.06709628</v>
      </c>
      <c r="S36" s="3">
        <f t="shared" si="9"/>
        <v>0.66304341302967962</v>
      </c>
      <c r="T36">
        <f t="shared" si="15"/>
        <v>0.40000000000000008</v>
      </c>
      <c r="U36">
        <f t="shared" si="10"/>
        <v>3.4731328000000256E-2</v>
      </c>
      <c r="V36">
        <f>V$5+V$6*$T36+V$7*$T36*$T36+V$8*$T36*$T36*$T36+V$9*$T36*$T36*$T36*$T36+V$10*$T36*$T36*$T36*$T36*$T36+V$11*$T36*$T36*$T36*$T36*$T36*$T36</f>
        <v>3.5429184000000141E-2</v>
      </c>
      <c r="W36">
        <f>W$5+W$6*$T36+W$7*$T36*$T36+W$8*$T36*$T36*$T36+W$9*$T36*$T36*$T36*$T36+W$10*$T36*$T36*$T36*$T36*$T36+W$11*$T36*$T36*$T36*$T36*$T36*$T36</f>
        <v>0.26374480640000031</v>
      </c>
    </row>
    <row r="37" spans="1:23" x14ac:dyDescent="0.25">
      <c r="A37" s="42"/>
      <c r="B37" s="43" t="s">
        <v>84</v>
      </c>
      <c r="C37" s="28" t="str">
        <f>C33</f>
        <v>none</v>
      </c>
      <c r="D37" s="29">
        <f t="shared" si="18"/>
        <v>46</v>
      </c>
      <c r="E37" s="29">
        <f t="shared" si="20"/>
        <v>43</v>
      </c>
      <c r="F37" s="29">
        <f>AVERAGE(F25,F29,F33)</f>
        <v>0.99295166666666679</v>
      </c>
      <c r="G37" s="29">
        <f t="shared" ref="G37:S37" si="21">AVERAGE(G25,G29,G33)</f>
        <v>0.99319866666666667</v>
      </c>
      <c r="H37" s="29">
        <f t="shared" si="21"/>
        <v>24.699999999999722</v>
      </c>
      <c r="I37" s="29">
        <f t="shared" si="21"/>
        <v>2.9497476666666667</v>
      </c>
      <c r="J37" s="29">
        <f t="shared" si="21"/>
        <v>28.194941333333333</v>
      </c>
      <c r="K37" s="29">
        <f t="shared" si="21"/>
        <v>15</v>
      </c>
      <c r="L37" s="29">
        <f t="shared" si="21"/>
        <v>12</v>
      </c>
      <c r="M37" s="29" t="e">
        <f t="shared" si="21"/>
        <v>#DIV/0!</v>
      </c>
      <c r="N37" s="29" t="e">
        <f t="shared" si="21"/>
        <v>#DIV/0!</v>
      </c>
      <c r="O37" s="29">
        <f t="shared" si="21"/>
        <v>19.97029817884815</v>
      </c>
      <c r="P37" s="29">
        <f t="shared" si="21"/>
        <v>1562.8929009533333</v>
      </c>
      <c r="Q37" s="29">
        <f t="shared" si="21"/>
        <v>14.314293976202777</v>
      </c>
      <c r="R37" s="29">
        <f t="shared" si="21"/>
        <v>1198.4060073099999</v>
      </c>
      <c r="S37" s="29">
        <f t="shared" si="21"/>
        <v>0.72220810287155091</v>
      </c>
      <c r="T37">
        <f t="shared" si="15"/>
        <v>0.4200000000000001</v>
      </c>
      <c r="U37">
        <f t="shared" ref="U37:W66" si="22">U$5+U$6*$T37+U$7*$T37*$T37+U$8*$T37*$T37*$T37+U$9*$T37*$T37*$T37*$T37+U$10*$T37*$T37*$T37*$T37*$T37+U$11*$T37*$T37*$T37*$T37*$T37*$T37</f>
        <v>3.8438099136191728E-2</v>
      </c>
      <c r="V37">
        <f t="shared" si="22"/>
        <v>3.8759120197056074E-2</v>
      </c>
      <c r="W37">
        <f t="shared" si="22"/>
        <v>0.27743693532360969</v>
      </c>
    </row>
    <row r="38" spans="1:23" x14ac:dyDescent="0.25">
      <c r="A38" s="42"/>
      <c r="B38" s="44"/>
      <c r="C38" s="28" t="str">
        <f>C34</f>
        <v>polynomial</v>
      </c>
      <c r="D38" s="29">
        <f t="shared" si="18"/>
        <v>46</v>
      </c>
      <c r="E38" s="29">
        <f t="shared" si="20"/>
        <v>43</v>
      </c>
      <c r="F38" s="29">
        <f t="shared" ref="F38:S38" si="23">AVERAGE(F26,F30,F34)</f>
        <v>0.99295166666666679</v>
      </c>
      <c r="G38" s="29">
        <f t="shared" si="23"/>
        <v>0.99331133333333332</v>
      </c>
      <c r="H38" s="29">
        <f t="shared" si="23"/>
        <v>35.966666666664707</v>
      </c>
      <c r="I38" s="29">
        <f t="shared" si="23"/>
        <v>2.5232056666666671</v>
      </c>
      <c r="J38" s="29">
        <f t="shared" si="23"/>
        <v>24.510853666666666</v>
      </c>
      <c r="K38" s="29">
        <f t="shared" si="23"/>
        <v>15</v>
      </c>
      <c r="L38" s="29">
        <f t="shared" si="23"/>
        <v>12</v>
      </c>
      <c r="M38" s="29" t="e">
        <f t="shared" si="23"/>
        <v>#DIV/0!</v>
      </c>
      <c r="N38" s="29" t="e">
        <f t="shared" si="23"/>
        <v>#DIV/0!</v>
      </c>
      <c r="O38" s="29">
        <f t="shared" si="23"/>
        <v>19.97029817884815</v>
      </c>
      <c r="P38" s="29">
        <f t="shared" si="23"/>
        <v>1562.8929009533333</v>
      </c>
      <c r="Q38" s="29">
        <f t="shared" si="23"/>
        <v>13.63212358562037</v>
      </c>
      <c r="R38" s="29">
        <f t="shared" si="23"/>
        <v>1141.2940676333333</v>
      </c>
      <c r="S38" s="29">
        <f t="shared" si="23"/>
        <v>0.68855016220382526</v>
      </c>
      <c r="T38">
        <f t="shared" si="15"/>
        <v>0.44000000000000011</v>
      </c>
      <c r="U38">
        <f t="shared" si="22"/>
        <v>4.3013754820607486E-2</v>
      </c>
      <c r="V38">
        <f t="shared" si="22"/>
        <v>4.2819244396543388E-2</v>
      </c>
      <c r="W38">
        <f t="shared" si="22"/>
        <v>0.29108749005783047</v>
      </c>
    </row>
    <row r="39" spans="1:23" x14ac:dyDescent="0.25">
      <c r="A39" s="42"/>
      <c r="B39" s="44"/>
      <c r="C39" s="28" t="str">
        <f>C35</f>
        <v>subplane</v>
      </c>
      <c r="D39" s="29">
        <f t="shared" si="18"/>
        <v>46</v>
      </c>
      <c r="E39" s="29">
        <f t="shared" si="20"/>
        <v>43</v>
      </c>
      <c r="F39" s="29">
        <f t="shared" ref="F39:S39" si="24">AVERAGE(F27,F31,F35)</f>
        <v>0.99295166666666679</v>
      </c>
      <c r="G39" s="29">
        <f t="shared" si="24"/>
        <v>0.99285900000000005</v>
      </c>
      <c r="H39" s="29">
        <f t="shared" si="24"/>
        <v>-9.2666666666666817</v>
      </c>
      <c r="I39" s="29">
        <f t="shared" si="24"/>
        <v>0.64567833333333335</v>
      </c>
      <c r="J39" s="29">
        <f t="shared" si="24"/>
        <v>6.7214266666666669</v>
      </c>
      <c r="K39" s="29">
        <f t="shared" si="24"/>
        <v>15</v>
      </c>
      <c r="L39" s="29">
        <f t="shared" si="24"/>
        <v>12.333333333333334</v>
      </c>
      <c r="M39" s="29" t="e">
        <f t="shared" si="24"/>
        <v>#DIV/0!</v>
      </c>
      <c r="N39" s="29" t="e">
        <f t="shared" si="24"/>
        <v>#DIV/0!</v>
      </c>
      <c r="O39" s="29">
        <f t="shared" si="24"/>
        <v>19.97029817884815</v>
      </c>
      <c r="P39" s="29">
        <f t="shared" si="24"/>
        <v>1562.8929009533333</v>
      </c>
      <c r="Q39" s="29">
        <f t="shared" si="24"/>
        <v>14.427129860814816</v>
      </c>
      <c r="R39" s="29">
        <f t="shared" si="24"/>
        <v>1207.8527325333334</v>
      </c>
      <c r="S39" s="29">
        <f t="shared" si="24"/>
        <v>0.73968069974103745</v>
      </c>
      <c r="T39">
        <f t="shared" si="15"/>
        <v>0.46000000000000013</v>
      </c>
      <c r="U39">
        <f t="shared" si="22"/>
        <v>4.8439881435328902E-2</v>
      </c>
      <c r="V39">
        <f t="shared" si="22"/>
        <v>4.7611656083902942E-2</v>
      </c>
      <c r="W39">
        <f t="shared" si="22"/>
        <v>0.30474984562576662</v>
      </c>
    </row>
    <row r="40" spans="1:23" x14ac:dyDescent="0.25">
      <c r="A40" s="42"/>
      <c r="B40" s="44"/>
      <c r="C40" s="28" t="str">
        <f>C36</f>
        <v>1dcpm</v>
      </c>
      <c r="D40" s="29">
        <f t="shared" si="18"/>
        <v>46</v>
      </c>
      <c r="E40" s="29">
        <f t="shared" si="20"/>
        <v>43</v>
      </c>
      <c r="F40" s="29">
        <f t="shared" ref="F40:S40" si="25">AVERAGE(F28,F32,F36)</f>
        <v>0.99295166666666679</v>
      </c>
      <c r="G40" s="29">
        <f t="shared" si="25"/>
        <v>0.99289333333333329</v>
      </c>
      <c r="H40" s="29">
        <f t="shared" si="25"/>
        <v>-5.833333333334541</v>
      </c>
      <c r="I40" s="29">
        <f t="shared" si="25"/>
        <v>0.3699776666666667</v>
      </c>
      <c r="J40" s="29">
        <f t="shared" si="25"/>
        <v>3.8519330000000003</v>
      </c>
      <c r="K40" s="29">
        <f t="shared" si="25"/>
        <v>15</v>
      </c>
      <c r="L40" s="29">
        <f t="shared" si="25"/>
        <v>12</v>
      </c>
      <c r="M40" s="29" t="e">
        <f t="shared" si="25"/>
        <v>#DIV/0!</v>
      </c>
      <c r="N40" s="29" t="e">
        <f t="shared" si="25"/>
        <v>#DIV/0!</v>
      </c>
      <c r="O40" s="29">
        <f t="shared" si="25"/>
        <v>19.97029817884815</v>
      </c>
      <c r="P40" s="29">
        <f t="shared" si="25"/>
        <v>1562.8929009533333</v>
      </c>
      <c r="Q40" s="29">
        <f t="shared" si="25"/>
        <v>14.783734948778703</v>
      </c>
      <c r="R40" s="29">
        <f t="shared" si="25"/>
        <v>1237.7080422233332</v>
      </c>
      <c r="S40" s="29">
        <f t="shared" si="25"/>
        <v>0.74809065902378935</v>
      </c>
      <c r="T40">
        <f t="shared" si="15"/>
        <v>0.48000000000000015</v>
      </c>
      <c r="U40">
        <f t="shared" si="22"/>
        <v>5.4652744753152183E-2</v>
      </c>
      <c r="V40">
        <f t="shared" si="22"/>
        <v>5.3104378945535935E-2</v>
      </c>
      <c r="W40">
        <f t="shared" si="22"/>
        <v>0.31848095324405762</v>
      </c>
    </row>
    <row r="41" spans="1:23" x14ac:dyDescent="0.25">
      <c r="A41" s="42"/>
      <c r="B41" s="45" t="s">
        <v>63</v>
      </c>
      <c r="C41" s="9" t="s">
        <v>64</v>
      </c>
      <c r="D41" s="2">
        <f t="shared" si="18"/>
        <v>46</v>
      </c>
      <c r="E41" s="2">
        <f t="shared" si="20"/>
        <v>43</v>
      </c>
      <c r="F41" s="2">
        <v>0.99212</v>
      </c>
      <c r="G41" s="2">
        <v>0.99166100000000001</v>
      </c>
      <c r="H41" s="2">
        <f t="shared" si="6"/>
        <v>-45.89999999999872</v>
      </c>
      <c r="I41" s="11">
        <v>2.426523</v>
      </c>
      <c r="J41" s="11">
        <v>20.449507000000001</v>
      </c>
      <c r="K41" s="2">
        <v>15</v>
      </c>
      <c r="L41" s="2">
        <v>12</v>
      </c>
      <c r="M41" s="2"/>
      <c r="N41" s="2"/>
      <c r="O41" s="2">
        <f t="shared" si="7"/>
        <v>16.574979781549999</v>
      </c>
      <c r="P41" s="2">
        <v>1297.1723307300001</v>
      </c>
      <c r="Q41" s="2">
        <f t="shared" si="8"/>
        <v>14.284633617877779</v>
      </c>
      <c r="R41" s="2">
        <v>1195.92281452</v>
      </c>
      <c r="S41" s="2">
        <f t="shared" si="9"/>
        <v>0.86181906742223247</v>
      </c>
      <c r="T41">
        <f t="shared" si="15"/>
        <v>0.50000000000000011</v>
      </c>
      <c r="U41">
        <f t="shared" si="22"/>
        <v>6.154687500000211E-2</v>
      </c>
      <c r="V41">
        <f t="shared" si="22"/>
        <v>5.9234375000000283E-2</v>
      </c>
      <c r="W41">
        <f t="shared" si="22"/>
        <v>0.33234062499999961</v>
      </c>
    </row>
    <row r="42" spans="1:23" x14ac:dyDescent="0.25">
      <c r="A42" s="42"/>
      <c r="B42" s="46"/>
      <c r="C42" s="9" t="s">
        <v>65</v>
      </c>
      <c r="D42" s="2">
        <f t="shared" si="18"/>
        <v>46</v>
      </c>
      <c r="E42" s="2">
        <f t="shared" si="20"/>
        <v>43</v>
      </c>
      <c r="F42" s="2">
        <v>0.99212</v>
      </c>
      <c r="G42" s="2">
        <v>0.99209499999999995</v>
      </c>
      <c r="H42" s="2">
        <f t="shared" si="6"/>
        <v>-2.5000000000052758</v>
      </c>
      <c r="I42" s="11">
        <v>0.45667600000000003</v>
      </c>
      <c r="J42" s="11">
        <v>5.0674869999999999</v>
      </c>
      <c r="K42" s="2">
        <v>15</v>
      </c>
      <c r="L42" s="2">
        <v>12</v>
      </c>
      <c r="M42" s="2"/>
      <c r="N42" s="2"/>
      <c r="O42" s="2">
        <f t="shared" si="7"/>
        <v>16.574979781549999</v>
      </c>
      <c r="P42" s="2">
        <v>1297.1723307300001</v>
      </c>
      <c r="Q42" s="2">
        <f t="shared" si="8"/>
        <v>13.64038552208889</v>
      </c>
      <c r="R42" s="2">
        <v>1141.9857646400001</v>
      </c>
      <c r="S42" s="2">
        <f t="shared" si="9"/>
        <v>0.82295035661354621</v>
      </c>
      <c r="T42">
        <f t="shared" si="15"/>
        <v>0.52000000000000013</v>
      </c>
      <c r="U42">
        <f t="shared" si="22"/>
        <v>6.8980810442751062E-2</v>
      </c>
      <c r="V42">
        <f t="shared" si="22"/>
        <v>6.5912314331136757E-2</v>
      </c>
      <c r="W42">
        <f t="shared" si="22"/>
        <v>0.34639103848693781</v>
      </c>
    </row>
    <row r="43" spans="1:23" x14ac:dyDescent="0.25">
      <c r="A43" s="42"/>
      <c r="B43" s="46"/>
      <c r="C43" s="9" t="s">
        <v>31</v>
      </c>
      <c r="D43" s="2">
        <f t="shared" si="18"/>
        <v>46</v>
      </c>
      <c r="E43" s="2">
        <f t="shared" si="20"/>
        <v>43</v>
      </c>
      <c r="F43" s="2">
        <v>0.99212</v>
      </c>
      <c r="G43" s="2">
        <v>0.99194700000000002</v>
      </c>
      <c r="H43" s="2">
        <f t="shared" si="6"/>
        <v>-17.299999999997873</v>
      </c>
      <c r="I43" s="11">
        <v>1.1011010000000001</v>
      </c>
      <c r="J43" s="11">
        <v>11.770982</v>
      </c>
      <c r="K43" s="2">
        <v>15</v>
      </c>
      <c r="L43" s="2">
        <v>13</v>
      </c>
      <c r="M43" s="2"/>
      <c r="N43" s="2"/>
      <c r="O43" s="2">
        <f t="shared" si="7"/>
        <v>16.574979781549999</v>
      </c>
      <c r="P43" s="2">
        <v>1297.1723307300001</v>
      </c>
      <c r="Q43" s="2">
        <f t="shared" si="8"/>
        <v>14.87843372165</v>
      </c>
      <c r="R43" s="2">
        <v>1245.63631158</v>
      </c>
      <c r="S43" s="2">
        <f t="shared" si="9"/>
        <v>0.89764415509040529</v>
      </c>
      <c r="T43">
        <f t="shared" si="15"/>
        <v>0.54000000000000015</v>
      </c>
      <c r="U43">
        <f t="shared" si="22"/>
        <v>7.6784999502527818E-2</v>
      </c>
      <c r="V43">
        <f t="shared" si="22"/>
        <v>7.302910042310462E-2</v>
      </c>
      <c r="W43">
        <f t="shared" si="22"/>
        <v>0.36069646139792627</v>
      </c>
    </row>
    <row r="44" spans="1:23" x14ac:dyDescent="0.25">
      <c r="A44" s="48"/>
      <c r="B44" s="47"/>
      <c r="C44" s="9" t="s">
        <v>66</v>
      </c>
      <c r="D44" s="2">
        <f t="shared" si="18"/>
        <v>46</v>
      </c>
      <c r="E44" s="2">
        <f t="shared" si="20"/>
        <v>43</v>
      </c>
      <c r="F44" s="2">
        <v>0.99212</v>
      </c>
      <c r="G44" s="2">
        <v>0.99206499999999997</v>
      </c>
      <c r="H44" s="2">
        <f t="shared" si="6"/>
        <v>-5.5000000000027249</v>
      </c>
      <c r="I44" s="11">
        <v>0.41537099999999999</v>
      </c>
      <c r="J44" s="11">
        <v>3.865777</v>
      </c>
      <c r="K44" s="2">
        <v>15</v>
      </c>
      <c r="L44" s="2">
        <v>12</v>
      </c>
      <c r="M44" s="2"/>
      <c r="N44" s="2"/>
      <c r="O44" s="2">
        <f t="shared" si="7"/>
        <v>16.574979781549999</v>
      </c>
      <c r="P44" s="2">
        <v>1297.1723307300001</v>
      </c>
      <c r="Q44" s="2">
        <f t="shared" si="8"/>
        <v>14.670064280202778</v>
      </c>
      <c r="R44" s="2">
        <v>1228.1914281100001</v>
      </c>
      <c r="S44" s="2">
        <f t="shared" si="9"/>
        <v>0.88507283107110468</v>
      </c>
      <c r="T44">
        <f t="shared" si="15"/>
        <v>0.56000000000000016</v>
      </c>
      <c r="U44">
        <f t="shared" si="22"/>
        <v>8.47718613934072E-2</v>
      </c>
      <c r="V44">
        <f t="shared" si="22"/>
        <v>8.0464151097344727E-2</v>
      </c>
      <c r="W44">
        <f t="shared" si="22"/>
        <v>0.37532319607767034</v>
      </c>
    </row>
    <row r="45" spans="1:23" x14ac:dyDescent="0.25">
      <c r="A45" s="41">
        <v>58</v>
      </c>
      <c r="B45" s="45" t="s">
        <v>60</v>
      </c>
      <c r="C45" s="9" t="s">
        <v>64</v>
      </c>
      <c r="D45" s="3">
        <f t="shared" si="18"/>
        <v>61</v>
      </c>
      <c r="E45" s="3">
        <f>A45</f>
        <v>58</v>
      </c>
      <c r="F45" s="3">
        <v>0.991927</v>
      </c>
      <c r="G45" s="3">
        <v>0.99165199999999998</v>
      </c>
      <c r="H45" s="3">
        <f t="shared" si="6"/>
        <v>-27.500000000002522</v>
      </c>
      <c r="I45" s="27">
        <v>1.538349</v>
      </c>
      <c r="J45" s="27">
        <v>16.255147000000001</v>
      </c>
      <c r="K45" s="3">
        <v>15</v>
      </c>
      <c r="L45" s="3">
        <v>12</v>
      </c>
      <c r="M45" s="3"/>
      <c r="N45" s="3"/>
      <c r="O45" s="3">
        <f t="shared" si="7"/>
        <v>12.509765867983333</v>
      </c>
      <c r="P45" s="3">
        <v>738.28126434000001</v>
      </c>
      <c r="Q45" s="3">
        <f t="shared" si="8"/>
        <v>10.267618228693889</v>
      </c>
      <c r="R45" s="3">
        <v>637.30044178100002</v>
      </c>
      <c r="S45" s="3">
        <f t="shared" si="9"/>
        <v>0.8207682171712064</v>
      </c>
      <c r="T45">
        <f t="shared" si="15"/>
        <v>0.58000000000000018</v>
      </c>
      <c r="U45">
        <f t="shared" si="22"/>
        <v>9.2748005286589441E-2</v>
      </c>
      <c r="V45">
        <f t="shared" si="22"/>
        <v>8.8095435051455118E-2</v>
      </c>
      <c r="W45">
        <f t="shared" si="22"/>
        <v>0.39033974403272997</v>
      </c>
    </row>
    <row r="46" spans="1:23" x14ac:dyDescent="0.25">
      <c r="A46" s="42"/>
      <c r="B46" s="46"/>
      <c r="C46" s="9" t="s">
        <v>65</v>
      </c>
      <c r="D46" s="3">
        <f t="shared" si="18"/>
        <v>61</v>
      </c>
      <c r="E46" s="3">
        <f>E45</f>
        <v>58</v>
      </c>
      <c r="F46" s="3">
        <v>0.991927</v>
      </c>
      <c r="G46" s="3">
        <v>0.99193799999999999</v>
      </c>
      <c r="H46" s="3">
        <f t="shared" si="6"/>
        <v>1.0999999999983245</v>
      </c>
      <c r="I46" s="27">
        <v>0.298676</v>
      </c>
      <c r="J46" s="27">
        <v>3.6717979999999999</v>
      </c>
      <c r="K46" s="3">
        <v>15</v>
      </c>
      <c r="L46" s="3">
        <v>12</v>
      </c>
      <c r="M46" s="3"/>
      <c r="N46" s="3"/>
      <c r="O46" s="3">
        <f t="shared" si="7"/>
        <v>12.509765867983333</v>
      </c>
      <c r="P46" s="3">
        <v>738.28126434000001</v>
      </c>
      <c r="Q46" s="3">
        <f t="shared" si="8"/>
        <v>10.353512744553333</v>
      </c>
      <c r="R46" s="3">
        <v>642.63182552399996</v>
      </c>
      <c r="S46" s="3">
        <f t="shared" si="9"/>
        <v>0.82763441409014926</v>
      </c>
      <c r="T46">
        <f t="shared" si="15"/>
        <v>0.6000000000000002</v>
      </c>
      <c r="U46">
        <f t="shared" si="22"/>
        <v>0.1005286080000003</v>
      </c>
      <c r="V46">
        <f t="shared" si="22"/>
        <v>9.5811264000000618E-2</v>
      </c>
      <c r="W46">
        <f t="shared" si="22"/>
        <v>0.40581719039999992</v>
      </c>
    </row>
    <row r="47" spans="1:23" x14ac:dyDescent="0.25">
      <c r="A47" s="42"/>
      <c r="B47" s="46"/>
      <c r="C47" s="9" t="s">
        <v>31</v>
      </c>
      <c r="D47" s="3">
        <f t="shared" si="18"/>
        <v>61</v>
      </c>
      <c r="E47" s="3">
        <f t="shared" ref="E47:E64" si="26">E46</f>
        <v>58</v>
      </c>
      <c r="F47" s="3">
        <v>0.991927</v>
      </c>
      <c r="G47" s="3">
        <v>0.99181699999999995</v>
      </c>
      <c r="H47" s="3">
        <f t="shared" si="6"/>
        <v>-11.00000000000545</v>
      </c>
      <c r="I47" s="27">
        <v>0.73502599999999996</v>
      </c>
      <c r="J47" s="27">
        <v>10.026004</v>
      </c>
      <c r="K47" s="3">
        <v>15</v>
      </c>
      <c r="L47" s="3">
        <v>12</v>
      </c>
      <c r="M47" s="3"/>
      <c r="N47" s="3"/>
      <c r="O47" s="3">
        <f t="shared" si="7"/>
        <v>12.509765867983333</v>
      </c>
      <c r="P47" s="3">
        <v>738.28126434000001</v>
      </c>
      <c r="Q47" s="3">
        <f t="shared" si="8"/>
        <v>11.073883034333333</v>
      </c>
      <c r="R47" s="3">
        <v>687.34446419999995</v>
      </c>
      <c r="S47" s="3">
        <f t="shared" si="9"/>
        <v>0.88521904815781538</v>
      </c>
      <c r="T47">
        <f t="shared" si="15"/>
        <v>0.62000000000000022</v>
      </c>
      <c r="U47">
        <f t="shared" si="22"/>
        <v>0.10795395021331355</v>
      </c>
      <c r="V47">
        <f t="shared" si="22"/>
        <v>0.10352384041721852</v>
      </c>
      <c r="W47">
        <f t="shared" si="22"/>
        <v>0.42182980837346601</v>
      </c>
    </row>
    <row r="48" spans="1:23" x14ac:dyDescent="0.25">
      <c r="A48" s="42"/>
      <c r="B48" s="47"/>
      <c r="C48" s="9" t="s">
        <v>66</v>
      </c>
      <c r="D48" s="3">
        <f t="shared" si="18"/>
        <v>61</v>
      </c>
      <c r="E48" s="3">
        <f t="shared" si="26"/>
        <v>58</v>
      </c>
      <c r="F48" s="3">
        <v>0.991927</v>
      </c>
      <c r="G48" s="3">
        <v>0.99189899999999998</v>
      </c>
      <c r="H48" s="3">
        <f t="shared" si="6"/>
        <v>-2.8000000000028002</v>
      </c>
      <c r="I48" s="27">
        <v>0.22950699999999999</v>
      </c>
      <c r="J48" s="27">
        <v>3.1748509999999999</v>
      </c>
      <c r="K48" s="3">
        <v>15</v>
      </c>
      <c r="L48" s="3">
        <v>12</v>
      </c>
      <c r="M48" s="3"/>
      <c r="N48" s="3"/>
      <c r="O48" s="3">
        <f t="shared" si="7"/>
        <v>12.509765867983333</v>
      </c>
      <c r="P48" s="3">
        <v>738.28126434000001</v>
      </c>
      <c r="Q48" s="3">
        <f t="shared" si="8"/>
        <v>10.965090832228334</v>
      </c>
      <c r="R48" s="3">
        <v>680.59184475899997</v>
      </c>
      <c r="S48" s="3">
        <f t="shared" si="9"/>
        <v>0.87652246636299258</v>
      </c>
      <c r="T48">
        <f>T47+0.02</f>
        <v>0.64000000000000024</v>
      </c>
      <c r="U48">
        <f t="shared" si="22"/>
        <v>0.11490811120844446</v>
      </c>
      <c r="V48">
        <f t="shared" si="22"/>
        <v>0.1111845608816644</v>
      </c>
      <c r="W48">
        <f t="shared" si="22"/>
        <v>0.43845588358922311</v>
      </c>
    </row>
    <row r="49" spans="1:23" x14ac:dyDescent="0.25">
      <c r="A49" s="42"/>
      <c r="B49" s="45" t="s">
        <v>61</v>
      </c>
      <c r="C49" s="9" t="s">
        <v>64</v>
      </c>
      <c r="D49" s="2">
        <f t="shared" si="18"/>
        <v>61</v>
      </c>
      <c r="E49" s="2">
        <f t="shared" si="26"/>
        <v>58</v>
      </c>
      <c r="F49" s="2">
        <v>0.99141599999999996</v>
      </c>
      <c r="G49" s="2">
        <v>0.99210100000000001</v>
      </c>
      <c r="H49" s="2">
        <f t="shared" si="6"/>
        <v>68.500000000004661</v>
      </c>
      <c r="I49" s="11">
        <v>4.3386969999999998</v>
      </c>
      <c r="J49" s="11">
        <v>54.170724</v>
      </c>
      <c r="K49" s="2">
        <v>15</v>
      </c>
      <c r="L49" s="2">
        <v>12</v>
      </c>
      <c r="M49" s="2"/>
      <c r="N49" s="2"/>
      <c r="O49" s="2">
        <f t="shared" si="7"/>
        <v>12.315963189290002</v>
      </c>
      <c r="P49" s="2">
        <v>726.84372920400006</v>
      </c>
      <c r="Q49" s="2">
        <f t="shared" si="8"/>
        <v>10.062274032656667</v>
      </c>
      <c r="R49" s="2">
        <v>624.55493995799998</v>
      </c>
      <c r="S49" s="2">
        <f t="shared" si="9"/>
        <v>0.8170107264860007</v>
      </c>
      <c r="T49">
        <f>T48+0.02</f>
        <v>0.66000000000000025</v>
      </c>
      <c r="U49">
        <f t="shared" si="22"/>
        <v>0.12133982213549155</v>
      </c>
      <c r="V49">
        <f t="shared" si="22"/>
        <v>0.11880107502278303</v>
      </c>
      <c r="W49">
        <f t="shared" si="22"/>
        <v>0.45577875846877475</v>
      </c>
    </row>
    <row r="50" spans="1:23" x14ac:dyDescent="0.25">
      <c r="A50" s="42"/>
      <c r="B50" s="46"/>
      <c r="C50" s="9" t="s">
        <v>65</v>
      </c>
      <c r="D50" s="2">
        <f t="shared" si="18"/>
        <v>61</v>
      </c>
      <c r="E50" s="2">
        <f t="shared" si="26"/>
        <v>58</v>
      </c>
      <c r="F50" s="2">
        <v>0.99141599999999996</v>
      </c>
      <c r="G50" s="2">
        <v>0.99210299999999996</v>
      </c>
      <c r="H50" s="2">
        <f t="shared" si="6"/>
        <v>68.699999999999321</v>
      </c>
      <c r="I50" s="11">
        <v>4.2791769999999998</v>
      </c>
      <c r="J50" s="11">
        <v>51.699204000000002</v>
      </c>
      <c r="K50" s="2">
        <v>15</v>
      </c>
      <c r="L50" s="2">
        <v>12</v>
      </c>
      <c r="M50" s="2"/>
      <c r="N50" s="2"/>
      <c r="O50" s="2">
        <f t="shared" si="7"/>
        <v>12.315963189290002</v>
      </c>
      <c r="P50" s="2">
        <v>726.84372920400006</v>
      </c>
      <c r="Q50" s="2">
        <f t="shared" si="8"/>
        <v>10.173016935099444</v>
      </c>
      <c r="R50" s="2">
        <v>631.42863735100002</v>
      </c>
      <c r="S50" s="2">
        <f t="shared" si="9"/>
        <v>0.8260025447255257</v>
      </c>
      <c r="T50">
        <f>T49+0.02</f>
        <v>0.68000000000000027</v>
      </c>
      <c r="U50">
        <f t="shared" si="22"/>
        <v>0.1272854778040351</v>
      </c>
      <c r="V50">
        <f t="shared" si="22"/>
        <v>0.12645610006937558</v>
      </c>
      <c r="W50">
        <f t="shared" si="22"/>
        <v>0.4738880965206016</v>
      </c>
    </row>
    <row r="51" spans="1:23" x14ac:dyDescent="0.25">
      <c r="A51" s="42"/>
      <c r="B51" s="46"/>
      <c r="C51" s="9" t="s">
        <v>31</v>
      </c>
      <c r="D51" s="2">
        <f t="shared" si="18"/>
        <v>61</v>
      </c>
      <c r="E51" s="2">
        <f t="shared" si="26"/>
        <v>58</v>
      </c>
      <c r="F51" s="2">
        <v>0.99141599999999996</v>
      </c>
      <c r="G51" s="2">
        <v>0.99125200000000002</v>
      </c>
      <c r="H51" s="2">
        <f t="shared" si="6"/>
        <v>-16.399999999994197</v>
      </c>
      <c r="I51" s="11">
        <v>1.0987560000000001</v>
      </c>
      <c r="J51" s="11">
        <v>13.8802</v>
      </c>
      <c r="K51" s="2">
        <v>15</v>
      </c>
      <c r="L51" s="2">
        <v>13</v>
      </c>
      <c r="M51" s="2"/>
      <c r="N51" s="2"/>
      <c r="O51" s="2">
        <f t="shared" si="7"/>
        <v>12.315963189290002</v>
      </c>
      <c r="P51" s="2">
        <v>726.84372920400006</v>
      </c>
      <c r="Q51" s="2">
        <f t="shared" si="8"/>
        <v>12.708675441688889</v>
      </c>
      <c r="R51" s="2">
        <v>788.81433775999994</v>
      </c>
      <c r="S51" s="2">
        <f t="shared" si="9"/>
        <v>1.0318864425269143</v>
      </c>
      <c r="T51">
        <f>T50+0.02</f>
        <v>0.70000000000000029</v>
      </c>
      <c r="U51">
        <f t="shared" si="22"/>
        <v>0.13289430700000615</v>
      </c>
      <c r="V51">
        <f t="shared" si="22"/>
        <v>0.13432799099999659</v>
      </c>
      <c r="W51">
        <f t="shared" si="22"/>
        <v>0.49288136659999982</v>
      </c>
    </row>
    <row r="52" spans="1:23" x14ac:dyDescent="0.25">
      <c r="A52" s="42"/>
      <c r="B52" s="47"/>
      <c r="C52" s="9" t="s">
        <v>66</v>
      </c>
      <c r="D52" s="2">
        <f t="shared" si="18"/>
        <v>61</v>
      </c>
      <c r="E52" s="2">
        <f t="shared" si="26"/>
        <v>58</v>
      </c>
      <c r="F52" s="2">
        <v>0.99141599999999996</v>
      </c>
      <c r="G52" s="2">
        <v>0.99135099999999998</v>
      </c>
      <c r="H52" s="2">
        <f t="shared" si="6"/>
        <v>-6.4999999999981739</v>
      </c>
      <c r="I52" s="11">
        <v>0.44414999999999999</v>
      </c>
      <c r="J52" s="11">
        <v>5.0708719999999996</v>
      </c>
      <c r="K52" s="2">
        <v>15</v>
      </c>
      <c r="L52" s="2">
        <v>12</v>
      </c>
      <c r="M52" s="2"/>
      <c r="N52" s="2"/>
      <c r="O52" s="2">
        <f t="shared" si="7"/>
        <v>12.315963189290002</v>
      </c>
      <c r="P52" s="2">
        <v>726.84372920400006</v>
      </c>
      <c r="Q52" s="2">
        <f t="shared" si="8"/>
        <v>11.514847615165557</v>
      </c>
      <c r="R52" s="2">
        <v>714.71467956200001</v>
      </c>
      <c r="S52" s="2">
        <f t="shared" si="9"/>
        <v>0.93495307173205122</v>
      </c>
      <c r="T52">
        <f t="shared" ref="T52:T66" si="27">T51+0.02</f>
        <v>0.72000000000000031</v>
      </c>
      <c r="U52">
        <f t="shared" si="22"/>
        <v>0.13845570132787355</v>
      </c>
      <c r="V52">
        <f t="shared" si="22"/>
        <v>0.14271306629529601</v>
      </c>
      <c r="W52">
        <f t="shared" si="22"/>
        <v>0.51286554712719445</v>
      </c>
    </row>
    <row r="53" spans="1:23" x14ac:dyDescent="0.25">
      <c r="A53" s="42"/>
      <c r="B53" s="45" t="s">
        <v>62</v>
      </c>
      <c r="C53" s="9" t="s">
        <v>64</v>
      </c>
      <c r="D53" s="3">
        <f t="shared" si="18"/>
        <v>61</v>
      </c>
      <c r="E53" s="3">
        <f t="shared" si="26"/>
        <v>58</v>
      </c>
      <c r="F53" s="3">
        <v>0.99550400000000006</v>
      </c>
      <c r="G53" s="3">
        <v>0.99543099999999995</v>
      </c>
      <c r="H53" s="3">
        <f t="shared" si="6"/>
        <v>-7.3000000000100762</v>
      </c>
      <c r="I53" s="27">
        <v>0.33426499999999998</v>
      </c>
      <c r="J53" s="27">
        <v>3.5669339999999998</v>
      </c>
      <c r="K53" s="3">
        <v>15</v>
      </c>
      <c r="L53" s="3">
        <v>12</v>
      </c>
      <c r="M53" s="3"/>
      <c r="N53" s="3"/>
      <c r="O53" s="3">
        <f t="shared" si="7"/>
        <v>13.961678980876389</v>
      </c>
      <c r="P53" s="3">
        <v>823.96793985500005</v>
      </c>
      <c r="Q53" s="3">
        <f t="shared" si="8"/>
        <v>10.220644858142222</v>
      </c>
      <c r="R53" s="3">
        <v>634.38485326399996</v>
      </c>
      <c r="S53" s="3">
        <f t="shared" si="9"/>
        <v>0.73204983957457115</v>
      </c>
      <c r="T53">
        <f t="shared" si="27"/>
        <v>0.74000000000000032</v>
      </c>
      <c r="U53">
        <f t="shared" si="22"/>
        <v>0.14442870257836127</v>
      </c>
      <c r="V53">
        <f t="shared" si="22"/>
        <v>0.15204968929222318</v>
      </c>
      <c r="W53">
        <f t="shared" si="22"/>
        <v>0.53395905026371959</v>
      </c>
    </row>
    <row r="54" spans="1:23" x14ac:dyDescent="0.25">
      <c r="A54" s="42"/>
      <c r="B54" s="46"/>
      <c r="C54" s="9" t="s">
        <v>65</v>
      </c>
      <c r="D54" s="3">
        <f t="shared" si="18"/>
        <v>61</v>
      </c>
      <c r="E54" s="3">
        <f t="shared" si="26"/>
        <v>58</v>
      </c>
      <c r="F54" s="3">
        <v>0.99550400000000006</v>
      </c>
      <c r="G54" s="3">
        <v>0.99547600000000003</v>
      </c>
      <c r="H54" s="3">
        <f t="shared" si="6"/>
        <v>-2.8000000000028002</v>
      </c>
      <c r="I54" s="27">
        <v>0.16894799999999999</v>
      </c>
      <c r="J54" s="27">
        <v>2.5538419999999999</v>
      </c>
      <c r="K54" s="3">
        <v>15</v>
      </c>
      <c r="L54" s="3">
        <v>12</v>
      </c>
      <c r="M54" s="3"/>
      <c r="N54" s="3"/>
      <c r="O54" s="3">
        <f t="shared" si="7"/>
        <v>13.961678980876389</v>
      </c>
      <c r="P54" s="3">
        <v>823.96793985500005</v>
      </c>
      <c r="Q54" s="3">
        <f t="shared" si="8"/>
        <v>10.810170761918332</v>
      </c>
      <c r="R54" s="3">
        <v>670.97611625699994</v>
      </c>
      <c r="S54" s="3">
        <f t="shared" si="9"/>
        <v>0.77427441045774326</v>
      </c>
      <c r="T54">
        <f t="shared" si="27"/>
        <v>0.76000000000000034</v>
      </c>
      <c r="U54">
        <f t="shared" si="22"/>
        <v>0.1514736486215682</v>
      </c>
      <c r="V54">
        <f t="shared" si="22"/>
        <v>0.1629441051402214</v>
      </c>
      <c r="W54">
        <f t="shared" si="22"/>
        <v>0.55629386604708075</v>
      </c>
    </row>
    <row r="55" spans="1:23" x14ac:dyDescent="0.25">
      <c r="A55" s="42"/>
      <c r="B55" s="46"/>
      <c r="C55" s="9" t="s">
        <v>31</v>
      </c>
      <c r="D55" s="3">
        <f t="shared" si="18"/>
        <v>61</v>
      </c>
      <c r="E55" s="3">
        <f t="shared" si="26"/>
        <v>58</v>
      </c>
      <c r="F55" s="3">
        <v>0.99550400000000006</v>
      </c>
      <c r="G55" s="3">
        <v>0.99550799999999995</v>
      </c>
      <c r="H55" s="3">
        <f t="shared" si="6"/>
        <v>0.39999999998929781</v>
      </c>
      <c r="I55" s="27">
        <v>2.0198000000000001E-2</v>
      </c>
      <c r="J55" s="27">
        <v>0.242813</v>
      </c>
      <c r="K55" s="3">
        <v>15</v>
      </c>
      <c r="L55" s="3">
        <v>12</v>
      </c>
      <c r="M55" s="3"/>
      <c r="N55" s="3"/>
      <c r="O55" s="3">
        <f t="shared" si="7"/>
        <v>13.961678980876389</v>
      </c>
      <c r="P55" s="3">
        <v>823.96793985500005</v>
      </c>
      <c r="Q55" s="3">
        <f t="shared" si="8"/>
        <v>11.525069752746111</v>
      </c>
      <c r="R55" s="3">
        <v>715.34915706699996</v>
      </c>
      <c r="S55" s="3">
        <f t="shared" si="9"/>
        <v>0.82547878149413445</v>
      </c>
      <c r="T55">
        <f t="shared" si="27"/>
        <v>0.78000000000000036</v>
      </c>
      <c r="U55">
        <f t="shared" si="22"/>
        <v>0.16048597782546992</v>
      </c>
      <c r="V55">
        <f t="shared" si="22"/>
        <v>0.17619803335930051</v>
      </c>
      <c r="W55">
        <f t="shared" si="22"/>
        <v>0.58001792648367534</v>
      </c>
    </row>
    <row r="56" spans="1:23" x14ac:dyDescent="0.25">
      <c r="A56" s="42"/>
      <c r="B56" s="47"/>
      <c r="C56" s="9" t="s">
        <v>66</v>
      </c>
      <c r="D56" s="3">
        <f t="shared" si="18"/>
        <v>61</v>
      </c>
      <c r="E56" s="3">
        <f t="shared" si="26"/>
        <v>58</v>
      </c>
      <c r="F56" s="3">
        <v>0.99550400000000006</v>
      </c>
      <c r="G56" s="3">
        <v>0.99550000000000005</v>
      </c>
      <c r="H56" s="3">
        <f t="shared" si="6"/>
        <v>-0.40000000000040004</v>
      </c>
      <c r="I56" s="27">
        <v>3.7102000000000003E-2</v>
      </c>
      <c r="J56" s="27">
        <v>0.71750499999999995</v>
      </c>
      <c r="K56" s="3">
        <v>15</v>
      </c>
      <c r="L56" s="3">
        <v>12</v>
      </c>
      <c r="M56" s="3"/>
      <c r="N56" s="3"/>
      <c r="O56" s="3">
        <f t="shared" si="7"/>
        <v>13.961678980876389</v>
      </c>
      <c r="P56" s="3">
        <v>823.96793985500005</v>
      </c>
      <c r="Q56" s="3">
        <f t="shared" si="8"/>
        <v>11.950467275130556</v>
      </c>
      <c r="R56" s="3">
        <v>741.75314121500003</v>
      </c>
      <c r="S56" s="3">
        <f t="shared" si="9"/>
        <v>0.85594771885955601</v>
      </c>
      <c r="T56">
        <f t="shared" si="27"/>
        <v>0.80000000000000038</v>
      </c>
      <c r="U56">
        <f t="shared" si="22"/>
        <v>0.17263219199999646</v>
      </c>
      <c r="V56">
        <f t="shared" si="22"/>
        <v>0.19283801600000139</v>
      </c>
      <c r="W56">
        <f t="shared" si="22"/>
        <v>0.6052976895999993</v>
      </c>
    </row>
    <row r="57" spans="1:23" x14ac:dyDescent="0.25">
      <c r="A57" s="42"/>
      <c r="B57" s="43" t="s">
        <v>84</v>
      </c>
      <c r="C57" s="28" t="str">
        <f>C53</f>
        <v>none</v>
      </c>
      <c r="D57" s="29">
        <f t="shared" si="18"/>
        <v>61</v>
      </c>
      <c r="E57" s="29">
        <f t="shared" si="26"/>
        <v>58</v>
      </c>
      <c r="F57" s="29">
        <f>AVERAGE(F45,F49,F53)</f>
        <v>0.99294899999999997</v>
      </c>
      <c r="G57" s="29">
        <f t="shared" ref="G57:S57" si="28">AVERAGE(G45,G49,G53)</f>
        <v>0.99306133333333335</v>
      </c>
      <c r="H57" s="29">
        <f t="shared" si="28"/>
        <v>11.233333333330686</v>
      </c>
      <c r="I57" s="29">
        <f t="shared" si="28"/>
        <v>2.0704370000000001</v>
      </c>
      <c r="J57" s="29">
        <f t="shared" si="28"/>
        <v>24.664268333333336</v>
      </c>
      <c r="K57" s="29">
        <f t="shared" si="28"/>
        <v>15</v>
      </c>
      <c r="L57" s="29">
        <f t="shared" si="28"/>
        <v>12</v>
      </c>
      <c r="M57" s="29" t="e">
        <f t="shared" si="28"/>
        <v>#DIV/0!</v>
      </c>
      <c r="N57" s="29" t="e">
        <f t="shared" si="28"/>
        <v>#DIV/0!</v>
      </c>
      <c r="O57" s="29">
        <f t="shared" si="28"/>
        <v>12.929136012716574</v>
      </c>
      <c r="P57" s="29">
        <f t="shared" si="28"/>
        <v>763.03097779966674</v>
      </c>
      <c r="Q57" s="29">
        <f t="shared" si="28"/>
        <v>10.183512373164261</v>
      </c>
      <c r="R57" s="29">
        <f t="shared" si="28"/>
        <v>632.08007833433328</v>
      </c>
      <c r="S57" s="29">
        <f t="shared" si="28"/>
        <v>0.78994292774392605</v>
      </c>
      <c r="T57">
        <f t="shared" si="27"/>
        <v>0.8200000000000004</v>
      </c>
      <c r="U57">
        <f t="shared" si="22"/>
        <v>0.18938797786643491</v>
      </c>
      <c r="V57">
        <f t="shared" si="22"/>
        <v>0.21414652140537704</v>
      </c>
      <c r="W57">
        <f t="shared" si="22"/>
        <v>0.63232094345212109</v>
      </c>
    </row>
    <row r="58" spans="1:23" x14ac:dyDescent="0.25">
      <c r="A58" s="42"/>
      <c r="B58" s="44"/>
      <c r="C58" s="28" t="str">
        <f>C54</f>
        <v>polynomial</v>
      </c>
      <c r="D58" s="29">
        <f t="shared" si="18"/>
        <v>61</v>
      </c>
      <c r="E58" s="29">
        <f t="shared" si="26"/>
        <v>58</v>
      </c>
      <c r="F58" s="29">
        <f t="shared" ref="F58:S58" si="29">AVERAGE(F46,F50,F54)</f>
        <v>0.99294899999999997</v>
      </c>
      <c r="G58" s="29">
        <f t="shared" si="29"/>
        <v>0.99317233333333332</v>
      </c>
      <c r="H58" s="29">
        <f t="shared" si="29"/>
        <v>22.33333333333162</v>
      </c>
      <c r="I58" s="29">
        <f t="shared" si="29"/>
        <v>1.5822670000000001</v>
      </c>
      <c r="J58" s="29">
        <f t="shared" si="29"/>
        <v>19.308281333333337</v>
      </c>
      <c r="K58" s="29">
        <f t="shared" si="29"/>
        <v>15</v>
      </c>
      <c r="L58" s="29">
        <f t="shared" si="29"/>
        <v>12</v>
      </c>
      <c r="M58" s="29" t="e">
        <f t="shared" si="29"/>
        <v>#DIV/0!</v>
      </c>
      <c r="N58" s="29" t="e">
        <f t="shared" si="29"/>
        <v>#DIV/0!</v>
      </c>
      <c r="O58" s="29">
        <f t="shared" si="29"/>
        <v>12.929136012716574</v>
      </c>
      <c r="P58" s="29">
        <f t="shared" si="29"/>
        <v>763.03097779966674</v>
      </c>
      <c r="Q58" s="29">
        <f t="shared" si="29"/>
        <v>10.445566813857036</v>
      </c>
      <c r="R58" s="29">
        <f t="shared" si="29"/>
        <v>648.34552637733339</v>
      </c>
      <c r="S58" s="29">
        <f t="shared" si="29"/>
        <v>0.80930378975780604</v>
      </c>
      <c r="T58">
        <f t="shared" si="27"/>
        <v>0.84000000000000041</v>
      </c>
      <c r="U58">
        <f t="shared" si="22"/>
        <v>0.21257848705229421</v>
      </c>
      <c r="V58">
        <f t="shared" si="22"/>
        <v>0.24169480357478434</v>
      </c>
      <c r="W58">
        <f t="shared" si="22"/>
        <v>0.6612998300934132</v>
      </c>
    </row>
    <row r="59" spans="1:23" x14ac:dyDescent="0.25">
      <c r="A59" s="42"/>
      <c r="B59" s="44"/>
      <c r="C59" s="28" t="str">
        <f>C55</f>
        <v>subplane</v>
      </c>
      <c r="D59" s="29">
        <f t="shared" si="18"/>
        <v>61</v>
      </c>
      <c r="E59" s="29">
        <f t="shared" si="26"/>
        <v>58</v>
      </c>
      <c r="F59" s="29">
        <f t="shared" ref="F59:S59" si="30">AVERAGE(F47,F51,F55)</f>
        <v>0.99294899999999997</v>
      </c>
      <c r="G59" s="29">
        <f t="shared" si="30"/>
        <v>0.99285900000000005</v>
      </c>
      <c r="H59" s="29">
        <f t="shared" si="30"/>
        <v>-9.0000000000034497</v>
      </c>
      <c r="I59" s="29">
        <f t="shared" si="30"/>
        <v>0.61799333333333328</v>
      </c>
      <c r="J59" s="29">
        <f t="shared" si="30"/>
        <v>8.0496723333333353</v>
      </c>
      <c r="K59" s="29">
        <f t="shared" si="30"/>
        <v>15</v>
      </c>
      <c r="L59" s="29">
        <f t="shared" si="30"/>
        <v>12.333333333333334</v>
      </c>
      <c r="M59" s="29" t="e">
        <f t="shared" si="30"/>
        <v>#DIV/0!</v>
      </c>
      <c r="N59" s="29" t="e">
        <f t="shared" si="30"/>
        <v>#DIV/0!</v>
      </c>
      <c r="O59" s="29">
        <f t="shared" si="30"/>
        <v>12.929136012716574</v>
      </c>
      <c r="P59" s="29">
        <f t="shared" si="30"/>
        <v>763.03097779966674</v>
      </c>
      <c r="Q59" s="29">
        <f t="shared" si="30"/>
        <v>11.769209409589445</v>
      </c>
      <c r="R59" s="29">
        <f t="shared" si="30"/>
        <v>730.50265300899991</v>
      </c>
      <c r="S59" s="29">
        <f t="shared" si="30"/>
        <v>0.91419475739295475</v>
      </c>
      <c r="T59">
        <f t="shared" si="27"/>
        <v>0.86000000000000043</v>
      </c>
      <c r="U59">
        <f t="shared" si="22"/>
        <v>0.24442077461165823</v>
      </c>
      <c r="V59">
        <f t="shared" si="22"/>
        <v>0.27737751712968262</v>
      </c>
      <c r="W59">
        <f t="shared" si="22"/>
        <v>0.69247408950058653</v>
      </c>
    </row>
    <row r="60" spans="1:23" x14ac:dyDescent="0.25">
      <c r="A60" s="42"/>
      <c r="B60" s="44"/>
      <c r="C60" s="28" t="str">
        <f>C56</f>
        <v>1dcpm</v>
      </c>
      <c r="D60" s="29">
        <f t="shared" si="18"/>
        <v>61</v>
      </c>
      <c r="E60" s="29">
        <f t="shared" si="26"/>
        <v>58</v>
      </c>
      <c r="F60" s="29">
        <f t="shared" ref="F60:S60" si="31">AVERAGE(F48,F52,F56)</f>
        <v>0.99294899999999997</v>
      </c>
      <c r="G60" s="29">
        <f t="shared" si="31"/>
        <v>0.99291666666666656</v>
      </c>
      <c r="H60" s="29">
        <f t="shared" si="31"/>
        <v>-3.2333333333337912</v>
      </c>
      <c r="I60" s="29">
        <f t="shared" si="31"/>
        <v>0.23691966666666664</v>
      </c>
      <c r="J60" s="29">
        <f t="shared" si="31"/>
        <v>2.9877426666666662</v>
      </c>
      <c r="K60" s="29">
        <f t="shared" si="31"/>
        <v>15</v>
      </c>
      <c r="L60" s="29">
        <f t="shared" si="31"/>
        <v>12</v>
      </c>
      <c r="M60" s="29" t="e">
        <f t="shared" si="31"/>
        <v>#DIV/0!</v>
      </c>
      <c r="N60" s="29" t="e">
        <f t="shared" si="31"/>
        <v>#DIV/0!</v>
      </c>
      <c r="O60" s="29">
        <f t="shared" si="31"/>
        <v>12.929136012716574</v>
      </c>
      <c r="P60" s="29">
        <f t="shared" si="31"/>
        <v>763.03097779966674</v>
      </c>
      <c r="Q60" s="29">
        <f t="shared" si="31"/>
        <v>11.476801907508149</v>
      </c>
      <c r="R60" s="29">
        <f t="shared" si="31"/>
        <v>712.35322184533334</v>
      </c>
      <c r="S60" s="29">
        <f t="shared" si="31"/>
        <v>0.88914108565153327</v>
      </c>
      <c r="T60">
        <f t="shared" si="27"/>
        <v>0.88000000000000045</v>
      </c>
      <c r="U60">
        <f t="shared" si="22"/>
        <v>0.28756839607092743</v>
      </c>
      <c r="V60">
        <f t="shared" si="22"/>
        <v>0.32344908788121884</v>
      </c>
      <c r="W60">
        <f t="shared" si="22"/>
        <v>0.72611452345794802</v>
      </c>
    </row>
    <row r="61" spans="1:23" x14ac:dyDescent="0.25">
      <c r="A61" s="42"/>
      <c r="B61" s="45" t="s">
        <v>63</v>
      </c>
      <c r="C61" s="9" t="s">
        <v>64</v>
      </c>
      <c r="D61" s="2">
        <f t="shared" si="18"/>
        <v>61</v>
      </c>
      <c r="E61" s="2">
        <f t="shared" si="26"/>
        <v>58</v>
      </c>
      <c r="F61" s="2">
        <v>0.99211899999999997</v>
      </c>
      <c r="G61" s="2">
        <v>0.99169399999999996</v>
      </c>
      <c r="H61" s="2">
        <f t="shared" si="6"/>
        <v>-42.500000000000867</v>
      </c>
      <c r="I61" s="11">
        <v>2.4221650000000001</v>
      </c>
      <c r="J61" s="11">
        <v>27.451347999999999</v>
      </c>
      <c r="K61" s="2">
        <v>15</v>
      </c>
      <c r="L61" s="2">
        <v>12</v>
      </c>
      <c r="M61" s="2"/>
      <c r="N61" s="2"/>
      <c r="O61" s="2">
        <f t="shared" si="7"/>
        <v>12.524470578088055</v>
      </c>
      <c r="P61" s="2">
        <v>739.14908329699995</v>
      </c>
      <c r="Q61" s="2">
        <f t="shared" si="8"/>
        <v>10.180058831695556</v>
      </c>
      <c r="R61" s="2">
        <v>631.86572058800004</v>
      </c>
      <c r="S61" s="2">
        <f t="shared" si="9"/>
        <v>0.81281350522758866</v>
      </c>
      <c r="T61">
        <f t="shared" si="27"/>
        <v>0.90000000000000047</v>
      </c>
      <c r="U61">
        <f t="shared" si="22"/>
        <v>0.34515816300000068</v>
      </c>
      <c r="V61">
        <f t="shared" si="22"/>
        <v>0.38256183899999385</v>
      </c>
      <c r="W61">
        <f t="shared" si="22"/>
        <v>0.76252667940000096</v>
      </c>
    </row>
    <row r="62" spans="1:23" x14ac:dyDescent="0.25">
      <c r="A62" s="42"/>
      <c r="B62" s="46"/>
      <c r="C62" s="9" t="s">
        <v>65</v>
      </c>
      <c r="D62" s="2">
        <f t="shared" si="18"/>
        <v>61</v>
      </c>
      <c r="E62" s="2">
        <f t="shared" si="26"/>
        <v>58</v>
      </c>
      <c r="F62" s="2">
        <v>0.99211899999999997</v>
      </c>
      <c r="G62" s="2">
        <v>0.99208700000000005</v>
      </c>
      <c r="H62" s="2">
        <f t="shared" si="6"/>
        <v>-3.1999999999920981</v>
      </c>
      <c r="I62" s="11">
        <v>0.28265299999999999</v>
      </c>
      <c r="J62" s="11">
        <v>4.3958560000000002</v>
      </c>
      <c r="K62" s="2">
        <v>15</v>
      </c>
      <c r="L62" s="2">
        <v>12</v>
      </c>
      <c r="M62" s="2"/>
      <c r="N62" s="2"/>
      <c r="O62" s="2">
        <f t="shared" si="7"/>
        <v>12.524470578088055</v>
      </c>
      <c r="P62" s="2">
        <v>739.14908329699995</v>
      </c>
      <c r="Q62" s="2">
        <f t="shared" si="8"/>
        <v>10.177061994235</v>
      </c>
      <c r="R62" s="2">
        <v>631.67970998700002</v>
      </c>
      <c r="S62" s="2">
        <f t="shared" si="9"/>
        <v>0.81257422665354673</v>
      </c>
      <c r="T62">
        <f t="shared" si="27"/>
        <v>0.92000000000000048</v>
      </c>
      <c r="U62">
        <f t="shared" si="22"/>
        <v>0.42085905710901272</v>
      </c>
      <c r="V62">
        <f t="shared" si="22"/>
        <v>0.45780587278744278</v>
      </c>
      <c r="W62">
        <f t="shared" si="22"/>
        <v>0.80205475421225136</v>
      </c>
    </row>
    <row r="63" spans="1:23" x14ac:dyDescent="0.25">
      <c r="A63" s="42"/>
      <c r="B63" s="46"/>
      <c r="C63" s="9" t="s">
        <v>31</v>
      </c>
      <c r="D63" s="2">
        <f t="shared" si="18"/>
        <v>61</v>
      </c>
      <c r="E63" s="2">
        <f t="shared" si="26"/>
        <v>58</v>
      </c>
      <c r="F63" s="2">
        <v>0.99211899999999997</v>
      </c>
      <c r="G63" s="2">
        <v>0.99198699999999995</v>
      </c>
      <c r="H63" s="2">
        <f t="shared" si="6"/>
        <v>-13.200000000002099</v>
      </c>
      <c r="I63" s="11">
        <v>0.84119900000000003</v>
      </c>
      <c r="J63" s="11">
        <v>11.099019</v>
      </c>
      <c r="K63" s="2">
        <v>15</v>
      </c>
      <c r="L63" s="2">
        <v>12</v>
      </c>
      <c r="M63" s="2"/>
      <c r="N63" s="2"/>
      <c r="O63" s="2">
        <f t="shared" si="7"/>
        <v>12.524470578088055</v>
      </c>
      <c r="P63" s="2">
        <v>739.14908329699995</v>
      </c>
      <c r="Q63" s="2">
        <f t="shared" si="8"/>
        <v>14.454387424368889</v>
      </c>
      <c r="R63" s="2">
        <v>897.16887461600004</v>
      </c>
      <c r="S63" s="2">
        <f t="shared" si="9"/>
        <v>1.1540916906825014</v>
      </c>
      <c r="T63">
        <f t="shared" si="27"/>
        <v>0.9400000000000005</v>
      </c>
      <c r="U63">
        <f t="shared" si="22"/>
        <v>0.51892330287023469</v>
      </c>
      <c r="V63">
        <f t="shared" si="22"/>
        <v>0.5527507080493308</v>
      </c>
      <c r="W63">
        <f t="shared" si="22"/>
        <v>0.84508571799031085</v>
      </c>
    </row>
    <row r="64" spans="1:23" x14ac:dyDescent="0.25">
      <c r="A64" s="48"/>
      <c r="B64" s="47"/>
      <c r="C64" s="9" t="s">
        <v>66</v>
      </c>
      <c r="D64" s="2">
        <f t="shared" si="18"/>
        <v>61</v>
      </c>
      <c r="E64" s="2">
        <f t="shared" si="26"/>
        <v>58</v>
      </c>
      <c r="F64" s="2">
        <v>0.99211800000000006</v>
      </c>
      <c r="G64" s="2">
        <v>0.99208700000000005</v>
      </c>
      <c r="H64" s="2">
        <f t="shared" si="6"/>
        <v>-3.1000000000003247</v>
      </c>
      <c r="I64" s="11">
        <v>0.30002099999999998</v>
      </c>
      <c r="J64" s="11">
        <v>2.9431400000000001</v>
      </c>
      <c r="K64" s="2">
        <v>15</v>
      </c>
      <c r="L64" s="2">
        <v>12</v>
      </c>
      <c r="M64" s="2"/>
      <c r="N64" s="2"/>
      <c r="O64" s="2">
        <f t="shared" si="7"/>
        <v>12.524470578088055</v>
      </c>
      <c r="P64" s="2">
        <v>739.14908329699995</v>
      </c>
      <c r="Q64" s="2">
        <f t="shared" si="8"/>
        <v>18.236543635088889</v>
      </c>
      <c r="R64" s="2">
        <v>1131.9233980399999</v>
      </c>
      <c r="S64" s="2">
        <f t="shared" si="9"/>
        <v>1.4560730149340031</v>
      </c>
      <c r="T64">
        <f t="shared" si="27"/>
        <v>0.96000000000000052</v>
      </c>
      <c r="U64">
        <f t="shared" si="22"/>
        <v>0.64423959866572034</v>
      </c>
      <c r="V64">
        <f t="shared" si="22"/>
        <v>0.67148867307109583</v>
      </c>
      <c r="W64">
        <f t="shared" si="22"/>
        <v>0.89205365775728529</v>
      </c>
    </row>
    <row r="65" spans="20:23" x14ac:dyDescent="0.25">
      <c r="T65">
        <f t="shared" si="27"/>
        <v>0.98000000000000054</v>
      </c>
      <c r="U65">
        <f t="shared" si="22"/>
        <v>0.80238850646035331</v>
      </c>
      <c r="V65">
        <f t="shared" si="22"/>
        <v>0.81868005419515555</v>
      </c>
      <c r="W65">
        <f t="shared" si="22"/>
        <v>0.94344434113941933</v>
      </c>
    </row>
    <row r="66" spans="20:23" x14ac:dyDescent="0.25">
      <c r="T66">
        <f t="shared" si="27"/>
        <v>1.0000000000000004</v>
      </c>
      <c r="U66">
        <f t="shared" si="22"/>
        <v>0.99969999999996162</v>
      </c>
      <c r="V66">
        <f t="shared" si="22"/>
        <v>0.99960000000000804</v>
      </c>
      <c r="W66">
        <f t="shared" si="22"/>
        <v>0.99979999999999247</v>
      </c>
    </row>
  </sheetData>
  <mergeCells count="27">
    <mergeCell ref="B49:B52"/>
    <mergeCell ref="B53:B56"/>
    <mergeCell ref="O2:S2"/>
    <mergeCell ref="D3:E3"/>
    <mergeCell ref="F3:H3"/>
    <mergeCell ref="I3:J3"/>
    <mergeCell ref="K3:L3"/>
    <mergeCell ref="M3:N3"/>
    <mergeCell ref="O3:P3"/>
    <mergeCell ref="Q3:R3"/>
    <mergeCell ref="S3:S4"/>
    <mergeCell ref="B57:B60"/>
    <mergeCell ref="B61:B64"/>
    <mergeCell ref="A5:A24"/>
    <mergeCell ref="A25:A44"/>
    <mergeCell ref="A45:A6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8"/>
  <sheetViews>
    <sheetView topLeftCell="A7" workbookViewId="0">
      <selection activeCell="O32" sqref="O32"/>
    </sheetView>
  </sheetViews>
  <sheetFormatPr defaultRowHeight="15" x14ac:dyDescent="0.25"/>
  <cols>
    <col min="5" max="5" width="11.140625" customWidth="1"/>
    <col min="16" max="16" width="29.7109375" customWidth="1"/>
    <col min="19" max="19" width="3.7109375" customWidth="1"/>
    <col min="20" max="20" width="34.140625" customWidth="1"/>
    <col min="24" max="24" width="6.28515625" customWidth="1"/>
  </cols>
  <sheetData>
    <row r="1" spans="3:15" x14ac:dyDescent="0.25">
      <c r="C1" t="s">
        <v>80</v>
      </c>
      <c r="D1">
        <v>16.287500000000001</v>
      </c>
      <c r="E1" t="s">
        <v>7</v>
      </c>
      <c r="F1">
        <v>365.125</v>
      </c>
      <c r="G1" t="s">
        <v>6</v>
      </c>
      <c r="H1">
        <v>230</v>
      </c>
    </row>
    <row r="2" spans="3:15" x14ac:dyDescent="0.25">
      <c r="D2">
        <v>18.1875</v>
      </c>
    </row>
    <row r="3" spans="3:15" x14ac:dyDescent="0.25">
      <c r="D3">
        <v>119.78749999999999</v>
      </c>
    </row>
    <row r="4" spans="3:15" x14ac:dyDescent="0.25">
      <c r="D4">
        <v>378.86750000000001</v>
      </c>
    </row>
    <row r="7" spans="3:15" x14ac:dyDescent="0.25">
      <c r="D7" t="s">
        <v>75</v>
      </c>
      <c r="E7" t="s">
        <v>81</v>
      </c>
      <c r="F7" t="s">
        <v>83</v>
      </c>
      <c r="G7" t="s">
        <v>82</v>
      </c>
      <c r="H7" s="3" t="s">
        <v>76</v>
      </c>
      <c r="I7" s="3"/>
      <c r="J7" s="2" t="s">
        <v>77</v>
      </c>
      <c r="K7" s="2"/>
      <c r="L7" s="3" t="s">
        <v>78</v>
      </c>
      <c r="M7" s="3"/>
      <c r="N7" s="2" t="s">
        <v>66</v>
      </c>
      <c r="O7" s="2"/>
    </row>
    <row r="8" spans="3:15" x14ac:dyDescent="0.25">
      <c r="D8">
        <v>0</v>
      </c>
      <c r="E8">
        <f t="shared" ref="E8:E71" si="0">$D$1+D8*$F$1/$H$1</f>
        <v>16.287500000000001</v>
      </c>
      <c r="F8">
        <f>$D$2+D8*$F$1/$H$1</f>
        <v>18.1875</v>
      </c>
      <c r="G8">
        <f>$D$3+D8*$F$1/$H$1</f>
        <v>119.78749999999999</v>
      </c>
      <c r="H8" s="3">
        <v>0.97282630000000003</v>
      </c>
      <c r="I8" s="3">
        <v>0</v>
      </c>
      <c r="J8" s="2">
        <v>0.97291430000000001</v>
      </c>
      <c r="K8" s="2">
        <v>0</v>
      </c>
      <c r="L8" s="3">
        <v>0.97292520000000005</v>
      </c>
      <c r="M8" s="3">
        <v>0</v>
      </c>
      <c r="N8" s="2">
        <v>0.9727711</v>
      </c>
      <c r="O8" s="2">
        <v>0</v>
      </c>
    </row>
    <row r="9" spans="3:15" x14ac:dyDescent="0.25">
      <c r="D9">
        <f>D8+1</f>
        <v>1</v>
      </c>
      <c r="E9">
        <f t="shared" si="0"/>
        <v>17.875</v>
      </c>
      <c r="F9">
        <f t="shared" ref="F9:F72" si="1">$D$2+D9*$F$1/$H$1</f>
        <v>19.774999999999999</v>
      </c>
      <c r="G9">
        <f t="shared" ref="G9:G72" si="2">$D$3+D9*$F$1/$H$1</f>
        <v>121.375</v>
      </c>
      <c r="H9" s="3">
        <v>0.97285529999999998</v>
      </c>
      <c r="I9" s="3">
        <f t="shared" ref="I9:I72" si="3">IF(COUNTBLANK(H9)=0,(H9-H$8)*100000/$D9,-1)</f>
        <v>2.8999999999945736</v>
      </c>
      <c r="J9" s="2">
        <v>0.97296649999999996</v>
      </c>
      <c r="K9" s="2">
        <f t="shared" ref="K9:K72" si="4">IF(COUNTBLANK(J9)=0,(J9-J$8)*100000/$D9,-1)</f>
        <v>5.2199999999946733</v>
      </c>
      <c r="L9" s="3">
        <v>0.97295739999999997</v>
      </c>
      <c r="M9" s="3">
        <f t="shared" ref="M9:M72" si="5">IF(COUNTBLANK(L9)=0,(L9-L$8)*100000/$D9,-1)</f>
        <v>3.2199999999926732</v>
      </c>
      <c r="N9" s="2">
        <v>0.97280169999999999</v>
      </c>
      <c r="O9" s="2">
        <f>IF(COUNTBLANK(N9)=0,(N9-N$8)*100000/$D9,-1)</f>
        <v>3.0599999999991745</v>
      </c>
    </row>
    <row r="10" spans="3:15" x14ac:dyDescent="0.25">
      <c r="D10">
        <f t="shared" ref="D10:D73" si="6">D9+1</f>
        <v>2</v>
      </c>
      <c r="E10">
        <f t="shared" si="0"/>
        <v>19.462500000000002</v>
      </c>
      <c r="F10">
        <f t="shared" si="1"/>
        <v>21.362500000000001</v>
      </c>
      <c r="G10">
        <f t="shared" si="2"/>
        <v>122.96249999999999</v>
      </c>
      <c r="H10" s="3">
        <v>0.97289610000000004</v>
      </c>
      <c r="I10" s="3">
        <f t="shared" si="3"/>
        <v>3.4900000000004372</v>
      </c>
      <c r="J10" s="2">
        <v>0.97300920000000002</v>
      </c>
      <c r="K10" s="2">
        <f t="shared" si="4"/>
        <v>4.7450000000004433</v>
      </c>
      <c r="L10" s="3">
        <v>0.97299250000000004</v>
      </c>
      <c r="M10" s="3">
        <f t="shared" si="5"/>
        <v>3.3649999999996183</v>
      </c>
      <c r="N10" s="2">
        <v>0.97283439999999999</v>
      </c>
      <c r="O10" s="2">
        <f t="shared" ref="O10:O73" si="7">IF(COUNTBLANK(N10)=0,(N10-N$8)*100000/$D10,-1)</f>
        <v>3.1649999999994183</v>
      </c>
    </row>
    <row r="11" spans="3:15" x14ac:dyDescent="0.25">
      <c r="D11">
        <f t="shared" si="6"/>
        <v>3</v>
      </c>
      <c r="E11">
        <f t="shared" si="0"/>
        <v>21.05</v>
      </c>
      <c r="F11">
        <f t="shared" si="1"/>
        <v>22.95</v>
      </c>
      <c r="G11">
        <f t="shared" si="2"/>
        <v>124.55</v>
      </c>
      <c r="H11" s="3">
        <v>0.97294170000000002</v>
      </c>
      <c r="I11" s="3">
        <f t="shared" si="3"/>
        <v>3.8466666666662577</v>
      </c>
      <c r="J11" s="2">
        <v>0.97303589999999995</v>
      </c>
      <c r="K11" s="2">
        <f t="shared" si="4"/>
        <v>4.0533333333314658</v>
      </c>
      <c r="L11" s="3">
        <v>0.97303050000000002</v>
      </c>
      <c r="M11" s="3">
        <f t="shared" si="5"/>
        <v>3.5099999999991618</v>
      </c>
      <c r="N11" s="2">
        <v>0.97286950000000005</v>
      </c>
      <c r="O11" s="2">
        <f t="shared" si="7"/>
        <v>3.2800000000018001</v>
      </c>
    </row>
    <row r="12" spans="3:15" x14ac:dyDescent="0.25">
      <c r="D12">
        <f t="shared" si="6"/>
        <v>4</v>
      </c>
      <c r="E12">
        <f t="shared" si="0"/>
        <v>22.637500000000003</v>
      </c>
      <c r="F12">
        <f t="shared" si="1"/>
        <v>24.537500000000001</v>
      </c>
      <c r="G12">
        <f t="shared" si="2"/>
        <v>126.13749999999999</v>
      </c>
      <c r="H12" s="3">
        <v>0.97297769999999995</v>
      </c>
      <c r="I12" s="3">
        <f t="shared" si="3"/>
        <v>3.7849999999978179</v>
      </c>
      <c r="J12" s="2">
        <v>0.97305129999999995</v>
      </c>
      <c r="K12" s="2">
        <f t="shared" si="4"/>
        <v>3.4249999999985681</v>
      </c>
      <c r="L12" s="3">
        <v>0.97297909999999999</v>
      </c>
      <c r="M12" s="3">
        <f t="shared" si="5"/>
        <v>1.3474999999985027</v>
      </c>
      <c r="N12" s="2">
        <v>0.97296349999999998</v>
      </c>
      <c r="O12" s="2">
        <f t="shared" si="7"/>
        <v>4.8099999999995369</v>
      </c>
    </row>
    <row r="13" spans="3:15" x14ac:dyDescent="0.25">
      <c r="D13">
        <f t="shared" si="6"/>
        <v>5</v>
      </c>
      <c r="E13">
        <f t="shared" si="0"/>
        <v>24.225000000000001</v>
      </c>
      <c r="F13">
        <f t="shared" si="1"/>
        <v>26.125</v>
      </c>
      <c r="G13">
        <f t="shared" si="2"/>
        <v>127.72499999999999</v>
      </c>
      <c r="H13" s="3">
        <v>0.97299570000000002</v>
      </c>
      <c r="I13" s="3">
        <f t="shared" si="3"/>
        <v>3.3879999999997246</v>
      </c>
      <c r="J13" s="2">
        <v>0.97308660000000002</v>
      </c>
      <c r="K13" s="2">
        <f t="shared" si="4"/>
        <v>3.4460000000002822</v>
      </c>
      <c r="L13" s="3">
        <v>0.97299789999999997</v>
      </c>
      <c r="M13" s="3">
        <f t="shared" si="5"/>
        <v>1.453999999998512</v>
      </c>
      <c r="N13" s="2">
        <v>0.97302869999999997</v>
      </c>
      <c r="O13" s="2">
        <f t="shared" si="7"/>
        <v>5.1519999999993793</v>
      </c>
    </row>
    <row r="14" spans="3:15" x14ac:dyDescent="0.25">
      <c r="D14">
        <f t="shared" si="6"/>
        <v>6</v>
      </c>
      <c r="E14">
        <f t="shared" si="0"/>
        <v>25.8125</v>
      </c>
      <c r="F14">
        <f t="shared" si="1"/>
        <v>27.712499999999999</v>
      </c>
      <c r="G14">
        <f t="shared" si="2"/>
        <v>129.3125</v>
      </c>
      <c r="H14" s="3">
        <v>0.97303379999999995</v>
      </c>
      <c r="I14" s="3">
        <f t="shared" si="3"/>
        <v>3.4583333333319346</v>
      </c>
      <c r="J14" s="2">
        <v>0.97314009999999995</v>
      </c>
      <c r="K14" s="2">
        <f t="shared" si="4"/>
        <v>3.7633333333323784</v>
      </c>
      <c r="L14" s="3">
        <v>0.97302250000000001</v>
      </c>
      <c r="M14" s="3">
        <f t="shared" si="5"/>
        <v>1.6216666666661144</v>
      </c>
      <c r="N14" s="2">
        <v>0.97298799999999996</v>
      </c>
      <c r="O14" s="2">
        <f t="shared" si="7"/>
        <v>3.6149999999994056</v>
      </c>
    </row>
    <row r="15" spans="3:15" x14ac:dyDescent="0.25">
      <c r="D15" s="8">
        <f t="shared" si="6"/>
        <v>7</v>
      </c>
      <c r="E15">
        <f t="shared" si="0"/>
        <v>27.400000000000002</v>
      </c>
      <c r="F15">
        <f t="shared" si="1"/>
        <v>29.3</v>
      </c>
      <c r="G15">
        <f t="shared" si="2"/>
        <v>130.9</v>
      </c>
      <c r="H15" s="3">
        <v>0.97303680000000004</v>
      </c>
      <c r="I15" s="3">
        <f t="shared" si="3"/>
        <v>3.0071428571428909</v>
      </c>
      <c r="J15" s="2">
        <v>0.9731552</v>
      </c>
      <c r="K15" s="2">
        <f t="shared" si="4"/>
        <v>3.4414285714284047</v>
      </c>
      <c r="L15" s="3">
        <v>0.97304599999999997</v>
      </c>
      <c r="M15" s="3">
        <f t="shared" si="5"/>
        <v>1.7257142857131567</v>
      </c>
      <c r="N15" s="29">
        <v>0.97303280000000003</v>
      </c>
      <c r="O15" s="2">
        <f t="shared" si="7"/>
        <v>3.7385714285718765</v>
      </c>
    </row>
    <row r="16" spans="3:15" x14ac:dyDescent="0.25">
      <c r="D16">
        <f t="shared" si="6"/>
        <v>8</v>
      </c>
      <c r="E16">
        <f t="shared" si="0"/>
        <v>28.987500000000001</v>
      </c>
      <c r="F16">
        <f t="shared" si="1"/>
        <v>30.887499999999999</v>
      </c>
      <c r="G16">
        <f t="shared" si="2"/>
        <v>132.48749999999998</v>
      </c>
      <c r="H16" s="3">
        <v>0.97304690000000005</v>
      </c>
      <c r="I16" s="3">
        <f t="shared" si="3"/>
        <v>2.7575000000001904</v>
      </c>
      <c r="J16" s="2">
        <v>0.97317819999999999</v>
      </c>
      <c r="K16" s="2">
        <f t="shared" si="4"/>
        <v>3.2987499999997949</v>
      </c>
      <c r="L16" s="3">
        <v>0.97308640000000002</v>
      </c>
      <c r="M16" s="3">
        <f t="shared" si="5"/>
        <v>2.014999999999656</v>
      </c>
      <c r="N16" s="2">
        <v>0.97292120000000004</v>
      </c>
      <c r="O16" s="2">
        <f t="shared" si="7"/>
        <v>1.8762500000005233</v>
      </c>
    </row>
    <row r="17" spans="1:15" x14ac:dyDescent="0.25">
      <c r="D17">
        <f t="shared" si="6"/>
        <v>9</v>
      </c>
      <c r="E17">
        <f t="shared" si="0"/>
        <v>30.575000000000003</v>
      </c>
      <c r="F17">
        <f t="shared" si="1"/>
        <v>32.475000000000001</v>
      </c>
      <c r="G17">
        <f t="shared" si="2"/>
        <v>134.07499999999999</v>
      </c>
      <c r="H17" s="3">
        <v>0.97306150000000002</v>
      </c>
      <c r="I17" s="3">
        <f t="shared" si="3"/>
        <v>2.6133333333332329</v>
      </c>
      <c r="J17" s="2">
        <v>0.9732073</v>
      </c>
      <c r="K17" s="2">
        <f t="shared" si="4"/>
        <v>3.2555555555554192</v>
      </c>
      <c r="L17" s="3">
        <v>0.97312279999999995</v>
      </c>
      <c r="M17" s="3">
        <f t="shared" si="5"/>
        <v>2.1955555555545438</v>
      </c>
      <c r="N17" s="2">
        <v>0.97311840000000005</v>
      </c>
      <c r="O17" s="2">
        <f t="shared" si="7"/>
        <v>3.8588888888894481</v>
      </c>
    </row>
    <row r="18" spans="1:15" x14ac:dyDescent="0.25">
      <c r="D18">
        <f t="shared" si="6"/>
        <v>10</v>
      </c>
      <c r="E18">
        <f t="shared" si="0"/>
        <v>32.162500000000001</v>
      </c>
      <c r="F18">
        <f t="shared" si="1"/>
        <v>34.0625</v>
      </c>
      <c r="G18">
        <f t="shared" si="2"/>
        <v>135.66249999999999</v>
      </c>
      <c r="H18" s="3">
        <v>0.97307880000000002</v>
      </c>
      <c r="I18" s="3">
        <f t="shared" si="3"/>
        <v>2.5249999999998884</v>
      </c>
      <c r="J18" s="2">
        <v>0.97324279999999996</v>
      </c>
      <c r="K18" s="2">
        <f t="shared" si="4"/>
        <v>3.2849999999995383</v>
      </c>
      <c r="L18" s="3">
        <v>0.97316550000000002</v>
      </c>
      <c r="M18" s="3">
        <f t="shared" si="5"/>
        <v>2.4029999999997109</v>
      </c>
      <c r="N18" s="2">
        <v>0.97301939999999998</v>
      </c>
      <c r="O18" s="2">
        <f t="shared" si="7"/>
        <v>2.4829999999997909</v>
      </c>
    </row>
    <row r="19" spans="1:15" x14ac:dyDescent="0.25">
      <c r="D19">
        <f t="shared" si="6"/>
        <v>11</v>
      </c>
      <c r="E19">
        <f t="shared" si="0"/>
        <v>33.75</v>
      </c>
      <c r="F19">
        <f t="shared" si="1"/>
        <v>35.65</v>
      </c>
      <c r="G19">
        <f t="shared" si="2"/>
        <v>137.25</v>
      </c>
      <c r="H19" s="3">
        <v>0.97309979999999996</v>
      </c>
      <c r="I19" s="3">
        <f t="shared" si="3"/>
        <v>2.4863636363629689</v>
      </c>
      <c r="J19" s="2">
        <v>0.97328570000000003</v>
      </c>
      <c r="K19" s="2">
        <f t="shared" si="4"/>
        <v>3.3763636363638341</v>
      </c>
      <c r="L19" s="3">
        <v>0.97321500000000005</v>
      </c>
      <c r="M19" s="3">
        <f t="shared" si="5"/>
        <v>2.6345454545455156</v>
      </c>
      <c r="N19" s="2">
        <v>0.97307410000000005</v>
      </c>
      <c r="O19" s="2">
        <f t="shared" si="7"/>
        <v>2.7545454545459385</v>
      </c>
    </row>
    <row r="20" spans="1:15" x14ac:dyDescent="0.25">
      <c r="D20">
        <f t="shared" si="6"/>
        <v>12</v>
      </c>
      <c r="E20">
        <f t="shared" si="0"/>
        <v>35.337500000000006</v>
      </c>
      <c r="F20">
        <f t="shared" si="1"/>
        <v>37.237499999999997</v>
      </c>
      <c r="G20">
        <f t="shared" si="2"/>
        <v>138.83750000000001</v>
      </c>
      <c r="H20" s="3">
        <v>0.97312520000000002</v>
      </c>
      <c r="I20" s="3">
        <f t="shared" si="3"/>
        <v>2.4908333333332568</v>
      </c>
      <c r="J20" s="2">
        <v>0.97333440000000004</v>
      </c>
      <c r="K20" s="2">
        <f t="shared" si="4"/>
        <v>3.500833333333619</v>
      </c>
      <c r="L20" s="3">
        <v>0.97315390000000002</v>
      </c>
      <c r="M20" s="3">
        <f t="shared" si="5"/>
        <v>1.9058333333330884</v>
      </c>
      <c r="N20" s="2">
        <v>0.97328179999999997</v>
      </c>
      <c r="O20" s="2">
        <f t="shared" si="7"/>
        <v>4.2558333333331255</v>
      </c>
    </row>
    <row r="21" spans="1:15" x14ac:dyDescent="0.25">
      <c r="D21">
        <f t="shared" si="6"/>
        <v>13</v>
      </c>
      <c r="E21">
        <f t="shared" si="0"/>
        <v>36.924999999999997</v>
      </c>
      <c r="F21">
        <f t="shared" si="1"/>
        <v>38.825000000000003</v>
      </c>
      <c r="G21">
        <f t="shared" si="2"/>
        <v>140.42499999999998</v>
      </c>
      <c r="H21" s="3">
        <v>0.97315459999999998</v>
      </c>
      <c r="I21" s="3">
        <f t="shared" si="3"/>
        <v>2.5253846153842163</v>
      </c>
      <c r="J21" s="2">
        <v>0.9733948</v>
      </c>
      <c r="K21" s="2">
        <f t="shared" si="4"/>
        <v>3.6961538461538064</v>
      </c>
      <c r="L21" s="3">
        <v>0.97333539999999996</v>
      </c>
      <c r="M21" s="3">
        <f t="shared" si="5"/>
        <v>3.1553846153839706</v>
      </c>
      <c r="N21" s="2">
        <v>0.97319639999999996</v>
      </c>
      <c r="O21" s="2">
        <f t="shared" si="7"/>
        <v>3.2715384615381677</v>
      </c>
    </row>
    <row r="22" spans="1:15" x14ac:dyDescent="0.25">
      <c r="A22">
        <v>6.0529999999999999</v>
      </c>
      <c r="B22">
        <v>-10</v>
      </c>
      <c r="D22">
        <f t="shared" si="6"/>
        <v>14</v>
      </c>
      <c r="E22">
        <f t="shared" si="0"/>
        <v>38.512500000000003</v>
      </c>
      <c r="F22">
        <f t="shared" si="1"/>
        <v>40.412500000000001</v>
      </c>
      <c r="G22">
        <f t="shared" si="2"/>
        <v>142.01249999999999</v>
      </c>
      <c r="H22" s="3">
        <v>0.97319639999999996</v>
      </c>
      <c r="I22" s="3">
        <f t="shared" si="3"/>
        <v>2.6435714285709202</v>
      </c>
      <c r="J22" s="2">
        <v>0.97346390000000005</v>
      </c>
      <c r="K22" s="2">
        <f t="shared" si="4"/>
        <v>3.9257142857145637</v>
      </c>
      <c r="L22" s="3">
        <v>0.97340680000000002</v>
      </c>
      <c r="M22" s="3">
        <f t="shared" si="5"/>
        <v>3.4399999999997926</v>
      </c>
      <c r="N22" s="2">
        <v>0.97326480000000004</v>
      </c>
      <c r="O22" s="2">
        <f t="shared" si="7"/>
        <v>3.5264285714288666</v>
      </c>
    </row>
    <row r="23" spans="1:15" x14ac:dyDescent="0.25">
      <c r="A23">
        <v>6.0529999999999999</v>
      </c>
      <c r="B23">
        <v>1000</v>
      </c>
      <c r="D23">
        <f t="shared" si="6"/>
        <v>15</v>
      </c>
      <c r="E23">
        <f t="shared" si="0"/>
        <v>40.1</v>
      </c>
      <c r="F23">
        <f t="shared" si="1"/>
        <v>42</v>
      </c>
      <c r="G23">
        <f t="shared" si="2"/>
        <v>143.6</v>
      </c>
      <c r="H23" s="3">
        <v>0.97325510000000004</v>
      </c>
      <c r="I23" s="3">
        <f t="shared" si="3"/>
        <v>2.8586666666667129</v>
      </c>
      <c r="J23" s="2">
        <v>0.97354399999999996</v>
      </c>
      <c r="K23" s="2">
        <f t="shared" si="4"/>
        <v>4.197999999999702</v>
      </c>
      <c r="L23" s="3">
        <v>0.97348800000000002</v>
      </c>
      <c r="M23" s="3">
        <f t="shared" si="5"/>
        <v>3.7519999999998297</v>
      </c>
      <c r="N23" s="2">
        <v>0.9733387</v>
      </c>
      <c r="O23" s="2">
        <f t="shared" si="7"/>
        <v>3.78400000000001</v>
      </c>
    </row>
    <row r="24" spans="1:15" x14ac:dyDescent="0.25">
      <c r="A24">
        <v>11.951000000000001</v>
      </c>
      <c r="B24">
        <v>1000</v>
      </c>
      <c r="D24">
        <f t="shared" si="6"/>
        <v>16</v>
      </c>
      <c r="E24">
        <f t="shared" si="0"/>
        <v>41.6875</v>
      </c>
      <c r="F24">
        <f t="shared" si="1"/>
        <v>43.587499999999999</v>
      </c>
      <c r="G24">
        <f t="shared" si="2"/>
        <v>145.1875</v>
      </c>
      <c r="H24" s="3">
        <v>0.97336199999999995</v>
      </c>
      <c r="I24" s="3">
        <f t="shared" si="3"/>
        <v>3.34812499999948</v>
      </c>
      <c r="J24" s="2">
        <v>0.97366430000000004</v>
      </c>
      <c r="K24" s="2">
        <f t="shared" si="4"/>
        <v>4.6875000000001776</v>
      </c>
      <c r="L24" s="3">
        <v>0.97357859999999996</v>
      </c>
      <c r="M24" s="3">
        <f t="shared" si="5"/>
        <v>4.08374999999947</v>
      </c>
      <c r="N24" s="2">
        <v>0.97341869999999997</v>
      </c>
      <c r="O24" s="2">
        <f t="shared" si="7"/>
        <v>4.0474999999998147</v>
      </c>
    </row>
    <row r="25" spans="1:15" x14ac:dyDescent="0.25">
      <c r="A25">
        <v>11.951000000000001</v>
      </c>
      <c r="B25">
        <v>-10</v>
      </c>
      <c r="D25">
        <f t="shared" si="6"/>
        <v>17</v>
      </c>
      <c r="E25">
        <f t="shared" si="0"/>
        <v>43.275000000000006</v>
      </c>
      <c r="F25">
        <f t="shared" si="1"/>
        <v>45.174999999999997</v>
      </c>
      <c r="G25">
        <f t="shared" si="2"/>
        <v>146.77500000000001</v>
      </c>
      <c r="H25" s="3">
        <v>0.97354439999999998</v>
      </c>
      <c r="I25" s="3">
        <f t="shared" si="3"/>
        <v>4.2241176470584927</v>
      </c>
      <c r="J25" s="2">
        <v>0.97381580000000001</v>
      </c>
      <c r="K25" s="2">
        <f t="shared" si="4"/>
        <v>5.3029411764705854</v>
      </c>
      <c r="L25" s="3">
        <v>0.97363010000000005</v>
      </c>
      <c r="M25" s="3">
        <f t="shared" si="5"/>
        <v>4.146470588235343</v>
      </c>
      <c r="N25" s="2">
        <v>0.97343760000000001</v>
      </c>
      <c r="O25" s="2">
        <f t="shared" si="7"/>
        <v>3.9205882352942014</v>
      </c>
    </row>
    <row r="26" spans="1:15" x14ac:dyDescent="0.25">
      <c r="A26">
        <v>15.817</v>
      </c>
      <c r="B26">
        <v>-10</v>
      </c>
      <c r="D26">
        <f t="shared" si="6"/>
        <v>18</v>
      </c>
      <c r="E26">
        <f t="shared" si="0"/>
        <v>44.862499999999997</v>
      </c>
      <c r="F26">
        <f t="shared" si="1"/>
        <v>46.762500000000003</v>
      </c>
      <c r="G26">
        <f t="shared" si="2"/>
        <v>148.36249999999998</v>
      </c>
      <c r="H26" s="3">
        <v>0.9735897</v>
      </c>
      <c r="I26" s="3">
        <f t="shared" si="3"/>
        <v>4.2411111111109427</v>
      </c>
      <c r="J26" s="2">
        <v>0.97393240000000003</v>
      </c>
      <c r="K26" s="2">
        <f t="shared" si="4"/>
        <v>5.6561111111112323</v>
      </c>
      <c r="L26" s="3">
        <v>0.97379059999999995</v>
      </c>
      <c r="M26" s="3">
        <f t="shared" si="5"/>
        <v>4.8077777777772503</v>
      </c>
      <c r="N26" s="2">
        <v>0.97373670000000001</v>
      </c>
      <c r="O26" s="2">
        <f t="shared" si="7"/>
        <v>5.364444444444505</v>
      </c>
    </row>
    <row r="27" spans="1:15" x14ac:dyDescent="0.25">
      <c r="A27">
        <v>15.817</v>
      </c>
      <c r="B27">
        <v>1000</v>
      </c>
      <c r="D27">
        <f t="shared" si="6"/>
        <v>19</v>
      </c>
      <c r="E27">
        <f t="shared" si="0"/>
        <v>46.45</v>
      </c>
      <c r="F27">
        <f t="shared" si="1"/>
        <v>48.35</v>
      </c>
      <c r="G27">
        <f t="shared" si="2"/>
        <v>149.94999999999999</v>
      </c>
      <c r="H27" s="3">
        <v>0.97364130000000004</v>
      </c>
      <c r="I27" s="3">
        <f t="shared" si="3"/>
        <v>4.2894736842105798</v>
      </c>
      <c r="J27" s="2">
        <v>0.97406000000000004</v>
      </c>
      <c r="K27" s="2">
        <f t="shared" si="4"/>
        <v>6.0300000000001432</v>
      </c>
      <c r="L27" s="3">
        <v>0.97384859999999995</v>
      </c>
      <c r="M27" s="3">
        <f t="shared" si="5"/>
        <v>4.8599999999995136</v>
      </c>
      <c r="N27" s="2">
        <v>0.9736224</v>
      </c>
      <c r="O27" s="2">
        <f t="shared" si="7"/>
        <v>4.4805263157894695</v>
      </c>
    </row>
    <row r="28" spans="1:15" x14ac:dyDescent="0.25">
      <c r="A28">
        <v>44.555999999999997</v>
      </c>
      <c r="B28">
        <v>1000</v>
      </c>
      <c r="D28">
        <f t="shared" si="6"/>
        <v>20</v>
      </c>
      <c r="E28">
        <f t="shared" si="0"/>
        <v>48.037500000000001</v>
      </c>
      <c r="F28">
        <f t="shared" si="1"/>
        <v>49.9375</v>
      </c>
      <c r="G28">
        <f t="shared" si="2"/>
        <v>151.53749999999999</v>
      </c>
      <c r="H28" s="3">
        <v>0.97369600000000001</v>
      </c>
      <c r="I28" s="3">
        <f t="shared" si="3"/>
        <v>4.3484999999998664</v>
      </c>
      <c r="J28" s="2">
        <v>0.97415850000000004</v>
      </c>
      <c r="K28" s="2">
        <f t="shared" si="4"/>
        <v>6.2210000000001431</v>
      </c>
      <c r="L28" s="3">
        <v>0.97391039999999995</v>
      </c>
      <c r="M28" s="3">
        <f t="shared" si="5"/>
        <v>4.9259999999995419</v>
      </c>
      <c r="N28" s="2">
        <v>0.97372309999999995</v>
      </c>
      <c r="O28" s="2">
        <f t="shared" si="7"/>
        <v>4.7599999999997644</v>
      </c>
    </row>
    <row r="29" spans="1:15" x14ac:dyDescent="0.25">
      <c r="A29">
        <v>44.555999999999997</v>
      </c>
      <c r="B29">
        <v>-10</v>
      </c>
      <c r="D29">
        <f t="shared" si="6"/>
        <v>21</v>
      </c>
      <c r="E29">
        <f t="shared" si="0"/>
        <v>49.625</v>
      </c>
      <c r="F29">
        <f t="shared" si="1"/>
        <v>51.524999999999999</v>
      </c>
      <c r="G29">
        <f t="shared" si="2"/>
        <v>153.125</v>
      </c>
      <c r="H29" s="3">
        <v>0.97376700000000005</v>
      </c>
      <c r="I29" s="3">
        <f t="shared" si="3"/>
        <v>4.4795238095238883</v>
      </c>
      <c r="J29" s="2">
        <v>0.97423219999999999</v>
      </c>
      <c r="K29" s="2">
        <f t="shared" si="4"/>
        <v>6.2757142857142041</v>
      </c>
      <c r="L29" s="3">
        <v>0.97395419999999999</v>
      </c>
      <c r="M29" s="3">
        <f t="shared" si="5"/>
        <v>4.8999999999997454</v>
      </c>
      <c r="N29" s="2">
        <v>0.97402429999999995</v>
      </c>
      <c r="O29" s="2">
        <f t="shared" si="7"/>
        <v>5.9676190476188298</v>
      </c>
    </row>
    <row r="30" spans="1:15" x14ac:dyDescent="0.25">
      <c r="A30">
        <v>73.295000000000002</v>
      </c>
      <c r="B30">
        <v>-10</v>
      </c>
      <c r="D30">
        <f t="shared" si="6"/>
        <v>22</v>
      </c>
      <c r="E30">
        <f t="shared" si="0"/>
        <v>51.212499999999999</v>
      </c>
      <c r="F30">
        <f t="shared" si="1"/>
        <v>53.112499999999997</v>
      </c>
      <c r="G30">
        <f t="shared" si="2"/>
        <v>154.71249999999998</v>
      </c>
      <c r="H30" s="3">
        <v>0.97379559999999998</v>
      </c>
      <c r="I30" s="3">
        <f t="shared" si="3"/>
        <v>4.4059090909088674</v>
      </c>
      <c r="J30" s="2">
        <v>0.97430779999999995</v>
      </c>
      <c r="K30" s="2">
        <f t="shared" si="4"/>
        <v>6.3340909090906203</v>
      </c>
      <c r="L30" s="3">
        <v>0.97390410000000005</v>
      </c>
      <c r="M30" s="3">
        <f t="shared" si="5"/>
        <v>4.4495454545454756</v>
      </c>
      <c r="N30" s="2">
        <v>0.97381340000000005</v>
      </c>
      <c r="O30" s="2">
        <f t="shared" si="7"/>
        <v>4.7377272727275068</v>
      </c>
    </row>
    <row r="31" spans="1:15" x14ac:dyDescent="0.25">
      <c r="A31">
        <v>73.295000000000002</v>
      </c>
      <c r="B31">
        <v>1000</v>
      </c>
      <c r="D31">
        <f t="shared" si="6"/>
        <v>23</v>
      </c>
      <c r="E31">
        <f t="shared" si="0"/>
        <v>52.800000000000004</v>
      </c>
      <c r="F31">
        <f t="shared" si="1"/>
        <v>54.7</v>
      </c>
      <c r="G31">
        <f t="shared" si="2"/>
        <v>156.30000000000001</v>
      </c>
      <c r="H31" s="3">
        <v>0.97381300000000004</v>
      </c>
      <c r="I31" s="3">
        <f t="shared" si="3"/>
        <v>4.2900000000000302</v>
      </c>
      <c r="J31" s="2">
        <v>0.97439189999999998</v>
      </c>
      <c r="K31" s="2">
        <f t="shared" si="4"/>
        <v>6.4243478260868168</v>
      </c>
      <c r="L31" s="3">
        <v>0.97401470000000001</v>
      </c>
      <c r="M31" s="3">
        <f t="shared" si="5"/>
        <v>4.7369565217389802</v>
      </c>
      <c r="N31" s="2">
        <v>0.97395810000000005</v>
      </c>
      <c r="O31" s="2">
        <f t="shared" si="7"/>
        <v>5.1608695652176042</v>
      </c>
    </row>
    <row r="32" spans="1:15" x14ac:dyDescent="0.25">
      <c r="A32">
        <v>77.105000000000004</v>
      </c>
      <c r="B32">
        <v>1000</v>
      </c>
      <c r="D32">
        <f t="shared" si="6"/>
        <v>24</v>
      </c>
      <c r="E32">
        <f t="shared" si="0"/>
        <v>54.387500000000003</v>
      </c>
      <c r="F32">
        <f t="shared" si="1"/>
        <v>56.287500000000001</v>
      </c>
      <c r="G32">
        <f t="shared" si="2"/>
        <v>157.88749999999999</v>
      </c>
      <c r="H32" s="3">
        <v>0.97383580000000003</v>
      </c>
      <c r="I32" s="3">
        <f t="shared" si="3"/>
        <v>4.2062499999999856</v>
      </c>
      <c r="J32" s="2">
        <v>0.97448579999999996</v>
      </c>
      <c r="K32" s="2">
        <f t="shared" si="4"/>
        <v>6.5479166666664499</v>
      </c>
      <c r="L32" s="3">
        <v>0.97411250000000005</v>
      </c>
      <c r="M32" s="3">
        <f t="shared" si="5"/>
        <v>4.9470833333333424</v>
      </c>
      <c r="N32" s="2">
        <v>0.97409500000000004</v>
      </c>
      <c r="O32" s="2">
        <f t="shared" si="7"/>
        <v>5.5162500000001851</v>
      </c>
    </row>
    <row r="33" spans="1:15" x14ac:dyDescent="0.25">
      <c r="A33">
        <v>77.105000000000004</v>
      </c>
      <c r="B33">
        <v>-10</v>
      </c>
      <c r="D33">
        <f t="shared" si="6"/>
        <v>25</v>
      </c>
      <c r="E33">
        <f t="shared" si="0"/>
        <v>55.975000000000001</v>
      </c>
      <c r="F33">
        <f t="shared" si="1"/>
        <v>57.875</v>
      </c>
      <c r="G33">
        <f t="shared" si="2"/>
        <v>159.47499999999999</v>
      </c>
      <c r="H33" s="3">
        <v>0.97386360000000005</v>
      </c>
      <c r="I33" s="3">
        <f t="shared" si="3"/>
        <v>4.1492000000000751</v>
      </c>
      <c r="J33" s="2">
        <v>0.97459099999999999</v>
      </c>
      <c r="K33" s="2">
        <f t="shared" si="4"/>
        <v>6.7067999999999017</v>
      </c>
      <c r="L33" s="3">
        <v>0.97423210000000005</v>
      </c>
      <c r="M33" s="3">
        <f t="shared" si="5"/>
        <v>5.2275999999999989</v>
      </c>
      <c r="N33" s="2">
        <v>0.97424319999999998</v>
      </c>
      <c r="O33" s="2">
        <f t="shared" si="7"/>
        <v>5.8883999999999048</v>
      </c>
    </row>
    <row r="34" spans="1:15" x14ac:dyDescent="0.25">
      <c r="A34">
        <v>101.30000000000001</v>
      </c>
      <c r="B34">
        <v>-10</v>
      </c>
      <c r="D34">
        <f t="shared" si="6"/>
        <v>26</v>
      </c>
      <c r="E34">
        <f t="shared" si="0"/>
        <v>57.5625</v>
      </c>
      <c r="F34">
        <f t="shared" si="1"/>
        <v>59.462499999999999</v>
      </c>
      <c r="G34">
        <f t="shared" si="2"/>
        <v>161.0625</v>
      </c>
      <c r="H34" s="3">
        <v>0.97389499999999996</v>
      </c>
      <c r="I34" s="3">
        <f t="shared" si="3"/>
        <v>4.1103846153843175</v>
      </c>
      <c r="J34" s="2">
        <v>0.97470920000000005</v>
      </c>
      <c r="K34" s="2">
        <f t="shared" si="4"/>
        <v>6.9034615384617064</v>
      </c>
      <c r="L34" s="3">
        <v>0.97437079999999998</v>
      </c>
      <c r="M34" s="3">
        <f t="shared" si="5"/>
        <v>5.5599999999997527</v>
      </c>
      <c r="N34" s="2">
        <v>0.97440300000000002</v>
      </c>
      <c r="O34" s="2">
        <f t="shared" si="7"/>
        <v>6.2765384615385358</v>
      </c>
    </row>
    <row r="35" spans="1:15" x14ac:dyDescent="0.25">
      <c r="A35">
        <v>101.30000000000001</v>
      </c>
      <c r="B35">
        <v>1000</v>
      </c>
      <c r="D35">
        <f t="shared" si="6"/>
        <v>27</v>
      </c>
      <c r="E35">
        <f t="shared" si="0"/>
        <v>59.15</v>
      </c>
      <c r="F35">
        <f t="shared" si="1"/>
        <v>61.05</v>
      </c>
      <c r="G35">
        <f t="shared" si="2"/>
        <v>162.64999999999998</v>
      </c>
      <c r="H35" s="3">
        <v>0.97393730000000001</v>
      </c>
      <c r="I35" s="3">
        <f t="shared" si="3"/>
        <v>4.1148148148147152</v>
      </c>
      <c r="J35" s="2">
        <v>0.97484309999999996</v>
      </c>
      <c r="K35" s="2">
        <f t="shared" si="4"/>
        <v>7.1437037037035287</v>
      </c>
      <c r="L35" s="3">
        <v>0.97453120000000004</v>
      </c>
      <c r="M35" s="3">
        <f t="shared" si="5"/>
        <v>5.9481481481481344</v>
      </c>
      <c r="N35" s="2">
        <v>0.97457539999999998</v>
      </c>
      <c r="O35" s="2">
        <f t="shared" si="7"/>
        <v>6.6825925925925223</v>
      </c>
    </row>
    <row r="36" spans="1:15" x14ac:dyDescent="0.25">
      <c r="A36">
        <v>125.495</v>
      </c>
      <c r="B36">
        <v>1000</v>
      </c>
      <c r="D36">
        <f>D35+1</f>
        <v>28</v>
      </c>
      <c r="E36">
        <f t="shared" si="0"/>
        <v>60.737500000000004</v>
      </c>
      <c r="F36">
        <f t="shared" si="1"/>
        <v>62.637500000000003</v>
      </c>
      <c r="G36">
        <f t="shared" si="2"/>
        <v>164.23750000000001</v>
      </c>
      <c r="H36" s="3">
        <v>0.97398289999999998</v>
      </c>
      <c r="I36" s="3">
        <f t="shared" si="3"/>
        <v>4.1307142857141148</v>
      </c>
      <c r="J36" s="2">
        <v>0.97499329999999995</v>
      </c>
      <c r="K36" s="2">
        <f t="shared" si="4"/>
        <v>7.4249999999997929</v>
      </c>
      <c r="L36" s="3">
        <v>0.97471019999999997</v>
      </c>
      <c r="M36" s="3">
        <f t="shared" si="5"/>
        <v>6.3749999999997344</v>
      </c>
      <c r="N36" s="2">
        <v>0.97476050000000003</v>
      </c>
      <c r="O36" s="2">
        <f t="shared" si="7"/>
        <v>7.1050000000001079</v>
      </c>
    </row>
    <row r="37" spans="1:15" x14ac:dyDescent="0.25">
      <c r="A37">
        <v>125.495</v>
      </c>
      <c r="B37">
        <v>-10</v>
      </c>
      <c r="D37">
        <f t="shared" si="6"/>
        <v>29</v>
      </c>
      <c r="E37">
        <f t="shared" si="0"/>
        <v>62.325000000000003</v>
      </c>
      <c r="F37">
        <f t="shared" si="1"/>
        <v>64.224999999999994</v>
      </c>
      <c r="G37">
        <f t="shared" si="2"/>
        <v>165.82499999999999</v>
      </c>
      <c r="H37" s="3">
        <v>0.97404219999999997</v>
      </c>
      <c r="I37" s="3">
        <f t="shared" si="3"/>
        <v>4.1927586206894363</v>
      </c>
      <c r="J37" s="2">
        <v>0.97516590000000003</v>
      </c>
      <c r="K37" s="2">
        <f t="shared" si="4"/>
        <v>7.7641379310345524</v>
      </c>
      <c r="L37" s="3">
        <v>0.97491249999999996</v>
      </c>
      <c r="M37" s="3">
        <f t="shared" si="5"/>
        <v>6.8527586206893591</v>
      </c>
      <c r="N37" s="2">
        <v>0.97495969999999998</v>
      </c>
      <c r="O37" s="2">
        <f t="shared" si="7"/>
        <v>7.5468965517240862</v>
      </c>
    </row>
    <row r="38" spans="1:15" x14ac:dyDescent="0.25">
      <c r="A38">
        <v>129.30500000000001</v>
      </c>
      <c r="B38">
        <v>-10</v>
      </c>
      <c r="D38">
        <f t="shared" si="6"/>
        <v>30</v>
      </c>
      <c r="E38">
        <f t="shared" si="0"/>
        <v>63.912500000000001</v>
      </c>
      <c r="F38">
        <f t="shared" si="1"/>
        <v>65.8125</v>
      </c>
      <c r="G38">
        <f t="shared" si="2"/>
        <v>167.41249999999999</v>
      </c>
      <c r="H38" s="3">
        <v>0.97411619999999999</v>
      </c>
      <c r="I38" s="3">
        <f t="shared" si="3"/>
        <v>4.299666666666516</v>
      </c>
      <c r="J38" s="2">
        <v>0.97536299999999998</v>
      </c>
      <c r="K38" s="2">
        <f t="shared" si="4"/>
        <v>8.1623333333332351</v>
      </c>
      <c r="L38" s="3">
        <v>0.9751322</v>
      </c>
      <c r="M38" s="3">
        <f t="shared" si="5"/>
        <v>7.3566666666665297</v>
      </c>
      <c r="N38" s="2">
        <v>0.97517259999999995</v>
      </c>
      <c r="O38" s="2">
        <f t="shared" si="7"/>
        <v>8.0049999999998178</v>
      </c>
    </row>
    <row r="39" spans="1:15" x14ac:dyDescent="0.25">
      <c r="A39">
        <v>129.30500000000001</v>
      </c>
      <c r="B39">
        <v>1000</v>
      </c>
      <c r="D39">
        <f t="shared" si="6"/>
        <v>31</v>
      </c>
      <c r="E39">
        <f t="shared" si="0"/>
        <v>65.5</v>
      </c>
      <c r="F39">
        <f t="shared" si="1"/>
        <v>67.400000000000006</v>
      </c>
      <c r="G39">
        <f t="shared" si="2"/>
        <v>169</v>
      </c>
      <c r="H39" s="3">
        <v>0.97421539999999995</v>
      </c>
      <c r="I39" s="3">
        <f t="shared" si="3"/>
        <v>4.4809677419352285</v>
      </c>
      <c r="J39" s="2">
        <v>0.97558529999999999</v>
      </c>
      <c r="K39" s="2">
        <f t="shared" si="4"/>
        <v>8.616129032257998</v>
      </c>
      <c r="L39" s="3">
        <v>0.97537810000000003</v>
      </c>
      <c r="M39" s="3">
        <f t="shared" si="5"/>
        <v>7.9125806451612259</v>
      </c>
      <c r="N39" s="2">
        <v>0.97540070000000001</v>
      </c>
      <c r="O39" s="2">
        <f t="shared" si="7"/>
        <v>8.4825806451613204</v>
      </c>
    </row>
    <row r="40" spans="1:15" x14ac:dyDescent="0.25">
      <c r="A40">
        <v>153.5</v>
      </c>
      <c r="B40">
        <v>1000</v>
      </c>
      <c r="D40">
        <f t="shared" si="6"/>
        <v>32</v>
      </c>
      <c r="E40">
        <f t="shared" si="0"/>
        <v>67.087500000000006</v>
      </c>
      <c r="F40">
        <f t="shared" si="1"/>
        <v>68.987499999999997</v>
      </c>
      <c r="G40">
        <f t="shared" si="2"/>
        <v>170.58749999999998</v>
      </c>
      <c r="H40" s="3">
        <v>0.97435950000000005</v>
      </c>
      <c r="I40" s="3">
        <f t="shared" si="3"/>
        <v>4.7912500000000389</v>
      </c>
      <c r="J40" s="2">
        <v>0.97584749999999998</v>
      </c>
      <c r="K40" s="2">
        <f t="shared" si="4"/>
        <v>9.1662499999999039</v>
      </c>
      <c r="L40" s="3">
        <v>0.97564010000000001</v>
      </c>
      <c r="M40" s="3">
        <f t="shared" si="5"/>
        <v>8.4840624999998902</v>
      </c>
      <c r="N40" s="2">
        <v>0.97564289999999998</v>
      </c>
      <c r="O40" s="2">
        <f t="shared" si="7"/>
        <v>8.974374999999938</v>
      </c>
    </row>
    <row r="41" spans="1:15" x14ac:dyDescent="0.25">
      <c r="A41">
        <v>153.5</v>
      </c>
      <c r="B41">
        <v>-10</v>
      </c>
      <c r="D41">
        <f t="shared" si="6"/>
        <v>33</v>
      </c>
      <c r="E41">
        <f t="shared" si="0"/>
        <v>68.675000000000011</v>
      </c>
      <c r="F41">
        <f t="shared" si="1"/>
        <v>70.575000000000003</v>
      </c>
      <c r="G41">
        <f t="shared" si="2"/>
        <v>172.17500000000001</v>
      </c>
      <c r="H41" s="3">
        <v>0.97459450000000003</v>
      </c>
      <c r="I41" s="3">
        <f t="shared" si="3"/>
        <v>5.3581818181818113</v>
      </c>
      <c r="J41" s="2">
        <v>0.97617290000000001</v>
      </c>
      <c r="K41" s="2">
        <f t="shared" si="4"/>
        <v>9.874545454545455</v>
      </c>
      <c r="L41" s="3">
        <v>0.97593160000000001</v>
      </c>
      <c r="M41" s="3">
        <f t="shared" si="5"/>
        <v>9.1103030303029229</v>
      </c>
      <c r="N41" s="2">
        <v>0.97590080000000001</v>
      </c>
      <c r="O41" s="2">
        <f t="shared" si="7"/>
        <v>9.4839393939394334</v>
      </c>
    </row>
    <row r="42" spans="1:15" x14ac:dyDescent="0.25">
      <c r="A42">
        <v>155.98749999999998</v>
      </c>
      <c r="B42">
        <v>-10</v>
      </c>
      <c r="D42">
        <f t="shared" si="6"/>
        <v>34</v>
      </c>
      <c r="E42">
        <f t="shared" si="0"/>
        <v>70.262500000000003</v>
      </c>
      <c r="F42">
        <f t="shared" si="1"/>
        <v>72.162499999999994</v>
      </c>
      <c r="G42">
        <f t="shared" si="2"/>
        <v>173.76249999999999</v>
      </c>
      <c r="H42" s="3">
        <v>0.97511939999999997</v>
      </c>
      <c r="I42" s="3">
        <f t="shared" si="3"/>
        <v>6.7444117647056965</v>
      </c>
      <c r="J42" s="2">
        <v>0.97659019999999996</v>
      </c>
      <c r="K42" s="2">
        <f t="shared" si="4"/>
        <v>10.81147058823516</v>
      </c>
      <c r="L42" s="3">
        <v>0.97624149999999998</v>
      </c>
      <c r="M42" s="3">
        <f t="shared" si="5"/>
        <v>9.7538235294115836</v>
      </c>
      <c r="N42" s="2">
        <v>0.9761725</v>
      </c>
      <c r="O42" s="2">
        <f t="shared" si="7"/>
        <v>10.00411764705882</v>
      </c>
    </row>
    <row r="43" spans="1:15" x14ac:dyDescent="0.25">
      <c r="A43">
        <v>155.98749999999998</v>
      </c>
      <c r="B43">
        <v>1000</v>
      </c>
      <c r="D43">
        <f t="shared" si="6"/>
        <v>35</v>
      </c>
      <c r="E43">
        <f t="shared" si="0"/>
        <v>71.849999999999994</v>
      </c>
      <c r="F43">
        <f t="shared" si="1"/>
        <v>73.75</v>
      </c>
      <c r="G43">
        <f t="shared" si="2"/>
        <v>175.35</v>
      </c>
      <c r="H43" s="3">
        <v>0.97642289999999998</v>
      </c>
      <c r="I43" s="3">
        <f t="shared" si="3"/>
        <v>10.275999999999856</v>
      </c>
      <c r="J43" s="2">
        <v>0.97684979999999999</v>
      </c>
      <c r="K43" s="2">
        <f t="shared" si="4"/>
        <v>11.24428571428566</v>
      </c>
      <c r="L43" s="3">
        <v>0.97660369999999996</v>
      </c>
      <c r="M43" s="3">
        <f t="shared" si="5"/>
        <v>10.509999999999765</v>
      </c>
      <c r="N43" s="2">
        <v>0.97643139999999995</v>
      </c>
      <c r="O43" s="2">
        <f t="shared" si="7"/>
        <v>10.457999999999856</v>
      </c>
    </row>
    <row r="44" spans="1:15" x14ac:dyDescent="0.25">
      <c r="A44">
        <v>157.88749999999999</v>
      </c>
      <c r="B44">
        <v>1000</v>
      </c>
      <c r="D44">
        <f t="shared" si="6"/>
        <v>36</v>
      </c>
      <c r="E44">
        <f t="shared" si="0"/>
        <v>73.4375</v>
      </c>
      <c r="F44">
        <f t="shared" si="1"/>
        <v>75.337500000000006</v>
      </c>
      <c r="G44">
        <f t="shared" si="2"/>
        <v>176.9375</v>
      </c>
      <c r="H44" s="3">
        <v>0.97658270000000003</v>
      </c>
      <c r="I44" s="3">
        <f t="shared" si="3"/>
        <v>10.434444444444425</v>
      </c>
      <c r="J44" s="2">
        <v>0.97705750000000002</v>
      </c>
      <c r="K44" s="2">
        <f t="shared" si="4"/>
        <v>11.508888888888926</v>
      </c>
      <c r="L44" s="3">
        <v>0.97679360000000004</v>
      </c>
      <c r="M44" s="3">
        <f t="shared" si="5"/>
        <v>10.745555555555539</v>
      </c>
      <c r="N44" s="2">
        <v>0.97682659999999999</v>
      </c>
      <c r="O44" s="2">
        <f t="shared" si="7"/>
        <v>11.265277777777749</v>
      </c>
    </row>
    <row r="45" spans="1:15" x14ac:dyDescent="0.25">
      <c r="A45">
        <v>157.88749999999999</v>
      </c>
      <c r="B45">
        <v>-10</v>
      </c>
      <c r="D45">
        <f t="shared" si="6"/>
        <v>37</v>
      </c>
      <c r="E45">
        <f t="shared" si="0"/>
        <v>75.025000000000006</v>
      </c>
      <c r="F45">
        <f t="shared" si="1"/>
        <v>76.924999999999997</v>
      </c>
      <c r="G45">
        <f t="shared" si="2"/>
        <v>178.52499999999998</v>
      </c>
      <c r="H45" s="3">
        <v>0.97689700000000002</v>
      </c>
      <c r="I45" s="3">
        <f t="shared" si="3"/>
        <v>11.001891891891846</v>
      </c>
      <c r="J45" s="2">
        <v>0.97758270000000003</v>
      </c>
      <c r="K45" s="2">
        <f t="shared" si="4"/>
        <v>12.617297297297343</v>
      </c>
      <c r="L45" s="3">
        <v>0.97699290000000005</v>
      </c>
      <c r="M45" s="3">
        <f t="shared" si="5"/>
        <v>10.993783783783803</v>
      </c>
      <c r="N45" s="2">
        <v>0.97707759999999999</v>
      </c>
      <c r="O45" s="2">
        <f t="shared" si="7"/>
        <v>11.639189189189164</v>
      </c>
    </row>
    <row r="46" spans="1:15" x14ac:dyDescent="0.25">
      <c r="A46">
        <v>177.69499999999999</v>
      </c>
      <c r="B46">
        <v>-10</v>
      </c>
      <c r="D46">
        <f t="shared" si="6"/>
        <v>38</v>
      </c>
      <c r="E46">
        <f t="shared" si="0"/>
        <v>76.612500000000011</v>
      </c>
      <c r="F46">
        <f t="shared" si="1"/>
        <v>78.512500000000003</v>
      </c>
      <c r="G46">
        <f t="shared" si="2"/>
        <v>180.11250000000001</v>
      </c>
      <c r="H46" s="3">
        <v>0.9771763</v>
      </c>
      <c r="I46" s="3">
        <f t="shared" si="3"/>
        <v>11.447368421052539</v>
      </c>
      <c r="J46" s="2">
        <v>0.97777360000000002</v>
      </c>
      <c r="K46" s="2">
        <f t="shared" si="4"/>
        <v>12.787631578947398</v>
      </c>
      <c r="L46" s="3">
        <v>0.97742450000000003</v>
      </c>
      <c r="M46" s="3">
        <f t="shared" si="5"/>
        <v>11.840263157894693</v>
      </c>
      <c r="N46" s="2">
        <v>0.97718649999999996</v>
      </c>
      <c r="O46" s="2">
        <f t="shared" si="7"/>
        <v>11.619473684210416</v>
      </c>
    </row>
    <row r="47" spans="1:15" x14ac:dyDescent="0.25">
      <c r="A47">
        <v>177.69499999999999</v>
      </c>
      <c r="B47">
        <v>1000</v>
      </c>
      <c r="D47">
        <f t="shared" si="6"/>
        <v>39</v>
      </c>
      <c r="E47">
        <f t="shared" si="0"/>
        <v>78.2</v>
      </c>
      <c r="F47">
        <f t="shared" si="1"/>
        <v>80.099999999999994</v>
      </c>
      <c r="G47">
        <f t="shared" si="2"/>
        <v>181.7</v>
      </c>
      <c r="H47" s="3">
        <v>0.9772419</v>
      </c>
      <c r="I47" s="3">
        <f t="shared" si="3"/>
        <v>11.32205128205119</v>
      </c>
      <c r="J47" s="2">
        <v>0.97808550000000005</v>
      </c>
      <c r="K47" s="2">
        <f t="shared" si="4"/>
        <v>13.259487179487287</v>
      </c>
      <c r="L47" s="3">
        <v>0.97753889999999999</v>
      </c>
      <c r="M47" s="3">
        <f t="shared" si="5"/>
        <v>11.829999999999853</v>
      </c>
      <c r="N47" s="2">
        <v>0.97762329999999997</v>
      </c>
      <c r="O47" s="2">
        <f t="shared" si="7"/>
        <v>12.441538461538393</v>
      </c>
    </row>
    <row r="48" spans="1:15" x14ac:dyDescent="0.25">
      <c r="A48">
        <v>181.505</v>
      </c>
      <c r="B48">
        <v>1000</v>
      </c>
      <c r="D48">
        <f t="shared" si="6"/>
        <v>40</v>
      </c>
      <c r="E48">
        <f t="shared" si="0"/>
        <v>79.787499999999994</v>
      </c>
      <c r="F48">
        <f t="shared" si="1"/>
        <v>81.6875</v>
      </c>
      <c r="G48">
        <f t="shared" si="2"/>
        <v>183.28749999999999</v>
      </c>
      <c r="H48" s="3">
        <v>0.97725980000000001</v>
      </c>
      <c r="I48" s="3">
        <f t="shared" si="3"/>
        <v>11.083749999999949</v>
      </c>
      <c r="J48" s="2">
        <v>0.97833000000000003</v>
      </c>
      <c r="K48" s="2">
        <f t="shared" si="4"/>
        <v>13.539250000000058</v>
      </c>
      <c r="L48" s="3">
        <v>0.97769980000000001</v>
      </c>
      <c r="M48" s="3">
        <f t="shared" si="5"/>
        <v>11.936499999999906</v>
      </c>
      <c r="N48" s="2">
        <v>0.97768849999999996</v>
      </c>
      <c r="O48" s="2">
        <f t="shared" si="7"/>
        <v>12.293499999999902</v>
      </c>
    </row>
    <row r="49" spans="1:26" x14ac:dyDescent="0.25">
      <c r="A49">
        <v>181.505</v>
      </c>
      <c r="B49">
        <v>-10</v>
      </c>
      <c r="D49">
        <f t="shared" si="6"/>
        <v>41</v>
      </c>
      <c r="E49">
        <f t="shared" si="0"/>
        <v>81.375</v>
      </c>
      <c r="F49">
        <f t="shared" si="1"/>
        <v>83.275000000000006</v>
      </c>
      <c r="G49">
        <f t="shared" si="2"/>
        <v>184.875</v>
      </c>
      <c r="H49" s="3">
        <v>0.97729569999999999</v>
      </c>
      <c r="I49" s="3">
        <f t="shared" si="3"/>
        <v>10.900975609755992</v>
      </c>
      <c r="J49" s="2">
        <v>0.97855119999999995</v>
      </c>
      <c r="K49" s="2">
        <f t="shared" si="4"/>
        <v>13.74853658536572</v>
      </c>
      <c r="L49" s="3">
        <v>0.97787199999999996</v>
      </c>
      <c r="M49" s="3">
        <f t="shared" si="5"/>
        <v>12.065365853658335</v>
      </c>
      <c r="N49" s="2">
        <v>0.97802370000000005</v>
      </c>
      <c r="O49" s="2">
        <f t="shared" si="7"/>
        <v>12.811219512195249</v>
      </c>
    </row>
    <row r="50" spans="1:26" x14ac:dyDescent="0.25">
      <c r="A50">
        <v>205.7</v>
      </c>
      <c r="B50">
        <v>-10</v>
      </c>
      <c r="D50">
        <f t="shared" si="6"/>
        <v>42</v>
      </c>
      <c r="E50">
        <f t="shared" si="0"/>
        <v>82.962500000000006</v>
      </c>
      <c r="F50">
        <f t="shared" si="1"/>
        <v>84.862499999999997</v>
      </c>
      <c r="G50">
        <f t="shared" si="2"/>
        <v>186.46249999999998</v>
      </c>
      <c r="H50" s="3">
        <v>0.97734169999999998</v>
      </c>
      <c r="I50" s="3">
        <f t="shared" si="3"/>
        <v>10.750952380952256</v>
      </c>
      <c r="J50" s="2">
        <v>0.97877080000000005</v>
      </c>
      <c r="K50" s="2">
        <f t="shared" si="4"/>
        <v>13.944047619047719</v>
      </c>
      <c r="L50" s="3">
        <v>0.97809740000000001</v>
      </c>
      <c r="M50" s="3">
        <f t="shared" si="5"/>
        <v>12.314761904761811</v>
      </c>
      <c r="N50" s="2">
        <v>0.97856080000000001</v>
      </c>
      <c r="O50" s="2">
        <f t="shared" si="7"/>
        <v>13.78500000000002</v>
      </c>
    </row>
    <row r="51" spans="1:26" x14ac:dyDescent="0.25">
      <c r="A51">
        <v>205.7</v>
      </c>
      <c r="B51">
        <v>1000</v>
      </c>
      <c r="D51">
        <f t="shared" si="6"/>
        <v>43</v>
      </c>
      <c r="E51">
        <f t="shared" si="0"/>
        <v>84.550000000000011</v>
      </c>
      <c r="F51">
        <f t="shared" si="1"/>
        <v>86.45</v>
      </c>
      <c r="G51">
        <f t="shared" si="2"/>
        <v>188.05</v>
      </c>
      <c r="H51" s="3">
        <v>0.97738849999999999</v>
      </c>
      <c r="I51" s="3">
        <f t="shared" si="3"/>
        <v>10.609767441860374</v>
      </c>
      <c r="J51" s="2">
        <v>0.97899829999999999</v>
      </c>
      <c r="K51" s="2">
        <f t="shared" si="4"/>
        <v>14.148837209302275</v>
      </c>
      <c r="L51" s="3">
        <v>0.97838309999999995</v>
      </c>
      <c r="M51" s="3">
        <f t="shared" si="5"/>
        <v>12.692790697674196</v>
      </c>
      <c r="N51" s="2">
        <v>0.97872300000000001</v>
      </c>
      <c r="O51" s="2">
        <f t="shared" si="7"/>
        <v>13.841627906976766</v>
      </c>
    </row>
    <row r="52" spans="1:26" x14ac:dyDescent="0.25">
      <c r="A52">
        <v>229.89500000000001</v>
      </c>
      <c r="B52">
        <v>1000</v>
      </c>
      <c r="D52">
        <f t="shared" si="6"/>
        <v>44</v>
      </c>
      <c r="E52">
        <f t="shared" si="0"/>
        <v>86.137499999999989</v>
      </c>
      <c r="F52">
        <f t="shared" si="1"/>
        <v>88.037499999999994</v>
      </c>
      <c r="G52">
        <f t="shared" si="2"/>
        <v>189.63749999999999</v>
      </c>
      <c r="H52" s="3">
        <v>0.97744589999999998</v>
      </c>
      <c r="I52" s="3">
        <f t="shared" si="3"/>
        <v>10.499090909090786</v>
      </c>
      <c r="J52" s="2">
        <v>0.97924120000000003</v>
      </c>
      <c r="K52" s="2">
        <f t="shared" si="4"/>
        <v>14.379318181818237</v>
      </c>
      <c r="L52" s="3">
        <v>0.97871070000000004</v>
      </c>
      <c r="M52" s="3">
        <f t="shared" si="5"/>
        <v>13.148863636363636</v>
      </c>
      <c r="N52" s="2">
        <v>0.97908360000000005</v>
      </c>
      <c r="O52" s="2">
        <f t="shared" si="7"/>
        <v>14.346590909091033</v>
      </c>
    </row>
    <row r="53" spans="1:26" x14ac:dyDescent="0.25">
      <c r="A53">
        <v>229.89500000000001</v>
      </c>
      <c r="B53">
        <v>-10</v>
      </c>
      <c r="D53">
        <f t="shared" si="6"/>
        <v>45</v>
      </c>
      <c r="E53">
        <f t="shared" si="0"/>
        <v>87.724999999999994</v>
      </c>
      <c r="F53">
        <f t="shared" si="1"/>
        <v>89.625</v>
      </c>
      <c r="G53">
        <f t="shared" si="2"/>
        <v>191.22499999999999</v>
      </c>
      <c r="H53" s="3">
        <v>0.97751149999999998</v>
      </c>
      <c r="I53" s="3">
        <f t="shared" si="3"/>
        <v>10.411555555555434</v>
      </c>
      <c r="J53" s="2">
        <v>0.97950219999999999</v>
      </c>
      <c r="K53" s="2">
        <f t="shared" si="4"/>
        <v>14.639777777777734</v>
      </c>
      <c r="L53" s="3">
        <v>0.97907540000000004</v>
      </c>
      <c r="M53" s="3">
        <f t="shared" si="5"/>
        <v>13.667111111111097</v>
      </c>
      <c r="N53" s="2">
        <v>0.97945110000000002</v>
      </c>
      <c r="O53" s="2">
        <f t="shared" si="7"/>
        <v>14.844444444444488</v>
      </c>
    </row>
    <row r="54" spans="1:26" x14ac:dyDescent="0.25">
      <c r="A54">
        <v>233.70500000000001</v>
      </c>
      <c r="B54">
        <v>-10</v>
      </c>
      <c r="D54">
        <f t="shared" si="6"/>
        <v>46</v>
      </c>
      <c r="E54">
        <f t="shared" si="0"/>
        <v>89.3125</v>
      </c>
      <c r="F54">
        <f t="shared" si="1"/>
        <v>91.212500000000006</v>
      </c>
      <c r="G54">
        <f t="shared" si="2"/>
        <v>192.8125</v>
      </c>
      <c r="H54" s="3">
        <v>0.97760349999999996</v>
      </c>
      <c r="I54" s="3">
        <f t="shared" si="3"/>
        <v>10.385217391304186</v>
      </c>
      <c r="J54" s="2">
        <v>0.97978989999999999</v>
      </c>
      <c r="K54" s="2">
        <f t="shared" si="4"/>
        <v>14.946956521739089</v>
      </c>
      <c r="L54" s="3">
        <v>0.97945930000000003</v>
      </c>
      <c r="M54" s="3">
        <f t="shared" si="5"/>
        <v>14.204565217391277</v>
      </c>
      <c r="N54" s="2">
        <v>0.97982210000000003</v>
      </c>
      <c r="O54" s="2">
        <f t="shared" si="7"/>
        <v>15.328260869565282</v>
      </c>
      <c r="Y54" s="16"/>
    </row>
    <row r="55" spans="1:26" x14ac:dyDescent="0.25">
      <c r="A55">
        <v>233.70500000000001</v>
      </c>
      <c r="B55">
        <v>1000</v>
      </c>
      <c r="D55">
        <f t="shared" si="6"/>
        <v>47</v>
      </c>
      <c r="E55">
        <f t="shared" si="0"/>
        <v>90.9</v>
      </c>
      <c r="F55">
        <f t="shared" si="1"/>
        <v>92.8</v>
      </c>
      <c r="G55">
        <f t="shared" si="2"/>
        <v>194.39999999999998</v>
      </c>
      <c r="H55" s="3">
        <v>0.97771520000000001</v>
      </c>
      <c r="I55" s="3">
        <f t="shared" si="3"/>
        <v>10.401914893616965</v>
      </c>
      <c r="J55" s="2">
        <v>0.98010870000000005</v>
      </c>
      <c r="K55" s="2">
        <f t="shared" si="4"/>
        <v>15.307234042553286</v>
      </c>
      <c r="L55" s="3">
        <v>0.9798673</v>
      </c>
      <c r="M55" s="3">
        <f t="shared" si="5"/>
        <v>14.770425531914791</v>
      </c>
      <c r="N55" s="2">
        <v>0.98034319999999997</v>
      </c>
      <c r="O55" s="2">
        <f t="shared" si="7"/>
        <v>16.110851063829724</v>
      </c>
      <c r="Y55" s="16"/>
      <c r="Z55" s="16"/>
    </row>
    <row r="56" spans="1:26" x14ac:dyDescent="0.25">
      <c r="A56">
        <v>257.90000000000003</v>
      </c>
      <c r="B56">
        <v>1000</v>
      </c>
      <c r="D56">
        <f t="shared" si="6"/>
        <v>48</v>
      </c>
      <c r="E56">
        <f t="shared" si="0"/>
        <v>92.487500000000011</v>
      </c>
      <c r="F56">
        <f t="shared" si="1"/>
        <v>94.387500000000003</v>
      </c>
      <c r="G56">
        <f t="shared" si="2"/>
        <v>195.98750000000001</v>
      </c>
      <c r="H56" s="3">
        <v>0.97786379999999995</v>
      </c>
      <c r="I56" s="3">
        <f t="shared" si="3"/>
        <v>10.494791666666494</v>
      </c>
      <c r="J56" s="2">
        <v>0.9804678</v>
      </c>
      <c r="K56" s="2">
        <f t="shared" si="4"/>
        <v>15.736458333333315</v>
      </c>
      <c r="L56" s="3">
        <v>0.9802807</v>
      </c>
      <c r="M56" s="3">
        <f t="shared" si="5"/>
        <v>15.32395833333325</v>
      </c>
      <c r="N56" s="2">
        <v>0.98057589999999994</v>
      </c>
      <c r="O56" s="2">
        <f t="shared" si="7"/>
        <v>16.259999999999888</v>
      </c>
    </row>
    <row r="57" spans="1:26" x14ac:dyDescent="0.25">
      <c r="A57">
        <v>257.90000000000003</v>
      </c>
      <c r="B57">
        <v>-10</v>
      </c>
      <c r="D57">
        <f t="shared" si="6"/>
        <v>49</v>
      </c>
      <c r="E57">
        <f t="shared" si="0"/>
        <v>94.074999999999989</v>
      </c>
      <c r="F57">
        <f t="shared" si="1"/>
        <v>95.974999999999994</v>
      </c>
      <c r="G57">
        <f t="shared" si="2"/>
        <v>197.57499999999999</v>
      </c>
      <c r="H57" s="3">
        <v>0.9780759</v>
      </c>
      <c r="I57" s="3">
        <f t="shared" si="3"/>
        <v>10.713469387755032</v>
      </c>
      <c r="J57" s="2">
        <v>0.98087630000000003</v>
      </c>
      <c r="K57" s="2">
        <f t="shared" si="4"/>
        <v>16.248979591836786</v>
      </c>
      <c r="L57" s="3">
        <v>0.98071299999999995</v>
      </c>
      <c r="M57" s="3">
        <f t="shared" si="5"/>
        <v>15.8934693877549</v>
      </c>
      <c r="N57" s="2">
        <v>0.98095690000000002</v>
      </c>
      <c r="O57" s="2">
        <f t="shared" si="7"/>
        <v>16.705714285714329</v>
      </c>
    </row>
    <row r="58" spans="1:26" x14ac:dyDescent="0.25">
      <c r="A58">
        <v>259.48749999999995</v>
      </c>
      <c r="B58">
        <v>-10</v>
      </c>
      <c r="D58">
        <f t="shared" si="6"/>
        <v>50</v>
      </c>
      <c r="E58">
        <f t="shared" si="0"/>
        <v>95.662499999999994</v>
      </c>
      <c r="F58">
        <f t="shared" si="1"/>
        <v>97.5625</v>
      </c>
      <c r="G58">
        <f t="shared" si="2"/>
        <v>199.16249999999999</v>
      </c>
      <c r="H58" s="3">
        <v>0.97840910000000003</v>
      </c>
      <c r="I58" s="3">
        <f t="shared" si="3"/>
        <v>11.165599999999998</v>
      </c>
      <c r="J58" s="2">
        <v>0.98135890000000003</v>
      </c>
      <c r="K58" s="2">
        <f t="shared" si="4"/>
        <v>16.889200000000049</v>
      </c>
      <c r="L58" s="3">
        <v>0.9811434</v>
      </c>
      <c r="M58" s="3">
        <f t="shared" si="5"/>
        <v>16.436399999999907</v>
      </c>
      <c r="N58" s="2">
        <v>0.98145579999999999</v>
      </c>
      <c r="O58" s="2">
        <f t="shared" si="7"/>
        <v>17.369399999999981</v>
      </c>
    </row>
    <row r="59" spans="1:26" x14ac:dyDescent="0.25">
      <c r="A59">
        <v>259.48749999999995</v>
      </c>
      <c r="B59">
        <v>1000</v>
      </c>
      <c r="D59">
        <f t="shared" si="6"/>
        <v>51</v>
      </c>
      <c r="E59">
        <f t="shared" si="0"/>
        <v>97.25</v>
      </c>
      <c r="F59">
        <f t="shared" si="1"/>
        <v>99.15</v>
      </c>
      <c r="G59">
        <f t="shared" si="2"/>
        <v>200.75</v>
      </c>
      <c r="H59" s="3">
        <v>0.97902120000000004</v>
      </c>
      <c r="I59" s="3">
        <f t="shared" si="3"/>
        <v>12.146862745098046</v>
      </c>
      <c r="J59" s="2">
        <v>0.9819542</v>
      </c>
      <c r="K59" s="2">
        <f t="shared" si="4"/>
        <v>17.725294117647039</v>
      </c>
      <c r="L59" s="3">
        <v>0.9815933</v>
      </c>
      <c r="M59" s="3">
        <f t="shared" si="5"/>
        <v>16.996274509803836</v>
      </c>
      <c r="N59" s="2">
        <v>0.98172119999999996</v>
      </c>
      <c r="O59" s="2">
        <f t="shared" si="7"/>
        <v>17.549215686274433</v>
      </c>
    </row>
    <row r="60" spans="1:26" x14ac:dyDescent="0.25">
      <c r="A60">
        <v>282.09500000000003</v>
      </c>
      <c r="B60">
        <v>1000</v>
      </c>
      <c r="D60">
        <f t="shared" si="6"/>
        <v>52</v>
      </c>
      <c r="E60">
        <f t="shared" si="0"/>
        <v>98.837500000000006</v>
      </c>
      <c r="F60">
        <f t="shared" si="1"/>
        <v>100.7375</v>
      </c>
      <c r="G60">
        <f t="shared" si="2"/>
        <v>202.33749999999998</v>
      </c>
      <c r="H60" s="3">
        <v>0.98061330000000002</v>
      </c>
      <c r="I60" s="3">
        <f t="shared" si="3"/>
        <v>14.974999999999977</v>
      </c>
      <c r="J60" s="2">
        <v>0.98266759999999997</v>
      </c>
      <c r="K60" s="2">
        <f t="shared" si="4"/>
        <v>18.756346153846088</v>
      </c>
      <c r="L60" s="3">
        <v>0.98205030000000004</v>
      </c>
      <c r="M60" s="3">
        <f t="shared" si="5"/>
        <v>17.548269230769225</v>
      </c>
      <c r="N60" s="2">
        <v>0.98210640000000005</v>
      </c>
      <c r="O60" s="2">
        <f t="shared" si="7"/>
        <v>17.952500000000089</v>
      </c>
    </row>
    <row r="61" spans="1:26" x14ac:dyDescent="0.25">
      <c r="A61">
        <v>282.09500000000003</v>
      </c>
      <c r="B61">
        <v>-10</v>
      </c>
      <c r="D61">
        <f t="shared" si="6"/>
        <v>53</v>
      </c>
      <c r="E61">
        <f t="shared" si="0"/>
        <v>100.42500000000001</v>
      </c>
      <c r="F61">
        <f t="shared" si="1"/>
        <v>102.325</v>
      </c>
      <c r="G61">
        <f t="shared" si="2"/>
        <v>203.92500000000001</v>
      </c>
      <c r="H61" s="3">
        <v>0.98227580000000003</v>
      </c>
      <c r="I61" s="3">
        <f t="shared" si="3"/>
        <v>17.829245283018867</v>
      </c>
      <c r="J61" s="2">
        <v>0.9828886</v>
      </c>
      <c r="K61" s="2">
        <f t="shared" si="4"/>
        <v>18.819433962264135</v>
      </c>
      <c r="L61" s="3">
        <v>0.98259969999999996</v>
      </c>
      <c r="M61" s="3">
        <f t="shared" si="5"/>
        <v>18.25377358490551</v>
      </c>
      <c r="N61" s="2">
        <v>0.98229929999999999</v>
      </c>
      <c r="O61" s="2">
        <f t="shared" si="7"/>
        <v>17.977735849056579</v>
      </c>
    </row>
    <row r="62" spans="1:26" x14ac:dyDescent="0.25">
      <c r="A62">
        <v>285.90499999999997</v>
      </c>
      <c r="B62">
        <v>-10</v>
      </c>
      <c r="D62">
        <f t="shared" si="6"/>
        <v>54</v>
      </c>
      <c r="E62">
        <f t="shared" si="0"/>
        <v>102.01249999999999</v>
      </c>
      <c r="F62">
        <f t="shared" si="1"/>
        <v>103.91249999999999</v>
      </c>
      <c r="G62">
        <f t="shared" si="2"/>
        <v>205.51249999999999</v>
      </c>
      <c r="H62" s="3">
        <v>0.98238170000000002</v>
      </c>
      <c r="I62" s="3">
        <f t="shared" si="3"/>
        <v>17.695185185185171</v>
      </c>
      <c r="J62" s="2">
        <v>0.98320529999999995</v>
      </c>
      <c r="K62" s="2">
        <f t="shared" si="4"/>
        <v>19.057407407407297</v>
      </c>
      <c r="L62" s="3">
        <v>0.98276719999999995</v>
      </c>
      <c r="M62" s="3">
        <f t="shared" si="5"/>
        <v>18.22592592592575</v>
      </c>
      <c r="N62" s="2">
        <v>0.98285060000000002</v>
      </c>
      <c r="O62" s="2">
        <f t="shared" si="7"/>
        <v>18.665740740740777</v>
      </c>
    </row>
    <row r="63" spans="1:26" x14ac:dyDescent="0.25">
      <c r="A63">
        <v>285.90499999999997</v>
      </c>
      <c r="B63">
        <v>1000</v>
      </c>
      <c r="D63">
        <f t="shared" si="6"/>
        <v>55</v>
      </c>
      <c r="E63">
        <f t="shared" si="0"/>
        <v>103.6</v>
      </c>
      <c r="F63">
        <f t="shared" si="1"/>
        <v>105.5</v>
      </c>
      <c r="G63">
        <f t="shared" si="2"/>
        <v>207.1</v>
      </c>
      <c r="H63" s="3">
        <v>0.98239869999999996</v>
      </c>
      <c r="I63" s="3">
        <f t="shared" si="3"/>
        <v>17.404363636363499</v>
      </c>
      <c r="J63" s="2">
        <v>0.98346869999999997</v>
      </c>
      <c r="K63" s="2">
        <f t="shared" si="4"/>
        <v>19.189818181818115</v>
      </c>
      <c r="L63" s="3">
        <v>0.98291680000000003</v>
      </c>
      <c r="M63" s="3">
        <f t="shared" si="5"/>
        <v>18.166545454545435</v>
      </c>
      <c r="N63" s="2">
        <v>0.98297239999999997</v>
      </c>
      <c r="O63" s="2">
        <f t="shared" si="7"/>
        <v>18.547818181818126</v>
      </c>
    </row>
    <row r="64" spans="1:26" x14ac:dyDescent="0.25">
      <c r="A64">
        <v>310.10000000000002</v>
      </c>
      <c r="B64">
        <v>1000</v>
      </c>
      <c r="D64">
        <f t="shared" si="6"/>
        <v>56</v>
      </c>
      <c r="E64">
        <f t="shared" si="0"/>
        <v>105.1875</v>
      </c>
      <c r="F64">
        <f t="shared" si="1"/>
        <v>107.08750000000001</v>
      </c>
      <c r="G64">
        <f t="shared" si="2"/>
        <v>208.6875</v>
      </c>
      <c r="H64" s="3">
        <v>0.98243279999999999</v>
      </c>
      <c r="I64" s="3">
        <f t="shared" si="3"/>
        <v>17.154464285714219</v>
      </c>
      <c r="J64" s="2">
        <v>0.98369459999999997</v>
      </c>
      <c r="K64" s="2">
        <f t="shared" si="4"/>
        <v>19.250535714285654</v>
      </c>
      <c r="L64" s="3">
        <v>0.98311079999999995</v>
      </c>
      <c r="M64" s="3">
        <f t="shared" si="5"/>
        <v>18.188571428571262</v>
      </c>
      <c r="N64" s="2">
        <v>0.98332929999999996</v>
      </c>
      <c r="O64" s="2">
        <f t="shared" si="7"/>
        <v>18.853928571428504</v>
      </c>
    </row>
    <row r="65" spans="1:15" x14ac:dyDescent="0.25">
      <c r="A65">
        <v>310.10000000000002</v>
      </c>
      <c r="B65">
        <v>-10</v>
      </c>
      <c r="D65">
        <f t="shared" si="6"/>
        <v>57</v>
      </c>
      <c r="E65">
        <f t="shared" si="0"/>
        <v>106.77500000000001</v>
      </c>
      <c r="F65">
        <f t="shared" si="1"/>
        <v>108.675</v>
      </c>
      <c r="G65">
        <f t="shared" si="2"/>
        <v>210.27499999999998</v>
      </c>
      <c r="H65" s="3">
        <v>0.98247839999999997</v>
      </c>
      <c r="I65" s="3">
        <f t="shared" si="3"/>
        <v>16.93350877192972</v>
      </c>
      <c r="J65" s="2">
        <v>0.9839099</v>
      </c>
      <c r="K65" s="2">
        <f t="shared" si="4"/>
        <v>19.290526315789464</v>
      </c>
      <c r="L65" s="3">
        <v>0.9833558</v>
      </c>
      <c r="M65" s="3">
        <f t="shared" si="5"/>
        <v>18.299298245613958</v>
      </c>
      <c r="N65" s="2">
        <v>0.98382650000000005</v>
      </c>
      <c r="O65" s="2">
        <f t="shared" si="7"/>
        <v>19.395438596491314</v>
      </c>
    </row>
    <row r="66" spans="1:15" x14ac:dyDescent="0.25">
      <c r="A66">
        <v>334.29500000000002</v>
      </c>
      <c r="B66">
        <v>-10</v>
      </c>
      <c r="D66">
        <f t="shared" si="6"/>
        <v>58</v>
      </c>
      <c r="E66">
        <f t="shared" si="0"/>
        <v>108.36250000000001</v>
      </c>
      <c r="F66">
        <f t="shared" si="1"/>
        <v>110.2625</v>
      </c>
      <c r="G66">
        <f t="shared" si="2"/>
        <v>211.86250000000001</v>
      </c>
      <c r="H66" s="3">
        <v>0.98252110000000004</v>
      </c>
      <c r="I66" s="3">
        <f t="shared" si="3"/>
        <v>16.715172413793109</v>
      </c>
      <c r="J66" s="2">
        <v>0.98412759999999999</v>
      </c>
      <c r="K66" s="2">
        <f t="shared" si="4"/>
        <v>19.333275862068934</v>
      </c>
      <c r="L66" s="3">
        <v>0.98365519999999995</v>
      </c>
      <c r="M66" s="3">
        <f t="shared" si="5"/>
        <v>18.49999999999984</v>
      </c>
      <c r="N66" s="2">
        <v>0.98403770000000002</v>
      </c>
      <c r="O66" s="2">
        <f t="shared" si="7"/>
        <v>19.425172413793128</v>
      </c>
    </row>
    <row r="67" spans="1:15" x14ac:dyDescent="0.25">
      <c r="A67">
        <v>334.29500000000002</v>
      </c>
      <c r="B67">
        <v>1000</v>
      </c>
      <c r="D67">
        <f t="shared" si="6"/>
        <v>59</v>
      </c>
      <c r="E67">
        <f t="shared" si="0"/>
        <v>109.94999999999999</v>
      </c>
      <c r="F67">
        <f t="shared" si="1"/>
        <v>111.85</v>
      </c>
      <c r="G67">
        <f t="shared" si="2"/>
        <v>213.45</v>
      </c>
      <c r="H67" s="3">
        <v>0.98257329999999998</v>
      </c>
      <c r="I67" s="3">
        <f t="shared" si="3"/>
        <v>16.520338983050763</v>
      </c>
      <c r="J67" s="2">
        <v>0.98435640000000002</v>
      </c>
      <c r="K67" s="2">
        <f t="shared" si="4"/>
        <v>19.39338983050849</v>
      </c>
      <c r="L67" s="3">
        <v>0.98398580000000002</v>
      </c>
      <c r="M67" s="3">
        <f t="shared" si="5"/>
        <v>18.746779661016909</v>
      </c>
      <c r="N67" s="2">
        <v>0.98438720000000002</v>
      </c>
      <c r="O67" s="2">
        <f t="shared" si="7"/>
        <v>19.688305084745792</v>
      </c>
    </row>
    <row r="68" spans="1:15" x14ac:dyDescent="0.25">
      <c r="A68">
        <v>338.10500000000002</v>
      </c>
      <c r="B68">
        <v>1000</v>
      </c>
      <c r="D68">
        <f t="shared" si="6"/>
        <v>60</v>
      </c>
      <c r="E68">
        <f t="shared" si="0"/>
        <v>111.53749999999999</v>
      </c>
      <c r="F68">
        <f t="shared" si="1"/>
        <v>113.4375</v>
      </c>
      <c r="G68">
        <f t="shared" si="2"/>
        <v>215.03749999999999</v>
      </c>
      <c r="H68" s="3">
        <v>0.98263619999999996</v>
      </c>
      <c r="I68" s="3">
        <f t="shared" si="3"/>
        <v>16.349833333333212</v>
      </c>
      <c r="J68" s="2">
        <v>0.98459980000000002</v>
      </c>
      <c r="K68" s="2">
        <f t="shared" si="4"/>
        <v>19.475833333333359</v>
      </c>
      <c r="L68" s="3">
        <v>0.98434120000000003</v>
      </c>
      <c r="M68" s="3">
        <f t="shared" si="5"/>
        <v>19.026666666666635</v>
      </c>
      <c r="N68" s="2">
        <v>0.9847342</v>
      </c>
      <c r="O68" s="2">
        <f t="shared" si="7"/>
        <v>19.938500000000008</v>
      </c>
    </row>
    <row r="69" spans="1:15" x14ac:dyDescent="0.25">
      <c r="A69">
        <v>338.10500000000002</v>
      </c>
      <c r="B69">
        <v>-10</v>
      </c>
      <c r="D69">
        <f t="shared" si="6"/>
        <v>61</v>
      </c>
      <c r="E69">
        <f t="shared" si="0"/>
        <v>113.125</v>
      </c>
      <c r="F69">
        <f t="shared" si="1"/>
        <v>115.02500000000001</v>
      </c>
      <c r="G69">
        <f t="shared" si="2"/>
        <v>216.625</v>
      </c>
      <c r="H69" s="3">
        <v>0.98271350000000002</v>
      </c>
      <c r="I69" s="3">
        <f t="shared" si="3"/>
        <v>16.208524590163908</v>
      </c>
      <c r="J69" s="2">
        <v>0.98486410000000002</v>
      </c>
      <c r="K69" s="2">
        <f t="shared" si="4"/>
        <v>19.589836065573785</v>
      </c>
      <c r="L69" s="3">
        <v>0.98470380000000002</v>
      </c>
      <c r="M69" s="3">
        <f t="shared" si="5"/>
        <v>19.309180327868805</v>
      </c>
      <c r="N69" s="2">
        <v>0.98507619999999996</v>
      </c>
      <c r="O69" s="2">
        <f t="shared" si="7"/>
        <v>20.172295081967142</v>
      </c>
    </row>
    <row r="70" spans="1:15" x14ac:dyDescent="0.25">
      <c r="A70">
        <v>357.90800000000002</v>
      </c>
      <c r="B70">
        <v>-10</v>
      </c>
      <c r="D70">
        <f t="shared" si="6"/>
        <v>62</v>
      </c>
      <c r="E70">
        <f t="shared" si="0"/>
        <v>114.71250000000001</v>
      </c>
      <c r="F70">
        <f t="shared" si="1"/>
        <v>116.6125</v>
      </c>
      <c r="G70">
        <f t="shared" si="2"/>
        <v>218.21249999999998</v>
      </c>
      <c r="H70" s="3">
        <v>0.9828211</v>
      </c>
      <c r="I70" s="3">
        <f t="shared" si="3"/>
        <v>16.120645161290277</v>
      </c>
      <c r="J70" s="2">
        <v>0.98515370000000002</v>
      </c>
      <c r="K70" s="2">
        <f t="shared" si="4"/>
        <v>19.740967741935503</v>
      </c>
      <c r="L70" s="3">
        <v>0.98507889999999998</v>
      </c>
      <c r="M70" s="3">
        <f t="shared" si="5"/>
        <v>19.602741935483763</v>
      </c>
      <c r="N70" s="2">
        <v>0.9854155</v>
      </c>
      <c r="O70" s="2">
        <f t="shared" si="7"/>
        <v>20.394193548387097</v>
      </c>
    </row>
    <row r="71" spans="1:15" x14ac:dyDescent="0.25">
      <c r="A71">
        <v>357.90800000000002</v>
      </c>
      <c r="B71">
        <v>1000</v>
      </c>
      <c r="D71">
        <f t="shared" si="6"/>
        <v>63</v>
      </c>
      <c r="E71">
        <f t="shared" si="0"/>
        <v>116.30000000000001</v>
      </c>
      <c r="F71">
        <f t="shared" si="1"/>
        <v>118.2</v>
      </c>
      <c r="G71">
        <f t="shared" si="2"/>
        <v>219.8</v>
      </c>
      <c r="H71" s="3">
        <v>0.98295710000000003</v>
      </c>
      <c r="I71" s="3">
        <f t="shared" si="3"/>
        <v>16.080634920634914</v>
      </c>
      <c r="J71" s="2">
        <v>0.98547790000000002</v>
      </c>
      <c r="K71" s="2">
        <f t="shared" si="4"/>
        <v>19.942222222222235</v>
      </c>
      <c r="L71" s="3">
        <v>0.98544929999999997</v>
      </c>
      <c r="M71" s="3">
        <f t="shared" si="5"/>
        <v>19.879523809523697</v>
      </c>
      <c r="N71" s="2">
        <v>0.98574930000000005</v>
      </c>
      <c r="O71" s="2">
        <f t="shared" si="7"/>
        <v>20.600317460317541</v>
      </c>
    </row>
    <row r="72" spans="1:15" x14ac:dyDescent="0.25">
      <c r="A72">
        <v>377.71100000000001</v>
      </c>
      <c r="B72">
        <v>1000</v>
      </c>
      <c r="D72">
        <f t="shared" si="6"/>
        <v>64</v>
      </c>
      <c r="E72">
        <f t="shared" ref="E72:E135" si="8">$D$1+D72*$F$1/$H$1</f>
        <v>117.88749999999999</v>
      </c>
      <c r="F72">
        <f t="shared" si="1"/>
        <v>119.78749999999999</v>
      </c>
      <c r="G72">
        <f t="shared" si="2"/>
        <v>221.38749999999999</v>
      </c>
      <c r="H72" s="3">
        <v>0.9831491</v>
      </c>
      <c r="I72" s="3">
        <f t="shared" si="3"/>
        <v>16.129374999999946</v>
      </c>
      <c r="J72" s="2">
        <v>0.9858441</v>
      </c>
      <c r="K72" s="2">
        <f t="shared" si="4"/>
        <v>20.202812499999986</v>
      </c>
      <c r="L72" s="3">
        <v>0.98582950000000003</v>
      </c>
      <c r="M72" s="3">
        <f t="shared" si="5"/>
        <v>20.162968749999969</v>
      </c>
      <c r="N72" s="2">
        <v>0.98608039999999997</v>
      </c>
      <c r="O72" s="2">
        <f t="shared" si="7"/>
        <v>20.795781249999951</v>
      </c>
    </row>
    <row r="73" spans="1:15" x14ac:dyDescent="0.25">
      <c r="A73">
        <v>377.71100000000001</v>
      </c>
      <c r="B73">
        <v>-10</v>
      </c>
      <c r="D73">
        <f t="shared" si="6"/>
        <v>65</v>
      </c>
      <c r="E73">
        <f t="shared" si="8"/>
        <v>119.47499999999999</v>
      </c>
      <c r="F73">
        <f t="shared" ref="F73:F136" si="9">$D$2+D73*$F$1/$H$1</f>
        <v>121.375</v>
      </c>
      <c r="G73">
        <f t="shared" ref="G73:G136" si="10">$D$3+D73*$F$1/$H$1</f>
        <v>222.97499999999999</v>
      </c>
      <c r="H73" s="3">
        <v>0.98344419999999999</v>
      </c>
      <c r="I73" s="3">
        <f t="shared" ref="I73:I136" si="11">IF(COUNTBLANK(H73)=0,(H73-H$8)*100000/$D73,-1)</f>
        <v>16.335230769230705</v>
      </c>
      <c r="J73" s="2">
        <v>0.9862708</v>
      </c>
      <c r="K73" s="2">
        <f t="shared" ref="K73:K136" si="12">IF(COUNTBLANK(J73)=0,(J73-J$8)*100000/$D73,-1)</f>
        <v>20.548461538461531</v>
      </c>
      <c r="L73" s="3">
        <v>0.9861993</v>
      </c>
      <c r="M73" s="3">
        <f t="shared" ref="M73:M136" si="13">IF(COUNTBLANK(L73)=0,(L73-L$8)*100000/$D73,-1)</f>
        <v>20.42169230769224</v>
      </c>
      <c r="N73" s="2">
        <v>0.9864851</v>
      </c>
      <c r="O73" s="2">
        <f t="shared" si="7"/>
        <v>21.098461538461542</v>
      </c>
    </row>
    <row r="74" spans="1:15" x14ac:dyDescent="0.25">
      <c r="A74">
        <v>386.267</v>
      </c>
      <c r="B74">
        <v>-10</v>
      </c>
      <c r="D74">
        <f t="shared" ref="D74:D137" si="14">D73+1</f>
        <v>66</v>
      </c>
      <c r="E74">
        <f t="shared" si="8"/>
        <v>121.0625</v>
      </c>
      <c r="F74">
        <f t="shared" si="9"/>
        <v>122.96250000000001</v>
      </c>
      <c r="G74">
        <f t="shared" si="10"/>
        <v>224.5625</v>
      </c>
      <c r="H74" s="3">
        <v>0.98396269999999997</v>
      </c>
      <c r="I74" s="3">
        <f t="shared" si="11"/>
        <v>16.873333333333235</v>
      </c>
      <c r="J74" s="2">
        <v>0.98678779999999999</v>
      </c>
      <c r="K74" s="2">
        <f t="shared" si="12"/>
        <v>21.02045454545452</v>
      </c>
      <c r="L74" s="3">
        <v>0.9865794</v>
      </c>
      <c r="M74" s="3">
        <f t="shared" si="13"/>
        <v>20.688181818181743</v>
      </c>
      <c r="N74" s="2">
        <v>0.98672780000000004</v>
      </c>
      <c r="O74" s="2">
        <f t="shared" ref="O74:O137" si="15">IF(COUNTBLANK(N74)=0,(N74-N$8)*100000/$D74,-1)</f>
        <v>21.146515151515217</v>
      </c>
    </row>
    <row r="75" spans="1:15" x14ac:dyDescent="0.25">
      <c r="A75">
        <v>386.267</v>
      </c>
      <c r="B75">
        <v>1000</v>
      </c>
      <c r="D75">
        <f t="shared" si="14"/>
        <v>67</v>
      </c>
      <c r="E75">
        <f t="shared" si="8"/>
        <v>122.65</v>
      </c>
      <c r="F75">
        <f t="shared" si="9"/>
        <v>124.55</v>
      </c>
      <c r="G75">
        <f t="shared" si="10"/>
        <v>226.14999999999998</v>
      </c>
      <c r="H75" s="3">
        <v>0.98513410000000001</v>
      </c>
      <c r="I75" s="3">
        <f t="shared" si="11"/>
        <v>18.369850746268625</v>
      </c>
      <c r="J75" s="2">
        <v>0.98738029999999999</v>
      </c>
      <c r="K75" s="2">
        <f t="shared" si="12"/>
        <v>21.591044776119372</v>
      </c>
      <c r="L75" s="3">
        <v>0.9869521</v>
      </c>
      <c r="M75" s="3">
        <f t="shared" si="13"/>
        <v>20.935671641790975</v>
      </c>
      <c r="N75" s="2">
        <v>0.98704360000000002</v>
      </c>
      <c r="O75" s="2">
        <f t="shared" si="15"/>
        <v>21.30223880597018</v>
      </c>
    </row>
    <row r="76" spans="1:15" x14ac:dyDescent="0.25">
      <c r="A76">
        <v>390.13299999999998</v>
      </c>
      <c r="B76">
        <v>1000</v>
      </c>
      <c r="D76">
        <f t="shared" si="14"/>
        <v>68</v>
      </c>
      <c r="E76">
        <f t="shared" si="8"/>
        <v>124.23750000000001</v>
      </c>
      <c r="F76">
        <f t="shared" si="9"/>
        <v>126.1375</v>
      </c>
      <c r="G76">
        <f t="shared" si="10"/>
        <v>227.73750000000001</v>
      </c>
      <c r="H76" s="3">
        <v>0.98720850000000004</v>
      </c>
      <c r="I76" s="3">
        <f t="shared" si="11"/>
        <v>21.150294117647075</v>
      </c>
      <c r="J76" s="2">
        <v>0.9876412</v>
      </c>
      <c r="K76" s="2">
        <f t="shared" si="12"/>
        <v>21.657205882352923</v>
      </c>
      <c r="L76" s="3">
        <v>0.98733249999999995</v>
      </c>
      <c r="M76" s="3">
        <f t="shared" si="13"/>
        <v>21.187205882352796</v>
      </c>
      <c r="N76" s="2">
        <v>0.98732209999999998</v>
      </c>
      <c r="O76" s="2">
        <f t="shared" si="15"/>
        <v>21.398529411764677</v>
      </c>
    </row>
    <row r="77" spans="1:15" x14ac:dyDescent="0.25">
      <c r="A77">
        <v>390.13299999999998</v>
      </c>
      <c r="B77">
        <v>-10</v>
      </c>
      <c r="D77">
        <f t="shared" si="14"/>
        <v>69</v>
      </c>
      <c r="E77">
        <f t="shared" si="8"/>
        <v>125.82499999999999</v>
      </c>
      <c r="F77">
        <f t="shared" si="9"/>
        <v>127.72499999999999</v>
      </c>
      <c r="G77">
        <f t="shared" si="10"/>
        <v>229.32499999999999</v>
      </c>
      <c r="H77" s="3">
        <v>0.98736469999999998</v>
      </c>
      <c r="I77" s="3">
        <f t="shared" si="11"/>
        <v>21.070144927536163</v>
      </c>
      <c r="J77" s="2">
        <v>0.98795080000000002</v>
      </c>
      <c r="K77" s="2">
        <f t="shared" si="12"/>
        <v>21.792028985507258</v>
      </c>
      <c r="L77" s="3">
        <v>0.98764130000000006</v>
      </c>
      <c r="M77" s="3">
        <f t="shared" si="13"/>
        <v>21.327681159420305</v>
      </c>
      <c r="N77" s="2">
        <v>0.98762280000000002</v>
      </c>
      <c r="O77" s="2">
        <f t="shared" si="15"/>
        <v>21.524202898550758</v>
      </c>
    </row>
    <row r="78" spans="1:15" x14ac:dyDescent="0.25">
      <c r="A78">
        <v>393.71100000000001</v>
      </c>
      <c r="B78">
        <v>-10</v>
      </c>
      <c r="D78">
        <f t="shared" si="14"/>
        <v>70</v>
      </c>
      <c r="E78">
        <f t="shared" si="8"/>
        <v>127.41249999999999</v>
      </c>
      <c r="F78">
        <f t="shared" si="9"/>
        <v>129.3125</v>
      </c>
      <c r="G78">
        <f t="shared" si="10"/>
        <v>230.91249999999999</v>
      </c>
      <c r="H78" s="3">
        <v>0.98787820000000004</v>
      </c>
      <c r="I78" s="3">
        <f t="shared" si="11"/>
        <v>21.502714285714298</v>
      </c>
      <c r="J78" s="2">
        <v>0.98827889999999996</v>
      </c>
      <c r="K78" s="2">
        <f t="shared" si="12"/>
        <v>21.949428571428502</v>
      </c>
      <c r="L78" s="3">
        <v>0.98801240000000001</v>
      </c>
      <c r="M78" s="3">
        <f t="shared" si="13"/>
        <v>21.553142857142809</v>
      </c>
      <c r="N78" s="2">
        <v>0.98793220000000004</v>
      </c>
      <c r="O78" s="2">
        <f t="shared" si="15"/>
        <v>21.658714285714339</v>
      </c>
    </row>
    <row r="79" spans="1:15" x14ac:dyDescent="0.25">
      <c r="A79">
        <v>393.71100000000001</v>
      </c>
      <c r="B79">
        <v>1000</v>
      </c>
      <c r="D79" s="3">
        <f t="shared" si="14"/>
        <v>71</v>
      </c>
      <c r="E79" s="3">
        <f t="shared" si="8"/>
        <v>129</v>
      </c>
      <c r="F79" s="3">
        <f t="shared" si="9"/>
        <v>130.9</v>
      </c>
      <c r="G79" s="3">
        <f t="shared" si="10"/>
        <v>232.5</v>
      </c>
      <c r="H79" s="3">
        <v>0.98795180000000005</v>
      </c>
      <c r="I79" s="3">
        <f t="shared" si="11"/>
        <v>21.303521126760582</v>
      </c>
      <c r="J79" s="2">
        <v>0.98841559999999995</v>
      </c>
      <c r="K79" s="2">
        <f t="shared" si="12"/>
        <v>21.832816901408364</v>
      </c>
      <c r="L79" s="3">
        <v>0.98818119999999998</v>
      </c>
      <c r="M79" s="3">
        <f t="shared" si="13"/>
        <v>21.487323943661881</v>
      </c>
      <c r="N79" s="2">
        <v>0.98803160000000001</v>
      </c>
      <c r="O79" s="2">
        <f t="shared" si="15"/>
        <v>21.493661971831003</v>
      </c>
    </row>
    <row r="80" spans="1:15" x14ac:dyDescent="0.25">
      <c r="A80">
        <v>397.51</v>
      </c>
      <c r="B80">
        <v>1000</v>
      </c>
      <c r="D80">
        <f t="shared" si="14"/>
        <v>72</v>
      </c>
      <c r="E80">
        <f t="shared" si="8"/>
        <v>130.58750000000001</v>
      </c>
      <c r="F80">
        <f t="shared" si="9"/>
        <v>132.48750000000001</v>
      </c>
      <c r="G80">
        <f t="shared" si="10"/>
        <v>234.08749999999998</v>
      </c>
      <c r="H80" s="3">
        <v>0.9879831</v>
      </c>
      <c r="I80" s="3">
        <f t="shared" si="11"/>
        <v>21.051111111111069</v>
      </c>
      <c r="J80" s="2">
        <v>0.98864660000000004</v>
      </c>
      <c r="K80" s="2">
        <f t="shared" si="12"/>
        <v>21.85041666666671</v>
      </c>
      <c r="L80" s="3">
        <v>0.98829120000000004</v>
      </c>
      <c r="M80" s="3">
        <f t="shared" si="13"/>
        <v>21.341666666666654</v>
      </c>
      <c r="N80" s="2">
        <v>0.98841699999999999</v>
      </c>
      <c r="O80" s="2">
        <f t="shared" si="15"/>
        <v>21.730416666666653</v>
      </c>
    </row>
    <row r="81" spans="1:15" x14ac:dyDescent="0.25">
      <c r="A81">
        <v>397.51</v>
      </c>
      <c r="B81">
        <v>-10</v>
      </c>
      <c r="D81">
        <f t="shared" si="14"/>
        <v>73</v>
      </c>
      <c r="E81">
        <f t="shared" si="8"/>
        <v>132.17500000000001</v>
      </c>
      <c r="F81">
        <f t="shared" si="9"/>
        <v>134.07499999999999</v>
      </c>
      <c r="G81">
        <f t="shared" si="10"/>
        <v>235.67500000000001</v>
      </c>
      <c r="H81" s="3">
        <v>0.98799689999999996</v>
      </c>
      <c r="I81" s="3">
        <f t="shared" si="11"/>
        <v>20.781643835616332</v>
      </c>
      <c r="J81" s="2">
        <v>0.98882329999999996</v>
      </c>
      <c r="K81" s="2">
        <f t="shared" si="12"/>
        <v>21.79315068493144</v>
      </c>
      <c r="L81" s="3">
        <v>0.98844810000000005</v>
      </c>
      <c r="M81" s="3">
        <f t="shared" si="13"/>
        <v>21.264246575342476</v>
      </c>
      <c r="N81" s="2">
        <v>0.98855499999999996</v>
      </c>
      <c r="O81" s="2">
        <f t="shared" si="15"/>
        <v>21.621780821917756</v>
      </c>
    </row>
    <row r="82" spans="1:15" x14ac:dyDescent="0.25">
      <c r="D82">
        <f t="shared" si="14"/>
        <v>74</v>
      </c>
      <c r="E82">
        <f t="shared" si="8"/>
        <v>133.76249999999999</v>
      </c>
      <c r="F82">
        <f t="shared" si="9"/>
        <v>135.66249999999999</v>
      </c>
      <c r="G82">
        <f t="shared" si="10"/>
        <v>237.26249999999999</v>
      </c>
      <c r="H82" s="3">
        <v>0.98802730000000005</v>
      </c>
      <c r="I82" s="3">
        <f t="shared" si="11"/>
        <v>20.541891891891918</v>
      </c>
      <c r="J82" s="2">
        <v>0.98898249999999999</v>
      </c>
      <c r="K82" s="2">
        <f t="shared" si="12"/>
        <v>21.713783783783754</v>
      </c>
      <c r="L82" s="3">
        <v>0.98861359999999998</v>
      </c>
      <c r="M82" s="3">
        <f t="shared" si="13"/>
        <v>21.200540540540452</v>
      </c>
      <c r="N82" s="2">
        <v>0.98882300000000001</v>
      </c>
      <c r="O82" s="2">
        <f t="shared" si="15"/>
        <v>21.691756756756767</v>
      </c>
    </row>
    <row r="83" spans="1:15" x14ac:dyDescent="0.25">
      <c r="D83">
        <f t="shared" si="14"/>
        <v>75</v>
      </c>
      <c r="E83">
        <f t="shared" si="8"/>
        <v>135.35</v>
      </c>
      <c r="F83">
        <f t="shared" si="9"/>
        <v>137.25</v>
      </c>
      <c r="G83">
        <f t="shared" si="10"/>
        <v>238.85</v>
      </c>
      <c r="H83" s="3">
        <v>0.98805350000000003</v>
      </c>
      <c r="I83" s="3">
        <f t="shared" si="11"/>
        <v>20.302933333333328</v>
      </c>
      <c r="J83" s="2">
        <v>0.98913949999999995</v>
      </c>
      <c r="K83" s="2">
        <f t="shared" si="12"/>
        <v>21.63359999999992</v>
      </c>
      <c r="L83" s="3">
        <v>0.98881739999999996</v>
      </c>
      <c r="M83" s="3">
        <f t="shared" si="13"/>
        <v>21.189599999999881</v>
      </c>
      <c r="N83" s="2">
        <v>0.98908669999999999</v>
      </c>
      <c r="O83" s="2">
        <f t="shared" si="15"/>
        <v>21.754133333333314</v>
      </c>
    </row>
    <row r="84" spans="1:15" x14ac:dyDescent="0.25">
      <c r="D84">
        <f t="shared" si="14"/>
        <v>76</v>
      </c>
      <c r="E84">
        <f t="shared" si="8"/>
        <v>136.9375</v>
      </c>
      <c r="F84">
        <f t="shared" si="9"/>
        <v>138.83750000000001</v>
      </c>
      <c r="G84">
        <f t="shared" si="10"/>
        <v>240.4375</v>
      </c>
      <c r="H84" s="3">
        <v>0.98808549999999995</v>
      </c>
      <c r="I84" s="3">
        <f t="shared" si="11"/>
        <v>20.077894736841994</v>
      </c>
      <c r="J84" s="2">
        <v>0.98930099999999999</v>
      </c>
      <c r="K84" s="2">
        <f t="shared" si="12"/>
        <v>21.561447368421021</v>
      </c>
      <c r="L84" s="3">
        <v>0.98905390000000004</v>
      </c>
      <c r="M84" s="3">
        <f t="shared" si="13"/>
        <v>21.221973684210521</v>
      </c>
      <c r="N84" s="2">
        <v>0.98934770000000005</v>
      </c>
      <c r="O84" s="2">
        <f t="shared" si="15"/>
        <v>21.811315789473753</v>
      </c>
    </row>
    <row r="85" spans="1:15" x14ac:dyDescent="0.25">
      <c r="D85">
        <f t="shared" si="14"/>
        <v>77</v>
      </c>
      <c r="E85">
        <f t="shared" si="8"/>
        <v>138.52500000000001</v>
      </c>
      <c r="F85">
        <f t="shared" si="9"/>
        <v>140.42500000000001</v>
      </c>
      <c r="G85">
        <f t="shared" si="10"/>
        <v>242.02499999999998</v>
      </c>
      <c r="H85" s="3">
        <v>0.98812489999999997</v>
      </c>
      <c r="I85" s="3">
        <f t="shared" si="11"/>
        <v>19.868311688311611</v>
      </c>
      <c r="J85" s="2">
        <v>0.98947200000000002</v>
      </c>
      <c r="K85" s="2">
        <f t="shared" si="12"/>
        <v>21.503506493506507</v>
      </c>
      <c r="L85" s="3">
        <v>0.98930549999999995</v>
      </c>
      <c r="M85" s="3">
        <f t="shared" si="13"/>
        <v>21.27311688311676</v>
      </c>
      <c r="N85" s="2">
        <v>0.98960360000000003</v>
      </c>
      <c r="O85" s="2">
        <f t="shared" si="15"/>
        <v>21.860389610389646</v>
      </c>
    </row>
    <row r="86" spans="1:15" x14ac:dyDescent="0.25">
      <c r="D86">
        <f t="shared" si="14"/>
        <v>78</v>
      </c>
      <c r="E86">
        <f t="shared" si="8"/>
        <v>140.11250000000001</v>
      </c>
      <c r="F86">
        <f t="shared" si="9"/>
        <v>142.01249999999999</v>
      </c>
      <c r="G86">
        <f t="shared" si="10"/>
        <v>243.61250000000001</v>
      </c>
      <c r="H86" s="3">
        <v>0.98816999999999999</v>
      </c>
      <c r="I86" s="3">
        <f t="shared" si="11"/>
        <v>19.671410256410205</v>
      </c>
      <c r="J86" s="2">
        <v>0.98965539999999996</v>
      </c>
      <c r="K86" s="2">
        <f t="shared" si="12"/>
        <v>21.46294871794866</v>
      </c>
      <c r="L86" s="3">
        <v>0.98957050000000002</v>
      </c>
      <c r="M86" s="3">
        <f t="shared" si="13"/>
        <v>21.340128205128174</v>
      </c>
      <c r="N86" s="2">
        <v>0.98985619999999996</v>
      </c>
      <c r="O86" s="2">
        <f t="shared" si="15"/>
        <v>21.903974358974313</v>
      </c>
    </row>
    <row r="87" spans="1:15" x14ac:dyDescent="0.25">
      <c r="D87">
        <f t="shared" si="14"/>
        <v>79</v>
      </c>
      <c r="E87">
        <f t="shared" si="8"/>
        <v>141.69999999999999</v>
      </c>
      <c r="F87">
        <f t="shared" si="9"/>
        <v>143.6</v>
      </c>
      <c r="G87">
        <f t="shared" si="10"/>
        <v>245.2</v>
      </c>
      <c r="H87" s="3">
        <v>0.98823620000000001</v>
      </c>
      <c r="I87" s="3">
        <f t="shared" si="11"/>
        <v>19.506202531645542</v>
      </c>
      <c r="J87" s="2">
        <v>0.98985630000000002</v>
      </c>
      <c r="K87" s="2">
        <f t="shared" si="12"/>
        <v>21.445569620253181</v>
      </c>
      <c r="L87" s="3">
        <v>0.9898363</v>
      </c>
      <c r="M87" s="3">
        <f t="shared" si="13"/>
        <v>21.406455696202475</v>
      </c>
      <c r="N87" s="2">
        <v>0.99010379999999998</v>
      </c>
      <c r="O87" s="2">
        <f t="shared" si="15"/>
        <v>21.940126582278456</v>
      </c>
    </row>
    <row r="88" spans="1:15" x14ac:dyDescent="0.25">
      <c r="D88">
        <f t="shared" si="14"/>
        <v>80</v>
      </c>
      <c r="E88">
        <f t="shared" si="8"/>
        <v>143.28749999999999</v>
      </c>
      <c r="F88">
        <f t="shared" si="9"/>
        <v>145.1875</v>
      </c>
      <c r="G88">
        <f t="shared" si="10"/>
        <v>246.78749999999999</v>
      </c>
      <c r="H88" s="3">
        <v>0.98831610000000003</v>
      </c>
      <c r="I88" s="3">
        <f t="shared" si="11"/>
        <v>19.362249999999996</v>
      </c>
      <c r="J88" s="2">
        <v>0.99007900000000004</v>
      </c>
      <c r="K88" s="2">
        <f t="shared" si="12"/>
        <v>21.455875000000042</v>
      </c>
      <c r="L88" s="3">
        <v>0.99010819999999999</v>
      </c>
      <c r="M88" s="3">
        <f t="shared" si="13"/>
        <v>21.478749999999934</v>
      </c>
      <c r="N88" s="2">
        <v>0.99034820000000001</v>
      </c>
      <c r="O88" s="2">
        <f t="shared" si="15"/>
        <v>21.971375000000016</v>
      </c>
    </row>
    <row r="89" spans="1:15" x14ac:dyDescent="0.25">
      <c r="D89">
        <f t="shared" si="14"/>
        <v>81</v>
      </c>
      <c r="E89">
        <f t="shared" si="8"/>
        <v>144.875</v>
      </c>
      <c r="F89">
        <f t="shared" si="9"/>
        <v>146.77500000000001</v>
      </c>
      <c r="G89">
        <f t="shared" si="10"/>
        <v>248.375</v>
      </c>
      <c r="H89" s="3">
        <v>0.9884252</v>
      </c>
      <c r="I89" s="3">
        <f t="shared" si="11"/>
        <v>19.257901234567868</v>
      </c>
      <c r="J89" s="2">
        <v>0.9903303</v>
      </c>
      <c r="K89" s="2">
        <f t="shared" si="12"/>
        <v>21.501234567901218</v>
      </c>
      <c r="L89" s="3">
        <v>0.99037500000000001</v>
      </c>
      <c r="M89" s="3">
        <f t="shared" si="13"/>
        <v>21.542962962962914</v>
      </c>
      <c r="N89" s="2">
        <v>0.99058769999999996</v>
      </c>
      <c r="O89" s="2">
        <f t="shared" si="15"/>
        <v>21.995802469135754</v>
      </c>
    </row>
    <row r="90" spans="1:15" x14ac:dyDescent="0.25">
      <c r="D90">
        <f t="shared" si="14"/>
        <v>82</v>
      </c>
      <c r="E90">
        <f t="shared" si="8"/>
        <v>146.46250000000001</v>
      </c>
      <c r="F90">
        <f t="shared" si="9"/>
        <v>148.36250000000001</v>
      </c>
      <c r="G90">
        <f t="shared" si="10"/>
        <v>249.96250000000001</v>
      </c>
      <c r="H90" s="3">
        <v>0.98858440000000003</v>
      </c>
      <c r="I90" s="3">
        <f t="shared" si="11"/>
        <v>19.217195121951217</v>
      </c>
      <c r="J90" s="2">
        <v>0.99061929999999998</v>
      </c>
      <c r="K90" s="2">
        <f t="shared" si="12"/>
        <v>21.591463414634109</v>
      </c>
      <c r="L90" s="3">
        <v>0.99064700000000006</v>
      </c>
      <c r="M90" s="3">
        <f t="shared" si="13"/>
        <v>21.611951219512207</v>
      </c>
      <c r="N90" s="2">
        <v>0.99082440000000005</v>
      </c>
      <c r="O90" s="2">
        <f t="shared" si="15"/>
        <v>22.016219512195182</v>
      </c>
    </row>
    <row r="91" spans="1:15" x14ac:dyDescent="0.25">
      <c r="D91">
        <f t="shared" si="14"/>
        <v>83</v>
      </c>
      <c r="E91">
        <f t="shared" si="8"/>
        <v>148.04999999999998</v>
      </c>
      <c r="F91">
        <f t="shared" si="9"/>
        <v>149.94999999999999</v>
      </c>
      <c r="G91">
        <f t="shared" si="10"/>
        <v>251.54999999999998</v>
      </c>
      <c r="H91" s="3">
        <v>0.98884079999999996</v>
      </c>
      <c r="I91" s="3">
        <f t="shared" si="11"/>
        <v>19.294578313252931</v>
      </c>
      <c r="J91" s="2">
        <v>0.9909616</v>
      </c>
      <c r="K91" s="2">
        <f t="shared" si="12"/>
        <v>21.743734939759022</v>
      </c>
      <c r="L91" s="3">
        <v>0.9909116</v>
      </c>
      <c r="M91" s="3">
        <f t="shared" si="13"/>
        <v>21.670361445783083</v>
      </c>
      <c r="N91" s="2">
        <v>0.99110640000000005</v>
      </c>
      <c r="O91" s="2">
        <f t="shared" si="15"/>
        <v>22.09072289156633</v>
      </c>
    </row>
    <row r="92" spans="1:15" x14ac:dyDescent="0.25">
      <c r="D92">
        <f t="shared" si="14"/>
        <v>84</v>
      </c>
      <c r="E92">
        <f t="shared" si="8"/>
        <v>149.63749999999999</v>
      </c>
      <c r="F92">
        <f t="shared" si="9"/>
        <v>151.53749999999999</v>
      </c>
      <c r="G92">
        <f t="shared" si="10"/>
        <v>253.13749999999999</v>
      </c>
      <c r="H92" s="3">
        <v>0.98932799999999999</v>
      </c>
      <c r="I92" s="3">
        <f t="shared" si="11"/>
        <v>19.644880952380895</v>
      </c>
      <c r="J92" s="2">
        <v>0.99139129999999998</v>
      </c>
      <c r="K92" s="2">
        <f t="shared" si="12"/>
        <v>21.996428571428531</v>
      </c>
      <c r="L92" s="3">
        <v>0.99118320000000004</v>
      </c>
      <c r="M92" s="3">
        <f t="shared" si="13"/>
        <v>21.735714285714284</v>
      </c>
      <c r="N92" s="2">
        <v>0.99128590000000005</v>
      </c>
      <c r="O92" s="2">
        <f t="shared" si="15"/>
        <v>22.041428571428632</v>
      </c>
    </row>
    <row r="93" spans="1:15" x14ac:dyDescent="0.25">
      <c r="D93">
        <f t="shared" si="14"/>
        <v>85</v>
      </c>
      <c r="E93">
        <f t="shared" si="8"/>
        <v>151.22499999999999</v>
      </c>
      <c r="F93">
        <f t="shared" si="9"/>
        <v>153.125</v>
      </c>
      <c r="G93">
        <f t="shared" si="10"/>
        <v>254.72499999999999</v>
      </c>
      <c r="H93" s="3">
        <v>0.99066739999999998</v>
      </c>
      <c r="I93" s="3">
        <f t="shared" si="11"/>
        <v>20.989529411764639</v>
      </c>
      <c r="J93" s="2">
        <v>0.99178699999999997</v>
      </c>
      <c r="K93" s="2">
        <f t="shared" si="12"/>
        <v>22.203176470588193</v>
      </c>
      <c r="L93" s="3">
        <v>0.99141190000000001</v>
      </c>
      <c r="M93" s="3">
        <f t="shared" si="13"/>
        <v>21.749058823529374</v>
      </c>
      <c r="N93" s="2">
        <v>0.99153119999999995</v>
      </c>
      <c r="O93" s="2">
        <f t="shared" si="15"/>
        <v>22.070705882352875</v>
      </c>
    </row>
    <row r="94" spans="1:15" x14ac:dyDescent="0.25">
      <c r="D94">
        <f t="shared" si="14"/>
        <v>86</v>
      </c>
      <c r="E94">
        <f t="shared" si="8"/>
        <v>152.8125</v>
      </c>
      <c r="F94">
        <f t="shared" si="9"/>
        <v>154.71250000000001</v>
      </c>
      <c r="G94">
        <f t="shared" si="10"/>
        <v>256.3125</v>
      </c>
      <c r="H94" s="3">
        <v>0.99157459999999997</v>
      </c>
      <c r="I94" s="3">
        <f t="shared" si="11"/>
        <v>21.800348837209231</v>
      </c>
      <c r="J94" s="2">
        <v>0.99190029999999996</v>
      </c>
      <c r="K94" s="2">
        <f t="shared" si="12"/>
        <v>22.076744186046451</v>
      </c>
      <c r="L94" s="3">
        <v>0.99175159999999996</v>
      </c>
      <c r="M94" s="3">
        <f t="shared" si="13"/>
        <v>21.891162790697571</v>
      </c>
      <c r="N94" s="2">
        <v>0.99163400000000002</v>
      </c>
      <c r="O94" s="2">
        <f t="shared" si="15"/>
        <v>21.93360465116281</v>
      </c>
    </row>
    <row r="95" spans="1:15" x14ac:dyDescent="0.25">
      <c r="D95">
        <f t="shared" si="14"/>
        <v>87</v>
      </c>
      <c r="E95">
        <f t="shared" si="8"/>
        <v>154.4</v>
      </c>
      <c r="F95">
        <f t="shared" si="9"/>
        <v>156.30000000000001</v>
      </c>
      <c r="G95">
        <f t="shared" si="10"/>
        <v>257.89999999999998</v>
      </c>
      <c r="H95" s="3">
        <v>0.99162380000000006</v>
      </c>
      <c r="I95" s="3">
        <f t="shared" si="11"/>
        <v>21.606321839080486</v>
      </c>
      <c r="J95" s="2">
        <v>0.99207020000000001</v>
      </c>
      <c r="K95" s="2">
        <f t="shared" si="12"/>
        <v>22.018275862068968</v>
      </c>
      <c r="L95" s="3">
        <v>0.99185319999999999</v>
      </c>
      <c r="M95" s="3">
        <f t="shared" si="13"/>
        <v>21.756321839080396</v>
      </c>
      <c r="N95" s="2">
        <v>0.99182409999999999</v>
      </c>
      <c r="O95" s="2">
        <f t="shared" si="15"/>
        <v>21.899999999999984</v>
      </c>
    </row>
    <row r="96" spans="1:15" x14ac:dyDescent="0.25">
      <c r="D96">
        <f t="shared" si="14"/>
        <v>88</v>
      </c>
      <c r="E96">
        <f t="shared" si="8"/>
        <v>155.98749999999998</v>
      </c>
      <c r="F96">
        <f t="shared" si="9"/>
        <v>157.88749999999999</v>
      </c>
      <c r="G96">
        <f t="shared" si="10"/>
        <v>259.48749999999995</v>
      </c>
      <c r="H96" s="3">
        <v>0.99163210000000002</v>
      </c>
      <c r="I96" s="3">
        <f t="shared" si="11"/>
        <v>21.370227272727252</v>
      </c>
      <c r="J96" s="2">
        <v>0.99220580000000003</v>
      </c>
      <c r="K96" s="2">
        <f t="shared" si="12"/>
        <v>21.922159090909108</v>
      </c>
      <c r="L96" s="3">
        <v>0.99195409999999995</v>
      </c>
      <c r="M96" s="3">
        <f t="shared" si="13"/>
        <v>21.623749999999891</v>
      </c>
      <c r="N96" s="2">
        <v>0.99202009999999996</v>
      </c>
      <c r="O96" s="2">
        <f t="shared" si="15"/>
        <v>21.873863636363591</v>
      </c>
    </row>
    <row r="97" spans="4:15" x14ac:dyDescent="0.25">
      <c r="D97">
        <f t="shared" si="14"/>
        <v>89</v>
      </c>
      <c r="E97">
        <f t="shared" si="8"/>
        <v>157.57499999999999</v>
      </c>
      <c r="F97">
        <f t="shared" si="9"/>
        <v>159.47499999999999</v>
      </c>
      <c r="G97">
        <f t="shared" si="10"/>
        <v>261.07499999999999</v>
      </c>
      <c r="H97" s="3">
        <v>0.9916488</v>
      </c>
      <c r="I97" s="3">
        <f t="shared" si="11"/>
        <v>21.148876404494342</v>
      </c>
      <c r="J97" s="2">
        <v>0.99232390000000004</v>
      </c>
      <c r="K97" s="2">
        <f t="shared" si="12"/>
        <v>21.808539325842727</v>
      </c>
      <c r="L97" s="3">
        <v>0.99207520000000005</v>
      </c>
      <c r="M97" s="3">
        <f t="shared" si="13"/>
        <v>21.516853932584269</v>
      </c>
      <c r="N97" s="2">
        <v>0.99221999999999999</v>
      </c>
      <c r="O97" s="2">
        <f t="shared" si="15"/>
        <v>21.852696629213472</v>
      </c>
    </row>
    <row r="98" spans="4:15" x14ac:dyDescent="0.25">
      <c r="D98">
        <f t="shared" si="14"/>
        <v>90</v>
      </c>
      <c r="E98">
        <f t="shared" si="8"/>
        <v>159.16249999999999</v>
      </c>
      <c r="F98">
        <f t="shared" si="9"/>
        <v>161.0625</v>
      </c>
      <c r="G98">
        <f t="shared" si="10"/>
        <v>262.66250000000002</v>
      </c>
      <c r="H98" s="3">
        <v>0.99167190000000005</v>
      </c>
      <c r="I98" s="3">
        <f t="shared" si="11"/>
        <v>20.939555555555575</v>
      </c>
      <c r="J98" s="2">
        <v>0.99243890000000001</v>
      </c>
      <c r="K98" s="2">
        <f t="shared" si="12"/>
        <v>21.694000000000003</v>
      </c>
      <c r="L98" s="3">
        <v>0.99222350000000004</v>
      </c>
      <c r="M98" s="3">
        <f t="shared" si="13"/>
        <v>21.442555555555543</v>
      </c>
      <c r="N98" s="2">
        <v>0.99248040000000004</v>
      </c>
      <c r="O98" s="2">
        <f t="shared" si="15"/>
        <v>21.899222222222267</v>
      </c>
    </row>
    <row r="99" spans="4:15" x14ac:dyDescent="0.25">
      <c r="D99">
        <f t="shared" si="14"/>
        <v>91</v>
      </c>
      <c r="E99">
        <f t="shared" si="8"/>
        <v>160.75</v>
      </c>
      <c r="F99">
        <f t="shared" si="9"/>
        <v>162.65</v>
      </c>
      <c r="G99">
        <f t="shared" si="10"/>
        <v>264.25</v>
      </c>
      <c r="H99" s="3">
        <v>0.99169350000000001</v>
      </c>
      <c r="I99" s="3">
        <f t="shared" si="11"/>
        <v>20.733186813186784</v>
      </c>
      <c r="J99" s="2">
        <v>0.99255649999999995</v>
      </c>
      <c r="K99" s="2">
        <f t="shared" si="12"/>
        <v>21.584835164835102</v>
      </c>
      <c r="L99" s="3">
        <v>0.99239710000000003</v>
      </c>
      <c r="M99" s="3">
        <f t="shared" si="13"/>
        <v>21.397692307692292</v>
      </c>
      <c r="N99" s="2">
        <v>0.99261140000000003</v>
      </c>
      <c r="O99" s="2">
        <f t="shared" si="15"/>
        <v>21.802527472527508</v>
      </c>
    </row>
    <row r="100" spans="4:15" x14ac:dyDescent="0.25">
      <c r="D100">
        <f t="shared" si="14"/>
        <v>92</v>
      </c>
      <c r="E100">
        <f t="shared" si="8"/>
        <v>162.33750000000001</v>
      </c>
      <c r="F100">
        <f t="shared" si="9"/>
        <v>164.23750000000001</v>
      </c>
      <c r="G100">
        <f t="shared" si="10"/>
        <v>265.83749999999998</v>
      </c>
      <c r="H100" s="3">
        <v>0.99172009999999999</v>
      </c>
      <c r="I100" s="3">
        <f t="shared" si="11"/>
        <v>20.536739130434739</v>
      </c>
      <c r="J100" s="2">
        <v>0.99268089999999998</v>
      </c>
      <c r="K100" s="2">
        <f t="shared" si="12"/>
        <v>21.48543478260866</v>
      </c>
      <c r="L100" s="3">
        <v>0.99258230000000003</v>
      </c>
      <c r="M100" s="3">
        <f t="shared" si="13"/>
        <v>21.366413043478243</v>
      </c>
      <c r="N100" s="2">
        <v>0.99280219999999997</v>
      </c>
      <c r="O100" s="2">
        <f t="shared" si="15"/>
        <v>21.772934782608662</v>
      </c>
    </row>
    <row r="101" spans="4:15" x14ac:dyDescent="0.25">
      <c r="D101">
        <f t="shared" si="14"/>
        <v>93</v>
      </c>
      <c r="E101">
        <f t="shared" si="8"/>
        <v>163.92499999999998</v>
      </c>
      <c r="F101">
        <f t="shared" si="9"/>
        <v>165.82499999999999</v>
      </c>
      <c r="G101">
        <f t="shared" si="10"/>
        <v>267.42499999999995</v>
      </c>
      <c r="H101" s="3">
        <v>0.99175219999999997</v>
      </c>
      <c r="I101" s="3">
        <f t="shared" si="11"/>
        <v>20.350430107526819</v>
      </c>
      <c r="J101" s="2">
        <v>0.99281439999999999</v>
      </c>
      <c r="K101" s="2">
        <f t="shared" si="12"/>
        <v>21.397956989247287</v>
      </c>
      <c r="L101" s="3">
        <v>0.99277780000000004</v>
      </c>
      <c r="M101" s="3">
        <f t="shared" si="13"/>
        <v>21.346881720430105</v>
      </c>
      <c r="N101" s="2">
        <v>0.99299059999999995</v>
      </c>
      <c r="O101" s="2">
        <f t="shared" si="15"/>
        <v>21.741397849462306</v>
      </c>
    </row>
    <row r="102" spans="4:15" x14ac:dyDescent="0.25">
      <c r="D102">
        <f t="shared" si="14"/>
        <v>94</v>
      </c>
      <c r="E102">
        <f t="shared" si="8"/>
        <v>165.51249999999999</v>
      </c>
      <c r="F102">
        <f t="shared" si="9"/>
        <v>167.41249999999999</v>
      </c>
      <c r="G102">
        <f t="shared" si="10"/>
        <v>269.01249999999999</v>
      </c>
      <c r="H102" s="3">
        <v>0.99179539999999999</v>
      </c>
      <c r="I102" s="3">
        <f t="shared" si="11"/>
        <v>20.179893617021232</v>
      </c>
      <c r="J102" s="2">
        <v>0.99296050000000002</v>
      </c>
      <c r="K102" s="2">
        <f t="shared" si="12"/>
        <v>21.325744680851081</v>
      </c>
      <c r="L102" s="3">
        <v>0.99297429999999998</v>
      </c>
      <c r="M102" s="3">
        <f t="shared" si="13"/>
        <v>21.328829787233968</v>
      </c>
      <c r="N102" s="2">
        <v>0.99317529999999998</v>
      </c>
      <c r="O102" s="2">
        <f t="shared" si="15"/>
        <v>21.706595744680833</v>
      </c>
    </row>
    <row r="103" spans="4:15" x14ac:dyDescent="0.25">
      <c r="D103">
        <f t="shared" si="14"/>
        <v>95</v>
      </c>
      <c r="E103">
        <f t="shared" si="8"/>
        <v>167.1</v>
      </c>
      <c r="F103">
        <f t="shared" si="9"/>
        <v>169</v>
      </c>
      <c r="G103">
        <f t="shared" si="10"/>
        <v>270.60000000000002</v>
      </c>
      <c r="H103" s="3">
        <v>0.99184879999999997</v>
      </c>
      <c r="I103" s="3">
        <f t="shared" si="11"/>
        <v>20.023684210526255</v>
      </c>
      <c r="J103" s="2">
        <v>0.99312250000000002</v>
      </c>
      <c r="K103" s="2">
        <f t="shared" si="12"/>
        <v>21.271789473684219</v>
      </c>
      <c r="L103" s="3">
        <v>0.99317580000000005</v>
      </c>
      <c r="M103" s="3">
        <f t="shared" si="13"/>
        <v>21.316421052631586</v>
      </c>
      <c r="N103" s="2">
        <v>0.99335770000000001</v>
      </c>
      <c r="O103" s="2">
        <f t="shared" si="15"/>
        <v>21.670105263157907</v>
      </c>
    </row>
    <row r="104" spans="4:15" x14ac:dyDescent="0.25">
      <c r="D104">
        <f t="shared" si="14"/>
        <v>96</v>
      </c>
      <c r="E104">
        <f t="shared" si="8"/>
        <v>168.6875</v>
      </c>
      <c r="F104">
        <f t="shared" si="9"/>
        <v>170.58750000000001</v>
      </c>
      <c r="G104">
        <f t="shared" si="10"/>
        <v>272.1875</v>
      </c>
      <c r="H104" s="3">
        <v>0.99192119999999995</v>
      </c>
      <c r="I104" s="3">
        <f t="shared" si="11"/>
        <v>19.890520833333245</v>
      </c>
      <c r="J104" s="2">
        <v>0.99330589999999996</v>
      </c>
      <c r="K104" s="2">
        <f t="shared" si="12"/>
        <v>21.241249999999951</v>
      </c>
      <c r="L104" s="3">
        <v>0.99337350000000002</v>
      </c>
      <c r="M104" s="3">
        <f t="shared" si="13"/>
        <v>21.300312499999972</v>
      </c>
      <c r="N104" s="2">
        <v>0.99353659999999999</v>
      </c>
      <c r="O104" s="2">
        <f t="shared" si="15"/>
        <v>21.630729166666658</v>
      </c>
    </row>
    <row r="105" spans="4:15" x14ac:dyDescent="0.25">
      <c r="D105">
        <f t="shared" si="14"/>
        <v>97</v>
      </c>
      <c r="E105">
        <f t="shared" si="8"/>
        <v>170.27500000000001</v>
      </c>
      <c r="F105">
        <f t="shared" si="9"/>
        <v>172.17500000000001</v>
      </c>
      <c r="G105">
        <f t="shared" si="10"/>
        <v>273.77499999999998</v>
      </c>
      <c r="H105" s="3">
        <v>0.99202539999999995</v>
      </c>
      <c r="I105" s="3">
        <f t="shared" si="11"/>
        <v>19.792886597938057</v>
      </c>
      <c r="J105" s="2">
        <v>0.99351679999999998</v>
      </c>
      <c r="K105" s="2">
        <f t="shared" si="12"/>
        <v>21.239690721649453</v>
      </c>
      <c r="L105" s="3">
        <v>0.99357569999999995</v>
      </c>
      <c r="M105" s="3">
        <f t="shared" si="13"/>
        <v>21.289175257731863</v>
      </c>
      <c r="N105" s="2">
        <v>0.99371339999999997</v>
      </c>
      <c r="O105" s="2">
        <f t="shared" si="15"/>
        <v>21.589999999999968</v>
      </c>
    </row>
    <row r="106" spans="4:15" x14ac:dyDescent="0.25">
      <c r="D106">
        <f t="shared" si="14"/>
        <v>98</v>
      </c>
      <c r="E106">
        <f t="shared" si="8"/>
        <v>171.86249999999998</v>
      </c>
      <c r="F106">
        <f t="shared" si="9"/>
        <v>173.76249999999999</v>
      </c>
      <c r="G106">
        <f t="shared" si="10"/>
        <v>275.36249999999995</v>
      </c>
      <c r="H106" s="3">
        <v>0.99218969999999995</v>
      </c>
      <c r="I106" s="3">
        <f t="shared" si="11"/>
        <v>19.758571428571347</v>
      </c>
      <c r="J106" s="2">
        <v>0.99376600000000004</v>
      </c>
      <c r="K106" s="2">
        <f t="shared" si="12"/>
        <v>21.277244897959211</v>
      </c>
      <c r="L106" s="3">
        <v>0.99377210000000005</v>
      </c>
      <c r="M106" s="3">
        <f t="shared" si="13"/>
        <v>21.27234693877551</v>
      </c>
      <c r="N106" s="2">
        <v>0.99392360000000002</v>
      </c>
      <c r="O106" s="2">
        <f t="shared" si="15"/>
        <v>21.584183673469408</v>
      </c>
    </row>
    <row r="107" spans="4:15" x14ac:dyDescent="0.25">
      <c r="D107">
        <f t="shared" si="14"/>
        <v>99</v>
      </c>
      <c r="E107">
        <f t="shared" si="8"/>
        <v>173.45</v>
      </c>
      <c r="F107">
        <f t="shared" si="9"/>
        <v>175.35</v>
      </c>
      <c r="G107">
        <f t="shared" si="10"/>
        <v>276.95</v>
      </c>
      <c r="H107" s="3">
        <v>0.99248919999999996</v>
      </c>
      <c r="I107" s="3">
        <f t="shared" si="11"/>
        <v>19.861515151515079</v>
      </c>
      <c r="J107" s="2">
        <v>0.99407579999999995</v>
      </c>
      <c r="K107" s="2">
        <f t="shared" si="12"/>
        <v>21.375252525252471</v>
      </c>
      <c r="L107" s="3">
        <v>0.99397380000000002</v>
      </c>
      <c r="M107" s="3">
        <f t="shared" si="13"/>
        <v>21.261212121212093</v>
      </c>
      <c r="N107" s="2">
        <v>0.99405809999999994</v>
      </c>
      <c r="O107" s="2">
        <f t="shared" si="15"/>
        <v>21.502020202020145</v>
      </c>
    </row>
    <row r="108" spans="4:15" x14ac:dyDescent="0.25">
      <c r="D108">
        <f t="shared" si="14"/>
        <v>100</v>
      </c>
      <c r="E108">
        <f t="shared" si="8"/>
        <v>175.03749999999999</v>
      </c>
      <c r="F108">
        <f t="shared" si="9"/>
        <v>176.9375</v>
      </c>
      <c r="G108">
        <f t="shared" si="10"/>
        <v>278.53750000000002</v>
      </c>
      <c r="H108" s="3">
        <v>0.99322580000000005</v>
      </c>
      <c r="I108" s="3">
        <f t="shared" si="11"/>
        <v>20.399500000000014</v>
      </c>
      <c r="J108" s="2">
        <v>0.99439829999999996</v>
      </c>
      <c r="K108" s="2">
        <f t="shared" si="12"/>
        <v>21.483999999999945</v>
      </c>
      <c r="L108" s="3">
        <v>0.99417239999999996</v>
      </c>
      <c r="M108" s="3">
        <f t="shared" si="13"/>
        <v>21.247199999999911</v>
      </c>
      <c r="N108" s="2">
        <v>0.9942259</v>
      </c>
      <c r="O108" s="2">
        <f t="shared" si="15"/>
        <v>21.454799999999995</v>
      </c>
    </row>
    <row r="109" spans="4:15" x14ac:dyDescent="0.25">
      <c r="D109">
        <f t="shared" si="14"/>
        <v>101</v>
      </c>
      <c r="E109">
        <f t="shared" si="8"/>
        <v>176.625</v>
      </c>
      <c r="F109">
        <f t="shared" si="9"/>
        <v>178.52500000000001</v>
      </c>
      <c r="G109">
        <f t="shared" si="10"/>
        <v>280.125</v>
      </c>
      <c r="H109" s="3">
        <v>0.99429540000000005</v>
      </c>
      <c r="I109" s="3">
        <f t="shared" si="11"/>
        <v>21.256534653465362</v>
      </c>
      <c r="J109" s="2">
        <v>0.99452859999999998</v>
      </c>
      <c r="K109" s="2">
        <f t="shared" si="12"/>
        <v>21.400297029702948</v>
      </c>
      <c r="L109" s="3">
        <v>0.99436049999999998</v>
      </c>
      <c r="M109" s="3">
        <f t="shared" si="13"/>
        <v>21.223069306930629</v>
      </c>
      <c r="N109" s="2">
        <v>0.99437189999999998</v>
      </c>
      <c r="O109" s="2">
        <f t="shared" si="15"/>
        <v>21.386930693069285</v>
      </c>
    </row>
    <row r="110" spans="4:15" x14ac:dyDescent="0.25">
      <c r="D110">
        <f t="shared" si="14"/>
        <v>102</v>
      </c>
      <c r="E110">
        <f t="shared" si="8"/>
        <v>178.21250000000001</v>
      </c>
      <c r="F110">
        <f t="shared" si="9"/>
        <v>180.11250000000001</v>
      </c>
      <c r="G110">
        <f t="shared" si="10"/>
        <v>281.71249999999998</v>
      </c>
      <c r="H110" s="3">
        <v>0.99437750000000003</v>
      </c>
      <c r="I110" s="3">
        <f t="shared" si="11"/>
        <v>21.128627450980385</v>
      </c>
      <c r="J110" s="2">
        <v>0.99468820000000002</v>
      </c>
      <c r="K110" s="2">
        <f t="shared" si="12"/>
        <v>21.346960784313737</v>
      </c>
      <c r="L110" s="3">
        <v>0.99447339999999995</v>
      </c>
      <c r="M110" s="3">
        <f t="shared" si="13"/>
        <v>21.125686274509711</v>
      </c>
      <c r="N110" s="2">
        <v>0.99451049999999996</v>
      </c>
      <c r="O110" s="2">
        <f t="shared" si="15"/>
        <v>21.313137254901925</v>
      </c>
    </row>
    <row r="111" spans="4:15" x14ac:dyDescent="0.25">
      <c r="D111">
        <f t="shared" si="14"/>
        <v>103</v>
      </c>
      <c r="E111">
        <f t="shared" si="8"/>
        <v>179.79999999999998</v>
      </c>
      <c r="F111">
        <f t="shared" si="9"/>
        <v>181.7</v>
      </c>
      <c r="G111">
        <f t="shared" si="10"/>
        <v>283.29999999999995</v>
      </c>
      <c r="H111" s="3">
        <v>0.99464810000000003</v>
      </c>
      <c r="I111" s="3">
        <f t="shared" si="11"/>
        <v>21.186213592233013</v>
      </c>
      <c r="J111" s="2">
        <v>0.99485769999999996</v>
      </c>
      <c r="K111" s="2">
        <f t="shared" si="12"/>
        <v>21.304271844660143</v>
      </c>
      <c r="L111" s="3">
        <v>0.99472000000000005</v>
      </c>
      <c r="M111" s="3">
        <f t="shared" si="13"/>
        <v>21.160000000000004</v>
      </c>
      <c r="N111" s="2">
        <v>0.99468369999999995</v>
      </c>
      <c r="O111" s="2">
        <f t="shared" si="15"/>
        <v>21.274368932038783</v>
      </c>
    </row>
    <row r="112" spans="4:15" x14ac:dyDescent="0.25">
      <c r="D112">
        <f t="shared" si="14"/>
        <v>104</v>
      </c>
      <c r="E112">
        <f t="shared" si="8"/>
        <v>181.38749999999999</v>
      </c>
      <c r="F112">
        <f t="shared" si="9"/>
        <v>183.28749999999999</v>
      </c>
      <c r="G112">
        <f t="shared" si="10"/>
        <v>284.88749999999999</v>
      </c>
      <c r="H112" s="3">
        <v>0.99468650000000003</v>
      </c>
      <c r="I112" s="3">
        <f t="shared" si="11"/>
        <v>21.019423076923072</v>
      </c>
      <c r="J112" s="2">
        <v>0.99492630000000004</v>
      </c>
      <c r="K112" s="2">
        <f t="shared" si="12"/>
        <v>21.165384615384646</v>
      </c>
      <c r="L112" s="3">
        <v>0.99480800000000003</v>
      </c>
      <c r="M112" s="3">
        <f t="shared" si="13"/>
        <v>21.041153846153826</v>
      </c>
      <c r="N112" s="2">
        <v>0.99481569999999997</v>
      </c>
      <c r="O112" s="2">
        <f t="shared" si="15"/>
        <v>21.19673076923074</v>
      </c>
    </row>
    <row r="113" spans="4:15" x14ac:dyDescent="0.25">
      <c r="D113">
        <f t="shared" si="14"/>
        <v>105</v>
      </c>
      <c r="E113">
        <f t="shared" si="8"/>
        <v>182.97499999999999</v>
      </c>
      <c r="F113">
        <f t="shared" si="9"/>
        <v>184.875</v>
      </c>
      <c r="G113">
        <f t="shared" si="10"/>
        <v>286.47500000000002</v>
      </c>
      <c r="H113" s="3">
        <v>0.99469770000000002</v>
      </c>
      <c r="I113" s="3">
        <f t="shared" si="11"/>
        <v>20.829904761904746</v>
      </c>
      <c r="J113" s="2">
        <v>0.99503969999999997</v>
      </c>
      <c r="K113" s="2">
        <f t="shared" si="12"/>
        <v>21.071809523809488</v>
      </c>
      <c r="L113" s="3">
        <v>0.99488270000000001</v>
      </c>
      <c r="M113" s="3">
        <f t="shared" si="13"/>
        <v>20.911904761904726</v>
      </c>
      <c r="N113" s="2">
        <v>0.99488540000000003</v>
      </c>
      <c r="O113" s="2">
        <f t="shared" si="15"/>
        <v>21.061238095238124</v>
      </c>
    </row>
    <row r="114" spans="4:15" x14ac:dyDescent="0.25">
      <c r="D114">
        <f t="shared" si="14"/>
        <v>106</v>
      </c>
      <c r="E114">
        <f t="shared" si="8"/>
        <v>184.5625</v>
      </c>
      <c r="F114">
        <f t="shared" si="9"/>
        <v>186.46250000000001</v>
      </c>
      <c r="G114">
        <f t="shared" si="10"/>
        <v>288.0625</v>
      </c>
      <c r="H114" s="3">
        <v>0.9947047</v>
      </c>
      <c r="I114" s="3">
        <f t="shared" si="11"/>
        <v>20.639999999999969</v>
      </c>
      <c r="J114" s="2">
        <v>0.99512780000000001</v>
      </c>
      <c r="K114" s="2">
        <f t="shared" si="12"/>
        <v>20.956132075471697</v>
      </c>
      <c r="L114" s="3">
        <v>0.99495849999999997</v>
      </c>
      <c r="M114" s="3">
        <f t="shared" si="13"/>
        <v>20.786132075471624</v>
      </c>
      <c r="N114" s="2">
        <v>0.99502729999999995</v>
      </c>
      <c r="O114" s="2">
        <f t="shared" si="15"/>
        <v>20.996415094339575</v>
      </c>
    </row>
    <row r="115" spans="4:15" x14ac:dyDescent="0.25">
      <c r="D115">
        <f t="shared" si="14"/>
        <v>107</v>
      </c>
      <c r="E115">
        <f t="shared" si="8"/>
        <v>186.15</v>
      </c>
      <c r="F115">
        <f t="shared" si="9"/>
        <v>188.05</v>
      </c>
      <c r="G115">
        <f t="shared" si="10"/>
        <v>289.64999999999998</v>
      </c>
      <c r="H115" s="3">
        <v>0.99471949999999998</v>
      </c>
      <c r="I115" s="3">
        <f t="shared" si="11"/>
        <v>20.460934579439204</v>
      </c>
      <c r="J115" s="2">
        <v>0.99520900000000001</v>
      </c>
      <c r="K115" s="2">
        <f t="shared" si="12"/>
        <v>20.836168224299069</v>
      </c>
      <c r="L115" s="3">
        <v>0.99505180000000004</v>
      </c>
      <c r="M115" s="3">
        <f t="shared" si="13"/>
        <v>20.679065420560747</v>
      </c>
      <c r="N115" s="2">
        <v>0.99516819999999995</v>
      </c>
      <c r="O115" s="2">
        <f t="shared" si="15"/>
        <v>20.931869158878452</v>
      </c>
    </row>
    <row r="116" spans="4:15" x14ac:dyDescent="0.25">
      <c r="D116">
        <f t="shared" si="14"/>
        <v>108</v>
      </c>
      <c r="E116">
        <f t="shared" si="8"/>
        <v>187.73749999999998</v>
      </c>
      <c r="F116">
        <f t="shared" si="9"/>
        <v>189.63749999999999</v>
      </c>
      <c r="G116">
        <f t="shared" si="10"/>
        <v>291.23749999999995</v>
      </c>
      <c r="H116" s="3">
        <v>0.99473259999999997</v>
      </c>
      <c r="I116" s="3">
        <f t="shared" si="11"/>
        <v>20.28361111111105</v>
      </c>
      <c r="J116" s="2">
        <v>0.99529000000000001</v>
      </c>
      <c r="K116" s="2">
        <f t="shared" si="12"/>
        <v>20.71824074074074</v>
      </c>
      <c r="L116" s="3">
        <v>0.99516360000000004</v>
      </c>
      <c r="M116" s="3">
        <f t="shared" si="13"/>
        <v>20.591111111111104</v>
      </c>
      <c r="N116" s="2">
        <v>0.9953071</v>
      </c>
      <c r="O116" s="2">
        <f t="shared" si="15"/>
        <v>20.866666666666667</v>
      </c>
    </row>
    <row r="117" spans="4:15" x14ac:dyDescent="0.25">
      <c r="D117">
        <f t="shared" si="14"/>
        <v>109</v>
      </c>
      <c r="E117">
        <f t="shared" si="8"/>
        <v>189.32499999999999</v>
      </c>
      <c r="F117">
        <f t="shared" si="9"/>
        <v>191.22499999999999</v>
      </c>
      <c r="G117">
        <f t="shared" si="10"/>
        <v>292.82499999999999</v>
      </c>
      <c r="H117" s="3">
        <v>0.99474850000000004</v>
      </c>
      <c r="I117" s="3">
        <f t="shared" si="11"/>
        <v>20.112110091743123</v>
      </c>
      <c r="J117" s="2">
        <v>0.99537410000000004</v>
      </c>
      <c r="K117" s="2">
        <f t="shared" si="12"/>
        <v>20.605321100917461</v>
      </c>
      <c r="L117" s="3">
        <v>0.99529080000000003</v>
      </c>
      <c r="M117" s="3">
        <f t="shared" si="13"/>
        <v>20.518899082568794</v>
      </c>
      <c r="N117" s="2">
        <v>0.99544440000000001</v>
      </c>
      <c r="O117" s="2">
        <f t="shared" si="15"/>
        <v>20.801192660550466</v>
      </c>
    </row>
    <row r="118" spans="4:15" x14ac:dyDescent="0.25">
      <c r="D118">
        <f t="shared" si="14"/>
        <v>110</v>
      </c>
      <c r="E118">
        <f t="shared" si="8"/>
        <v>190.91249999999999</v>
      </c>
      <c r="F118">
        <f t="shared" si="9"/>
        <v>192.8125</v>
      </c>
      <c r="G118">
        <f t="shared" si="10"/>
        <v>294.41250000000002</v>
      </c>
      <c r="H118" s="3">
        <v>0.99476819999999999</v>
      </c>
      <c r="I118" s="3">
        <f t="shared" si="11"/>
        <v>19.947181818181782</v>
      </c>
      <c r="J118" s="2">
        <v>0.99546409999999996</v>
      </c>
      <c r="K118" s="2">
        <f t="shared" si="12"/>
        <v>20.499818181818142</v>
      </c>
      <c r="L118" s="3">
        <v>0.99542430000000004</v>
      </c>
      <c r="M118" s="3">
        <f t="shared" si="13"/>
        <v>20.453727272727267</v>
      </c>
      <c r="N118" s="2">
        <v>0.9955792</v>
      </c>
      <c r="O118" s="2">
        <f t="shared" si="15"/>
        <v>20.734636363636362</v>
      </c>
    </row>
    <row r="119" spans="4:15" x14ac:dyDescent="0.25">
      <c r="D119">
        <f t="shared" si="14"/>
        <v>111</v>
      </c>
      <c r="E119">
        <f t="shared" si="8"/>
        <v>192.5</v>
      </c>
      <c r="F119">
        <f t="shared" si="9"/>
        <v>194.4</v>
      </c>
      <c r="G119">
        <f t="shared" si="10"/>
        <v>296</v>
      </c>
      <c r="H119" s="3">
        <v>0.99479070000000003</v>
      </c>
      <c r="I119" s="3">
        <f t="shared" si="11"/>
        <v>19.787747747747744</v>
      </c>
      <c r="J119" s="2">
        <v>0.99556149999999999</v>
      </c>
      <c r="K119" s="2">
        <f t="shared" si="12"/>
        <v>20.402882882882864</v>
      </c>
      <c r="L119" s="3">
        <v>0.99556409999999995</v>
      </c>
      <c r="M119" s="3">
        <f t="shared" si="13"/>
        <v>20.395405405405324</v>
      </c>
      <c r="N119" s="2">
        <v>0.9957125</v>
      </c>
      <c r="O119" s="2">
        <f t="shared" si="15"/>
        <v>20.667927927927927</v>
      </c>
    </row>
    <row r="120" spans="4:15" x14ac:dyDescent="0.25">
      <c r="D120">
        <f t="shared" si="14"/>
        <v>112</v>
      </c>
      <c r="E120">
        <f t="shared" si="8"/>
        <v>194.08750000000001</v>
      </c>
      <c r="F120">
        <f t="shared" si="9"/>
        <v>195.98750000000001</v>
      </c>
      <c r="G120">
        <f t="shared" si="10"/>
        <v>297.58749999999998</v>
      </c>
      <c r="H120" s="3">
        <v>0.99482429999999999</v>
      </c>
      <c r="I120" s="3">
        <f t="shared" si="11"/>
        <v>19.641071428571394</v>
      </c>
      <c r="J120" s="2">
        <v>0.99566929999999998</v>
      </c>
      <c r="K120" s="2">
        <f t="shared" si="12"/>
        <v>20.316964285714256</v>
      </c>
      <c r="L120" s="3">
        <v>0.99570389999999998</v>
      </c>
      <c r="M120" s="3">
        <f t="shared" si="13"/>
        <v>20.338124999999938</v>
      </c>
      <c r="N120" s="2">
        <v>0.99584329999999999</v>
      </c>
      <c r="O120" s="2">
        <f t="shared" si="15"/>
        <v>20.600178571428561</v>
      </c>
    </row>
    <row r="121" spans="4:15" x14ac:dyDescent="0.25">
      <c r="D121">
        <f t="shared" si="14"/>
        <v>113</v>
      </c>
      <c r="E121">
        <f t="shared" si="8"/>
        <v>195.67499999999998</v>
      </c>
      <c r="F121">
        <f t="shared" si="9"/>
        <v>197.57499999999999</v>
      </c>
      <c r="G121">
        <f t="shared" si="10"/>
        <v>299.17499999999995</v>
      </c>
      <c r="H121" s="3">
        <v>0.99486509999999995</v>
      </c>
      <c r="I121" s="3">
        <f t="shared" si="11"/>
        <v>19.503362831858333</v>
      </c>
      <c r="J121" s="2">
        <v>0.99579019999999996</v>
      </c>
      <c r="K121" s="2">
        <f t="shared" si="12"/>
        <v>20.244159292035352</v>
      </c>
      <c r="L121" s="3">
        <v>0.99584689999999998</v>
      </c>
      <c r="M121" s="3">
        <f t="shared" si="13"/>
        <v>20.284690265486667</v>
      </c>
      <c r="N121" s="2">
        <v>0.99600359999999999</v>
      </c>
      <c r="O121" s="2">
        <f t="shared" si="15"/>
        <v>20.559734513274329</v>
      </c>
    </row>
    <row r="122" spans="4:15" x14ac:dyDescent="0.25">
      <c r="D122">
        <f t="shared" si="14"/>
        <v>114</v>
      </c>
      <c r="E122">
        <f t="shared" si="8"/>
        <v>197.26249999999999</v>
      </c>
      <c r="F122">
        <f t="shared" si="9"/>
        <v>199.16249999999999</v>
      </c>
      <c r="G122">
        <f t="shared" si="10"/>
        <v>300.76249999999999</v>
      </c>
      <c r="H122" s="3">
        <v>0.99492159999999996</v>
      </c>
      <c r="I122" s="3">
        <f t="shared" si="11"/>
        <v>19.381842105263097</v>
      </c>
      <c r="J122" s="2">
        <v>0.99592849999999999</v>
      </c>
      <c r="K122" s="2">
        <f t="shared" si="12"/>
        <v>20.18789473684209</v>
      </c>
      <c r="L122" s="3">
        <v>0.99598739999999997</v>
      </c>
      <c r="M122" s="3">
        <f t="shared" si="13"/>
        <v>20.229999999999929</v>
      </c>
      <c r="N122" s="2">
        <v>0.99609959999999997</v>
      </c>
      <c r="O122" s="2">
        <f t="shared" si="15"/>
        <v>20.463596491228049</v>
      </c>
    </row>
    <row r="123" spans="4:15" x14ac:dyDescent="0.25">
      <c r="D123">
        <f t="shared" si="14"/>
        <v>115</v>
      </c>
      <c r="E123">
        <f t="shared" si="8"/>
        <v>198.85</v>
      </c>
      <c r="F123">
        <f t="shared" si="9"/>
        <v>200.75</v>
      </c>
      <c r="G123">
        <f t="shared" si="10"/>
        <v>302.35000000000002</v>
      </c>
      <c r="H123" s="3">
        <v>0.99500560000000005</v>
      </c>
      <c r="I123" s="3">
        <f t="shared" si="11"/>
        <v>19.286347826086967</v>
      </c>
      <c r="J123" s="2">
        <v>0.99609000000000003</v>
      </c>
      <c r="K123" s="2">
        <f t="shared" si="12"/>
        <v>20.15278260869567</v>
      </c>
      <c r="L123" s="3">
        <v>0.99613099999999999</v>
      </c>
      <c r="M123" s="3">
        <f t="shared" si="13"/>
        <v>20.178956521739082</v>
      </c>
      <c r="N123" s="2">
        <v>0.99622520000000003</v>
      </c>
      <c r="O123" s="2">
        <f t="shared" si="15"/>
        <v>20.394869565217423</v>
      </c>
    </row>
    <row r="124" spans="4:15" x14ac:dyDescent="0.25">
      <c r="D124">
        <f t="shared" si="14"/>
        <v>116</v>
      </c>
      <c r="E124">
        <f t="shared" si="8"/>
        <v>200.4375</v>
      </c>
      <c r="F124">
        <f t="shared" si="9"/>
        <v>202.33750000000001</v>
      </c>
      <c r="G124">
        <f t="shared" si="10"/>
        <v>303.9375</v>
      </c>
      <c r="H124" s="3">
        <v>0.99514440000000004</v>
      </c>
      <c r="I124" s="3">
        <f t="shared" si="11"/>
        <v>19.239741379310352</v>
      </c>
      <c r="J124" s="2">
        <v>0.99628530000000004</v>
      </c>
      <c r="K124" s="2">
        <f t="shared" si="12"/>
        <v>20.147413793103475</v>
      </c>
      <c r="L124" s="3">
        <v>0.99627120000000002</v>
      </c>
      <c r="M124" s="3">
        <f t="shared" si="13"/>
        <v>20.125862068965496</v>
      </c>
      <c r="N124" s="2">
        <v>0.99634869999999998</v>
      </c>
      <c r="O124" s="2">
        <f t="shared" si="15"/>
        <v>20.325517241379288</v>
      </c>
    </row>
    <row r="125" spans="4:15" x14ac:dyDescent="0.25">
      <c r="D125">
        <f t="shared" si="14"/>
        <v>117</v>
      </c>
      <c r="E125">
        <f t="shared" si="8"/>
        <v>202.02500000000001</v>
      </c>
      <c r="F125">
        <f t="shared" si="9"/>
        <v>203.92500000000001</v>
      </c>
      <c r="G125">
        <f t="shared" si="10"/>
        <v>305.52499999999998</v>
      </c>
      <c r="H125" s="3">
        <v>0.99542140000000001</v>
      </c>
      <c r="I125" s="3">
        <f t="shared" si="11"/>
        <v>19.312051282051264</v>
      </c>
      <c r="J125" s="2">
        <v>0.99653769999999997</v>
      </c>
      <c r="K125" s="2">
        <f t="shared" si="12"/>
        <v>20.190940170940138</v>
      </c>
      <c r="L125" s="3">
        <v>0.99641570000000002</v>
      </c>
      <c r="M125" s="3">
        <f t="shared" si="13"/>
        <v>20.077350427350403</v>
      </c>
      <c r="N125" s="2">
        <v>0.9964712</v>
      </c>
      <c r="O125" s="2">
        <f t="shared" si="15"/>
        <v>20.256495726495729</v>
      </c>
    </row>
    <row r="126" spans="4:15" x14ac:dyDescent="0.25">
      <c r="D126">
        <f t="shared" si="14"/>
        <v>118</v>
      </c>
      <c r="E126">
        <f t="shared" si="8"/>
        <v>203.61249999999998</v>
      </c>
      <c r="F126">
        <f t="shared" si="9"/>
        <v>205.51249999999999</v>
      </c>
      <c r="G126">
        <f t="shared" si="10"/>
        <v>307.11249999999995</v>
      </c>
      <c r="H126" s="3">
        <v>0.99629179999999995</v>
      </c>
      <c r="I126" s="3">
        <f t="shared" si="11"/>
        <v>19.88601694915247</v>
      </c>
      <c r="J126" s="2">
        <v>0.99672850000000002</v>
      </c>
      <c r="K126" s="2">
        <f t="shared" si="12"/>
        <v>20.181525423728822</v>
      </c>
      <c r="L126" s="3">
        <v>0.99654759999999998</v>
      </c>
      <c r="M126" s="3">
        <f t="shared" si="13"/>
        <v>20.018983050847403</v>
      </c>
      <c r="N126" s="2">
        <v>0.99660150000000003</v>
      </c>
      <c r="O126" s="2">
        <f t="shared" si="15"/>
        <v>20.195254237288161</v>
      </c>
    </row>
    <row r="127" spans="4:15" x14ac:dyDescent="0.25">
      <c r="D127">
        <f t="shared" si="14"/>
        <v>119</v>
      </c>
      <c r="E127">
        <f t="shared" si="8"/>
        <v>205.2</v>
      </c>
      <c r="F127">
        <f t="shared" si="9"/>
        <v>207.1</v>
      </c>
      <c r="G127">
        <f t="shared" si="10"/>
        <v>308.7</v>
      </c>
      <c r="H127" s="3">
        <v>0.99661420000000001</v>
      </c>
      <c r="I127" s="3">
        <f t="shared" si="11"/>
        <v>19.989831932773086</v>
      </c>
      <c r="J127" s="2">
        <v>0.9967857</v>
      </c>
      <c r="K127" s="2">
        <f t="shared" si="12"/>
        <v>20.059999999999988</v>
      </c>
      <c r="L127" s="3">
        <v>0.99670959999999997</v>
      </c>
      <c r="M127" s="3">
        <f t="shared" si="13"/>
        <v>19.986890756302461</v>
      </c>
      <c r="N127" s="2">
        <v>0.9966585</v>
      </c>
      <c r="O127" s="2">
        <f t="shared" si="15"/>
        <v>20.073445378151263</v>
      </c>
    </row>
    <row r="128" spans="4:15" x14ac:dyDescent="0.25">
      <c r="D128">
        <f t="shared" si="14"/>
        <v>120</v>
      </c>
      <c r="E128">
        <f t="shared" si="8"/>
        <v>206.78749999999999</v>
      </c>
      <c r="F128">
        <f t="shared" si="9"/>
        <v>208.6875</v>
      </c>
      <c r="G128">
        <f t="shared" si="10"/>
        <v>310.28750000000002</v>
      </c>
      <c r="H128" s="3">
        <v>0.99663520000000005</v>
      </c>
      <c r="I128" s="3">
        <f t="shared" si="11"/>
        <v>19.840750000000018</v>
      </c>
      <c r="J128" s="2">
        <v>0.99687409999999999</v>
      </c>
      <c r="K128" s="2">
        <f t="shared" si="12"/>
        <v>19.966499999999982</v>
      </c>
      <c r="L128" s="3">
        <v>0.9967589</v>
      </c>
      <c r="M128" s="3">
        <f t="shared" si="13"/>
        <v>19.861416666666631</v>
      </c>
      <c r="N128" s="2">
        <v>0.99680369999999996</v>
      </c>
      <c r="O128" s="2">
        <f t="shared" si="15"/>
        <v>20.027166666666634</v>
      </c>
    </row>
    <row r="129" spans="4:15" x14ac:dyDescent="0.25">
      <c r="D129">
        <f t="shared" si="14"/>
        <v>121</v>
      </c>
      <c r="E129">
        <f t="shared" si="8"/>
        <v>208.375</v>
      </c>
      <c r="F129">
        <f t="shared" si="9"/>
        <v>210.27500000000001</v>
      </c>
      <c r="G129">
        <f t="shared" si="10"/>
        <v>311.875</v>
      </c>
      <c r="H129" s="3">
        <v>0.99663990000000002</v>
      </c>
      <c r="I129" s="3">
        <f t="shared" si="11"/>
        <v>19.680661157024787</v>
      </c>
      <c r="J129" s="2">
        <v>0.99694329999999998</v>
      </c>
      <c r="K129" s="2">
        <f t="shared" si="12"/>
        <v>19.858677685950386</v>
      </c>
      <c r="L129" s="3">
        <v>0.99682159999999997</v>
      </c>
      <c r="M129" s="3">
        <f t="shared" si="13"/>
        <v>19.749090909090853</v>
      </c>
      <c r="N129" s="2">
        <v>0.99686520000000001</v>
      </c>
      <c r="O129" s="2">
        <f t="shared" si="15"/>
        <v>19.912479338842981</v>
      </c>
    </row>
    <row r="130" spans="4:15" x14ac:dyDescent="0.25">
      <c r="D130">
        <f t="shared" si="14"/>
        <v>122</v>
      </c>
      <c r="E130">
        <f t="shared" si="8"/>
        <v>209.96250000000001</v>
      </c>
      <c r="F130">
        <f t="shared" si="9"/>
        <v>211.86250000000001</v>
      </c>
      <c r="G130">
        <f t="shared" si="10"/>
        <v>313.46249999999998</v>
      </c>
      <c r="H130" s="3">
        <v>0.9966488</v>
      </c>
      <c r="I130" s="3">
        <f t="shared" si="11"/>
        <v>19.526639344262268</v>
      </c>
      <c r="J130" s="2">
        <v>0.99700500000000003</v>
      </c>
      <c r="K130" s="2">
        <f t="shared" si="12"/>
        <v>19.746475409836084</v>
      </c>
      <c r="L130" s="3">
        <v>0.99689000000000005</v>
      </c>
      <c r="M130" s="3">
        <f t="shared" si="13"/>
        <v>19.643278688524596</v>
      </c>
      <c r="N130" s="2">
        <v>0.99697270000000004</v>
      </c>
      <c r="O130" s="2">
        <f t="shared" si="15"/>
        <v>19.837377049180365</v>
      </c>
    </row>
    <row r="131" spans="4:15" x14ac:dyDescent="0.25">
      <c r="D131">
        <f t="shared" si="14"/>
        <v>123</v>
      </c>
      <c r="E131">
        <f t="shared" si="8"/>
        <v>211.54999999999998</v>
      </c>
      <c r="F131">
        <f t="shared" si="9"/>
        <v>213.45</v>
      </c>
      <c r="G131">
        <f t="shared" si="10"/>
        <v>315.04999999999995</v>
      </c>
      <c r="H131" s="3">
        <v>0.99666010000000005</v>
      </c>
      <c r="I131" s="3">
        <f t="shared" si="11"/>
        <v>19.37707317073172</v>
      </c>
      <c r="J131" s="2">
        <v>0.99706589999999995</v>
      </c>
      <c r="K131" s="2">
        <f t="shared" si="12"/>
        <v>19.635447154471496</v>
      </c>
      <c r="L131" s="3">
        <v>0.996973</v>
      </c>
      <c r="M131" s="3">
        <f t="shared" si="13"/>
        <v>19.551056910569066</v>
      </c>
      <c r="N131" s="2">
        <v>0.99707869999999998</v>
      </c>
      <c r="O131" s="2">
        <f t="shared" si="15"/>
        <v>19.762276422764213</v>
      </c>
    </row>
    <row r="132" spans="4:15" x14ac:dyDescent="0.25">
      <c r="D132">
        <f t="shared" si="14"/>
        <v>124</v>
      </c>
      <c r="E132">
        <f t="shared" si="8"/>
        <v>213.13749999999999</v>
      </c>
      <c r="F132">
        <f t="shared" si="9"/>
        <v>215.03749999999999</v>
      </c>
      <c r="G132">
        <f t="shared" si="10"/>
        <v>316.63749999999999</v>
      </c>
      <c r="H132" s="3">
        <v>0.99667130000000004</v>
      </c>
      <c r="I132" s="3">
        <f t="shared" si="11"/>
        <v>19.229838709677423</v>
      </c>
      <c r="J132" s="2">
        <v>0.99712880000000004</v>
      </c>
      <c r="K132" s="2">
        <f t="shared" si="12"/>
        <v>19.527822580645182</v>
      </c>
      <c r="L132" s="3">
        <v>0.99706830000000002</v>
      </c>
      <c r="M132" s="3">
        <f t="shared" si="13"/>
        <v>19.470241935483848</v>
      </c>
      <c r="N132" s="2">
        <v>0.9971835</v>
      </c>
      <c r="O132" s="2">
        <f t="shared" si="15"/>
        <v>19.687419354838713</v>
      </c>
    </row>
    <row r="133" spans="4:15" x14ac:dyDescent="0.25">
      <c r="D133">
        <f t="shared" si="14"/>
        <v>125</v>
      </c>
      <c r="E133">
        <f t="shared" si="8"/>
        <v>214.72499999999999</v>
      </c>
      <c r="F133">
        <f t="shared" si="9"/>
        <v>216.625</v>
      </c>
      <c r="G133">
        <f t="shared" si="10"/>
        <v>318.22500000000002</v>
      </c>
      <c r="H133" s="3">
        <v>0.99668509999999999</v>
      </c>
      <c r="I133" s="3">
        <f t="shared" si="11"/>
        <v>19.087039999999966</v>
      </c>
      <c r="J133" s="2">
        <v>0.99719590000000002</v>
      </c>
      <c r="K133" s="2">
        <f t="shared" si="12"/>
        <v>19.425280000000011</v>
      </c>
      <c r="L133" s="3">
        <v>0.99716899999999997</v>
      </c>
      <c r="M133" s="3">
        <f t="shared" si="13"/>
        <v>19.395039999999941</v>
      </c>
      <c r="N133" s="2">
        <v>0.99728669999999997</v>
      </c>
      <c r="O133" s="2">
        <f t="shared" si="15"/>
        <v>19.612479999999977</v>
      </c>
    </row>
    <row r="134" spans="4:15" x14ac:dyDescent="0.25">
      <c r="D134">
        <f t="shared" si="14"/>
        <v>126</v>
      </c>
      <c r="E134">
        <f t="shared" si="8"/>
        <v>216.3125</v>
      </c>
      <c r="F134">
        <f t="shared" si="9"/>
        <v>218.21250000000001</v>
      </c>
      <c r="G134">
        <f t="shared" si="10"/>
        <v>319.8125</v>
      </c>
      <c r="H134" s="3">
        <v>0.99670099999999995</v>
      </c>
      <c r="I134" s="3">
        <f t="shared" si="11"/>
        <v>18.948174603174536</v>
      </c>
      <c r="J134" s="2">
        <v>0.99726840000000005</v>
      </c>
      <c r="K134" s="2">
        <f t="shared" si="12"/>
        <v>19.32865079365083</v>
      </c>
      <c r="L134" s="3">
        <v>0.99727500000000002</v>
      </c>
      <c r="M134" s="3">
        <f t="shared" si="13"/>
        <v>19.325238095238078</v>
      </c>
      <c r="N134" s="2">
        <v>0.99738870000000002</v>
      </c>
      <c r="O134" s="2">
        <f t="shared" si="15"/>
        <v>19.537777777777791</v>
      </c>
    </row>
    <row r="135" spans="4:15" x14ac:dyDescent="0.25">
      <c r="D135">
        <f t="shared" si="14"/>
        <v>127</v>
      </c>
      <c r="E135">
        <f t="shared" si="8"/>
        <v>217.9</v>
      </c>
      <c r="F135">
        <f t="shared" si="9"/>
        <v>219.8</v>
      </c>
      <c r="G135">
        <f t="shared" si="10"/>
        <v>321.39999999999998</v>
      </c>
      <c r="H135" s="3">
        <v>0.99672459999999996</v>
      </c>
      <c r="I135" s="3">
        <f t="shared" si="11"/>
        <v>18.817559055118053</v>
      </c>
      <c r="J135" s="2">
        <v>0.99734860000000003</v>
      </c>
      <c r="K135" s="2">
        <f t="shared" si="12"/>
        <v>19.239606299212614</v>
      </c>
      <c r="L135" s="3">
        <v>0.99738139999999997</v>
      </c>
      <c r="M135" s="3">
        <f t="shared" si="13"/>
        <v>19.256850393700731</v>
      </c>
      <c r="N135" s="2">
        <v>0.99748910000000002</v>
      </c>
      <c r="O135" s="2">
        <f t="shared" si="15"/>
        <v>19.462992125984268</v>
      </c>
    </row>
    <row r="136" spans="4:15" x14ac:dyDescent="0.25">
      <c r="D136">
        <f t="shared" si="14"/>
        <v>128</v>
      </c>
      <c r="E136">
        <f t="shared" ref="E136:E199" si="16">$D$1+D136*$F$1/$H$1</f>
        <v>219.48749999999998</v>
      </c>
      <c r="F136">
        <f t="shared" si="9"/>
        <v>221.38749999999999</v>
      </c>
      <c r="G136">
        <f t="shared" si="10"/>
        <v>322.98749999999995</v>
      </c>
      <c r="H136" s="3">
        <v>0.99675290000000005</v>
      </c>
      <c r="I136" s="3">
        <f t="shared" si="11"/>
        <v>18.692656250000017</v>
      </c>
      <c r="J136" s="2">
        <v>0.9974383</v>
      </c>
      <c r="K136" s="2">
        <f t="shared" si="12"/>
        <v>19.159374999999994</v>
      </c>
      <c r="L136" s="3">
        <v>0.99749049999999995</v>
      </c>
      <c r="M136" s="3">
        <f t="shared" si="13"/>
        <v>19.191640624999923</v>
      </c>
      <c r="N136" s="2">
        <v>0.9976121</v>
      </c>
      <c r="O136" s="2">
        <f t="shared" si="15"/>
        <v>19.407031250000003</v>
      </c>
    </row>
    <row r="137" spans="4:15" x14ac:dyDescent="0.25">
      <c r="D137">
        <f t="shared" si="14"/>
        <v>129</v>
      </c>
      <c r="E137">
        <f t="shared" si="16"/>
        <v>221.07499999999999</v>
      </c>
      <c r="F137">
        <f t="shared" ref="F137:F200" si="17">$D$2+D137*$F$1/$H$1</f>
        <v>222.97499999999999</v>
      </c>
      <c r="G137">
        <f t="shared" ref="G137:G200" si="18">$D$3+D137*$F$1/$H$1</f>
        <v>324.57499999999999</v>
      </c>
      <c r="H137" s="3">
        <v>0.99679150000000005</v>
      </c>
      <c r="I137" s="3">
        <f t="shared" ref="I137:I200" si="19">IF(COUNTBLANK(H137)=0,(H137-H$8)*100000/$D137,-1)</f>
        <v>18.577674418604666</v>
      </c>
      <c r="J137" s="2">
        <v>0.99754100000000001</v>
      </c>
      <c r="K137" s="2">
        <f t="shared" ref="K137:K200" si="20">IF(COUNTBLANK(J137)=0,(J137-J$8)*100000/$D137,-1)</f>
        <v>19.09046511627907</v>
      </c>
      <c r="L137" s="3">
        <v>0.99759790000000004</v>
      </c>
      <c r="M137" s="3">
        <f t="shared" ref="M137:M200" si="21">IF(COUNTBLANK(L137)=0,(L137-L$8)*100000/$D137,-1)</f>
        <v>19.126124031007745</v>
      </c>
      <c r="N137" s="2">
        <v>0.99768610000000002</v>
      </c>
      <c r="O137" s="2">
        <f t="shared" si="15"/>
        <v>19.313953488372107</v>
      </c>
    </row>
    <row r="138" spans="4:15" x14ac:dyDescent="0.25">
      <c r="D138">
        <f t="shared" ref="D138:D201" si="22">D137+1</f>
        <v>130</v>
      </c>
      <c r="E138">
        <f t="shared" si="16"/>
        <v>222.66249999999999</v>
      </c>
      <c r="F138">
        <f t="shared" si="17"/>
        <v>224.5625</v>
      </c>
      <c r="G138">
        <f t="shared" si="18"/>
        <v>326.16250000000002</v>
      </c>
      <c r="H138" s="3">
        <v>0.99684810000000001</v>
      </c>
      <c r="I138" s="3">
        <f t="shared" si="19"/>
        <v>18.478307692307677</v>
      </c>
      <c r="J138" s="2">
        <v>0.99766080000000001</v>
      </c>
      <c r="K138" s="2">
        <f t="shared" si="20"/>
        <v>19.035769230769233</v>
      </c>
      <c r="L138" s="3">
        <v>0.99770800000000004</v>
      </c>
      <c r="M138" s="3">
        <f t="shared" si="21"/>
        <v>19.063692307692303</v>
      </c>
      <c r="N138" s="2">
        <v>0.99778290000000003</v>
      </c>
      <c r="O138" s="2">
        <f t="shared" ref="O138:O201" si="23">IF(COUNTBLANK(N138)=0,(N138-N$8)*100000/$D138,-1)</f>
        <v>19.239846153846177</v>
      </c>
    </row>
    <row r="139" spans="4:15" x14ac:dyDescent="0.25">
      <c r="D139">
        <f t="shared" si="22"/>
        <v>131</v>
      </c>
      <c r="E139">
        <f t="shared" si="16"/>
        <v>224.25</v>
      </c>
      <c r="F139">
        <f t="shared" si="17"/>
        <v>226.15</v>
      </c>
      <c r="G139">
        <f t="shared" si="18"/>
        <v>327.75</v>
      </c>
      <c r="H139" s="3">
        <v>0.99693929999999997</v>
      </c>
      <c r="I139" s="3">
        <f t="shared" si="19"/>
        <v>18.406870229007588</v>
      </c>
      <c r="J139" s="2">
        <v>0.99780460000000004</v>
      </c>
      <c r="K139" s="2">
        <f t="shared" si="20"/>
        <v>19.000229007633614</v>
      </c>
      <c r="L139" s="3">
        <v>0.99781549999999997</v>
      </c>
      <c r="M139" s="3">
        <f t="shared" si="21"/>
        <v>19.000229007633529</v>
      </c>
      <c r="N139" s="2">
        <v>0.99789760000000005</v>
      </c>
      <c r="O139" s="2">
        <f t="shared" si="23"/>
        <v>19.180534351145077</v>
      </c>
    </row>
    <row r="140" spans="4:15" x14ac:dyDescent="0.25">
      <c r="D140">
        <f t="shared" si="22"/>
        <v>132</v>
      </c>
      <c r="E140">
        <f t="shared" si="16"/>
        <v>225.83750000000001</v>
      </c>
      <c r="F140">
        <f t="shared" si="17"/>
        <v>227.73750000000001</v>
      </c>
      <c r="G140">
        <f t="shared" si="18"/>
        <v>329.33749999999998</v>
      </c>
      <c r="H140" s="3">
        <v>0.99711190000000005</v>
      </c>
      <c r="I140" s="3">
        <f t="shared" si="19"/>
        <v>18.398181818181833</v>
      </c>
      <c r="J140" s="2">
        <v>0.99798790000000004</v>
      </c>
      <c r="K140" s="2">
        <f t="shared" si="20"/>
        <v>18.995151515151537</v>
      </c>
      <c r="L140" s="3">
        <v>0.99792619999999999</v>
      </c>
      <c r="M140" s="3">
        <f t="shared" si="21"/>
        <v>18.94015151515147</v>
      </c>
      <c r="N140" s="2">
        <v>0.99797239999999998</v>
      </c>
      <c r="O140" s="2">
        <f t="shared" si="23"/>
        <v>19.091893939393927</v>
      </c>
    </row>
    <row r="141" spans="4:15" x14ac:dyDescent="0.25">
      <c r="D141">
        <f t="shared" si="22"/>
        <v>133</v>
      </c>
      <c r="E141">
        <f t="shared" si="16"/>
        <v>227.42499999999998</v>
      </c>
      <c r="F141">
        <f t="shared" si="17"/>
        <v>229.32499999999999</v>
      </c>
      <c r="G141">
        <f t="shared" si="18"/>
        <v>330.92499999999995</v>
      </c>
      <c r="H141" s="3">
        <v>0.99757640000000003</v>
      </c>
      <c r="I141" s="3">
        <f t="shared" si="19"/>
        <v>18.609097744360902</v>
      </c>
      <c r="J141" s="2">
        <v>0.99815889999999996</v>
      </c>
      <c r="K141" s="2">
        <f t="shared" si="20"/>
        <v>18.980902255639059</v>
      </c>
      <c r="L141" s="3">
        <v>0.99803660000000005</v>
      </c>
      <c r="M141" s="3">
        <f t="shared" si="21"/>
        <v>18.880751879699254</v>
      </c>
      <c r="N141" s="2">
        <v>0.99806510000000004</v>
      </c>
      <c r="O141" s="2">
        <f t="shared" si="23"/>
        <v>19.018045112781984</v>
      </c>
    </row>
    <row r="142" spans="4:15" x14ac:dyDescent="0.25">
      <c r="D142">
        <f t="shared" si="22"/>
        <v>134</v>
      </c>
      <c r="E142">
        <f t="shared" si="16"/>
        <v>229.01249999999999</v>
      </c>
      <c r="F142">
        <f t="shared" si="17"/>
        <v>230.91249999999999</v>
      </c>
      <c r="G142">
        <f t="shared" si="18"/>
        <v>332.51249999999999</v>
      </c>
      <c r="H142" s="3">
        <v>0.99809720000000002</v>
      </c>
      <c r="I142" s="3">
        <f t="shared" si="19"/>
        <v>18.858880597014913</v>
      </c>
      <c r="J142" s="2">
        <v>0.99822750000000005</v>
      </c>
      <c r="K142" s="2">
        <f t="shared" si="20"/>
        <v>18.890447761194054</v>
      </c>
      <c r="L142" s="3">
        <v>0.99813280000000004</v>
      </c>
      <c r="M142" s="3">
        <f t="shared" si="21"/>
        <v>18.811641791044774</v>
      </c>
      <c r="N142" s="2">
        <v>0.99814510000000001</v>
      </c>
      <c r="O142" s="2">
        <f t="shared" si="23"/>
        <v>18.935820895522394</v>
      </c>
    </row>
    <row r="143" spans="4:15" x14ac:dyDescent="0.25">
      <c r="D143">
        <f t="shared" si="22"/>
        <v>135</v>
      </c>
      <c r="E143">
        <f t="shared" si="16"/>
        <v>230.6</v>
      </c>
      <c r="F143">
        <f t="shared" si="17"/>
        <v>232.5</v>
      </c>
      <c r="G143">
        <f t="shared" si="18"/>
        <v>334.1</v>
      </c>
      <c r="H143" s="3">
        <v>0.99814170000000002</v>
      </c>
      <c r="I143" s="3">
        <f t="shared" si="19"/>
        <v>18.752148148148137</v>
      </c>
      <c r="J143" s="2">
        <v>0.99831700000000001</v>
      </c>
      <c r="K143" s="2">
        <f t="shared" si="20"/>
        <v>18.816814814814816</v>
      </c>
      <c r="L143" s="3">
        <v>0.99819869999999999</v>
      </c>
      <c r="M143" s="3">
        <f t="shared" si="21"/>
        <v>18.721111111111075</v>
      </c>
      <c r="N143" s="2">
        <v>0.99822940000000004</v>
      </c>
      <c r="O143" s="2">
        <f t="shared" si="23"/>
        <v>18.858000000000033</v>
      </c>
    </row>
    <row r="144" spans="4:15" x14ac:dyDescent="0.25">
      <c r="D144">
        <f t="shared" si="22"/>
        <v>136</v>
      </c>
      <c r="E144">
        <f t="shared" si="16"/>
        <v>232.1875</v>
      </c>
      <c r="F144">
        <f t="shared" si="17"/>
        <v>234.08750000000001</v>
      </c>
      <c r="G144">
        <f t="shared" si="18"/>
        <v>335.6875</v>
      </c>
      <c r="H144" s="3">
        <v>0.99828989999999995</v>
      </c>
      <c r="I144" s="3">
        <f t="shared" si="19"/>
        <v>18.723235294117586</v>
      </c>
      <c r="J144" s="2">
        <v>0.99839440000000002</v>
      </c>
      <c r="K144" s="2">
        <f t="shared" si="20"/>
        <v>18.73536764705883</v>
      </c>
      <c r="L144" s="3">
        <v>0.99833249999999996</v>
      </c>
      <c r="M144" s="3">
        <f t="shared" si="21"/>
        <v>18.681838235294052</v>
      </c>
      <c r="N144" s="2">
        <v>0.99831449999999999</v>
      </c>
      <c r="O144" s="2">
        <f t="shared" si="23"/>
        <v>18.781911764705878</v>
      </c>
    </row>
    <row r="145" spans="4:15" x14ac:dyDescent="0.25">
      <c r="D145">
        <f t="shared" si="22"/>
        <v>137</v>
      </c>
      <c r="E145">
        <f t="shared" si="16"/>
        <v>233.77500000000001</v>
      </c>
      <c r="F145">
        <f t="shared" si="17"/>
        <v>235.67500000000001</v>
      </c>
      <c r="G145">
        <f t="shared" si="18"/>
        <v>337.27499999999998</v>
      </c>
      <c r="H145" s="3">
        <v>0.99831049999999999</v>
      </c>
      <c r="I145" s="3">
        <f t="shared" si="19"/>
        <v>18.601605839416024</v>
      </c>
      <c r="J145" s="2">
        <v>0.99844639999999996</v>
      </c>
      <c r="K145" s="2">
        <f t="shared" si="20"/>
        <v>18.636569343065656</v>
      </c>
      <c r="L145" s="3">
        <v>0.99838400000000005</v>
      </c>
      <c r="M145" s="3">
        <f t="shared" si="21"/>
        <v>18.583065693430662</v>
      </c>
      <c r="N145" s="2">
        <v>0.99839020000000001</v>
      </c>
      <c r="O145" s="2">
        <f t="shared" si="23"/>
        <v>18.700072992700736</v>
      </c>
    </row>
    <row r="146" spans="4:15" x14ac:dyDescent="0.25">
      <c r="D146">
        <f t="shared" si="22"/>
        <v>138</v>
      </c>
      <c r="E146">
        <f t="shared" si="16"/>
        <v>235.36249999999998</v>
      </c>
      <c r="F146">
        <f t="shared" si="17"/>
        <v>237.26249999999999</v>
      </c>
      <c r="G146">
        <f t="shared" si="18"/>
        <v>338.86249999999995</v>
      </c>
      <c r="H146" s="3">
        <v>0.99831510000000001</v>
      </c>
      <c r="I146" s="3">
        <f t="shared" si="19"/>
        <v>18.470144927536218</v>
      </c>
      <c r="J146" s="2">
        <v>0.99850640000000002</v>
      </c>
      <c r="K146" s="2">
        <f t="shared" si="20"/>
        <v>18.545000000000005</v>
      </c>
      <c r="L146" s="3">
        <v>0.99842339999999996</v>
      </c>
      <c r="M146" s="3">
        <f t="shared" si="21"/>
        <v>18.476956521739069</v>
      </c>
      <c r="N146" s="2">
        <v>0.99843150000000003</v>
      </c>
      <c r="O146" s="2">
        <f t="shared" si="23"/>
        <v>18.594492753623207</v>
      </c>
    </row>
    <row r="147" spans="4:15" x14ac:dyDescent="0.25">
      <c r="D147">
        <f t="shared" si="22"/>
        <v>139</v>
      </c>
      <c r="E147">
        <f t="shared" si="16"/>
        <v>236.95</v>
      </c>
      <c r="F147">
        <f t="shared" si="17"/>
        <v>238.85</v>
      </c>
      <c r="G147">
        <f t="shared" si="18"/>
        <v>340.45</v>
      </c>
      <c r="H147" s="3">
        <v>0.9983187</v>
      </c>
      <c r="I147" s="3">
        <f t="shared" si="19"/>
        <v>18.339856115107892</v>
      </c>
      <c r="J147" s="2">
        <v>0.99855400000000005</v>
      </c>
      <c r="K147" s="2">
        <f t="shared" si="20"/>
        <v>18.445827338129529</v>
      </c>
      <c r="L147" s="3">
        <v>0.99846780000000002</v>
      </c>
      <c r="M147" s="3">
        <f t="shared" si="21"/>
        <v>18.375971223021562</v>
      </c>
      <c r="N147" s="2">
        <v>0.99851100000000004</v>
      </c>
      <c r="O147" s="2">
        <f t="shared" si="23"/>
        <v>18.517913669064775</v>
      </c>
    </row>
    <row r="148" spans="4:15" x14ac:dyDescent="0.25">
      <c r="D148">
        <f t="shared" si="22"/>
        <v>140</v>
      </c>
      <c r="E148">
        <f t="shared" si="16"/>
        <v>238.53749999999999</v>
      </c>
      <c r="F148">
        <f t="shared" si="17"/>
        <v>240.4375</v>
      </c>
      <c r="G148">
        <f t="shared" si="18"/>
        <v>342.03750000000002</v>
      </c>
      <c r="H148" s="3">
        <v>0.99832699999999996</v>
      </c>
      <c r="I148" s="3">
        <f t="shared" si="19"/>
        <v>18.214785714285668</v>
      </c>
      <c r="J148" s="2">
        <v>0.99859849999999994</v>
      </c>
      <c r="K148" s="2">
        <f t="shared" si="20"/>
        <v>18.345857142857099</v>
      </c>
      <c r="L148" s="3">
        <v>0.99852160000000001</v>
      </c>
      <c r="M148" s="3">
        <f t="shared" si="21"/>
        <v>18.283142857142831</v>
      </c>
      <c r="N148" s="2">
        <v>0.99861299999999997</v>
      </c>
      <c r="O148" s="2">
        <f t="shared" si="23"/>
        <v>18.458499999999979</v>
      </c>
    </row>
    <row r="149" spans="4:15" x14ac:dyDescent="0.25">
      <c r="D149">
        <f t="shared" si="22"/>
        <v>141</v>
      </c>
      <c r="E149">
        <f t="shared" si="16"/>
        <v>240.125</v>
      </c>
      <c r="F149">
        <f t="shared" si="17"/>
        <v>242.02500000000001</v>
      </c>
      <c r="G149">
        <f t="shared" si="18"/>
        <v>343.625</v>
      </c>
      <c r="H149" s="3">
        <v>0.99833419999999995</v>
      </c>
      <c r="I149" s="3">
        <f t="shared" si="19"/>
        <v>18.090709219858098</v>
      </c>
      <c r="J149" s="2">
        <v>0.99864350000000002</v>
      </c>
      <c r="K149" s="2">
        <f t="shared" si="20"/>
        <v>18.247659574468091</v>
      </c>
      <c r="L149" s="3">
        <v>0.9985868</v>
      </c>
      <c r="M149" s="3">
        <f t="shared" si="21"/>
        <v>18.199716312056704</v>
      </c>
      <c r="N149" s="2">
        <v>0.99866770000000005</v>
      </c>
      <c r="O149" s="2">
        <f t="shared" si="23"/>
        <v>18.36638297872344</v>
      </c>
    </row>
    <row r="150" spans="4:15" x14ac:dyDescent="0.25">
      <c r="D150">
        <f t="shared" si="22"/>
        <v>142</v>
      </c>
      <c r="E150">
        <f t="shared" si="16"/>
        <v>241.71250000000001</v>
      </c>
      <c r="F150">
        <f t="shared" si="17"/>
        <v>243.61250000000001</v>
      </c>
      <c r="G150">
        <f t="shared" si="18"/>
        <v>345.21249999999998</v>
      </c>
      <c r="H150" s="3">
        <v>0.99834290000000003</v>
      </c>
      <c r="I150" s="3">
        <f t="shared" si="19"/>
        <v>17.969436619718309</v>
      </c>
      <c r="J150" s="2">
        <v>0.99869059999999998</v>
      </c>
      <c r="K150" s="2">
        <f t="shared" si="20"/>
        <v>18.152323943661955</v>
      </c>
      <c r="L150" s="3">
        <v>0.9986583</v>
      </c>
      <c r="M150" s="3">
        <f t="shared" si="21"/>
        <v>18.121901408450672</v>
      </c>
      <c r="N150" s="2">
        <v>0.99874450000000004</v>
      </c>
      <c r="O150" s="2">
        <f t="shared" si="23"/>
        <v>18.291126760563404</v>
      </c>
    </row>
    <row r="151" spans="4:15" x14ac:dyDescent="0.25">
      <c r="D151">
        <f t="shared" si="22"/>
        <v>143</v>
      </c>
      <c r="E151">
        <f t="shared" si="16"/>
        <v>243.29999999999998</v>
      </c>
      <c r="F151">
        <f t="shared" si="17"/>
        <v>245.2</v>
      </c>
      <c r="G151">
        <f t="shared" si="18"/>
        <v>346.79999999999995</v>
      </c>
      <c r="H151" s="3">
        <v>0.99835379999999996</v>
      </c>
      <c r="I151" s="3">
        <f t="shared" si="19"/>
        <v>17.85139860139855</v>
      </c>
      <c r="J151" s="2">
        <v>0.99874130000000005</v>
      </c>
      <c r="K151" s="2">
        <f t="shared" si="20"/>
        <v>18.06083916083919</v>
      </c>
      <c r="L151" s="3">
        <v>0.99873489999999998</v>
      </c>
      <c r="M151" s="3">
        <f t="shared" si="21"/>
        <v>18.048741258741213</v>
      </c>
      <c r="N151" s="2">
        <v>0.99882070000000001</v>
      </c>
      <c r="O151" s="2">
        <f t="shared" si="23"/>
        <v>18.216503496503499</v>
      </c>
    </row>
    <row r="152" spans="4:15" x14ac:dyDescent="0.25">
      <c r="D152">
        <f t="shared" si="22"/>
        <v>144</v>
      </c>
      <c r="E152">
        <f t="shared" si="16"/>
        <v>244.88749999999999</v>
      </c>
      <c r="F152">
        <f t="shared" si="17"/>
        <v>246.78749999999999</v>
      </c>
      <c r="G152">
        <f t="shared" si="18"/>
        <v>348.38749999999999</v>
      </c>
      <c r="H152" s="3">
        <v>0.99836639999999999</v>
      </c>
      <c r="I152" s="3">
        <f t="shared" si="19"/>
        <v>17.736180555555524</v>
      </c>
      <c r="J152" s="2">
        <v>0.99879660000000003</v>
      </c>
      <c r="K152" s="2">
        <f t="shared" si="20"/>
        <v>17.973819444444459</v>
      </c>
      <c r="L152" s="3">
        <v>0.99881249999999999</v>
      </c>
      <c r="M152" s="3">
        <f t="shared" si="21"/>
        <v>17.97729166666663</v>
      </c>
      <c r="N152" s="2">
        <v>0.99889550000000005</v>
      </c>
      <c r="O152" s="2">
        <f t="shared" si="23"/>
        <v>18.141944444444476</v>
      </c>
    </row>
    <row r="153" spans="4:15" x14ac:dyDescent="0.25">
      <c r="D153">
        <f t="shared" si="22"/>
        <v>145</v>
      </c>
      <c r="E153">
        <f t="shared" si="16"/>
        <v>246.47499999999999</v>
      </c>
      <c r="F153">
        <f t="shared" si="17"/>
        <v>248.375</v>
      </c>
      <c r="G153">
        <f t="shared" si="18"/>
        <v>349.97500000000002</v>
      </c>
      <c r="H153" s="3">
        <v>0.99838490000000002</v>
      </c>
      <c r="I153" s="3">
        <f t="shared" si="19"/>
        <v>17.626620689655162</v>
      </c>
      <c r="J153" s="2">
        <v>0.99885820000000003</v>
      </c>
      <c r="K153" s="2">
        <f t="shared" si="20"/>
        <v>17.892344827586221</v>
      </c>
      <c r="L153" s="3">
        <v>0.99889289999999997</v>
      </c>
      <c r="M153" s="3">
        <f t="shared" si="21"/>
        <v>17.908758620689603</v>
      </c>
      <c r="N153" s="2">
        <v>0.99896980000000002</v>
      </c>
      <c r="O153" s="2">
        <f t="shared" si="23"/>
        <v>18.068068965517252</v>
      </c>
    </row>
    <row r="154" spans="4:15" x14ac:dyDescent="0.25">
      <c r="D154">
        <f t="shared" si="22"/>
        <v>146</v>
      </c>
      <c r="E154">
        <f t="shared" si="16"/>
        <v>248.0625</v>
      </c>
      <c r="F154">
        <f t="shared" si="17"/>
        <v>249.96250000000001</v>
      </c>
      <c r="G154">
        <f t="shared" si="18"/>
        <v>351.5625</v>
      </c>
      <c r="H154" s="3">
        <v>0.99840770000000001</v>
      </c>
      <c r="I154" s="3">
        <f t="shared" si="19"/>
        <v>17.521506849315053</v>
      </c>
      <c r="J154" s="2">
        <v>0.99892789999999998</v>
      </c>
      <c r="K154" s="2">
        <f t="shared" si="20"/>
        <v>17.81753424657532</v>
      </c>
      <c r="L154" s="3">
        <v>0.99897199999999997</v>
      </c>
      <c r="M154" s="3">
        <f t="shared" si="21"/>
        <v>17.840273972602688</v>
      </c>
      <c r="N154" s="2">
        <v>0.99904269999999995</v>
      </c>
      <c r="O154" s="2">
        <f t="shared" si="23"/>
        <v>17.99424657534243</v>
      </c>
    </row>
    <row r="155" spans="4:15" x14ac:dyDescent="0.25">
      <c r="D155">
        <f t="shared" si="22"/>
        <v>147</v>
      </c>
      <c r="E155">
        <f t="shared" si="16"/>
        <v>249.65</v>
      </c>
      <c r="F155">
        <f t="shared" si="17"/>
        <v>251.55</v>
      </c>
      <c r="G155">
        <f t="shared" si="18"/>
        <v>353.15</v>
      </c>
      <c r="H155" s="3">
        <v>0.99843959999999998</v>
      </c>
      <c r="I155" s="3">
        <f t="shared" si="19"/>
        <v>17.424013605442141</v>
      </c>
      <c r="J155" s="2">
        <v>0.99900829999999996</v>
      </c>
      <c r="K155" s="2">
        <f t="shared" si="20"/>
        <v>17.751020408163232</v>
      </c>
      <c r="L155" s="3">
        <v>0.99905370000000004</v>
      </c>
      <c r="M155" s="3">
        <f t="shared" si="21"/>
        <v>17.774489795918367</v>
      </c>
      <c r="N155" s="2">
        <v>0.99911519999999998</v>
      </c>
      <c r="O155" s="2">
        <f t="shared" si="23"/>
        <v>17.921156462585021</v>
      </c>
    </row>
    <row r="156" spans="4:15" x14ac:dyDescent="0.25">
      <c r="D156">
        <f t="shared" si="22"/>
        <v>148</v>
      </c>
      <c r="E156">
        <f t="shared" si="16"/>
        <v>251.23749999999998</v>
      </c>
      <c r="F156">
        <f t="shared" si="17"/>
        <v>253.13749999999999</v>
      </c>
      <c r="G156">
        <f t="shared" si="18"/>
        <v>354.73749999999995</v>
      </c>
      <c r="H156" s="3">
        <v>0.99848789999999998</v>
      </c>
      <c r="I156" s="3">
        <f t="shared" si="19"/>
        <v>17.338918918918885</v>
      </c>
      <c r="J156" s="2">
        <v>0.99910350000000003</v>
      </c>
      <c r="K156" s="2">
        <f t="shared" si="20"/>
        <v>17.69540540540542</v>
      </c>
      <c r="L156" s="3">
        <v>0.99913280000000004</v>
      </c>
      <c r="M156" s="3">
        <f t="shared" si="21"/>
        <v>17.707837837837836</v>
      </c>
      <c r="N156" s="2">
        <v>0.99918629999999997</v>
      </c>
      <c r="O156" s="2">
        <f t="shared" si="23"/>
        <v>17.848108108108089</v>
      </c>
    </row>
    <row r="157" spans="4:15" x14ac:dyDescent="0.25">
      <c r="D157">
        <f t="shared" si="22"/>
        <v>149</v>
      </c>
      <c r="E157">
        <f t="shared" si="16"/>
        <v>252.82499999999999</v>
      </c>
      <c r="F157">
        <f t="shared" si="17"/>
        <v>254.72499999999999</v>
      </c>
      <c r="G157">
        <f t="shared" si="18"/>
        <v>356.32499999999999</v>
      </c>
      <c r="H157" s="3">
        <v>0.9985695</v>
      </c>
      <c r="I157" s="3">
        <f t="shared" si="19"/>
        <v>17.277315436241587</v>
      </c>
      <c r="J157" s="2">
        <v>0.99937410000000004</v>
      </c>
      <c r="K157" s="2">
        <f t="shared" si="20"/>
        <v>17.75825503355707</v>
      </c>
      <c r="L157" s="3">
        <v>0.99921519999999997</v>
      </c>
      <c r="M157" s="3">
        <f t="shared" si="21"/>
        <v>17.644295302013372</v>
      </c>
      <c r="N157" s="2">
        <v>0.99925719999999996</v>
      </c>
      <c r="O157" s="2">
        <f t="shared" si="23"/>
        <v>17.775906040268428</v>
      </c>
    </row>
    <row r="158" spans="4:15" x14ac:dyDescent="0.25">
      <c r="D158">
        <f t="shared" si="22"/>
        <v>150</v>
      </c>
      <c r="E158">
        <f t="shared" si="16"/>
        <v>254.41249999999999</v>
      </c>
      <c r="F158">
        <f t="shared" si="17"/>
        <v>256.3125</v>
      </c>
      <c r="G158">
        <f t="shared" si="18"/>
        <v>357.91250000000002</v>
      </c>
      <c r="H158" s="3">
        <v>0.99873999999999996</v>
      </c>
      <c r="I158" s="3">
        <f t="shared" si="19"/>
        <v>17.275799999999954</v>
      </c>
      <c r="J158" s="2">
        <v>0.99947010000000003</v>
      </c>
      <c r="K158" s="2">
        <f t="shared" si="20"/>
        <v>17.703866666666677</v>
      </c>
      <c r="L158" s="3">
        <v>0.99929000000000001</v>
      </c>
      <c r="M158" s="3">
        <f t="shared" si="21"/>
        <v>17.576533333333309</v>
      </c>
      <c r="N158" s="2">
        <v>0.99933780000000005</v>
      </c>
      <c r="O158" s="2">
        <f t="shared" si="23"/>
        <v>17.711133333333372</v>
      </c>
    </row>
    <row r="159" spans="4:15" x14ac:dyDescent="0.25">
      <c r="D159">
        <f t="shared" si="22"/>
        <v>151</v>
      </c>
      <c r="E159">
        <f t="shared" si="16"/>
        <v>256</v>
      </c>
      <c r="F159">
        <f t="shared" si="17"/>
        <v>257.89999999999998</v>
      </c>
      <c r="G159">
        <f t="shared" si="18"/>
        <v>359.5</v>
      </c>
      <c r="H159" s="3">
        <v>0.99937410000000004</v>
      </c>
      <c r="I159" s="3">
        <f t="shared" si="19"/>
        <v>17.581324503311265</v>
      </c>
      <c r="J159" s="2">
        <v>0.99950099999999997</v>
      </c>
      <c r="K159" s="2">
        <f t="shared" si="20"/>
        <v>17.607086092715207</v>
      </c>
      <c r="L159" s="3">
        <v>0.99939210000000001</v>
      </c>
      <c r="M159" s="3">
        <f t="shared" si="21"/>
        <v>17.527748344370835</v>
      </c>
      <c r="N159" s="2">
        <v>0.9993978</v>
      </c>
      <c r="O159" s="2">
        <f t="shared" si="23"/>
        <v>17.6335761589404</v>
      </c>
    </row>
    <row r="160" spans="4:15" x14ac:dyDescent="0.25">
      <c r="D160">
        <f t="shared" si="22"/>
        <v>152</v>
      </c>
      <c r="E160">
        <f t="shared" si="16"/>
        <v>257.58750000000003</v>
      </c>
      <c r="F160">
        <f t="shared" si="17"/>
        <v>259.48750000000001</v>
      </c>
      <c r="G160">
        <f t="shared" si="18"/>
        <v>361.08749999999998</v>
      </c>
      <c r="H160" s="3">
        <v>0.99940289999999998</v>
      </c>
      <c r="I160" s="3">
        <f t="shared" si="19"/>
        <v>17.48460526315786</v>
      </c>
      <c r="J160" s="2">
        <v>0.99955020000000006</v>
      </c>
      <c r="K160" s="2">
        <f t="shared" si="20"/>
        <v>17.523618421052664</v>
      </c>
      <c r="L160" s="3">
        <v>0.99945609999999996</v>
      </c>
      <c r="M160" s="3">
        <f t="shared" si="21"/>
        <v>17.454539473684154</v>
      </c>
      <c r="N160" s="2">
        <v>0.99946610000000002</v>
      </c>
      <c r="O160" s="2">
        <f t="shared" si="23"/>
        <v>17.562500000000014</v>
      </c>
    </row>
    <row r="161" spans="4:15" x14ac:dyDescent="0.25">
      <c r="D161">
        <f t="shared" si="22"/>
        <v>153</v>
      </c>
      <c r="E161">
        <f t="shared" si="16"/>
        <v>259.17500000000001</v>
      </c>
      <c r="F161">
        <f t="shared" si="17"/>
        <v>261.07499999999999</v>
      </c>
      <c r="G161">
        <f t="shared" si="18"/>
        <v>362.67499999999995</v>
      </c>
      <c r="H161" s="3">
        <v>0.99941150000000001</v>
      </c>
      <c r="I161" s="3">
        <f t="shared" si="19"/>
        <v>17.375947712418284</v>
      </c>
      <c r="J161" s="2">
        <v>0.99958849999999999</v>
      </c>
      <c r="K161" s="2">
        <f t="shared" si="20"/>
        <v>17.434117647058812</v>
      </c>
      <c r="L161" s="3">
        <v>0.99948999999999999</v>
      </c>
      <c r="M161" s="3">
        <f t="shared" si="21"/>
        <v>17.362614379084931</v>
      </c>
      <c r="N161" s="2">
        <v>0.9994904</v>
      </c>
      <c r="O161" s="2">
        <f t="shared" si="23"/>
        <v>17.463594771241834</v>
      </c>
    </row>
    <row r="162" spans="4:15" x14ac:dyDescent="0.25">
      <c r="D162">
        <f t="shared" si="22"/>
        <v>154</v>
      </c>
      <c r="E162">
        <f t="shared" si="16"/>
        <v>260.76249999999999</v>
      </c>
      <c r="F162">
        <f t="shared" si="17"/>
        <v>262.66250000000002</v>
      </c>
      <c r="G162">
        <f t="shared" si="18"/>
        <v>364.26249999999999</v>
      </c>
      <c r="H162" s="3">
        <v>0.99941429999999998</v>
      </c>
      <c r="I162" s="3">
        <f t="shared" si="19"/>
        <v>17.264935064935031</v>
      </c>
      <c r="J162" s="2">
        <v>0.99962329999999999</v>
      </c>
      <c r="K162" s="2">
        <f t="shared" si="20"/>
        <v>17.343506493506482</v>
      </c>
      <c r="L162" s="3">
        <v>0.99952359999999996</v>
      </c>
      <c r="M162" s="3">
        <f t="shared" si="21"/>
        <v>17.271688311688255</v>
      </c>
      <c r="N162" s="2">
        <v>0.99955260000000001</v>
      </c>
      <c r="O162" s="2">
        <f t="shared" si="23"/>
        <v>17.390584415584424</v>
      </c>
    </row>
    <row r="163" spans="4:15" x14ac:dyDescent="0.25">
      <c r="D163">
        <f t="shared" si="22"/>
        <v>155</v>
      </c>
      <c r="E163">
        <f t="shared" si="16"/>
        <v>262.35000000000002</v>
      </c>
      <c r="F163">
        <f t="shared" si="17"/>
        <v>264.25</v>
      </c>
      <c r="G163">
        <f t="shared" si="18"/>
        <v>365.85</v>
      </c>
      <c r="H163" s="3">
        <v>0.99942039999999999</v>
      </c>
      <c r="I163" s="3">
        <f t="shared" si="19"/>
        <v>17.157483870967713</v>
      </c>
      <c r="J163" s="2">
        <v>0.99965809999999999</v>
      </c>
      <c r="K163" s="2">
        <f t="shared" si="20"/>
        <v>17.25406451612902</v>
      </c>
      <c r="L163" s="3">
        <v>0.99956449999999997</v>
      </c>
      <c r="M163" s="3">
        <f t="shared" si="21"/>
        <v>17.186645161290272</v>
      </c>
      <c r="N163" s="2">
        <v>0.99961449999999996</v>
      </c>
      <c r="O163" s="2">
        <f t="shared" si="23"/>
        <v>17.318322580645138</v>
      </c>
    </row>
    <row r="164" spans="4:15" x14ac:dyDescent="0.25">
      <c r="D164">
        <f t="shared" si="22"/>
        <v>156</v>
      </c>
      <c r="E164">
        <f t="shared" si="16"/>
        <v>263.9375</v>
      </c>
      <c r="F164">
        <f t="shared" si="17"/>
        <v>265.83749999999998</v>
      </c>
      <c r="G164">
        <f t="shared" si="18"/>
        <v>367.4375</v>
      </c>
      <c r="H164" s="3">
        <v>0.99942560000000003</v>
      </c>
      <c r="I164" s="3">
        <f t="shared" si="19"/>
        <v>17.05083333333333</v>
      </c>
      <c r="J164" s="2">
        <v>0.99969430000000004</v>
      </c>
      <c r="K164" s="2">
        <f t="shared" si="20"/>
        <v>17.166666666666686</v>
      </c>
      <c r="L164" s="3">
        <v>0.9996138</v>
      </c>
      <c r="M164" s="3">
        <f t="shared" si="21"/>
        <v>17.10807692307689</v>
      </c>
      <c r="N164" s="2">
        <v>0.99967550000000005</v>
      </c>
      <c r="O164" s="2">
        <f t="shared" si="23"/>
        <v>17.246410256410289</v>
      </c>
    </row>
    <row r="165" spans="4:15" x14ac:dyDescent="0.25">
      <c r="D165">
        <f t="shared" si="22"/>
        <v>157</v>
      </c>
      <c r="E165">
        <f t="shared" si="16"/>
        <v>265.52500000000003</v>
      </c>
      <c r="F165">
        <f t="shared" si="17"/>
        <v>267.42500000000001</v>
      </c>
      <c r="G165">
        <f t="shared" si="18"/>
        <v>369.02499999999998</v>
      </c>
      <c r="H165" s="3">
        <v>0.99943199999999999</v>
      </c>
      <c r="I165" s="3">
        <f t="shared" si="19"/>
        <v>16.946305732484049</v>
      </c>
      <c r="J165" s="2">
        <v>0.99973299999999998</v>
      </c>
      <c r="K165" s="2">
        <f t="shared" si="20"/>
        <v>17.081974522292974</v>
      </c>
      <c r="L165" s="3">
        <v>0.99966940000000004</v>
      </c>
      <c r="M165" s="3">
        <f t="shared" si="21"/>
        <v>17.034522292993628</v>
      </c>
      <c r="N165" s="2">
        <v>0.99973610000000002</v>
      </c>
      <c r="O165" s="2">
        <f t="shared" si="23"/>
        <v>17.175159235668801</v>
      </c>
    </row>
    <row r="166" spans="4:15" x14ac:dyDescent="0.25">
      <c r="D166">
        <f t="shared" si="22"/>
        <v>158</v>
      </c>
      <c r="E166">
        <f t="shared" si="16"/>
        <v>267.11250000000001</v>
      </c>
      <c r="F166">
        <f t="shared" si="17"/>
        <v>269.01249999999999</v>
      </c>
      <c r="G166">
        <f t="shared" si="18"/>
        <v>370.61249999999995</v>
      </c>
      <c r="H166" s="3">
        <v>0.99943990000000005</v>
      </c>
      <c r="I166" s="3">
        <f t="shared" si="19"/>
        <v>16.844050632911401</v>
      </c>
      <c r="J166" s="2">
        <v>0.99977519999999998</v>
      </c>
      <c r="K166" s="2">
        <f t="shared" si="20"/>
        <v>17.000569620253142</v>
      </c>
      <c r="L166" s="3">
        <v>0.9997279</v>
      </c>
      <c r="M166" s="3">
        <f t="shared" si="21"/>
        <v>16.963734177215162</v>
      </c>
      <c r="N166" s="2">
        <v>0.99979560000000001</v>
      </c>
      <c r="O166" s="2">
        <f t="shared" si="23"/>
        <v>17.104113924050637</v>
      </c>
    </row>
    <row r="167" spans="4:15" x14ac:dyDescent="0.25">
      <c r="D167">
        <f t="shared" si="22"/>
        <v>159</v>
      </c>
      <c r="E167">
        <f t="shared" si="16"/>
        <v>268.7</v>
      </c>
      <c r="F167">
        <f t="shared" si="17"/>
        <v>270.60000000000002</v>
      </c>
      <c r="G167">
        <f t="shared" si="18"/>
        <v>372.2</v>
      </c>
      <c r="H167" s="3">
        <v>0.99944900000000003</v>
      </c>
      <c r="I167" s="3">
        <f t="shared" si="19"/>
        <v>16.743836477987422</v>
      </c>
      <c r="J167" s="2">
        <v>0.99982210000000005</v>
      </c>
      <c r="K167" s="2">
        <f t="shared" si="20"/>
        <v>16.923144654088073</v>
      </c>
      <c r="L167" s="3">
        <v>0.99978929999999999</v>
      </c>
      <c r="M167" s="3">
        <f t="shared" si="21"/>
        <v>16.895660377358457</v>
      </c>
      <c r="N167" s="2">
        <v>0.99985460000000004</v>
      </c>
      <c r="O167" s="2">
        <f t="shared" si="23"/>
        <v>17.033647798742162</v>
      </c>
    </row>
    <row r="168" spans="4:15" x14ac:dyDescent="0.25">
      <c r="D168">
        <f t="shared" si="22"/>
        <v>160</v>
      </c>
      <c r="E168">
        <f t="shared" si="16"/>
        <v>270.28750000000002</v>
      </c>
      <c r="F168">
        <f t="shared" si="17"/>
        <v>272.1875</v>
      </c>
      <c r="G168">
        <f t="shared" si="18"/>
        <v>373.78750000000002</v>
      </c>
      <c r="H168" s="3">
        <v>0.99946250000000003</v>
      </c>
      <c r="I168" s="3">
        <f t="shared" si="19"/>
        <v>16.647624999999998</v>
      </c>
      <c r="J168" s="2">
        <v>0.99987490000000001</v>
      </c>
      <c r="K168" s="2">
        <f t="shared" si="20"/>
        <v>16.850375</v>
      </c>
      <c r="L168" s="3">
        <v>0.99985080000000004</v>
      </c>
      <c r="M168" s="3">
        <f t="shared" si="21"/>
        <v>16.828499999999998</v>
      </c>
      <c r="N168" s="2">
        <v>0.99991260000000004</v>
      </c>
      <c r="O168" s="2">
        <f t="shared" si="23"/>
        <v>16.963437500000026</v>
      </c>
    </row>
    <row r="169" spans="4:15" x14ac:dyDescent="0.25">
      <c r="D169">
        <f t="shared" si="22"/>
        <v>161</v>
      </c>
      <c r="E169">
        <f t="shared" si="16"/>
        <v>271.875</v>
      </c>
      <c r="F169">
        <f t="shared" si="17"/>
        <v>273.77499999999998</v>
      </c>
      <c r="G169">
        <f t="shared" si="18"/>
        <v>375.375</v>
      </c>
      <c r="H169" s="3">
        <v>0.9994788</v>
      </c>
      <c r="I169" s="3">
        <f t="shared" si="19"/>
        <v>16.554347826086936</v>
      </c>
      <c r="J169" s="2">
        <v>0.99993569999999998</v>
      </c>
      <c r="K169" s="2">
        <f t="shared" si="20"/>
        <v>16.783478260869547</v>
      </c>
      <c r="L169" s="3">
        <v>0.99991390000000002</v>
      </c>
      <c r="M169" s="3">
        <f t="shared" si="21"/>
        <v>16.763167701863338</v>
      </c>
      <c r="N169" s="2">
        <v>0.99997029999999998</v>
      </c>
      <c r="O169" s="2">
        <f t="shared" si="23"/>
        <v>16.893913043478246</v>
      </c>
    </row>
    <row r="170" spans="4:15" x14ac:dyDescent="0.25">
      <c r="D170">
        <f t="shared" si="22"/>
        <v>162</v>
      </c>
      <c r="E170">
        <f t="shared" si="16"/>
        <v>273.46250000000003</v>
      </c>
      <c r="F170">
        <f t="shared" si="17"/>
        <v>275.36250000000001</v>
      </c>
      <c r="G170">
        <f t="shared" si="18"/>
        <v>376.96249999999998</v>
      </c>
      <c r="H170" s="3">
        <v>0.99950139999999998</v>
      </c>
      <c r="I170" s="3">
        <f t="shared" si="19"/>
        <v>16.466111111111083</v>
      </c>
      <c r="J170" s="2">
        <v>1.0000073</v>
      </c>
      <c r="K170" s="2">
        <f t="shared" si="20"/>
        <v>16.724074074074096</v>
      </c>
      <c r="L170" s="3">
        <v>0.99997599999999998</v>
      </c>
      <c r="M170" s="3">
        <f t="shared" si="21"/>
        <v>16.698024691357983</v>
      </c>
      <c r="N170" s="2">
        <v>1.0000268999999999</v>
      </c>
      <c r="O170" s="2">
        <f t="shared" si="23"/>
        <v>16.824567901234531</v>
      </c>
    </row>
    <row r="171" spans="4:15" x14ac:dyDescent="0.25">
      <c r="D171">
        <f t="shared" si="22"/>
        <v>163</v>
      </c>
      <c r="E171">
        <f t="shared" si="16"/>
        <v>275.05</v>
      </c>
      <c r="F171">
        <f t="shared" si="17"/>
        <v>276.95</v>
      </c>
      <c r="G171">
        <f t="shared" si="18"/>
        <v>378.54999999999995</v>
      </c>
      <c r="H171" s="3">
        <v>0.9995349</v>
      </c>
      <c r="I171" s="3">
        <f t="shared" si="19"/>
        <v>16.385644171779123</v>
      </c>
      <c r="J171" s="2">
        <v>1.0000945999999999</v>
      </c>
      <c r="K171" s="2">
        <f t="shared" si="20"/>
        <v>16.675030674846585</v>
      </c>
      <c r="L171" s="3">
        <v>1.0000395</v>
      </c>
      <c r="M171" s="3">
        <f t="shared" si="21"/>
        <v>16.634539877300568</v>
      </c>
      <c r="N171" s="2">
        <v>1.0000833</v>
      </c>
      <c r="O171" s="2">
        <f t="shared" si="23"/>
        <v>16.755950920245404</v>
      </c>
    </row>
    <row r="172" spans="4:15" x14ac:dyDescent="0.25">
      <c r="D172">
        <f t="shared" si="22"/>
        <v>164</v>
      </c>
      <c r="E172">
        <f t="shared" si="16"/>
        <v>276.63750000000005</v>
      </c>
      <c r="F172">
        <f t="shared" si="17"/>
        <v>278.53750000000002</v>
      </c>
      <c r="G172">
        <f t="shared" si="18"/>
        <v>380.13750000000005</v>
      </c>
      <c r="H172" s="3">
        <v>0.99958970000000003</v>
      </c>
      <c r="I172" s="3">
        <f t="shared" si="19"/>
        <v>16.319146341463409</v>
      </c>
      <c r="J172" s="2">
        <v>1.0002081</v>
      </c>
      <c r="K172" s="2">
        <f t="shared" si="20"/>
        <v>16.642560975609776</v>
      </c>
      <c r="L172" s="3">
        <v>1.0001019</v>
      </c>
      <c r="M172" s="3">
        <f t="shared" si="21"/>
        <v>16.57115853658533</v>
      </c>
      <c r="N172" s="2">
        <v>1.0001386000000001</v>
      </c>
      <c r="O172" s="2">
        <f t="shared" si="23"/>
        <v>16.68750000000006</v>
      </c>
    </row>
    <row r="173" spans="4:15" x14ac:dyDescent="0.25">
      <c r="D173">
        <f t="shared" si="22"/>
        <v>165</v>
      </c>
      <c r="E173">
        <f t="shared" si="16"/>
        <v>278.22500000000002</v>
      </c>
      <c r="F173">
        <f t="shared" si="17"/>
        <v>280.125</v>
      </c>
      <c r="G173">
        <f t="shared" si="18"/>
        <v>381.72500000000002</v>
      </c>
      <c r="H173" s="3">
        <v>0.99969750000000002</v>
      </c>
      <c r="I173" s="3">
        <f t="shared" si="19"/>
        <v>16.285575757575749</v>
      </c>
      <c r="J173" s="2">
        <v>1.0003005</v>
      </c>
      <c r="K173" s="2">
        <f t="shared" si="20"/>
        <v>16.597696969696987</v>
      </c>
      <c r="L173" s="3">
        <v>1.0001662</v>
      </c>
      <c r="M173" s="3">
        <f t="shared" si="21"/>
        <v>16.509696969696943</v>
      </c>
      <c r="N173" s="2">
        <v>1.0001935</v>
      </c>
      <c r="O173" s="2">
        <f t="shared" si="23"/>
        <v>16.619636363636339</v>
      </c>
    </row>
    <row r="174" spans="4:15" x14ac:dyDescent="0.25">
      <c r="D174">
        <f t="shared" si="22"/>
        <v>166</v>
      </c>
      <c r="E174">
        <f t="shared" si="16"/>
        <v>279.8125</v>
      </c>
      <c r="F174">
        <f t="shared" si="17"/>
        <v>281.71249999999998</v>
      </c>
      <c r="G174">
        <f t="shared" si="18"/>
        <v>383.3125</v>
      </c>
      <c r="H174" s="3">
        <v>1.0000167</v>
      </c>
      <c r="I174" s="3">
        <f t="shared" si="19"/>
        <v>16.379759036144549</v>
      </c>
      <c r="J174" s="2">
        <v>1.0003388</v>
      </c>
      <c r="K174" s="2">
        <f t="shared" si="20"/>
        <v>16.520783132530099</v>
      </c>
      <c r="L174" s="3">
        <v>1.0002313</v>
      </c>
      <c r="M174" s="3">
        <f t="shared" si="21"/>
        <v>16.449457831325301</v>
      </c>
      <c r="N174" s="2">
        <v>1.0002475</v>
      </c>
      <c r="O174" s="2">
        <f t="shared" si="23"/>
        <v>16.552048192771061</v>
      </c>
    </row>
    <row r="175" spans="4:15" x14ac:dyDescent="0.25">
      <c r="D175">
        <f t="shared" si="22"/>
        <v>167</v>
      </c>
      <c r="E175">
        <f t="shared" si="16"/>
        <v>281.40000000000003</v>
      </c>
      <c r="F175">
        <f t="shared" si="17"/>
        <v>283.3</v>
      </c>
      <c r="G175">
        <f t="shared" si="18"/>
        <v>384.9</v>
      </c>
      <c r="H175" s="3">
        <v>1.0002622000000001</v>
      </c>
      <c r="I175" s="3">
        <f t="shared" si="19"/>
        <v>16.428682634730581</v>
      </c>
      <c r="J175" s="2">
        <v>1.0003937000000001</v>
      </c>
      <c r="K175" s="2">
        <f t="shared" si="20"/>
        <v>16.454730538922181</v>
      </c>
      <c r="L175" s="3">
        <v>1.0002823999999999</v>
      </c>
      <c r="M175" s="3">
        <f t="shared" si="21"/>
        <v>16.381556886227461</v>
      </c>
      <c r="N175" s="2">
        <v>1.0002934999999999</v>
      </c>
      <c r="O175" s="2">
        <f t="shared" si="23"/>
        <v>16.480479041916137</v>
      </c>
    </row>
    <row r="176" spans="4:15" x14ac:dyDescent="0.25">
      <c r="D176">
        <f t="shared" si="22"/>
        <v>168</v>
      </c>
      <c r="E176">
        <f t="shared" si="16"/>
        <v>282.98750000000001</v>
      </c>
      <c r="F176">
        <f t="shared" si="17"/>
        <v>284.88749999999999</v>
      </c>
      <c r="G176">
        <f t="shared" si="18"/>
        <v>386.48749999999995</v>
      </c>
      <c r="H176" s="3">
        <v>1.0002880999999999</v>
      </c>
      <c r="I176" s="3">
        <f t="shared" si="19"/>
        <v>16.346309523809445</v>
      </c>
      <c r="J176" s="2">
        <v>1.0004328</v>
      </c>
      <c r="K176" s="2">
        <f t="shared" si="20"/>
        <v>16.380059523809525</v>
      </c>
      <c r="L176" s="3">
        <v>1.000324</v>
      </c>
      <c r="M176" s="3">
        <f t="shared" si="21"/>
        <v>16.308809523809494</v>
      </c>
      <c r="N176" s="2">
        <v>1.0002989</v>
      </c>
      <c r="O176" s="2">
        <f t="shared" si="23"/>
        <v>16.385595238095235</v>
      </c>
    </row>
    <row r="177" spans="4:15" x14ac:dyDescent="0.25">
      <c r="D177">
        <f t="shared" si="22"/>
        <v>169</v>
      </c>
      <c r="E177">
        <f t="shared" si="16"/>
        <v>284.57500000000005</v>
      </c>
      <c r="F177">
        <f t="shared" si="17"/>
        <v>286.47500000000002</v>
      </c>
      <c r="G177">
        <f t="shared" si="18"/>
        <v>388.07500000000005</v>
      </c>
      <c r="H177" s="3">
        <v>1.0003724000000001</v>
      </c>
      <c r="I177" s="3">
        <f t="shared" si="19"/>
        <v>16.299467455621315</v>
      </c>
      <c r="J177" s="2">
        <v>1.0004641999999999</v>
      </c>
      <c r="K177" s="2">
        <f t="shared" si="20"/>
        <v>16.301715976331305</v>
      </c>
      <c r="L177" s="3">
        <v>1.0004002999999999</v>
      </c>
      <c r="M177" s="3">
        <f t="shared" si="21"/>
        <v>16.257455621301695</v>
      </c>
      <c r="N177" s="2">
        <v>1.0003693</v>
      </c>
      <c r="O177" s="2">
        <f t="shared" si="23"/>
        <v>16.330295857988176</v>
      </c>
    </row>
    <row r="178" spans="4:15" x14ac:dyDescent="0.25">
      <c r="D178">
        <f t="shared" si="22"/>
        <v>170</v>
      </c>
      <c r="E178">
        <f t="shared" si="16"/>
        <v>286.16250000000002</v>
      </c>
      <c r="F178">
        <f t="shared" si="17"/>
        <v>288.0625</v>
      </c>
      <c r="G178">
        <f t="shared" si="18"/>
        <v>389.66250000000002</v>
      </c>
      <c r="H178" s="3">
        <v>1.0003831999999999</v>
      </c>
      <c r="I178" s="3">
        <f t="shared" si="19"/>
        <v>16.209941176470519</v>
      </c>
      <c r="J178" s="2">
        <v>1.000497</v>
      </c>
      <c r="K178" s="2">
        <f t="shared" si="20"/>
        <v>16.225117647058799</v>
      </c>
      <c r="L178" s="3">
        <v>1.0004283</v>
      </c>
      <c r="M178" s="3">
        <f t="shared" si="21"/>
        <v>16.178294117647063</v>
      </c>
      <c r="N178" s="2">
        <v>1.0004341999999999</v>
      </c>
      <c r="O178" s="2">
        <f t="shared" si="23"/>
        <v>16.272411764705847</v>
      </c>
    </row>
    <row r="179" spans="4:15" x14ac:dyDescent="0.25">
      <c r="D179">
        <f t="shared" si="22"/>
        <v>171</v>
      </c>
      <c r="E179">
        <f t="shared" si="16"/>
        <v>287.75</v>
      </c>
      <c r="F179">
        <f t="shared" si="17"/>
        <v>289.64999999999998</v>
      </c>
      <c r="G179">
        <f t="shared" si="18"/>
        <v>391.25</v>
      </c>
      <c r="H179" s="3">
        <v>1.0003857</v>
      </c>
      <c r="I179" s="3">
        <f t="shared" si="19"/>
        <v>16.11660818713451</v>
      </c>
      <c r="J179" s="2">
        <v>1.0005236</v>
      </c>
      <c r="K179" s="2">
        <f t="shared" si="20"/>
        <v>16.145789473684179</v>
      </c>
      <c r="L179" s="3">
        <v>1.0004519000000001</v>
      </c>
      <c r="M179" s="3">
        <f t="shared" si="21"/>
        <v>16.097485380116968</v>
      </c>
      <c r="N179" s="2">
        <v>1.0004601</v>
      </c>
      <c r="O179" s="2">
        <f t="shared" si="23"/>
        <v>16.192397660818692</v>
      </c>
    </row>
    <row r="180" spans="4:15" x14ac:dyDescent="0.25">
      <c r="D180">
        <f t="shared" si="22"/>
        <v>172</v>
      </c>
      <c r="E180">
        <f t="shared" si="16"/>
        <v>289.33750000000003</v>
      </c>
      <c r="F180">
        <f t="shared" si="17"/>
        <v>291.23750000000001</v>
      </c>
      <c r="G180">
        <f t="shared" si="18"/>
        <v>392.83749999999998</v>
      </c>
      <c r="H180" s="3">
        <v>1.0003879</v>
      </c>
      <c r="I180" s="3">
        <f t="shared" si="19"/>
        <v>16.024186046511605</v>
      </c>
      <c r="J180" s="2">
        <v>1.0005489000000001</v>
      </c>
      <c r="K180" s="2">
        <f t="shared" si="20"/>
        <v>16.06662790697678</v>
      </c>
      <c r="L180" s="3">
        <v>1.0004786999999999</v>
      </c>
      <c r="M180" s="3">
        <f t="shared" si="21"/>
        <v>16.019476744185987</v>
      </c>
      <c r="N180" s="2">
        <v>1.0005062</v>
      </c>
      <c r="O180" s="2">
        <f t="shared" si="23"/>
        <v>16.12505813953489</v>
      </c>
    </row>
    <row r="181" spans="4:15" x14ac:dyDescent="0.25">
      <c r="D181">
        <f t="shared" si="22"/>
        <v>173</v>
      </c>
      <c r="E181">
        <f t="shared" si="16"/>
        <v>290.92500000000001</v>
      </c>
      <c r="F181">
        <f t="shared" si="17"/>
        <v>292.82499999999999</v>
      </c>
      <c r="G181">
        <f t="shared" si="18"/>
        <v>394.42499999999995</v>
      </c>
      <c r="H181" s="3">
        <v>1.0003925</v>
      </c>
      <c r="I181" s="3">
        <f t="shared" si="19"/>
        <v>15.934219653179182</v>
      </c>
      <c r="J181" s="2">
        <v>1.0005746</v>
      </c>
      <c r="K181" s="2">
        <f t="shared" si="20"/>
        <v>15.988612716762988</v>
      </c>
      <c r="L181" s="3">
        <v>1.0005113000000001</v>
      </c>
      <c r="M181" s="3">
        <f t="shared" si="21"/>
        <v>15.945722543352634</v>
      </c>
      <c r="N181" s="2">
        <v>1.0005518</v>
      </c>
      <c r="O181" s="2">
        <f t="shared" si="23"/>
        <v>16.058208092485543</v>
      </c>
    </row>
    <row r="182" spans="4:15" x14ac:dyDescent="0.25">
      <c r="D182">
        <f t="shared" si="22"/>
        <v>174</v>
      </c>
      <c r="E182">
        <f t="shared" si="16"/>
        <v>292.51250000000005</v>
      </c>
      <c r="F182">
        <f t="shared" si="17"/>
        <v>294.41250000000002</v>
      </c>
      <c r="G182">
        <f t="shared" si="18"/>
        <v>396.01250000000005</v>
      </c>
      <c r="H182" s="3">
        <v>1.0003966</v>
      </c>
      <c r="I182" s="3">
        <f t="shared" si="19"/>
        <v>15.844999999999965</v>
      </c>
      <c r="J182" s="2">
        <v>1.0006017</v>
      </c>
      <c r="K182" s="2">
        <f t="shared" si="20"/>
        <v>15.91229885057473</v>
      </c>
      <c r="L182" s="3">
        <v>1.0005501000000001</v>
      </c>
      <c r="M182" s="3">
        <f t="shared" si="21"/>
        <v>15.876379310344863</v>
      </c>
      <c r="N182" s="2">
        <v>1.0005971</v>
      </c>
      <c r="O182" s="2">
        <f t="shared" si="23"/>
        <v>15.991954022988516</v>
      </c>
    </row>
    <row r="183" spans="4:15" x14ac:dyDescent="0.25">
      <c r="D183">
        <f t="shared" si="22"/>
        <v>175</v>
      </c>
      <c r="E183">
        <f t="shared" si="16"/>
        <v>294.10000000000002</v>
      </c>
      <c r="F183">
        <f t="shared" si="17"/>
        <v>296</v>
      </c>
      <c r="G183">
        <f t="shared" si="18"/>
        <v>397.6</v>
      </c>
      <c r="H183" s="3">
        <v>1.0004016</v>
      </c>
      <c r="I183" s="3">
        <f t="shared" si="19"/>
        <v>15.757314285714269</v>
      </c>
      <c r="J183" s="2">
        <v>1.0006309</v>
      </c>
      <c r="K183" s="2">
        <f t="shared" si="20"/>
        <v>15.838057142857132</v>
      </c>
      <c r="L183" s="3">
        <v>1.0005808</v>
      </c>
      <c r="M183" s="3">
        <f t="shared" si="21"/>
        <v>15.803200000000002</v>
      </c>
      <c r="N183" s="2">
        <v>1.0006524000000001</v>
      </c>
      <c r="O183" s="2">
        <f t="shared" si="23"/>
        <v>15.932171428571491</v>
      </c>
    </row>
    <row r="184" spans="4:15" x14ac:dyDescent="0.25">
      <c r="D184">
        <f t="shared" si="22"/>
        <v>176</v>
      </c>
      <c r="E184">
        <f t="shared" si="16"/>
        <v>295.6875</v>
      </c>
      <c r="F184">
        <f t="shared" si="17"/>
        <v>297.58749999999998</v>
      </c>
      <c r="G184">
        <f t="shared" si="18"/>
        <v>399.1875</v>
      </c>
      <c r="H184" s="3">
        <v>1.0004078999999999</v>
      </c>
      <c r="I184" s="3">
        <f t="shared" si="19"/>
        <v>15.671363636363564</v>
      </c>
      <c r="J184" s="2">
        <v>1.0006630000000001</v>
      </c>
      <c r="K184" s="2">
        <f t="shared" si="20"/>
        <v>15.766306818181858</v>
      </c>
      <c r="L184" s="3">
        <v>1.0006364999999999</v>
      </c>
      <c r="M184" s="3">
        <f t="shared" si="21"/>
        <v>15.745056818181752</v>
      </c>
      <c r="N184" s="2">
        <v>1.0006854000000001</v>
      </c>
      <c r="O184" s="2">
        <f t="shared" si="23"/>
        <v>15.86039772727276</v>
      </c>
    </row>
    <row r="185" spans="4:15" x14ac:dyDescent="0.25">
      <c r="D185">
        <f t="shared" si="22"/>
        <v>177</v>
      </c>
      <c r="E185">
        <f t="shared" si="16"/>
        <v>297.27500000000003</v>
      </c>
      <c r="F185">
        <f t="shared" si="17"/>
        <v>299.17500000000001</v>
      </c>
      <c r="G185">
        <f t="shared" si="18"/>
        <v>400.77499999999998</v>
      </c>
      <c r="H185" s="3">
        <v>1.0004151999999999</v>
      </c>
      <c r="I185" s="3">
        <f t="shared" si="19"/>
        <v>15.586949152542326</v>
      </c>
      <c r="J185" s="2">
        <v>1.0006988000000001</v>
      </c>
      <c r="K185" s="2">
        <f t="shared" si="20"/>
        <v>15.697457627118702</v>
      </c>
      <c r="L185" s="3">
        <v>1.0006813999999999</v>
      </c>
      <c r="M185" s="3">
        <f t="shared" si="21"/>
        <v>15.681468926553615</v>
      </c>
      <c r="N185" s="2">
        <v>1.0007284999999999</v>
      </c>
      <c r="O185" s="2">
        <f t="shared" si="23"/>
        <v>15.795141242937802</v>
      </c>
    </row>
    <row r="186" spans="4:15" x14ac:dyDescent="0.25">
      <c r="D186">
        <f t="shared" si="22"/>
        <v>178</v>
      </c>
      <c r="E186">
        <f t="shared" si="16"/>
        <v>298.86250000000001</v>
      </c>
      <c r="F186">
        <f t="shared" si="17"/>
        <v>300.76249999999999</v>
      </c>
      <c r="G186">
        <f t="shared" si="18"/>
        <v>402.36249999999995</v>
      </c>
      <c r="H186" s="3">
        <v>1.0004257999999999</v>
      </c>
      <c r="I186" s="3">
        <f t="shared" si="19"/>
        <v>15.505337078651623</v>
      </c>
      <c r="J186" s="2">
        <v>1.0007396</v>
      </c>
      <c r="K186" s="2">
        <f t="shared" si="20"/>
        <v>15.632191011235923</v>
      </c>
      <c r="L186" s="3">
        <v>1.0007276000000001</v>
      </c>
      <c r="M186" s="3">
        <f t="shared" si="21"/>
        <v>15.619325842696632</v>
      </c>
      <c r="N186" s="2">
        <v>1.0007712</v>
      </c>
      <c r="O186" s="2">
        <f t="shared" si="23"/>
        <v>15.73039325842695</v>
      </c>
    </row>
    <row r="187" spans="4:15" x14ac:dyDescent="0.25">
      <c r="D187">
        <f t="shared" si="22"/>
        <v>179</v>
      </c>
      <c r="E187">
        <f t="shared" si="16"/>
        <v>300.45000000000005</v>
      </c>
      <c r="F187">
        <f t="shared" si="17"/>
        <v>302.35000000000002</v>
      </c>
      <c r="G187">
        <f t="shared" si="18"/>
        <v>403.95000000000005</v>
      </c>
      <c r="H187" s="3">
        <v>1.0004392</v>
      </c>
      <c r="I187" s="3">
        <f t="shared" si="19"/>
        <v>15.426201117318403</v>
      </c>
      <c r="J187" s="2">
        <v>1.0007870000000001</v>
      </c>
      <c r="K187" s="2">
        <f t="shared" si="20"/>
        <v>15.571340782122951</v>
      </c>
      <c r="L187" s="3">
        <v>1.0007729999999999</v>
      </c>
      <c r="M187" s="3">
        <f t="shared" si="21"/>
        <v>15.55743016759769</v>
      </c>
      <c r="N187" s="2">
        <v>1.000813</v>
      </c>
      <c r="O187" s="2">
        <f t="shared" si="23"/>
        <v>15.665865921787685</v>
      </c>
    </row>
    <row r="188" spans="4:15" x14ac:dyDescent="0.25">
      <c r="D188">
        <f t="shared" si="22"/>
        <v>180</v>
      </c>
      <c r="E188">
        <f t="shared" si="16"/>
        <v>302.03750000000002</v>
      </c>
      <c r="F188">
        <f t="shared" si="17"/>
        <v>303.9375</v>
      </c>
      <c r="G188">
        <f t="shared" si="18"/>
        <v>405.53750000000002</v>
      </c>
      <c r="H188" s="3">
        <v>1.0004580000000001</v>
      </c>
      <c r="I188" s="3">
        <f t="shared" si="19"/>
        <v>15.350944444444465</v>
      </c>
      <c r="J188" s="2">
        <v>1.0008435</v>
      </c>
      <c r="K188" s="2">
        <f t="shared" si="20"/>
        <v>15.516222222222215</v>
      </c>
      <c r="L188" s="3">
        <v>1.0008196</v>
      </c>
      <c r="M188" s="3">
        <f t="shared" si="21"/>
        <v>15.496888888888881</v>
      </c>
      <c r="N188" s="2">
        <v>1.0008545</v>
      </c>
      <c r="O188" s="2">
        <f t="shared" si="23"/>
        <v>15.601888888888878</v>
      </c>
    </row>
    <row r="189" spans="4:15" x14ac:dyDescent="0.25">
      <c r="D189">
        <f t="shared" si="22"/>
        <v>181</v>
      </c>
      <c r="E189">
        <f t="shared" si="16"/>
        <v>303.625</v>
      </c>
      <c r="F189">
        <f t="shared" si="17"/>
        <v>305.52499999999998</v>
      </c>
      <c r="G189">
        <f t="shared" si="18"/>
        <v>407.125</v>
      </c>
      <c r="H189" s="3">
        <v>1.0004868</v>
      </c>
      <c r="I189" s="3">
        <f t="shared" si="19"/>
        <v>15.282044198895013</v>
      </c>
      <c r="J189" s="2">
        <v>1.0009139</v>
      </c>
      <c r="K189" s="2">
        <f t="shared" si="20"/>
        <v>15.469392265193378</v>
      </c>
      <c r="L189" s="3">
        <v>1.0008648</v>
      </c>
      <c r="M189" s="3">
        <f t="shared" si="21"/>
        <v>15.436243093922627</v>
      </c>
      <c r="N189" s="2">
        <v>1.0008950000000001</v>
      </c>
      <c r="O189" s="2">
        <f t="shared" si="23"/>
        <v>15.53806629834259</v>
      </c>
    </row>
    <row r="190" spans="4:15" x14ac:dyDescent="0.25">
      <c r="D190">
        <f t="shared" si="22"/>
        <v>182</v>
      </c>
      <c r="E190">
        <f t="shared" si="16"/>
        <v>305.21250000000003</v>
      </c>
      <c r="F190">
        <f t="shared" si="17"/>
        <v>307.11250000000001</v>
      </c>
      <c r="G190">
        <f t="shared" si="18"/>
        <v>408.71249999999998</v>
      </c>
      <c r="H190" s="3">
        <v>1.0005366</v>
      </c>
      <c r="I190" s="3">
        <f t="shared" si="19"/>
        <v>15.225439560439542</v>
      </c>
      <c r="J190" s="2">
        <v>1.0010062</v>
      </c>
      <c r="K190" s="2">
        <f t="shared" si="20"/>
        <v>15.43510989010986</v>
      </c>
      <c r="L190" s="3">
        <v>1.0009115</v>
      </c>
      <c r="M190" s="3">
        <f t="shared" si="21"/>
        <v>15.377087912087863</v>
      </c>
      <c r="N190" s="2">
        <v>1.0009352</v>
      </c>
      <c r="O190" s="2">
        <f t="shared" si="23"/>
        <v>15.474780219780234</v>
      </c>
    </row>
    <row r="191" spans="4:15" x14ac:dyDescent="0.25">
      <c r="D191">
        <f t="shared" si="22"/>
        <v>183</v>
      </c>
      <c r="E191">
        <f t="shared" si="16"/>
        <v>306.8</v>
      </c>
      <c r="F191">
        <f t="shared" si="17"/>
        <v>308.7</v>
      </c>
      <c r="G191">
        <f t="shared" si="18"/>
        <v>410.29999999999995</v>
      </c>
      <c r="H191" s="3">
        <v>1.0006451999999999</v>
      </c>
      <c r="I191" s="3">
        <f t="shared" si="19"/>
        <v>15.201584699453479</v>
      </c>
      <c r="J191" s="2">
        <v>1.0010519</v>
      </c>
      <c r="K191" s="2">
        <f t="shared" si="20"/>
        <v>15.375737704918023</v>
      </c>
      <c r="L191" s="3">
        <v>1.0009568</v>
      </c>
      <c r="M191" s="3">
        <f t="shared" si="21"/>
        <v>15.317814207650237</v>
      </c>
      <c r="N191" s="2">
        <v>1.0009745999999999</v>
      </c>
      <c r="O191" s="2">
        <f t="shared" si="23"/>
        <v>15.411748633879746</v>
      </c>
    </row>
    <row r="192" spans="4:15" x14ac:dyDescent="0.25">
      <c r="D192">
        <f t="shared" si="22"/>
        <v>184</v>
      </c>
      <c r="E192">
        <f t="shared" si="16"/>
        <v>308.38750000000005</v>
      </c>
      <c r="F192">
        <f t="shared" si="17"/>
        <v>310.28750000000002</v>
      </c>
      <c r="G192">
        <f t="shared" si="18"/>
        <v>411.88750000000005</v>
      </c>
      <c r="H192" s="3">
        <v>1.0009973000000001</v>
      </c>
      <c r="I192" s="3">
        <f t="shared" si="19"/>
        <v>15.310326086956554</v>
      </c>
      <c r="J192" s="2">
        <v>1.0010676000000001</v>
      </c>
      <c r="K192" s="2">
        <f t="shared" si="20"/>
        <v>15.300706521739157</v>
      </c>
      <c r="L192" s="3">
        <v>1.0010228999999999</v>
      </c>
      <c r="M192" s="3">
        <f t="shared" si="21"/>
        <v>15.270489130434724</v>
      </c>
      <c r="N192" s="2">
        <v>1.0010181</v>
      </c>
      <c r="O192" s="2">
        <f t="shared" si="23"/>
        <v>15.351630434782621</v>
      </c>
    </row>
    <row r="193" spans="4:15" x14ac:dyDescent="0.25">
      <c r="D193">
        <f t="shared" si="22"/>
        <v>185</v>
      </c>
      <c r="E193">
        <f t="shared" si="16"/>
        <v>309.97500000000002</v>
      </c>
      <c r="F193">
        <f t="shared" si="17"/>
        <v>311.875</v>
      </c>
      <c r="G193">
        <f t="shared" si="18"/>
        <v>413.47500000000002</v>
      </c>
      <c r="H193" s="3">
        <v>1.0010142</v>
      </c>
      <c r="I193" s="3">
        <f t="shared" si="19"/>
        <v>15.236702702702665</v>
      </c>
      <c r="J193" s="2">
        <v>1.001093</v>
      </c>
      <c r="K193" s="2">
        <f t="shared" si="20"/>
        <v>15.231729729729729</v>
      </c>
      <c r="L193" s="3">
        <v>1.0010459</v>
      </c>
      <c r="M193" s="3">
        <f t="shared" si="21"/>
        <v>15.200378378378376</v>
      </c>
      <c r="N193" s="2">
        <v>1.0010519</v>
      </c>
      <c r="O193" s="2">
        <f t="shared" si="23"/>
        <v>15.286918918918916</v>
      </c>
    </row>
    <row r="194" spans="4:15" x14ac:dyDescent="0.25">
      <c r="D194">
        <f t="shared" si="22"/>
        <v>186</v>
      </c>
      <c r="E194">
        <f t="shared" si="16"/>
        <v>311.5625</v>
      </c>
      <c r="F194">
        <f t="shared" si="17"/>
        <v>313.46249999999998</v>
      </c>
      <c r="G194">
        <f t="shared" si="18"/>
        <v>415.0625</v>
      </c>
      <c r="H194" s="3">
        <v>1.0010171999999999</v>
      </c>
      <c r="I194" s="3">
        <f t="shared" si="19"/>
        <v>15.156397849462316</v>
      </c>
      <c r="J194" s="2">
        <v>1.0011128</v>
      </c>
      <c r="K194" s="2">
        <f t="shared" si="20"/>
        <v>15.160483870967751</v>
      </c>
      <c r="L194" s="3">
        <v>1.0010634</v>
      </c>
      <c r="M194" s="3">
        <f t="shared" si="21"/>
        <v>15.128064516129033</v>
      </c>
      <c r="N194" s="2">
        <v>1.0010665000000001</v>
      </c>
      <c r="O194" s="2">
        <f t="shared" si="23"/>
        <v>15.212580645161335</v>
      </c>
    </row>
    <row r="195" spans="4:15" x14ac:dyDescent="0.25">
      <c r="D195">
        <f t="shared" si="22"/>
        <v>187</v>
      </c>
      <c r="E195">
        <f t="shared" si="16"/>
        <v>313.15000000000003</v>
      </c>
      <c r="F195">
        <f t="shared" si="17"/>
        <v>315.05</v>
      </c>
      <c r="G195">
        <f t="shared" si="18"/>
        <v>416.65</v>
      </c>
      <c r="H195" s="3">
        <v>1.0010186999999999</v>
      </c>
      <c r="I195" s="3">
        <f t="shared" si="19"/>
        <v>15.076149732620264</v>
      </c>
      <c r="J195" s="2">
        <v>1.0011312000000001</v>
      </c>
      <c r="K195" s="2">
        <f t="shared" si="20"/>
        <v>15.08925133689845</v>
      </c>
      <c r="L195" s="3">
        <v>1.0010831</v>
      </c>
      <c r="M195" s="3">
        <f t="shared" si="21"/>
        <v>15.057700534759336</v>
      </c>
      <c r="N195" s="2">
        <v>1.001101</v>
      </c>
      <c r="O195" s="2">
        <f t="shared" si="23"/>
        <v>15.149679144385038</v>
      </c>
    </row>
    <row r="196" spans="4:15" x14ac:dyDescent="0.25">
      <c r="D196">
        <f t="shared" si="22"/>
        <v>188</v>
      </c>
      <c r="E196">
        <f t="shared" si="16"/>
        <v>314.73750000000001</v>
      </c>
      <c r="F196">
        <f t="shared" si="17"/>
        <v>316.63749999999999</v>
      </c>
      <c r="G196">
        <f t="shared" si="18"/>
        <v>418.23749999999995</v>
      </c>
      <c r="H196" s="3">
        <v>1.0010219</v>
      </c>
      <c r="I196" s="3">
        <f t="shared" si="19"/>
        <v>14.997659574468077</v>
      </c>
      <c r="J196" s="2">
        <v>1.0011496</v>
      </c>
      <c r="K196" s="2">
        <f t="shared" si="20"/>
        <v>15.01877659574466</v>
      </c>
      <c r="L196" s="3">
        <v>1.001107</v>
      </c>
      <c r="M196" s="3">
        <f t="shared" si="21"/>
        <v>14.99031914893613</v>
      </c>
      <c r="N196" s="2">
        <v>1.0011350999999999</v>
      </c>
      <c r="O196" s="2">
        <f t="shared" si="23"/>
        <v>15.087234042553163</v>
      </c>
    </row>
    <row r="197" spans="4:15" x14ac:dyDescent="0.25">
      <c r="D197">
        <f t="shared" si="22"/>
        <v>189</v>
      </c>
      <c r="E197">
        <f t="shared" si="16"/>
        <v>316.32500000000005</v>
      </c>
      <c r="F197">
        <f t="shared" si="17"/>
        <v>318.22500000000002</v>
      </c>
      <c r="G197">
        <f t="shared" si="18"/>
        <v>419.82500000000005</v>
      </c>
      <c r="H197" s="3">
        <v>1.0010247000000001</v>
      </c>
      <c r="I197" s="3">
        <f t="shared" si="19"/>
        <v>14.919788359788397</v>
      </c>
      <c r="J197" s="2">
        <v>1.0011688000000001</v>
      </c>
      <c r="K197" s="2">
        <f t="shared" si="20"/>
        <v>14.949470899470937</v>
      </c>
      <c r="L197" s="3">
        <v>1.0011350999999999</v>
      </c>
      <c r="M197" s="3">
        <f t="shared" si="21"/>
        <v>14.925873015872963</v>
      </c>
      <c r="N197" s="2">
        <v>1.0011688999999999</v>
      </c>
      <c r="O197" s="2">
        <f t="shared" si="23"/>
        <v>15.02529100529096</v>
      </c>
    </row>
    <row r="198" spans="4:15" x14ac:dyDescent="0.25">
      <c r="D198">
        <f t="shared" si="22"/>
        <v>190</v>
      </c>
      <c r="E198">
        <f t="shared" si="16"/>
        <v>317.91250000000002</v>
      </c>
      <c r="F198">
        <f t="shared" si="17"/>
        <v>319.8125</v>
      </c>
      <c r="G198">
        <f t="shared" si="18"/>
        <v>421.41250000000002</v>
      </c>
      <c r="H198" s="3">
        <v>1.0010281000000001</v>
      </c>
      <c r="I198" s="3">
        <f t="shared" si="19"/>
        <v>14.843052631578976</v>
      </c>
      <c r="J198" s="2">
        <v>1.0011895</v>
      </c>
      <c r="K198" s="2">
        <f t="shared" si="20"/>
        <v>14.881684210526286</v>
      </c>
      <c r="L198" s="3">
        <v>1.0011661000000001</v>
      </c>
      <c r="M198" s="3">
        <f t="shared" si="21"/>
        <v>14.863631578947377</v>
      </c>
      <c r="N198" s="2">
        <v>1.0012017</v>
      </c>
      <c r="O198" s="2">
        <f t="shared" si="23"/>
        <v>14.963473684210511</v>
      </c>
    </row>
    <row r="199" spans="4:15" x14ac:dyDescent="0.25">
      <c r="D199">
        <f t="shared" si="22"/>
        <v>191</v>
      </c>
      <c r="E199">
        <f t="shared" si="16"/>
        <v>319.5</v>
      </c>
      <c r="F199">
        <f t="shared" si="17"/>
        <v>321.39999999999998</v>
      </c>
      <c r="G199">
        <f t="shared" si="18"/>
        <v>423</v>
      </c>
      <c r="H199" s="3">
        <v>1.0010323999999999</v>
      </c>
      <c r="I199" s="3">
        <f t="shared" si="19"/>
        <v>14.767591623036598</v>
      </c>
      <c r="J199" s="2">
        <v>1.001212</v>
      </c>
      <c r="K199" s="2">
        <f t="shared" si="20"/>
        <v>14.815549738219886</v>
      </c>
      <c r="L199" s="3">
        <v>1.0011981000000001</v>
      </c>
      <c r="M199" s="3">
        <f t="shared" si="21"/>
        <v>14.802565445026202</v>
      </c>
      <c r="N199" s="2">
        <v>1.0012331999999999</v>
      </c>
      <c r="O199" s="2">
        <f t="shared" si="23"/>
        <v>14.901623036649182</v>
      </c>
    </row>
    <row r="200" spans="4:15" x14ac:dyDescent="0.25">
      <c r="D200">
        <f t="shared" si="22"/>
        <v>192</v>
      </c>
      <c r="E200">
        <f t="shared" ref="E200:E238" si="24">$D$1+D200*$F$1/$H$1</f>
        <v>321.08750000000003</v>
      </c>
      <c r="F200">
        <f t="shared" si="17"/>
        <v>322.98750000000001</v>
      </c>
      <c r="G200">
        <f t="shared" si="18"/>
        <v>424.58749999999998</v>
      </c>
      <c r="H200" s="3">
        <v>1.0010374</v>
      </c>
      <c r="I200" s="3">
        <f t="shared" si="19"/>
        <v>14.693281249999965</v>
      </c>
      <c r="J200" s="2">
        <v>1.0012369999999999</v>
      </c>
      <c r="K200" s="2">
        <f t="shared" si="20"/>
        <v>14.75140624999996</v>
      </c>
      <c r="L200" s="3">
        <v>1.0012311</v>
      </c>
      <c r="M200" s="3">
        <f t="shared" si="21"/>
        <v>14.742656249999998</v>
      </c>
      <c r="N200" s="2">
        <v>1.0012646000000001</v>
      </c>
      <c r="O200" s="2">
        <f t="shared" si="23"/>
        <v>14.840364583333363</v>
      </c>
    </row>
    <row r="201" spans="4:15" x14ac:dyDescent="0.25">
      <c r="D201">
        <f t="shared" si="22"/>
        <v>193</v>
      </c>
      <c r="E201">
        <f t="shared" si="24"/>
        <v>322.67500000000001</v>
      </c>
      <c r="F201">
        <f t="shared" ref="F201:F238" si="25">$D$2+D201*$F$1/$H$1</f>
        <v>324.57499999999999</v>
      </c>
      <c r="G201">
        <f t="shared" ref="G201:G238" si="26">$D$3+D201*$F$1/$H$1</f>
        <v>426.17499999999995</v>
      </c>
      <c r="H201" s="3">
        <v>1.0010447</v>
      </c>
      <c r="I201" s="3">
        <f t="shared" ref="I201:I238" si="27">IF(COUNTBLANK(H201)=0,(H201-H$8)*100000/$D201,-1)</f>
        <v>14.620932642487036</v>
      </c>
      <c r="J201" s="2">
        <v>1.0012654000000001</v>
      </c>
      <c r="K201" s="2">
        <f t="shared" ref="K201:K238" si="28">IF(COUNTBLANK(J201)=0,(J201-J$8)*100000/$D201,-1)</f>
        <v>14.689689119171023</v>
      </c>
      <c r="L201" s="3">
        <v>1.0012637</v>
      </c>
      <c r="M201" s="3">
        <f t="shared" ref="M201:M238" si="29">IF(COUNTBLANK(L201)=0,(L201-L$8)*100000/$D201,-1)</f>
        <v>14.683160621761624</v>
      </c>
      <c r="N201" s="2">
        <v>1.0012951000000001</v>
      </c>
      <c r="O201" s="2">
        <f t="shared" si="23"/>
        <v>14.779274611399018</v>
      </c>
    </row>
    <row r="202" spans="4:15" x14ac:dyDescent="0.25">
      <c r="D202">
        <f t="shared" ref="D202:D238" si="30">D201+1</f>
        <v>194</v>
      </c>
      <c r="E202">
        <f t="shared" si="24"/>
        <v>324.26250000000005</v>
      </c>
      <c r="F202">
        <f t="shared" si="25"/>
        <v>326.16250000000002</v>
      </c>
      <c r="G202">
        <f t="shared" si="26"/>
        <v>427.76250000000005</v>
      </c>
      <c r="H202" s="3">
        <v>1.0010536000000001</v>
      </c>
      <c r="I202" s="3">
        <f t="shared" si="27"/>
        <v>14.550154639175293</v>
      </c>
      <c r="J202" s="2">
        <v>1.0012981000000001</v>
      </c>
      <c r="K202" s="2">
        <f t="shared" si="28"/>
        <v>14.630824742268077</v>
      </c>
      <c r="L202" s="3">
        <v>1.0012968</v>
      </c>
      <c r="M202" s="3">
        <f t="shared" si="29"/>
        <v>14.624536082474195</v>
      </c>
      <c r="N202" s="2">
        <v>1.0013255000000001</v>
      </c>
      <c r="O202" s="2">
        <f t="shared" ref="O202:O238" si="31">IF(COUNTBLANK(N202)=0,(N202-N$8)*100000/$D202,-1)</f>
        <v>14.718762886597986</v>
      </c>
    </row>
    <row r="203" spans="4:15" x14ac:dyDescent="0.25">
      <c r="D203">
        <f t="shared" si="30"/>
        <v>195</v>
      </c>
      <c r="E203">
        <f t="shared" si="24"/>
        <v>325.85000000000002</v>
      </c>
      <c r="F203">
        <f t="shared" si="25"/>
        <v>327.75</v>
      </c>
      <c r="G203">
        <f t="shared" si="26"/>
        <v>429.35</v>
      </c>
      <c r="H203" s="3">
        <v>1.001066</v>
      </c>
      <c r="I203" s="3">
        <f t="shared" si="27"/>
        <v>14.481897435897425</v>
      </c>
      <c r="J203" s="2">
        <v>1.0013368</v>
      </c>
      <c r="K203" s="2">
        <f t="shared" si="28"/>
        <v>14.575641025641035</v>
      </c>
      <c r="L203" s="3">
        <v>1.0013289000000001</v>
      </c>
      <c r="M203" s="3">
        <f t="shared" si="29"/>
        <v>14.566000000000015</v>
      </c>
      <c r="N203" s="2">
        <v>1.0013542</v>
      </c>
      <c r="O203" s="2">
        <f t="shared" si="31"/>
        <v>14.657999999999985</v>
      </c>
    </row>
    <row r="204" spans="4:15" x14ac:dyDescent="0.25">
      <c r="D204">
        <f t="shared" si="30"/>
        <v>196</v>
      </c>
      <c r="E204">
        <f t="shared" si="24"/>
        <v>327.4375</v>
      </c>
      <c r="F204">
        <f t="shared" si="25"/>
        <v>329.33749999999998</v>
      </c>
      <c r="G204">
        <f t="shared" si="26"/>
        <v>430.9375</v>
      </c>
      <c r="H204" s="3">
        <v>1.0010847</v>
      </c>
      <c r="I204" s="3">
        <f t="shared" si="27"/>
        <v>14.417551020408171</v>
      </c>
      <c r="J204" s="2">
        <v>1.0013843</v>
      </c>
      <c r="K204" s="2">
        <f t="shared" si="28"/>
        <v>14.52551020408163</v>
      </c>
      <c r="L204" s="3">
        <v>1.0013618</v>
      </c>
      <c r="M204" s="3">
        <f t="shared" si="29"/>
        <v>14.508469387755062</v>
      </c>
      <c r="N204" s="2">
        <v>1.0013827</v>
      </c>
      <c r="O204" s="2">
        <f t="shared" si="31"/>
        <v>14.597755102040795</v>
      </c>
    </row>
    <row r="205" spans="4:15" x14ac:dyDescent="0.25">
      <c r="D205">
        <f t="shared" si="30"/>
        <v>197</v>
      </c>
      <c r="E205">
        <f t="shared" si="24"/>
        <v>329.02500000000003</v>
      </c>
      <c r="F205">
        <f t="shared" si="25"/>
        <v>330.92500000000001</v>
      </c>
      <c r="G205">
        <f t="shared" si="26"/>
        <v>432.52499999999998</v>
      </c>
      <c r="H205" s="3">
        <v>1.0011156999999999</v>
      </c>
      <c r="I205" s="3">
        <f t="shared" si="27"/>
        <v>14.360101522842594</v>
      </c>
      <c r="J205" s="2">
        <v>1.001447</v>
      </c>
      <c r="K205" s="2">
        <f t="shared" si="28"/>
        <v>14.48360406091369</v>
      </c>
      <c r="L205" s="3">
        <v>1.0013926</v>
      </c>
      <c r="M205" s="3">
        <f t="shared" si="29"/>
        <v>14.450456852791838</v>
      </c>
      <c r="N205" s="2">
        <v>1.0014103000000001</v>
      </c>
      <c r="O205" s="2">
        <f t="shared" si="31"/>
        <v>14.537664974619334</v>
      </c>
    </row>
    <row r="206" spans="4:15" x14ac:dyDescent="0.25">
      <c r="D206">
        <f t="shared" si="30"/>
        <v>198</v>
      </c>
      <c r="E206">
        <f t="shared" si="24"/>
        <v>330.61250000000001</v>
      </c>
      <c r="F206">
        <f t="shared" si="25"/>
        <v>332.51249999999999</v>
      </c>
      <c r="G206">
        <f t="shared" si="26"/>
        <v>434.11249999999995</v>
      </c>
      <c r="H206" s="3">
        <v>1.0011786</v>
      </c>
      <c r="I206" s="3">
        <f t="shared" si="27"/>
        <v>14.319343434343432</v>
      </c>
      <c r="J206" s="2">
        <v>1.0014874</v>
      </c>
      <c r="K206" s="2">
        <f t="shared" si="28"/>
        <v>14.430858585858594</v>
      </c>
      <c r="L206" s="3">
        <v>1.0014244000000001</v>
      </c>
      <c r="M206" s="3">
        <f t="shared" si="29"/>
        <v>14.393535353535384</v>
      </c>
      <c r="N206" s="2">
        <v>1.0014373000000001</v>
      </c>
      <c r="O206" s="2">
        <f t="shared" si="31"/>
        <v>14.477878787878831</v>
      </c>
    </row>
    <row r="207" spans="4:15" x14ac:dyDescent="0.25">
      <c r="D207">
        <f t="shared" si="30"/>
        <v>199</v>
      </c>
      <c r="E207">
        <f t="shared" si="24"/>
        <v>332.20000000000005</v>
      </c>
      <c r="F207">
        <f t="shared" si="25"/>
        <v>334.1</v>
      </c>
      <c r="G207">
        <f t="shared" si="26"/>
        <v>435.70000000000005</v>
      </c>
      <c r="H207" s="3">
        <v>1.0013841000000001</v>
      </c>
      <c r="I207" s="3">
        <f t="shared" si="27"/>
        <v>14.350653266331697</v>
      </c>
      <c r="J207" s="2">
        <v>1.0015050000000001</v>
      </c>
      <c r="K207" s="2">
        <f t="shared" si="28"/>
        <v>14.367185929648281</v>
      </c>
      <c r="L207" s="3">
        <v>1.0014567000000001</v>
      </c>
      <c r="M207" s="3">
        <f t="shared" si="29"/>
        <v>14.337437185929669</v>
      </c>
      <c r="N207" s="2">
        <v>1.0014632999999999</v>
      </c>
      <c r="O207" s="2">
        <f t="shared" si="31"/>
        <v>14.418190954773841</v>
      </c>
    </row>
    <row r="208" spans="4:15" x14ac:dyDescent="0.25">
      <c r="D208">
        <f t="shared" si="30"/>
        <v>200</v>
      </c>
      <c r="E208">
        <f t="shared" si="24"/>
        <v>333.78750000000002</v>
      </c>
      <c r="F208">
        <f t="shared" si="25"/>
        <v>335.6875</v>
      </c>
      <c r="G208">
        <f t="shared" si="26"/>
        <v>437.28750000000002</v>
      </c>
      <c r="H208" s="3">
        <v>1.0014685000000001</v>
      </c>
      <c r="I208" s="3">
        <f t="shared" si="27"/>
        <v>14.321100000000031</v>
      </c>
      <c r="J208" s="2">
        <v>1.0015326</v>
      </c>
      <c r="K208" s="2">
        <f t="shared" si="28"/>
        <v>14.309149999999994</v>
      </c>
      <c r="L208" s="3">
        <v>1.0014786</v>
      </c>
      <c r="M208" s="3">
        <f t="shared" si="29"/>
        <v>14.276699999999975</v>
      </c>
      <c r="N208" s="2">
        <v>1.001485</v>
      </c>
      <c r="O208" s="2">
        <f t="shared" si="31"/>
        <v>14.356949999999978</v>
      </c>
    </row>
    <row r="209" spans="4:15" x14ac:dyDescent="0.25">
      <c r="D209">
        <f t="shared" si="30"/>
        <v>201</v>
      </c>
      <c r="E209">
        <f t="shared" si="24"/>
        <v>335.375</v>
      </c>
      <c r="F209">
        <f t="shared" si="25"/>
        <v>337.27499999999998</v>
      </c>
      <c r="G209">
        <f t="shared" si="26"/>
        <v>438.875</v>
      </c>
      <c r="H209" s="3">
        <v>1.0014813</v>
      </c>
      <c r="I209" s="3">
        <f t="shared" si="27"/>
        <v>14.256218905472631</v>
      </c>
      <c r="J209" s="2">
        <v>1.0015451</v>
      </c>
      <c r="K209" s="2">
        <f t="shared" si="28"/>
        <v>14.244179104477592</v>
      </c>
      <c r="L209" s="3">
        <v>1.0014993999999999</v>
      </c>
      <c r="M209" s="3">
        <f t="shared" si="29"/>
        <v>14.216019900497454</v>
      </c>
      <c r="N209" s="2">
        <v>1.0015056</v>
      </c>
      <c r="O209" s="2">
        <f t="shared" si="31"/>
        <v>14.295771144278605</v>
      </c>
    </row>
    <row r="210" spans="4:15" x14ac:dyDescent="0.25">
      <c r="D210">
        <f t="shared" si="30"/>
        <v>202</v>
      </c>
      <c r="E210">
        <f t="shared" si="24"/>
        <v>336.96250000000003</v>
      </c>
      <c r="F210">
        <f t="shared" si="25"/>
        <v>338.86250000000001</v>
      </c>
      <c r="G210">
        <f t="shared" si="26"/>
        <v>440.46249999999998</v>
      </c>
      <c r="H210" s="3">
        <v>1.0015191000000001</v>
      </c>
      <c r="I210" s="3">
        <f t="shared" si="27"/>
        <v>14.204356435643602</v>
      </c>
      <c r="J210" s="2">
        <v>1.0015597000000001</v>
      </c>
      <c r="K210" s="2">
        <f t="shared" si="28"/>
        <v>14.180891089108933</v>
      </c>
      <c r="L210" s="3">
        <v>1.0015309999999999</v>
      </c>
      <c r="M210" s="3">
        <f t="shared" si="29"/>
        <v>14.161287128712823</v>
      </c>
      <c r="N210" s="2">
        <v>1.0015212</v>
      </c>
      <c r="O210" s="2">
        <f t="shared" si="31"/>
        <v>14.23272277227723</v>
      </c>
    </row>
    <row r="211" spans="4:15" x14ac:dyDescent="0.25">
      <c r="D211">
        <f t="shared" si="30"/>
        <v>203</v>
      </c>
      <c r="E211">
        <f t="shared" si="24"/>
        <v>338.55</v>
      </c>
      <c r="F211">
        <f t="shared" si="25"/>
        <v>340.45</v>
      </c>
      <c r="G211">
        <f t="shared" si="26"/>
        <v>442.04999999999995</v>
      </c>
      <c r="H211" s="3">
        <v>1.0015235</v>
      </c>
      <c r="I211" s="3">
        <f t="shared" si="27"/>
        <v>14.136551724137922</v>
      </c>
      <c r="J211" s="2">
        <v>1.0015708999999999</v>
      </c>
      <c r="K211" s="2">
        <f t="shared" si="28"/>
        <v>14.116551724137892</v>
      </c>
      <c r="L211" s="3">
        <v>1.0015438000000001</v>
      </c>
      <c r="M211" s="3">
        <f t="shared" si="29"/>
        <v>14.097832512315296</v>
      </c>
      <c r="N211" s="2">
        <v>1.0015419000000001</v>
      </c>
      <c r="O211" s="2">
        <f t="shared" si="31"/>
        <v>14.172807881773446</v>
      </c>
    </row>
    <row r="212" spans="4:15" x14ac:dyDescent="0.25">
      <c r="D212">
        <f t="shared" si="30"/>
        <v>204</v>
      </c>
      <c r="E212">
        <f t="shared" si="24"/>
        <v>340.13750000000005</v>
      </c>
      <c r="F212">
        <f t="shared" si="25"/>
        <v>342.03750000000002</v>
      </c>
      <c r="G212">
        <f t="shared" si="26"/>
        <v>443.63750000000005</v>
      </c>
      <c r="H212" s="3">
        <v>1.0015244000000001</v>
      </c>
      <c r="I212" s="3">
        <f t="shared" si="27"/>
        <v>14.067696078431402</v>
      </c>
      <c r="J212" s="2">
        <v>1.0015810999999999</v>
      </c>
      <c r="K212" s="2">
        <f t="shared" si="28"/>
        <v>14.052352941176412</v>
      </c>
      <c r="L212" s="3">
        <v>1.0015552000000001</v>
      </c>
      <c r="M212" s="3">
        <f t="shared" si="29"/>
        <v>14.034313725490218</v>
      </c>
      <c r="N212" s="2">
        <v>1.0015617999999999</v>
      </c>
      <c r="O212" s="2">
        <f t="shared" si="31"/>
        <v>14.113088235294091</v>
      </c>
    </row>
    <row r="213" spans="4:15" x14ac:dyDescent="0.25">
      <c r="D213">
        <f t="shared" si="30"/>
        <v>205</v>
      </c>
      <c r="E213">
        <f t="shared" si="24"/>
        <v>341.72500000000002</v>
      </c>
      <c r="F213">
        <f t="shared" si="25"/>
        <v>343.625</v>
      </c>
      <c r="G213">
        <f t="shared" si="26"/>
        <v>445.22500000000002</v>
      </c>
      <c r="H213" s="3">
        <v>1.0015262</v>
      </c>
      <c r="I213" s="3">
        <f t="shared" si="27"/>
        <v>13.999951219512196</v>
      </c>
      <c r="J213" s="2">
        <v>1.0015913999999999</v>
      </c>
      <c r="K213" s="2">
        <f t="shared" si="28"/>
        <v>13.988829268292635</v>
      </c>
      <c r="L213" s="3">
        <v>1.0015683</v>
      </c>
      <c r="M213" s="3">
        <f t="shared" si="29"/>
        <v>13.972243902438986</v>
      </c>
      <c r="N213" s="2">
        <v>1.0015818999999999</v>
      </c>
      <c r="O213" s="2">
        <f t="shared" si="31"/>
        <v>14.054048780487763</v>
      </c>
    </row>
    <row r="214" spans="4:15" x14ac:dyDescent="0.25">
      <c r="D214">
        <f t="shared" si="30"/>
        <v>206</v>
      </c>
      <c r="E214">
        <f t="shared" si="24"/>
        <v>343.3125</v>
      </c>
      <c r="F214">
        <f t="shared" si="25"/>
        <v>345.21249999999998</v>
      </c>
      <c r="G214">
        <f t="shared" si="26"/>
        <v>446.8125</v>
      </c>
      <c r="H214" s="3">
        <v>1.001528</v>
      </c>
      <c r="I214" s="3">
        <f t="shared" si="27"/>
        <v>13.932864077669874</v>
      </c>
      <c r="J214" s="2">
        <v>1.0016023999999999</v>
      </c>
      <c r="K214" s="2">
        <f t="shared" si="28"/>
        <v>13.926262135922272</v>
      </c>
      <c r="L214" s="3">
        <v>1.0015852999999999</v>
      </c>
      <c r="M214" s="3">
        <f t="shared" si="29"/>
        <v>13.912669902912551</v>
      </c>
      <c r="N214" s="2">
        <v>1.0016003</v>
      </c>
      <c r="O214" s="2">
        <f t="shared" si="31"/>
        <v>13.994757281553399</v>
      </c>
    </row>
    <row r="215" spans="4:15" x14ac:dyDescent="0.25">
      <c r="D215">
        <f t="shared" si="30"/>
        <v>207</v>
      </c>
      <c r="E215">
        <f t="shared" si="24"/>
        <v>344.90000000000003</v>
      </c>
      <c r="F215">
        <f t="shared" si="25"/>
        <v>346.8</v>
      </c>
      <c r="G215">
        <f t="shared" si="26"/>
        <v>448.4</v>
      </c>
      <c r="H215" s="3">
        <v>1.0015303</v>
      </c>
      <c r="I215" s="3">
        <f t="shared" si="27"/>
        <v>13.866666666666642</v>
      </c>
      <c r="J215" s="2">
        <v>1.0016144</v>
      </c>
      <c r="K215" s="2">
        <f t="shared" si="28"/>
        <v>13.864782608695656</v>
      </c>
      <c r="L215" s="3">
        <v>1.0016029</v>
      </c>
      <c r="M215" s="3">
        <f t="shared" si="29"/>
        <v>13.853961352656965</v>
      </c>
      <c r="N215" s="2">
        <v>1.0016183000000001</v>
      </c>
      <c r="O215" s="2">
        <f t="shared" si="31"/>
        <v>13.935845410628053</v>
      </c>
    </row>
    <row r="216" spans="4:15" x14ac:dyDescent="0.25">
      <c r="D216">
        <f t="shared" si="30"/>
        <v>208</v>
      </c>
      <c r="E216">
        <f t="shared" si="24"/>
        <v>346.48750000000001</v>
      </c>
      <c r="F216">
        <f t="shared" si="25"/>
        <v>348.38749999999999</v>
      </c>
      <c r="G216">
        <f t="shared" si="26"/>
        <v>449.98749999999995</v>
      </c>
      <c r="H216" s="3">
        <v>1.001533</v>
      </c>
      <c r="I216" s="3">
        <f t="shared" si="27"/>
        <v>13.801298076923064</v>
      </c>
      <c r="J216" s="2">
        <v>1.001628</v>
      </c>
      <c r="K216" s="2">
        <f t="shared" si="28"/>
        <v>13.804663461538439</v>
      </c>
      <c r="L216" s="3">
        <v>1.0016206000000001</v>
      </c>
      <c r="M216" s="3">
        <f t="shared" si="29"/>
        <v>13.795865384615402</v>
      </c>
      <c r="N216" s="2">
        <v>1.0016354999999999</v>
      </c>
      <c r="O216" s="2">
        <f t="shared" si="31"/>
        <v>13.877115384615337</v>
      </c>
    </row>
    <row r="217" spans="4:15" x14ac:dyDescent="0.25">
      <c r="D217">
        <f t="shared" si="30"/>
        <v>209</v>
      </c>
      <c r="E217">
        <f t="shared" si="24"/>
        <v>348.07500000000005</v>
      </c>
      <c r="F217">
        <f t="shared" si="25"/>
        <v>349.97500000000002</v>
      </c>
      <c r="G217">
        <f t="shared" si="26"/>
        <v>451.57500000000005</v>
      </c>
      <c r="H217" s="3">
        <v>1.0015372</v>
      </c>
      <c r="I217" s="3">
        <f t="shared" si="27"/>
        <v>13.737272727272719</v>
      </c>
      <c r="J217" s="2">
        <v>1.0016434999999999</v>
      </c>
      <c r="K217" s="2">
        <f t="shared" si="28"/>
        <v>13.746028708133924</v>
      </c>
      <c r="L217" s="3">
        <v>1.0016381000000001</v>
      </c>
      <c r="M217" s="3">
        <f t="shared" si="29"/>
        <v>13.73822966507179</v>
      </c>
      <c r="N217" s="2">
        <v>1.0016522000000001</v>
      </c>
      <c r="O217" s="2">
        <f t="shared" si="31"/>
        <v>13.818708133971343</v>
      </c>
    </row>
    <row r="218" spans="4:15" x14ac:dyDescent="0.25">
      <c r="D218">
        <f t="shared" si="30"/>
        <v>210</v>
      </c>
      <c r="E218">
        <f t="shared" si="24"/>
        <v>349.66250000000002</v>
      </c>
      <c r="F218">
        <f t="shared" si="25"/>
        <v>351.5625</v>
      </c>
      <c r="G218">
        <f t="shared" si="26"/>
        <v>453.16250000000002</v>
      </c>
      <c r="H218" s="3">
        <v>1.0015426999999999</v>
      </c>
      <c r="I218" s="3">
        <f t="shared" si="27"/>
        <v>13.674476190476124</v>
      </c>
      <c r="J218" s="2">
        <v>1.0016619</v>
      </c>
      <c r="K218" s="2">
        <f t="shared" si="28"/>
        <v>13.689333333333325</v>
      </c>
      <c r="L218" s="3">
        <v>1.0016555</v>
      </c>
      <c r="M218" s="3">
        <f t="shared" si="29"/>
        <v>13.681095238095233</v>
      </c>
      <c r="N218" s="2">
        <v>1.0016670999999999</v>
      </c>
      <c r="O218" s="2">
        <f t="shared" si="31"/>
        <v>13.759999999999962</v>
      </c>
    </row>
    <row r="219" spans="4:15" x14ac:dyDescent="0.25">
      <c r="D219">
        <f t="shared" si="30"/>
        <v>211</v>
      </c>
      <c r="E219">
        <f t="shared" si="24"/>
        <v>351.25</v>
      </c>
      <c r="F219">
        <f t="shared" si="25"/>
        <v>353.15</v>
      </c>
      <c r="G219">
        <f t="shared" si="26"/>
        <v>454.75</v>
      </c>
      <c r="H219" s="3">
        <v>1.0015510000000001</v>
      </c>
      <c r="I219" s="3">
        <f t="shared" si="27"/>
        <v>13.61360189573462</v>
      </c>
      <c r="J219" s="2">
        <v>1.0016849999999999</v>
      </c>
      <c r="K219" s="2">
        <f t="shared" si="28"/>
        <v>13.635402843601861</v>
      </c>
      <c r="L219" s="3">
        <v>1.0016722</v>
      </c>
      <c r="M219" s="3">
        <f t="shared" si="29"/>
        <v>13.624170616113728</v>
      </c>
      <c r="N219" s="2">
        <v>1.0016814999999999</v>
      </c>
      <c r="O219" s="2">
        <f t="shared" si="31"/>
        <v>13.701611374407531</v>
      </c>
    </row>
    <row r="220" spans="4:15" x14ac:dyDescent="0.25">
      <c r="D220">
        <f t="shared" si="30"/>
        <v>212</v>
      </c>
      <c r="E220">
        <f t="shared" si="24"/>
        <v>352.83750000000003</v>
      </c>
      <c r="F220">
        <f t="shared" si="25"/>
        <v>354.73750000000001</v>
      </c>
      <c r="G220">
        <f t="shared" si="26"/>
        <v>456.33749999999998</v>
      </c>
      <c r="H220" s="3">
        <v>1.0015653</v>
      </c>
      <c r="I220" s="3">
        <f t="shared" si="27"/>
        <v>13.556132075471679</v>
      </c>
      <c r="J220" s="2">
        <v>1.0017163</v>
      </c>
      <c r="K220" s="2">
        <f t="shared" si="28"/>
        <v>13.58584905660377</v>
      </c>
      <c r="L220" s="3">
        <v>1.0016882</v>
      </c>
      <c r="M220" s="3">
        <f t="shared" si="29"/>
        <v>13.567452830188671</v>
      </c>
      <c r="N220" s="2">
        <v>1.0016978999999999</v>
      </c>
      <c r="O220" s="2">
        <f t="shared" si="31"/>
        <v>13.644716981132039</v>
      </c>
    </row>
    <row r="221" spans="4:15" x14ac:dyDescent="0.25">
      <c r="D221">
        <f t="shared" si="30"/>
        <v>213</v>
      </c>
      <c r="E221">
        <f t="shared" si="24"/>
        <v>354.42500000000001</v>
      </c>
      <c r="F221">
        <f t="shared" si="25"/>
        <v>356.32499999999999</v>
      </c>
      <c r="G221">
        <f t="shared" si="26"/>
        <v>457.92499999999995</v>
      </c>
      <c r="H221" s="3">
        <v>1.0015955000000001</v>
      </c>
      <c r="I221" s="3">
        <f t="shared" si="27"/>
        <v>13.506666666666691</v>
      </c>
      <c r="J221" s="2">
        <v>1.0017273</v>
      </c>
      <c r="K221" s="2">
        <f t="shared" si="28"/>
        <v>13.527230046948347</v>
      </c>
      <c r="L221" s="3">
        <v>1.0017027000000001</v>
      </c>
      <c r="M221" s="3">
        <f t="shared" si="29"/>
        <v>13.510563380281697</v>
      </c>
      <c r="N221" s="2">
        <v>1.0017081999999999</v>
      </c>
      <c r="O221" s="2">
        <f t="shared" si="31"/>
        <v>13.58549295774645</v>
      </c>
    </row>
    <row r="222" spans="4:15" x14ac:dyDescent="0.25">
      <c r="D222">
        <f t="shared" si="30"/>
        <v>214</v>
      </c>
      <c r="E222">
        <f t="shared" si="24"/>
        <v>356.01250000000005</v>
      </c>
      <c r="F222">
        <f t="shared" si="25"/>
        <v>357.91250000000002</v>
      </c>
      <c r="G222">
        <f t="shared" si="26"/>
        <v>459.51250000000005</v>
      </c>
      <c r="H222" s="3">
        <v>1.0017153999999999</v>
      </c>
      <c r="I222" s="3">
        <f t="shared" si="27"/>
        <v>13.499579439252285</v>
      </c>
      <c r="J222" s="2">
        <v>1.0017327</v>
      </c>
      <c r="K222" s="2">
        <f t="shared" si="28"/>
        <v>13.466542056074776</v>
      </c>
      <c r="L222" s="3">
        <v>1.0017221999999999</v>
      </c>
      <c r="M222" s="3">
        <f t="shared" si="29"/>
        <v>13.456542056074698</v>
      </c>
      <c r="N222" s="2">
        <v>1.0017213</v>
      </c>
      <c r="O222" s="2">
        <f t="shared" si="31"/>
        <v>13.528130841121513</v>
      </c>
    </row>
    <row r="223" spans="4:15" x14ac:dyDescent="0.25">
      <c r="D223">
        <f t="shared" si="30"/>
        <v>215</v>
      </c>
      <c r="E223">
        <f t="shared" si="24"/>
        <v>357.6</v>
      </c>
      <c r="F223">
        <f t="shared" si="25"/>
        <v>359.5</v>
      </c>
      <c r="G223">
        <f t="shared" si="26"/>
        <v>461.1</v>
      </c>
      <c r="H223" s="3">
        <v>1.0017201</v>
      </c>
      <c r="I223" s="3">
        <f t="shared" si="27"/>
        <v>13.438976744186032</v>
      </c>
      <c r="J223" s="2">
        <v>1.0017372</v>
      </c>
      <c r="K223" s="2">
        <f t="shared" si="28"/>
        <v>13.405999999999993</v>
      </c>
      <c r="L223" s="3">
        <v>1.0017275000000001</v>
      </c>
      <c r="M223" s="3">
        <f t="shared" si="29"/>
        <v>13.39641860465119</v>
      </c>
      <c r="N223" s="2">
        <v>1.0017267999999999</v>
      </c>
      <c r="O223" s="2">
        <f t="shared" si="31"/>
        <v>13.467767441860428</v>
      </c>
    </row>
    <row r="224" spans="4:15" x14ac:dyDescent="0.25">
      <c r="D224">
        <f t="shared" si="30"/>
        <v>216</v>
      </c>
      <c r="E224">
        <f t="shared" si="24"/>
        <v>359.1875</v>
      </c>
      <c r="F224">
        <f t="shared" si="25"/>
        <v>361.08749999999998</v>
      </c>
      <c r="G224">
        <f t="shared" si="26"/>
        <v>462.6875</v>
      </c>
      <c r="H224" s="3">
        <v>1.0017213</v>
      </c>
      <c r="I224" s="3">
        <f t="shared" si="27"/>
        <v>13.377314814814817</v>
      </c>
      <c r="J224" s="2">
        <v>1.0017408999999999</v>
      </c>
      <c r="K224" s="2">
        <f t="shared" si="28"/>
        <v>13.345648148148113</v>
      </c>
      <c r="L224" s="3">
        <v>1.0017339000000001</v>
      </c>
      <c r="M224" s="3">
        <f t="shared" si="29"/>
        <v>13.337361111111122</v>
      </c>
      <c r="N224" s="2">
        <v>1.0017357</v>
      </c>
      <c r="O224" s="2">
        <f t="shared" si="31"/>
        <v>13.409537037037039</v>
      </c>
    </row>
    <row r="225" spans="4:15" x14ac:dyDescent="0.25">
      <c r="D225">
        <f t="shared" si="30"/>
        <v>217</v>
      </c>
      <c r="E225">
        <f t="shared" si="24"/>
        <v>360.77500000000003</v>
      </c>
      <c r="F225">
        <f t="shared" si="25"/>
        <v>362.67500000000001</v>
      </c>
      <c r="G225">
        <f t="shared" si="26"/>
        <v>464.27499999999998</v>
      </c>
      <c r="H225" s="3">
        <v>1.0017218999999999</v>
      </c>
      <c r="I225" s="3">
        <f t="shared" si="27"/>
        <v>13.315944700460788</v>
      </c>
      <c r="J225" s="2">
        <v>1.0017445</v>
      </c>
      <c r="K225" s="2">
        <f t="shared" si="28"/>
        <v>13.285806451612915</v>
      </c>
      <c r="L225" s="3">
        <v>1.0017400999999999</v>
      </c>
      <c r="M225" s="3">
        <f t="shared" si="29"/>
        <v>13.278755760368602</v>
      </c>
      <c r="N225" s="2">
        <v>1.0017444</v>
      </c>
      <c r="O225" s="2">
        <f t="shared" si="31"/>
        <v>13.351751152073724</v>
      </c>
    </row>
    <row r="226" spans="4:15" x14ac:dyDescent="0.25">
      <c r="D226">
        <f t="shared" si="30"/>
        <v>218</v>
      </c>
      <c r="E226">
        <f t="shared" si="24"/>
        <v>362.36250000000001</v>
      </c>
      <c r="F226">
        <f t="shared" si="25"/>
        <v>364.26249999999999</v>
      </c>
      <c r="G226">
        <f t="shared" si="26"/>
        <v>465.86249999999995</v>
      </c>
      <c r="H226" s="3">
        <v>1.0017225999999999</v>
      </c>
      <c r="I226" s="3">
        <f t="shared" si="27"/>
        <v>13.255183486238474</v>
      </c>
      <c r="J226" s="2">
        <v>1.0017480999999999</v>
      </c>
      <c r="K226" s="2">
        <f t="shared" si="28"/>
        <v>13.226513761467849</v>
      </c>
      <c r="L226" s="3">
        <v>1.0017471</v>
      </c>
      <c r="M226" s="3">
        <f t="shared" si="29"/>
        <v>13.221055045871539</v>
      </c>
      <c r="N226" s="2">
        <v>1.0017522000000001</v>
      </c>
      <c r="O226" s="2">
        <f t="shared" si="31"/>
        <v>13.294082568807381</v>
      </c>
    </row>
    <row r="227" spans="4:15" x14ac:dyDescent="0.25">
      <c r="D227">
        <f t="shared" si="30"/>
        <v>219</v>
      </c>
      <c r="E227">
        <f t="shared" si="24"/>
        <v>363.95000000000005</v>
      </c>
      <c r="F227">
        <f t="shared" si="25"/>
        <v>365.85</v>
      </c>
      <c r="G227">
        <f t="shared" si="26"/>
        <v>467.45000000000005</v>
      </c>
      <c r="H227" s="3">
        <v>1.0017233000000001</v>
      </c>
      <c r="I227" s="3">
        <f t="shared" si="27"/>
        <v>13.1949771689498</v>
      </c>
      <c r="J227" s="2">
        <v>1.0017521</v>
      </c>
      <c r="K227" s="2">
        <f t="shared" si="28"/>
        <v>13.167945205479464</v>
      </c>
      <c r="L227" s="3">
        <v>1.0017543</v>
      </c>
      <c r="M227" s="3">
        <f t="shared" si="29"/>
        <v>13.163972602739697</v>
      </c>
      <c r="N227" s="2">
        <v>1.0017592</v>
      </c>
      <c r="O227" s="2">
        <f t="shared" si="31"/>
        <v>13.236575342465736</v>
      </c>
    </row>
    <row r="228" spans="4:15" x14ac:dyDescent="0.25">
      <c r="D228">
        <f t="shared" si="30"/>
        <v>220</v>
      </c>
      <c r="E228">
        <f t="shared" si="24"/>
        <v>365.53750000000002</v>
      </c>
      <c r="F228">
        <f t="shared" si="25"/>
        <v>367.4375</v>
      </c>
      <c r="G228">
        <f t="shared" si="26"/>
        <v>469.03750000000002</v>
      </c>
      <c r="H228" s="3">
        <v>1.0017243</v>
      </c>
      <c r="I228" s="3">
        <f t="shared" si="27"/>
        <v>13.135454545454536</v>
      </c>
      <c r="J228" s="2">
        <v>1.0017564000000001</v>
      </c>
      <c r="K228" s="2">
        <f t="shared" si="28"/>
        <v>13.110045454545496</v>
      </c>
      <c r="L228" s="3">
        <v>1.0017609999999999</v>
      </c>
      <c r="M228" s="3">
        <f t="shared" si="29"/>
        <v>13.107181818181752</v>
      </c>
      <c r="N228" s="2">
        <v>1.0017659000000001</v>
      </c>
      <c r="O228" s="2">
        <f t="shared" si="31"/>
        <v>13.179454545454591</v>
      </c>
    </row>
    <row r="229" spans="4:15" x14ac:dyDescent="0.25">
      <c r="D229">
        <f t="shared" si="30"/>
        <v>221</v>
      </c>
      <c r="E229">
        <f t="shared" si="24"/>
        <v>367.125</v>
      </c>
      <c r="F229">
        <f t="shared" si="25"/>
        <v>369.02499999999998</v>
      </c>
      <c r="G229">
        <f t="shared" si="26"/>
        <v>470.625</v>
      </c>
      <c r="H229" s="3">
        <v>1.0017254</v>
      </c>
      <c r="I229" s="3">
        <f t="shared" si="27"/>
        <v>13.076515837104052</v>
      </c>
      <c r="J229" s="2">
        <v>1.0017612</v>
      </c>
      <c r="K229" s="2">
        <f t="shared" si="28"/>
        <v>13.052895927601813</v>
      </c>
      <c r="L229" s="3">
        <v>1.0017676</v>
      </c>
      <c r="M229" s="3">
        <f t="shared" si="29"/>
        <v>13.050859728506758</v>
      </c>
      <c r="N229" s="2">
        <v>1.0017707</v>
      </c>
      <c r="O229" s="2">
        <f t="shared" si="31"/>
        <v>13.12199095022625</v>
      </c>
    </row>
    <row r="230" spans="4:15" x14ac:dyDescent="0.25">
      <c r="D230">
        <f t="shared" si="30"/>
        <v>222</v>
      </c>
      <c r="E230">
        <f t="shared" si="24"/>
        <v>368.71250000000003</v>
      </c>
      <c r="F230">
        <f t="shared" si="25"/>
        <v>370.61250000000001</v>
      </c>
      <c r="G230">
        <f t="shared" si="26"/>
        <v>472.21249999999998</v>
      </c>
      <c r="H230" s="3">
        <v>1.0017271999999999</v>
      </c>
      <c r="I230" s="3">
        <f t="shared" si="27"/>
        <v>13.018423423423377</v>
      </c>
      <c r="J230" s="2">
        <v>1.0017668</v>
      </c>
      <c r="K230" s="2">
        <f t="shared" si="28"/>
        <v>12.996621621621596</v>
      </c>
      <c r="L230" s="3">
        <v>1.0017727999999999</v>
      </c>
      <c r="M230" s="3">
        <f t="shared" si="29"/>
        <v>12.994414414414353</v>
      </c>
      <c r="N230" s="2">
        <v>1.0017752</v>
      </c>
      <c r="O230" s="2">
        <f t="shared" si="31"/>
        <v>13.064909909909899</v>
      </c>
    </row>
    <row r="231" spans="4:15" x14ac:dyDescent="0.25">
      <c r="D231">
        <f t="shared" si="30"/>
        <v>223</v>
      </c>
      <c r="E231">
        <f t="shared" si="24"/>
        <v>370.3</v>
      </c>
      <c r="F231">
        <f t="shared" si="25"/>
        <v>372.2</v>
      </c>
      <c r="G231">
        <f t="shared" si="26"/>
        <v>473.79999999999995</v>
      </c>
      <c r="H231" s="3">
        <v>1.0017297000000001</v>
      </c>
      <c r="I231" s="3">
        <f t="shared" si="27"/>
        <v>12.961165919282521</v>
      </c>
      <c r="J231" s="2">
        <v>1.0017733</v>
      </c>
      <c r="K231" s="2">
        <f t="shared" si="28"/>
        <v>12.941255605381151</v>
      </c>
      <c r="L231" s="3">
        <v>1.0017768</v>
      </c>
      <c r="M231" s="3">
        <f t="shared" si="29"/>
        <v>12.93793721973093</v>
      </c>
      <c r="N231" s="2">
        <v>1.0017791</v>
      </c>
      <c r="O231" s="2">
        <f t="shared" si="31"/>
        <v>13.008071748878939</v>
      </c>
    </row>
    <row r="232" spans="4:15" x14ac:dyDescent="0.25">
      <c r="D232">
        <f t="shared" si="30"/>
        <v>224</v>
      </c>
      <c r="E232">
        <f t="shared" si="24"/>
        <v>371.88750000000005</v>
      </c>
      <c r="F232">
        <f t="shared" si="25"/>
        <v>373.78750000000002</v>
      </c>
      <c r="G232">
        <f t="shared" si="26"/>
        <v>475.38750000000005</v>
      </c>
      <c r="H232" s="3">
        <v>1.0017341</v>
      </c>
      <c r="I232" s="3">
        <f t="shared" si="27"/>
        <v>12.905267857142826</v>
      </c>
      <c r="J232" s="2">
        <v>1.0017809</v>
      </c>
      <c r="K232" s="2">
        <f t="shared" si="28"/>
        <v>12.886874999999986</v>
      </c>
      <c r="L232" s="3">
        <v>1.0017805</v>
      </c>
      <c r="M232" s="3">
        <f t="shared" si="29"/>
        <v>12.881830357142819</v>
      </c>
      <c r="N232" s="2">
        <v>1.0017822000000001</v>
      </c>
      <c r="O232" s="2">
        <f t="shared" si="31"/>
        <v>12.95138392857146</v>
      </c>
    </row>
    <row r="233" spans="4:15" x14ac:dyDescent="0.25">
      <c r="D233">
        <f t="shared" si="30"/>
        <v>225</v>
      </c>
      <c r="E233">
        <f t="shared" si="24"/>
        <v>373.47500000000002</v>
      </c>
      <c r="F233">
        <f t="shared" si="25"/>
        <v>375.375</v>
      </c>
      <c r="G233">
        <f t="shared" si="26"/>
        <v>476.97500000000002</v>
      </c>
      <c r="H233" s="3">
        <v>1.0017412999999999</v>
      </c>
      <c r="I233" s="3">
        <f t="shared" si="27"/>
        <v>12.851111111111072</v>
      </c>
      <c r="J233" s="2">
        <v>1.0017868999999999</v>
      </c>
      <c r="K233" s="2">
        <f t="shared" si="28"/>
        <v>12.83226666666663</v>
      </c>
      <c r="L233" s="3">
        <v>1.0017836</v>
      </c>
      <c r="M233" s="3">
        <f t="shared" si="29"/>
        <v>12.825955555555534</v>
      </c>
      <c r="N233" s="2">
        <v>1.0017847</v>
      </c>
      <c r="O233" s="2">
        <f t="shared" si="31"/>
        <v>12.894933333333322</v>
      </c>
    </row>
    <row r="234" spans="4:15" x14ac:dyDescent="0.25">
      <c r="D234">
        <f t="shared" si="30"/>
        <v>226</v>
      </c>
      <c r="E234">
        <f t="shared" si="24"/>
        <v>375.0625</v>
      </c>
      <c r="F234">
        <f t="shared" si="25"/>
        <v>376.96249999999998</v>
      </c>
      <c r="G234">
        <f t="shared" si="26"/>
        <v>478.5625</v>
      </c>
      <c r="H234" s="3">
        <v>1.0017597</v>
      </c>
      <c r="I234" s="3">
        <f t="shared" si="27"/>
        <v>12.802389380530972</v>
      </c>
      <c r="J234" s="2">
        <v>1.0017883999999999</v>
      </c>
      <c r="K234" s="2">
        <f t="shared" si="28"/>
        <v>12.776150442477833</v>
      </c>
      <c r="L234" s="3">
        <v>1.0017864000000001</v>
      </c>
      <c r="M234" s="3">
        <f t="shared" si="29"/>
        <v>12.77044247787612</v>
      </c>
      <c r="N234" s="2">
        <v>1.0017872000000001</v>
      </c>
      <c r="O234" s="2">
        <f t="shared" si="31"/>
        <v>12.838982300885</v>
      </c>
    </row>
    <row r="235" spans="4:15" x14ac:dyDescent="0.25">
      <c r="D235">
        <f t="shared" si="30"/>
        <v>227</v>
      </c>
      <c r="E235">
        <f t="shared" si="24"/>
        <v>376.65000000000003</v>
      </c>
      <c r="F235">
        <f t="shared" si="25"/>
        <v>378.55</v>
      </c>
      <c r="G235">
        <f t="shared" si="26"/>
        <v>480.15</v>
      </c>
      <c r="H235" s="3">
        <v>1.0017864999999999</v>
      </c>
      <c r="I235" s="3">
        <f t="shared" si="27"/>
        <v>12.757797356828142</v>
      </c>
      <c r="J235" s="2">
        <v>1.0017893</v>
      </c>
      <c r="K235" s="2">
        <f t="shared" si="28"/>
        <v>12.720264317180609</v>
      </c>
      <c r="L235" s="3">
        <v>1.0017878</v>
      </c>
      <c r="M235" s="3">
        <f t="shared" si="29"/>
        <v>12.71480176211452</v>
      </c>
      <c r="N235" s="2">
        <v>1.0017885</v>
      </c>
      <c r="O235" s="2">
        <f t="shared" si="31"/>
        <v>12.782995594713643</v>
      </c>
    </row>
    <row r="236" spans="4:15" x14ac:dyDescent="0.25">
      <c r="D236">
        <f t="shared" si="30"/>
        <v>228</v>
      </c>
      <c r="E236">
        <f t="shared" si="24"/>
        <v>378.23750000000001</v>
      </c>
      <c r="F236">
        <f t="shared" si="25"/>
        <v>380.13749999999999</v>
      </c>
      <c r="G236">
        <f t="shared" si="26"/>
        <v>481.73749999999995</v>
      </c>
      <c r="H236" s="3">
        <v>1.0017875000000001</v>
      </c>
      <c r="I236" s="3">
        <f t="shared" si="27"/>
        <v>12.702280701754395</v>
      </c>
      <c r="J236" s="2">
        <v>1.0017897</v>
      </c>
      <c r="K236" s="2">
        <f t="shared" si="28"/>
        <v>12.664649122807015</v>
      </c>
      <c r="L236" s="3">
        <v>1.0017887999999999</v>
      </c>
      <c r="M236" s="3">
        <f t="shared" si="29"/>
        <v>12.659473684210473</v>
      </c>
      <c r="N236" s="2">
        <v>1.0017889</v>
      </c>
      <c r="O236" s="2">
        <f t="shared" si="31"/>
        <v>12.727105263157888</v>
      </c>
    </row>
    <row r="237" spans="4:15" x14ac:dyDescent="0.25">
      <c r="D237">
        <f t="shared" si="30"/>
        <v>229</v>
      </c>
      <c r="E237">
        <f t="shared" si="24"/>
        <v>379.82500000000005</v>
      </c>
      <c r="F237">
        <f t="shared" si="25"/>
        <v>381.72500000000002</v>
      </c>
      <c r="G237">
        <f t="shared" si="26"/>
        <v>483.32500000000005</v>
      </c>
      <c r="H237" s="3">
        <v>1.0017875000000001</v>
      </c>
      <c r="I237" s="3">
        <f t="shared" si="27"/>
        <v>12.646812227074244</v>
      </c>
      <c r="J237" s="2">
        <v>1.0017875000000001</v>
      </c>
      <c r="K237" s="2">
        <f t="shared" si="28"/>
        <v>12.608384279476001</v>
      </c>
      <c r="L237" s="3">
        <v>1.0017893</v>
      </c>
      <c r="M237" s="3">
        <f t="shared" si="29"/>
        <v>12.604410480349323</v>
      </c>
      <c r="N237" s="2">
        <v>1.0017901</v>
      </c>
      <c r="O237" s="2">
        <f t="shared" si="31"/>
        <v>12.672052401746733</v>
      </c>
    </row>
    <row r="238" spans="4:15" x14ac:dyDescent="0.25">
      <c r="D238">
        <f t="shared" si="30"/>
        <v>230</v>
      </c>
      <c r="E238">
        <f t="shared" si="24"/>
        <v>381.41250000000002</v>
      </c>
      <c r="F238">
        <f t="shared" si="25"/>
        <v>383.3125</v>
      </c>
      <c r="G238">
        <f t="shared" si="26"/>
        <v>484.91250000000002</v>
      </c>
      <c r="H238" s="3">
        <v>1.0017876999999999</v>
      </c>
      <c r="I238" s="3">
        <f t="shared" si="27"/>
        <v>12.591913043478225</v>
      </c>
      <c r="J238" s="2">
        <v>1.0017876999999999</v>
      </c>
      <c r="K238" s="2">
        <f t="shared" si="28"/>
        <v>12.553652173913017</v>
      </c>
      <c r="L238" s="3">
        <v>1.0017898000000001</v>
      </c>
      <c r="M238" s="3">
        <f t="shared" si="29"/>
        <v>12.54982608695653</v>
      </c>
      <c r="N238" s="2">
        <v>1.00179</v>
      </c>
      <c r="O238" s="2">
        <f t="shared" si="31"/>
        <v>12.616913043478242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sqref="A1:K1048576"/>
    </sheetView>
  </sheetViews>
  <sheetFormatPr defaultRowHeight="15" x14ac:dyDescent="0.25"/>
  <cols>
    <col min="3" max="3" width="12" customWidth="1"/>
    <col min="9" max="9" width="12" customWidth="1"/>
  </cols>
  <sheetData>
    <row r="1" spans="1:11" x14ac:dyDescent="0.25">
      <c r="D1" s="38" t="s">
        <v>79</v>
      </c>
      <c r="E1" s="38"/>
      <c r="F1" s="38"/>
      <c r="G1" s="38" t="s">
        <v>91</v>
      </c>
      <c r="H1" s="38"/>
      <c r="I1" s="45" t="s">
        <v>96</v>
      </c>
      <c r="J1" s="38" t="s">
        <v>97</v>
      </c>
      <c r="K1" s="38"/>
    </row>
    <row r="2" spans="1:11" x14ac:dyDescent="0.25">
      <c r="A2" s="9" t="s">
        <v>75</v>
      </c>
      <c r="B2" s="9" t="s">
        <v>85</v>
      </c>
      <c r="C2" s="9" t="s">
        <v>92</v>
      </c>
      <c r="D2" s="9" t="s">
        <v>86</v>
      </c>
      <c r="E2" s="9" t="s">
        <v>87</v>
      </c>
      <c r="F2" s="9" t="s">
        <v>88</v>
      </c>
      <c r="G2" s="9" t="s">
        <v>89</v>
      </c>
      <c r="H2" s="9" t="s">
        <v>90</v>
      </c>
      <c r="I2" s="47"/>
      <c r="J2" s="9" t="s">
        <v>89</v>
      </c>
      <c r="K2" s="9" t="s">
        <v>90</v>
      </c>
    </row>
    <row r="3" spans="1:11" x14ac:dyDescent="0.25">
      <c r="A3" s="51">
        <v>0</v>
      </c>
      <c r="B3" s="51">
        <v>0</v>
      </c>
      <c r="C3" s="30" t="s">
        <v>76</v>
      </c>
      <c r="D3" s="3">
        <v>0.97241100000000003</v>
      </c>
      <c r="E3" s="3">
        <v>0.97282599999999997</v>
      </c>
      <c r="F3" s="3">
        <f>(E3-D3)*100000</f>
        <v>41.499999999994316</v>
      </c>
      <c r="G3" s="31">
        <v>0.63193200000000005</v>
      </c>
      <c r="H3" s="31">
        <v>2.3257880000000002</v>
      </c>
      <c r="I3" s="3">
        <v>1.4837199999999999</v>
      </c>
      <c r="J3" s="3">
        <v>2.1999999999999999E-5</v>
      </c>
      <c r="K3" s="3">
        <v>0.24926100000000001</v>
      </c>
    </row>
    <row r="4" spans="1:11" x14ac:dyDescent="0.25">
      <c r="A4" s="51"/>
      <c r="B4" s="51"/>
      <c r="C4" s="30" t="s">
        <v>93</v>
      </c>
      <c r="D4" s="3">
        <v>0.97241100000000003</v>
      </c>
      <c r="E4" s="3">
        <v>0.97291399999999995</v>
      </c>
      <c r="F4" s="3">
        <f t="shared" ref="F4:F46" si="0">(E4-D4)*100000</f>
        <v>50.299999999992018</v>
      </c>
      <c r="G4" s="31">
        <v>0.68631799999999998</v>
      </c>
      <c r="H4" s="31">
        <v>2.5514480000000002</v>
      </c>
      <c r="I4" s="3">
        <v>1.4837199999999999</v>
      </c>
      <c r="J4" s="3">
        <v>2.4000000000000001E-5</v>
      </c>
      <c r="K4" s="3">
        <v>0.25253599999999998</v>
      </c>
    </row>
    <row r="5" spans="1:11" x14ac:dyDescent="0.25">
      <c r="A5" s="51"/>
      <c r="B5" s="51"/>
      <c r="C5" s="30" t="s">
        <v>78</v>
      </c>
      <c r="D5" s="3">
        <v>0.97241100000000003</v>
      </c>
      <c r="E5" s="3">
        <v>0.97292500000000004</v>
      </c>
      <c r="F5" s="3">
        <f t="shared" si="0"/>
        <v>51.400000000001441</v>
      </c>
      <c r="G5" s="31">
        <v>0.85981099999999999</v>
      </c>
      <c r="H5" s="31">
        <v>2.8361079999999999</v>
      </c>
      <c r="I5" s="3">
        <v>1.4837199999999999</v>
      </c>
      <c r="J5" s="3">
        <v>2.8E-5</v>
      </c>
      <c r="K5" s="3">
        <v>0.25253599999999998</v>
      </c>
    </row>
    <row r="6" spans="1:11" ht="12.75" customHeight="1" x14ac:dyDescent="0.25">
      <c r="A6" s="51"/>
      <c r="B6" s="51"/>
      <c r="C6" s="30" t="s">
        <v>94</v>
      </c>
      <c r="D6" s="3">
        <v>0.97241100000000003</v>
      </c>
      <c r="E6" s="3">
        <v>0.97277100000000005</v>
      </c>
      <c r="F6" s="3">
        <f t="shared" si="0"/>
        <v>36.0000000000027</v>
      </c>
      <c r="G6" s="31">
        <v>1.0747709999999999</v>
      </c>
      <c r="H6" s="31">
        <v>3.3073700000000001</v>
      </c>
      <c r="I6" s="3">
        <v>1.4837199999999999</v>
      </c>
      <c r="J6" s="3">
        <v>3.3000000000000003E-5</v>
      </c>
      <c r="K6" s="3">
        <v>0.24926100000000001</v>
      </c>
    </row>
    <row r="7" spans="1:11" x14ac:dyDescent="0.25">
      <c r="A7" s="45">
        <f>A3+23</f>
        <v>23</v>
      </c>
      <c r="B7" s="51">
        <v>10</v>
      </c>
      <c r="C7" s="30" t="s">
        <v>76</v>
      </c>
      <c r="D7" s="2">
        <v>0.97367899999999996</v>
      </c>
      <c r="E7" s="2">
        <v>0.97381300000000004</v>
      </c>
      <c r="F7" s="2">
        <f t="shared" si="0"/>
        <v>13.40000000000785</v>
      </c>
      <c r="G7" s="25">
        <v>4.9216699999999998</v>
      </c>
      <c r="H7" s="25">
        <v>15.744631</v>
      </c>
      <c r="I7" s="2">
        <v>1.3897600000000001</v>
      </c>
      <c r="J7" s="2">
        <v>1.4899999999999999E-4</v>
      </c>
      <c r="K7" s="2">
        <v>0.14933199999999999</v>
      </c>
    </row>
    <row r="8" spans="1:11" x14ac:dyDescent="0.25">
      <c r="A8" s="52"/>
      <c r="B8" s="51"/>
      <c r="C8" s="30" t="s">
        <v>93</v>
      </c>
      <c r="D8" s="2">
        <v>0.97367899999999996</v>
      </c>
      <c r="E8" s="2">
        <v>0.97430799999999995</v>
      </c>
      <c r="F8" s="2">
        <f t="shared" si="0"/>
        <v>62.899999999999068</v>
      </c>
      <c r="G8" s="25">
        <v>2.0692309999999998</v>
      </c>
      <c r="H8" s="25">
        <v>8.0994919999999997</v>
      </c>
      <c r="I8" s="2">
        <v>1.3897600000000001</v>
      </c>
      <c r="J8" s="2">
        <v>6.7999999999999999E-5</v>
      </c>
      <c r="K8" s="2">
        <v>0.42574899999999999</v>
      </c>
    </row>
    <row r="9" spans="1:11" x14ac:dyDescent="0.25">
      <c r="A9" s="52"/>
      <c r="B9" s="51"/>
      <c r="C9" s="30" t="s">
        <v>78</v>
      </c>
      <c r="D9" s="2">
        <v>0.97367899999999996</v>
      </c>
      <c r="E9" s="2">
        <v>0.97401499999999996</v>
      </c>
      <c r="F9" s="2">
        <f t="shared" si="0"/>
        <v>33.600000000000293</v>
      </c>
      <c r="G9" s="25">
        <v>2.0499309999999999</v>
      </c>
      <c r="H9" s="25">
        <v>7.2091019999999997</v>
      </c>
      <c r="I9" s="2">
        <v>1.3897600000000001</v>
      </c>
      <c r="J9" s="2">
        <v>6.3999999999999997E-5</v>
      </c>
      <c r="K9" s="2">
        <v>0.14933199999999999</v>
      </c>
    </row>
    <row r="10" spans="1:11" x14ac:dyDescent="0.25">
      <c r="A10" s="53"/>
      <c r="B10" s="51"/>
      <c r="C10" s="30" t="s">
        <v>94</v>
      </c>
      <c r="D10" s="2">
        <v>0.97367899999999996</v>
      </c>
      <c r="E10" s="2">
        <v>0.97395799999999999</v>
      </c>
      <c r="F10" s="2">
        <f t="shared" si="0"/>
        <v>27.900000000002922</v>
      </c>
      <c r="G10" s="25">
        <v>0.874274</v>
      </c>
      <c r="H10" s="25">
        <v>4.7018209999999998</v>
      </c>
      <c r="I10" s="2">
        <v>1.3897600000000001</v>
      </c>
      <c r="J10" s="2">
        <v>2.6999999999999999E-5</v>
      </c>
      <c r="K10" s="2">
        <v>0.16095499999999999</v>
      </c>
    </row>
    <row r="11" spans="1:11" x14ac:dyDescent="0.25">
      <c r="A11" s="54">
        <f>A7+23</f>
        <v>46</v>
      </c>
      <c r="B11" s="51">
        <v>20</v>
      </c>
      <c r="C11" s="30" t="s">
        <v>76</v>
      </c>
      <c r="D11" s="3">
        <v>0.97936299999999998</v>
      </c>
      <c r="E11" s="3">
        <v>0.977603</v>
      </c>
      <c r="F11" s="3">
        <f t="shared" si="0"/>
        <v>-175.99999999999838</v>
      </c>
      <c r="G11" s="31">
        <v>14.708916</v>
      </c>
      <c r="H11" s="31">
        <v>63.928659000000003</v>
      </c>
      <c r="I11" s="3">
        <v>1.5784199999999999</v>
      </c>
      <c r="J11" s="3">
        <v>4.2700000000000002E-4</v>
      </c>
      <c r="K11" s="3">
        <v>0.233432</v>
      </c>
    </row>
    <row r="12" spans="1:11" x14ac:dyDescent="0.25">
      <c r="A12" s="55"/>
      <c r="B12" s="51"/>
      <c r="C12" s="30" t="s">
        <v>93</v>
      </c>
      <c r="D12" s="3">
        <v>0.97936299999999998</v>
      </c>
      <c r="E12" s="3">
        <v>0.97950199999999998</v>
      </c>
      <c r="F12" s="3">
        <f t="shared" si="0"/>
        <v>13.900000000000023</v>
      </c>
      <c r="G12" s="31">
        <v>3.3440820000000002</v>
      </c>
      <c r="H12" s="31">
        <v>25.373328000000001</v>
      </c>
      <c r="I12" s="3">
        <v>1.5784199999999999</v>
      </c>
      <c r="J12" s="3">
        <v>9.7999999999999997E-5</v>
      </c>
      <c r="K12" s="3">
        <v>0.233432</v>
      </c>
    </row>
    <row r="13" spans="1:11" x14ac:dyDescent="0.25">
      <c r="A13" s="55"/>
      <c r="B13" s="51"/>
      <c r="C13" s="30" t="s">
        <v>78</v>
      </c>
      <c r="D13" s="3">
        <v>0.97936299999999998</v>
      </c>
      <c r="E13" s="3">
        <v>0.97945899999999997</v>
      </c>
      <c r="F13" s="3">
        <f t="shared" si="0"/>
        <v>9.5999999999984986</v>
      </c>
      <c r="G13" s="31">
        <v>1.921465</v>
      </c>
      <c r="H13" s="31">
        <v>9.900112</v>
      </c>
      <c r="I13" s="3">
        <v>1.5784199999999999</v>
      </c>
      <c r="J13" s="3">
        <v>5.7000000000000003E-5</v>
      </c>
      <c r="K13" s="3">
        <v>0.107867</v>
      </c>
    </row>
    <row r="14" spans="1:11" x14ac:dyDescent="0.25">
      <c r="A14" s="56"/>
      <c r="B14" s="51"/>
      <c r="C14" s="30" t="s">
        <v>94</v>
      </c>
      <c r="D14" s="3">
        <v>0.97936299999999998</v>
      </c>
      <c r="E14" s="3">
        <v>0.97982199999999997</v>
      </c>
      <c r="F14" s="3">
        <f t="shared" si="0"/>
        <v>45.89999999999872</v>
      </c>
      <c r="G14" s="31">
        <v>1.3244499999999999</v>
      </c>
      <c r="H14" s="31">
        <v>4.9214669999999998</v>
      </c>
      <c r="I14" s="3">
        <v>1.5784199999999999</v>
      </c>
      <c r="J14" s="3">
        <v>3.4E-5</v>
      </c>
      <c r="K14" s="3">
        <v>0.15529499999999999</v>
      </c>
    </row>
    <row r="15" spans="1:11" x14ac:dyDescent="0.25">
      <c r="A15" s="45">
        <f>A11+23</f>
        <v>69</v>
      </c>
      <c r="B15" s="51">
        <v>30</v>
      </c>
      <c r="C15" s="30" t="s">
        <v>76</v>
      </c>
      <c r="D15" s="2">
        <v>0.987043</v>
      </c>
      <c r="E15" s="2">
        <v>0.98736500000000005</v>
      </c>
      <c r="F15" s="2">
        <f t="shared" si="0"/>
        <v>32.200000000004451</v>
      </c>
      <c r="G15" s="25">
        <v>0.65986199999999995</v>
      </c>
      <c r="H15" s="25">
        <v>3.0300690000000001</v>
      </c>
      <c r="I15" s="2">
        <v>1.4837199999999999</v>
      </c>
      <c r="J15" s="2">
        <v>2.1999999999999999E-5</v>
      </c>
      <c r="K15" s="2">
        <v>0.28828199999999998</v>
      </c>
    </row>
    <row r="16" spans="1:11" x14ac:dyDescent="0.25">
      <c r="A16" s="52"/>
      <c r="B16" s="51"/>
      <c r="C16" s="30" t="s">
        <v>93</v>
      </c>
      <c r="D16" s="2">
        <v>0.987043</v>
      </c>
      <c r="E16" s="2">
        <v>0.98764099999999999</v>
      </c>
      <c r="F16" s="2">
        <f t="shared" si="0"/>
        <v>59.799999999998747</v>
      </c>
      <c r="G16" s="25">
        <v>1.6109610000000001</v>
      </c>
      <c r="H16" s="25">
        <v>17.536216</v>
      </c>
      <c r="I16" s="2">
        <v>1.4837199999999999</v>
      </c>
      <c r="J16" s="2">
        <v>5.8E-5</v>
      </c>
      <c r="K16" s="2">
        <v>0.28714099999999998</v>
      </c>
    </row>
    <row r="17" spans="1:11" x14ac:dyDescent="0.25">
      <c r="A17" s="52"/>
      <c r="B17" s="51"/>
      <c r="C17" s="30" t="s">
        <v>78</v>
      </c>
      <c r="D17" s="2">
        <v>0.987043</v>
      </c>
      <c r="E17" s="2">
        <v>0.98764099999999999</v>
      </c>
      <c r="F17" s="2">
        <f t="shared" si="0"/>
        <v>59.799999999998747</v>
      </c>
      <c r="G17" s="25">
        <v>1.6116109999999999</v>
      </c>
      <c r="H17" s="25">
        <v>17.547929</v>
      </c>
      <c r="I17" s="2">
        <v>1.4837199999999999</v>
      </c>
      <c r="J17" s="2">
        <v>5.8E-5</v>
      </c>
      <c r="K17" s="2">
        <v>0.28714099999999998</v>
      </c>
    </row>
    <row r="18" spans="1:11" x14ac:dyDescent="0.25">
      <c r="A18" s="53"/>
      <c r="B18" s="51"/>
      <c r="C18" s="30" t="s">
        <v>94</v>
      </c>
      <c r="D18" s="2">
        <v>0.987043</v>
      </c>
      <c r="E18" s="2">
        <v>0.98762300000000003</v>
      </c>
      <c r="F18" s="2">
        <f t="shared" si="0"/>
        <v>58.000000000002494</v>
      </c>
      <c r="G18" s="25">
        <v>1.461633</v>
      </c>
      <c r="H18" s="25">
        <v>15.684258</v>
      </c>
      <c r="I18" s="2">
        <v>1.4837199999999999</v>
      </c>
      <c r="J18" s="2">
        <v>5.1999999999999997E-5</v>
      </c>
      <c r="K18" s="2">
        <v>0.28714099999999998</v>
      </c>
    </row>
    <row r="19" spans="1:11" x14ac:dyDescent="0.25">
      <c r="A19" s="45">
        <f>A15+23</f>
        <v>92</v>
      </c>
      <c r="B19" s="51">
        <v>40</v>
      </c>
      <c r="C19" s="30" t="s">
        <v>76</v>
      </c>
      <c r="D19" s="3">
        <v>0.99234100000000003</v>
      </c>
      <c r="E19" s="3">
        <v>0.99172000000000005</v>
      </c>
      <c r="F19" s="3">
        <f t="shared" si="0"/>
        <v>-62.099999999998268</v>
      </c>
      <c r="G19" s="31">
        <v>4.7796609999999999</v>
      </c>
      <c r="H19" s="31">
        <v>30.035450999999998</v>
      </c>
      <c r="I19" s="3">
        <v>1.3897600000000001</v>
      </c>
      <c r="J19" s="3">
        <v>1E-4</v>
      </c>
      <c r="K19" s="3">
        <v>0.13286400000000001</v>
      </c>
    </row>
    <row r="20" spans="1:11" x14ac:dyDescent="0.25">
      <c r="A20" s="52"/>
      <c r="B20" s="51"/>
      <c r="C20" s="30" t="s">
        <v>93</v>
      </c>
      <c r="D20" s="3">
        <v>0.99234100000000003</v>
      </c>
      <c r="E20" s="3">
        <v>0.99255700000000002</v>
      </c>
      <c r="F20" s="3">
        <f t="shared" si="0"/>
        <v>21.599999999999397</v>
      </c>
      <c r="G20" s="31">
        <v>1.316522</v>
      </c>
      <c r="H20" s="31">
        <v>8.1216849999999994</v>
      </c>
      <c r="I20" s="3">
        <v>1.3897600000000001</v>
      </c>
      <c r="J20" s="3">
        <v>4.6999999999999997E-5</v>
      </c>
      <c r="K20" s="3">
        <v>8.9004E-2</v>
      </c>
    </row>
    <row r="21" spans="1:11" x14ac:dyDescent="0.25">
      <c r="A21" s="52"/>
      <c r="B21" s="51"/>
      <c r="C21" s="30" t="s">
        <v>78</v>
      </c>
      <c r="D21" s="3">
        <v>0.99234100000000003</v>
      </c>
      <c r="E21" s="3">
        <v>0.99258199999999996</v>
      </c>
      <c r="F21" s="3">
        <f t="shared" si="0"/>
        <v>24.099999999993571</v>
      </c>
      <c r="G21" s="31">
        <v>1.1402190000000001</v>
      </c>
      <c r="H21" s="31">
        <v>7.150264</v>
      </c>
      <c r="I21" s="3">
        <v>1.3897600000000001</v>
      </c>
      <c r="J21" s="3">
        <v>3.1999999999999999E-5</v>
      </c>
      <c r="K21" s="3">
        <v>0.131055</v>
      </c>
    </row>
    <row r="22" spans="1:11" x14ac:dyDescent="0.25">
      <c r="A22" s="53"/>
      <c r="B22" s="51"/>
      <c r="C22" s="30" t="s">
        <v>94</v>
      </c>
      <c r="D22" s="3">
        <v>0.99234100000000003</v>
      </c>
      <c r="E22" s="3">
        <v>0.99280199999999996</v>
      </c>
      <c r="F22" s="3">
        <f t="shared" si="0"/>
        <v>46.099999999993372</v>
      </c>
      <c r="G22" s="31">
        <v>0.60439500000000002</v>
      </c>
      <c r="H22" s="31">
        <v>2.756602</v>
      </c>
      <c r="I22" s="3">
        <v>1.3897600000000001</v>
      </c>
      <c r="J22" s="3">
        <v>1.7E-5</v>
      </c>
      <c r="K22" s="3">
        <v>0.17754500000000001</v>
      </c>
    </row>
    <row r="23" spans="1:11" x14ac:dyDescent="0.25">
      <c r="A23" s="45">
        <f>A19+23</f>
        <v>115</v>
      </c>
      <c r="B23" s="51">
        <v>50</v>
      </c>
      <c r="C23" s="30" t="s">
        <v>76</v>
      </c>
      <c r="D23" s="2">
        <v>0.99574499999999999</v>
      </c>
      <c r="E23" s="2">
        <v>0.99500599999999995</v>
      </c>
      <c r="F23" s="2">
        <f t="shared" si="0"/>
        <v>-73.900000000004525</v>
      </c>
      <c r="G23" s="25">
        <v>8.7467389999999998</v>
      </c>
      <c r="H23" s="25">
        <v>48.080302000000003</v>
      </c>
      <c r="I23" s="2">
        <v>1.3897600000000001</v>
      </c>
      <c r="J23" s="2">
        <v>2.22E-4</v>
      </c>
      <c r="K23" s="2">
        <v>0.123013</v>
      </c>
    </row>
    <row r="24" spans="1:11" x14ac:dyDescent="0.25">
      <c r="A24" s="52"/>
      <c r="B24" s="51"/>
      <c r="C24" s="30" t="s">
        <v>93</v>
      </c>
      <c r="D24" s="2">
        <v>0.99574499999999999</v>
      </c>
      <c r="E24" s="2">
        <v>0.99592899999999995</v>
      </c>
      <c r="F24" s="2">
        <f t="shared" si="0"/>
        <v>18.399999999996197</v>
      </c>
      <c r="G24" s="25">
        <v>1.63811</v>
      </c>
      <c r="H24" s="25">
        <v>12.355432</v>
      </c>
      <c r="I24" s="2">
        <v>1.3897600000000001</v>
      </c>
      <c r="J24" s="2">
        <v>4.6999999999999997E-5</v>
      </c>
      <c r="K24" s="2">
        <v>0.25744899999999998</v>
      </c>
    </row>
    <row r="25" spans="1:11" x14ac:dyDescent="0.25">
      <c r="A25" s="52"/>
      <c r="B25" s="51"/>
      <c r="C25" s="30" t="s">
        <v>78</v>
      </c>
      <c r="D25" s="2">
        <v>0.99574499999999999</v>
      </c>
      <c r="E25" s="2">
        <v>0.99613099999999999</v>
      </c>
      <c r="F25" s="2">
        <f t="shared" si="0"/>
        <v>38.599999999999746</v>
      </c>
      <c r="G25" s="25">
        <v>0.43164599999999997</v>
      </c>
      <c r="H25" s="25">
        <v>2.3107820000000001</v>
      </c>
      <c r="I25" s="2">
        <v>1.3897600000000001</v>
      </c>
      <c r="J25" s="2">
        <v>1.4E-5</v>
      </c>
      <c r="K25" s="2">
        <v>0.20541499999999999</v>
      </c>
    </row>
    <row r="26" spans="1:11" x14ac:dyDescent="0.25">
      <c r="A26" s="53"/>
      <c r="B26" s="51"/>
      <c r="C26" s="30" t="s">
        <v>94</v>
      </c>
      <c r="D26" s="2">
        <v>0.99574499999999999</v>
      </c>
      <c r="E26" s="2">
        <v>0.99622500000000003</v>
      </c>
      <c r="F26" s="2">
        <f t="shared" si="0"/>
        <v>48.000000000003595</v>
      </c>
      <c r="G26" s="25">
        <v>0.71699100000000004</v>
      </c>
      <c r="H26" s="25">
        <v>3.6862910000000002</v>
      </c>
      <c r="I26" s="2">
        <v>1.3897600000000001</v>
      </c>
      <c r="J26" s="2">
        <v>2.0000000000000002E-5</v>
      </c>
      <c r="K26" s="2">
        <v>0.17527799999999999</v>
      </c>
    </row>
    <row r="27" spans="1:11" x14ac:dyDescent="0.25">
      <c r="A27" s="45">
        <f>A23+23</f>
        <v>138</v>
      </c>
      <c r="B27" s="51">
        <v>60</v>
      </c>
      <c r="C27" s="30" t="s">
        <v>76</v>
      </c>
      <c r="D27" s="3">
        <v>0.99802800000000003</v>
      </c>
      <c r="E27" s="3">
        <v>0.99831499999999995</v>
      </c>
      <c r="F27" s="3">
        <f t="shared" si="0"/>
        <v>28.69999999999262</v>
      </c>
      <c r="G27" s="31">
        <v>1.1667609999999999</v>
      </c>
      <c r="H27" s="31">
        <v>9.4752720000000004</v>
      </c>
      <c r="I27" s="3">
        <v>1.4837199999999999</v>
      </c>
      <c r="J27" s="3">
        <v>4.1999999999999998E-5</v>
      </c>
      <c r="K27" s="3">
        <v>0.33200200000000002</v>
      </c>
    </row>
    <row r="28" spans="1:11" x14ac:dyDescent="0.25">
      <c r="A28" s="52"/>
      <c r="B28" s="51"/>
      <c r="C28" s="30" t="s">
        <v>93</v>
      </c>
      <c r="D28" s="3">
        <v>0.99802800000000003</v>
      </c>
      <c r="E28" s="3">
        <v>0.99844599999999994</v>
      </c>
      <c r="F28" s="3">
        <f t="shared" si="0"/>
        <v>41.79999999999184</v>
      </c>
      <c r="G28" s="31">
        <v>0.96159499999999998</v>
      </c>
      <c r="H28" s="31">
        <v>4.5733300000000003</v>
      </c>
      <c r="I28" s="3">
        <v>1.4837199999999999</v>
      </c>
      <c r="J28" s="3">
        <v>3.4E-5</v>
      </c>
      <c r="K28" s="3">
        <v>0.20211699999999999</v>
      </c>
    </row>
    <row r="29" spans="1:11" x14ac:dyDescent="0.25">
      <c r="A29" s="52"/>
      <c r="B29" s="51"/>
      <c r="C29" s="30" t="s">
        <v>78</v>
      </c>
      <c r="D29" s="3">
        <v>0.99802800000000003</v>
      </c>
      <c r="E29" s="3">
        <v>0.99842299999999995</v>
      </c>
      <c r="F29" s="3">
        <f t="shared" si="0"/>
        <v>39.499999999992319</v>
      </c>
      <c r="G29" s="31">
        <v>0.49224800000000002</v>
      </c>
      <c r="H29" s="31">
        <v>3.1865429999999999</v>
      </c>
      <c r="I29" s="3">
        <v>1.4837199999999999</v>
      </c>
      <c r="J29" s="3">
        <v>1.9000000000000001E-5</v>
      </c>
      <c r="K29" s="3">
        <v>0.46400000000000002</v>
      </c>
    </row>
    <row r="30" spans="1:11" x14ac:dyDescent="0.25">
      <c r="A30" s="53"/>
      <c r="B30" s="51"/>
      <c r="C30" s="30" t="s">
        <v>94</v>
      </c>
      <c r="D30" s="3">
        <v>0.99802800000000003</v>
      </c>
      <c r="E30" s="3">
        <v>0.99843099999999996</v>
      </c>
      <c r="F30" s="3">
        <f t="shared" si="0"/>
        <v>40.299999999993119</v>
      </c>
      <c r="G30" s="31">
        <v>0.54694399999999999</v>
      </c>
      <c r="H30" s="31">
        <v>3.340649</v>
      </c>
      <c r="I30" s="3">
        <v>1.4837199999999999</v>
      </c>
      <c r="J30" s="3">
        <v>2.0000000000000002E-5</v>
      </c>
      <c r="K30" s="3">
        <v>0.46400000000000002</v>
      </c>
    </row>
    <row r="31" spans="1:11" x14ac:dyDescent="0.25">
      <c r="A31" s="45">
        <f>A27+23</f>
        <v>161</v>
      </c>
      <c r="B31" s="51">
        <v>70</v>
      </c>
      <c r="C31" s="30" t="s">
        <v>76</v>
      </c>
      <c r="D31" s="2">
        <v>0.99955099999999997</v>
      </c>
      <c r="E31" s="2">
        <v>0.99947900000000001</v>
      </c>
      <c r="F31" s="2">
        <f t="shared" si="0"/>
        <v>-7.1999999999960984</v>
      </c>
      <c r="G31" s="25">
        <v>6.0325939999999996</v>
      </c>
      <c r="H31" s="25">
        <v>27.164175</v>
      </c>
      <c r="I31" s="2">
        <v>1.2967</v>
      </c>
      <c r="J31" s="2">
        <v>1.74E-4</v>
      </c>
      <c r="K31" s="2">
        <v>0.168187</v>
      </c>
    </row>
    <row r="32" spans="1:11" x14ac:dyDescent="0.25">
      <c r="A32" s="52"/>
      <c r="B32" s="51"/>
      <c r="C32" s="30" t="s">
        <v>93</v>
      </c>
      <c r="D32" s="2">
        <v>0.99955099999999997</v>
      </c>
      <c r="E32" s="2">
        <v>0.99982199999999999</v>
      </c>
      <c r="F32" s="2">
        <f t="shared" si="0"/>
        <v>27.100000000002122</v>
      </c>
      <c r="G32" s="25">
        <v>1.2765880000000001</v>
      </c>
      <c r="H32" s="25">
        <v>5.4893780000000003</v>
      </c>
      <c r="I32" s="2">
        <v>1.2967</v>
      </c>
      <c r="J32" s="2">
        <v>3.8000000000000002E-5</v>
      </c>
      <c r="K32" s="2">
        <v>0.11972099999999999</v>
      </c>
    </row>
    <row r="33" spans="1:11" x14ac:dyDescent="0.25">
      <c r="A33" s="52"/>
      <c r="B33" s="51"/>
      <c r="C33" s="30" t="s">
        <v>78</v>
      </c>
      <c r="D33" s="2">
        <v>0.99955099999999997</v>
      </c>
      <c r="E33" s="2">
        <v>0.99991399999999997</v>
      </c>
      <c r="F33" s="2">
        <f t="shared" si="0"/>
        <v>36.300000000000225</v>
      </c>
      <c r="G33" s="25">
        <v>0.49829899999999999</v>
      </c>
      <c r="H33" s="25">
        <v>2.3205439999999999</v>
      </c>
      <c r="I33" s="2">
        <v>1.2967</v>
      </c>
      <c r="J33" s="2">
        <v>2.0000000000000002E-5</v>
      </c>
      <c r="K33" s="2">
        <v>0.16756099999999999</v>
      </c>
    </row>
    <row r="34" spans="1:11" x14ac:dyDescent="0.25">
      <c r="A34" s="53"/>
      <c r="B34" s="51"/>
      <c r="C34" s="30" t="s">
        <v>94</v>
      </c>
      <c r="D34" s="2">
        <v>0.99955099999999997</v>
      </c>
      <c r="E34" s="2">
        <v>0.99997000000000003</v>
      </c>
      <c r="F34" s="2">
        <f t="shared" si="0"/>
        <v>41.900000000005818</v>
      </c>
      <c r="G34" s="25">
        <v>0.62383699999999997</v>
      </c>
      <c r="H34" s="25">
        <v>2.7084489999999999</v>
      </c>
      <c r="I34" s="2">
        <v>1.2967</v>
      </c>
      <c r="J34" s="2">
        <v>2.0999999999999999E-5</v>
      </c>
      <c r="K34" s="2">
        <v>0.23972599999999999</v>
      </c>
    </row>
    <row r="35" spans="1:11" x14ac:dyDescent="0.25">
      <c r="A35" s="45">
        <f>A31+23</f>
        <v>184</v>
      </c>
      <c r="B35" s="51">
        <v>80</v>
      </c>
      <c r="C35" s="30" t="s">
        <v>76</v>
      </c>
      <c r="D35" s="3">
        <v>1.0005839999999999</v>
      </c>
      <c r="E35" s="3">
        <v>1.0009969999999999</v>
      </c>
      <c r="F35" s="3">
        <f t="shared" si="0"/>
        <v>41.29999999999967</v>
      </c>
      <c r="G35" s="31">
        <v>0.46065299999999998</v>
      </c>
      <c r="H35" s="31">
        <v>1.989676</v>
      </c>
      <c r="I35" s="3">
        <v>1.2967</v>
      </c>
      <c r="J35" s="3">
        <v>1.7E-5</v>
      </c>
      <c r="K35" s="3">
        <v>0.26693299999999998</v>
      </c>
    </row>
    <row r="36" spans="1:11" x14ac:dyDescent="0.25">
      <c r="A36" s="52"/>
      <c r="B36" s="51"/>
      <c r="C36" s="30" t="s">
        <v>93</v>
      </c>
      <c r="D36" s="3">
        <v>1.0005839999999999</v>
      </c>
      <c r="E36" s="3">
        <v>1.0010060000000001</v>
      </c>
      <c r="F36" s="3">
        <f t="shared" si="0"/>
        <v>42.200000000014448</v>
      </c>
      <c r="G36" s="31">
        <v>0.59452199999999999</v>
      </c>
      <c r="H36" s="31">
        <v>2.194769</v>
      </c>
      <c r="I36" s="3">
        <v>1.2967</v>
      </c>
      <c r="J36" s="3">
        <v>2.1999999999999999E-5</v>
      </c>
      <c r="K36" s="3">
        <v>0.26693299999999998</v>
      </c>
    </row>
    <row r="37" spans="1:11" x14ac:dyDescent="0.25">
      <c r="A37" s="52"/>
      <c r="B37" s="51"/>
      <c r="C37" s="30" t="s">
        <v>78</v>
      </c>
      <c r="D37" s="3">
        <v>1.0005839999999999</v>
      </c>
      <c r="E37" s="3">
        <v>1.001023</v>
      </c>
      <c r="F37" s="3">
        <f t="shared" si="0"/>
        <v>43.900000000007822</v>
      </c>
      <c r="G37" s="31">
        <v>0.81021699999999996</v>
      </c>
      <c r="H37" s="31">
        <v>2.6804450000000002</v>
      </c>
      <c r="I37" s="3">
        <v>1.2967</v>
      </c>
      <c r="J37" s="3">
        <v>2.9E-5</v>
      </c>
      <c r="K37" s="3">
        <v>0.21473800000000001</v>
      </c>
    </row>
    <row r="38" spans="1:11" x14ac:dyDescent="0.25">
      <c r="A38" s="53"/>
      <c r="B38" s="51"/>
      <c r="C38" s="30" t="s">
        <v>94</v>
      </c>
      <c r="D38" s="3">
        <v>1.0005839999999999</v>
      </c>
      <c r="E38" s="3">
        <v>1.001018</v>
      </c>
      <c r="F38" s="3">
        <f t="shared" si="0"/>
        <v>43.400000000004546</v>
      </c>
      <c r="G38" s="31">
        <v>0.71445899999999996</v>
      </c>
      <c r="H38" s="31">
        <v>2.5794920000000001</v>
      </c>
      <c r="I38" s="3">
        <v>1.2967</v>
      </c>
      <c r="J38" s="3">
        <v>2.4000000000000001E-5</v>
      </c>
      <c r="K38" s="3">
        <v>0.21473800000000001</v>
      </c>
    </row>
    <row r="39" spans="1:11" x14ac:dyDescent="0.25">
      <c r="A39" s="45">
        <f>A35+23</f>
        <v>207</v>
      </c>
      <c r="B39" s="51">
        <v>90</v>
      </c>
      <c r="C39" s="30" t="s">
        <v>76</v>
      </c>
      <c r="D39" s="2">
        <v>1.0011680000000001</v>
      </c>
      <c r="E39" s="2">
        <v>1.00153</v>
      </c>
      <c r="F39" s="2">
        <f t="shared" si="0"/>
        <v>36.199999999997345</v>
      </c>
      <c r="G39" s="25">
        <v>2.0516730000000001</v>
      </c>
      <c r="H39" s="25">
        <v>10.465317000000001</v>
      </c>
      <c r="I39" s="2">
        <v>1.2967</v>
      </c>
      <c r="J39" s="2">
        <v>8.3999999999999995E-5</v>
      </c>
      <c r="K39" s="2">
        <v>0.45785799999999999</v>
      </c>
    </row>
    <row r="40" spans="1:11" x14ac:dyDescent="0.25">
      <c r="A40" s="52"/>
      <c r="B40" s="51"/>
      <c r="C40" s="30" t="s">
        <v>93</v>
      </c>
      <c r="D40" s="2">
        <v>1.0011680000000001</v>
      </c>
      <c r="E40" s="2">
        <v>1.0015909999999999</v>
      </c>
      <c r="F40" s="2">
        <f t="shared" si="0"/>
        <v>42.299999999984017</v>
      </c>
      <c r="G40" s="25">
        <v>0.72900500000000001</v>
      </c>
      <c r="H40" s="25">
        <v>5.0951279999999999</v>
      </c>
      <c r="I40" s="2">
        <v>1.2967</v>
      </c>
      <c r="J40" s="2">
        <v>3.1999999999999999E-5</v>
      </c>
      <c r="K40" s="2">
        <v>0.45785799999999999</v>
      </c>
    </row>
    <row r="41" spans="1:11" x14ac:dyDescent="0.25">
      <c r="A41" s="52"/>
      <c r="B41" s="51"/>
      <c r="C41" s="30" t="s">
        <v>78</v>
      </c>
      <c r="D41" s="2">
        <v>1.0011680000000001</v>
      </c>
      <c r="E41" s="2">
        <v>1.001603</v>
      </c>
      <c r="F41" s="2">
        <f t="shared" si="0"/>
        <v>43.499999999996319</v>
      </c>
      <c r="G41" s="25">
        <v>0.48199700000000001</v>
      </c>
      <c r="H41" s="25">
        <v>1.865926</v>
      </c>
      <c r="I41" s="2">
        <v>1.2967</v>
      </c>
      <c r="J41" s="2">
        <v>1.5999999999999999E-5</v>
      </c>
      <c r="K41" s="2">
        <v>0.29642000000000002</v>
      </c>
    </row>
    <row r="42" spans="1:11" x14ac:dyDescent="0.25">
      <c r="A42" s="53"/>
      <c r="B42" s="51"/>
      <c r="C42" s="30" t="s">
        <v>94</v>
      </c>
      <c r="D42" s="2">
        <v>1.0011680000000001</v>
      </c>
      <c r="E42" s="2">
        <v>1.0016179999999999</v>
      </c>
      <c r="F42" s="2">
        <f t="shared" si="0"/>
        <v>44.999999999983942</v>
      </c>
      <c r="G42" s="25">
        <v>0.339866</v>
      </c>
      <c r="H42" s="25">
        <v>1.665621</v>
      </c>
      <c r="I42" s="2">
        <v>1.2967</v>
      </c>
      <c r="J42" s="2">
        <v>1.2E-5</v>
      </c>
      <c r="K42" s="2">
        <v>0.377</v>
      </c>
    </row>
    <row r="43" spans="1:11" x14ac:dyDescent="0.25">
      <c r="A43" s="45">
        <f>A39+23</f>
        <v>230</v>
      </c>
      <c r="B43" s="51">
        <v>100</v>
      </c>
      <c r="C43" s="30" t="s">
        <v>76</v>
      </c>
      <c r="D43" s="3">
        <v>1.001385</v>
      </c>
      <c r="E43" s="3">
        <v>1.0017879999999999</v>
      </c>
      <c r="F43" s="3">
        <f t="shared" si="0"/>
        <v>40.299999999993119</v>
      </c>
      <c r="G43" s="31">
        <v>0.336231</v>
      </c>
      <c r="H43" s="31">
        <v>1.4929479999999999</v>
      </c>
      <c r="I43" s="3">
        <v>1.2967</v>
      </c>
      <c r="J43" s="3">
        <v>1.2E-5</v>
      </c>
      <c r="K43" s="3">
        <v>0.28506999999999999</v>
      </c>
    </row>
    <row r="44" spans="1:11" x14ac:dyDescent="0.25">
      <c r="A44" s="52"/>
      <c r="B44" s="51"/>
      <c r="C44" s="30" t="s">
        <v>93</v>
      </c>
      <c r="D44" s="3">
        <v>1.001385</v>
      </c>
      <c r="E44" s="3">
        <v>1.00179</v>
      </c>
      <c r="F44" s="3">
        <f t="shared" si="0"/>
        <v>40.49999999999887</v>
      </c>
      <c r="G44" s="31">
        <v>0.33678399999999997</v>
      </c>
      <c r="H44" s="31">
        <v>1.526019</v>
      </c>
      <c r="I44" s="3">
        <v>1.2967</v>
      </c>
      <c r="J44" s="3">
        <v>1.2E-5</v>
      </c>
      <c r="K44" s="3">
        <v>0.28506999999999999</v>
      </c>
    </row>
    <row r="45" spans="1:11" x14ac:dyDescent="0.25">
      <c r="A45" s="52"/>
      <c r="B45" s="51"/>
      <c r="C45" s="30" t="s">
        <v>78</v>
      </c>
      <c r="D45" s="3">
        <v>1.001385</v>
      </c>
      <c r="E45" s="3">
        <v>1.00179</v>
      </c>
      <c r="F45" s="3">
        <f t="shared" si="0"/>
        <v>40.49999999999887</v>
      </c>
      <c r="G45" s="31">
        <v>0.33786300000000002</v>
      </c>
      <c r="H45" s="31">
        <v>1.552305</v>
      </c>
      <c r="I45" s="3">
        <v>1.2967</v>
      </c>
      <c r="J45" s="3">
        <v>1.2E-5</v>
      </c>
      <c r="K45" s="3">
        <v>0.28506999999999999</v>
      </c>
    </row>
    <row r="46" spans="1:11" x14ac:dyDescent="0.25">
      <c r="A46" s="53"/>
      <c r="B46" s="51"/>
      <c r="C46" s="30" t="s">
        <v>94</v>
      </c>
      <c r="D46" s="3">
        <v>1.001385</v>
      </c>
      <c r="E46" s="3">
        <v>1.00179</v>
      </c>
      <c r="F46" s="3">
        <f t="shared" si="0"/>
        <v>40.49999999999887</v>
      </c>
      <c r="G46" s="31">
        <v>0.33823500000000001</v>
      </c>
      <c r="H46" s="31">
        <v>1.556586</v>
      </c>
      <c r="I46" s="3">
        <v>1.2967</v>
      </c>
      <c r="J46" s="3">
        <v>1.2E-5</v>
      </c>
      <c r="K46" s="3">
        <v>0.28506999999999999</v>
      </c>
    </row>
    <row r="47" spans="1:11" x14ac:dyDescent="0.25">
      <c r="A47" s="57" t="s">
        <v>84</v>
      </c>
      <c r="B47" s="58"/>
      <c r="C47" s="32" t="s">
        <v>76</v>
      </c>
      <c r="D47" s="8" t="s">
        <v>95</v>
      </c>
      <c r="E47" s="8" t="s">
        <v>95</v>
      </c>
      <c r="F47" s="8">
        <f>AVERAGE(F3,F7,F11,F19,F23,F27,F31,F39,F35)</f>
        <v>-17.566666666667274</v>
      </c>
      <c r="G47" s="8">
        <f t="shared" ref="G47:H47" si="1">AVERAGE(G3,G7,G11,G19,G23,G27,G31,G39,G35)</f>
        <v>4.8333998888888896</v>
      </c>
      <c r="H47" s="8">
        <f t="shared" si="1"/>
        <v>23.245474555555553</v>
      </c>
      <c r="I47" s="33">
        <f>SQRT((I7*I7+I11*I11+I19*I19+I23*I23+I27*I27+I31*I31+I39*I39+I35*I35+I3*I3)/(9*9))</f>
        <v>0.46789324275659716</v>
      </c>
      <c r="J47" s="33">
        <f t="shared" ref="J47:K47" si="2">SQRT((J7*J7+J11*J11+J19*J19+J23*J23+J27*J27+J31*J31+J39*J39+J35*J35+J3*J3)/(9*9))</f>
        <v>6.1230489459959184E-5</v>
      </c>
      <c r="K47" s="33">
        <f t="shared" si="2"/>
        <v>8.5426020355785975E-2</v>
      </c>
    </row>
    <row r="48" spans="1:11" x14ac:dyDescent="0.25">
      <c r="A48" s="59"/>
      <c r="B48" s="60"/>
      <c r="C48" s="32" t="s">
        <v>93</v>
      </c>
      <c r="D48" s="8" t="s">
        <v>95</v>
      </c>
      <c r="E48" s="8" t="s">
        <v>95</v>
      </c>
      <c r="F48" s="8">
        <f t="shared" ref="F48:H48" si="3">AVERAGE(F4,F8,F12,F20,F24,F28,F32,F40,F36)</f>
        <v>35.611111111108791</v>
      </c>
      <c r="G48" s="8">
        <f t="shared" si="3"/>
        <v>1.401774777777778</v>
      </c>
      <c r="H48" s="8">
        <f t="shared" si="3"/>
        <v>8.2059988888888888</v>
      </c>
      <c r="I48" s="33">
        <f t="shared" ref="I48:K48" si="4">SQRT((I8*I8+I12*I12+I20*I20+I24*I24+I28*I28+I32*I32+I40*I40+I36*I36+I4*I4)/(9*9))</f>
        <v>0.46789324275659716</v>
      </c>
      <c r="J48" s="33">
        <f t="shared" si="4"/>
        <v>1.6971290208997804E-5</v>
      </c>
      <c r="K48" s="33">
        <f t="shared" si="4"/>
        <v>9.3610726324365776E-2</v>
      </c>
    </row>
    <row r="49" spans="1:11" x14ac:dyDescent="0.25">
      <c r="A49" s="59"/>
      <c r="B49" s="60"/>
      <c r="C49" s="32" t="s">
        <v>78</v>
      </c>
      <c r="D49" s="8" t="s">
        <v>95</v>
      </c>
      <c r="E49" s="8" t="s">
        <v>95</v>
      </c>
      <c r="F49" s="8">
        <f t="shared" ref="F49:H49" si="5">AVERAGE(F5,F9,F13,F21,F25,F29,F33,F41,F37)</f>
        <v>35.611111111110027</v>
      </c>
      <c r="G49" s="8">
        <f t="shared" si="5"/>
        <v>0.96509255555555562</v>
      </c>
      <c r="H49" s="8">
        <f t="shared" si="5"/>
        <v>4.3844251111111099</v>
      </c>
      <c r="I49" s="33">
        <f t="shared" ref="I49:K49" si="6">SQRT((I9*I9+I13*I13+I21*I21+I25*I25+I29*I29+I33*I33+I41*I41+I37*I37+I5*I5)/(9*9))</f>
        <v>0.46789324275659716</v>
      </c>
      <c r="J49" s="33">
        <f t="shared" si="6"/>
        <v>1.1762568796455902E-5</v>
      </c>
      <c r="K49" s="33">
        <f t="shared" si="6"/>
        <v>8.1227497641721075E-2</v>
      </c>
    </row>
    <row r="50" spans="1:11" x14ac:dyDescent="0.25">
      <c r="A50" s="61"/>
      <c r="B50" s="62"/>
      <c r="C50" s="32" t="s">
        <v>94</v>
      </c>
      <c r="D50" s="8" t="s">
        <v>95</v>
      </c>
      <c r="E50" s="8" t="s">
        <v>95</v>
      </c>
      <c r="F50" s="8">
        <f t="shared" ref="F50:H50" si="7">AVERAGE(F6,F10,F14,F22,F26,F30,F34,F42,F38)</f>
        <v>41.611111111109864</v>
      </c>
      <c r="G50" s="8">
        <f t="shared" si="7"/>
        <v>0.75777633333333327</v>
      </c>
      <c r="H50" s="8">
        <f t="shared" si="7"/>
        <v>3.2964180000000005</v>
      </c>
      <c r="I50" s="33">
        <f t="shared" ref="I50:K50" si="8">SQRT((I10*I10+I14*I14+I22*I22+I26*I26+I30*I30+I34*I34+I42*I42+I38*I38+I6*I6)/(9*9))</f>
        <v>0.46789324275659716</v>
      </c>
      <c r="J50" s="33">
        <f t="shared" si="8"/>
        <v>8.0308048887078462E-6</v>
      </c>
      <c r="K50" s="33">
        <f t="shared" si="8"/>
        <v>8.8569193373400523E-2</v>
      </c>
    </row>
  </sheetData>
  <mergeCells count="27">
    <mergeCell ref="A43:A46"/>
    <mergeCell ref="A47:B50"/>
    <mergeCell ref="A23:A26"/>
    <mergeCell ref="A27:A30"/>
    <mergeCell ref="A31:A34"/>
    <mergeCell ref="A35:A38"/>
    <mergeCell ref="A39:A42"/>
    <mergeCell ref="A3:A6"/>
    <mergeCell ref="A7:A10"/>
    <mergeCell ref="A11:A14"/>
    <mergeCell ref="A15:A18"/>
    <mergeCell ref="A19:A22"/>
    <mergeCell ref="J1:K1"/>
    <mergeCell ref="I1:I2"/>
    <mergeCell ref="B39:B42"/>
    <mergeCell ref="B43:B46"/>
    <mergeCell ref="B15:B18"/>
    <mergeCell ref="B19:B22"/>
    <mergeCell ref="B23:B26"/>
    <mergeCell ref="B27:B30"/>
    <mergeCell ref="B31:B34"/>
    <mergeCell ref="B35:B38"/>
    <mergeCell ref="D1:F1"/>
    <mergeCell ref="G1:H1"/>
    <mergeCell ref="B3:B6"/>
    <mergeCell ref="B7:B10"/>
    <mergeCell ref="B11:B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19" workbookViewId="0">
      <selection activeCell="F43" sqref="F43"/>
    </sheetView>
  </sheetViews>
  <sheetFormatPr defaultRowHeight="15" x14ac:dyDescent="0.25"/>
  <cols>
    <col min="3" max="3" width="12" customWidth="1"/>
    <col min="9" max="9" width="12" customWidth="1"/>
  </cols>
  <sheetData>
    <row r="1" spans="1:11" x14ac:dyDescent="0.25">
      <c r="D1" s="38" t="s">
        <v>79</v>
      </c>
      <c r="E1" s="38"/>
      <c r="F1" s="38"/>
      <c r="G1" s="38" t="s">
        <v>91</v>
      </c>
      <c r="H1" s="38"/>
      <c r="I1" s="45" t="s">
        <v>96</v>
      </c>
      <c r="J1" s="38" t="s">
        <v>97</v>
      </c>
      <c r="K1" s="38"/>
    </row>
    <row r="2" spans="1:11" x14ac:dyDescent="0.25">
      <c r="A2" s="9" t="s">
        <v>75</v>
      </c>
      <c r="B2" s="9" t="s">
        <v>85</v>
      </c>
      <c r="C2" s="9" t="s">
        <v>92</v>
      </c>
      <c r="D2" s="9" t="s">
        <v>86</v>
      </c>
      <c r="E2" s="9" t="s">
        <v>87</v>
      </c>
      <c r="F2" s="9" t="s">
        <v>88</v>
      </c>
      <c r="G2" s="9" t="s">
        <v>89</v>
      </c>
      <c r="H2" s="9" t="s">
        <v>90</v>
      </c>
      <c r="I2" s="47"/>
      <c r="J2" s="9" t="s">
        <v>89</v>
      </c>
      <c r="K2" s="9" t="s">
        <v>90</v>
      </c>
    </row>
    <row r="3" spans="1:11" x14ac:dyDescent="0.25">
      <c r="A3" s="51">
        <v>0</v>
      </c>
      <c r="B3" s="51">
        <v>0</v>
      </c>
      <c r="C3" s="36" t="s">
        <v>76</v>
      </c>
      <c r="D3" s="3">
        <v>0.97240300000000002</v>
      </c>
      <c r="E3" s="3">
        <v>0.97282599999999997</v>
      </c>
      <c r="F3" s="3">
        <f>(E3-D3)*100000</f>
        <v>42.299999999995123</v>
      </c>
      <c r="G3" s="31">
        <v>0.66994399999999998</v>
      </c>
      <c r="H3" s="31">
        <v>2.0291999999999999</v>
      </c>
      <c r="I3" s="3">
        <v>0.61508099999999999</v>
      </c>
      <c r="J3" s="3">
        <v>6.0000000000000002E-6</v>
      </c>
      <c r="K3" s="3">
        <v>2.7220000000000001E-2</v>
      </c>
    </row>
    <row r="4" spans="1:11" x14ac:dyDescent="0.25">
      <c r="A4" s="51"/>
      <c r="B4" s="51"/>
      <c r="C4" s="36" t="s">
        <v>93</v>
      </c>
      <c r="D4" s="3">
        <v>0.97240300000000002</v>
      </c>
      <c r="E4" s="3">
        <v>0.97291399999999995</v>
      </c>
      <c r="F4" s="3">
        <f t="shared" ref="F4:F46" si="0">(E4-D4)*100000</f>
        <v>51.099999999992818</v>
      </c>
      <c r="G4" s="31">
        <v>0.58982900000000005</v>
      </c>
      <c r="H4" s="31">
        <v>2.3411010000000001</v>
      </c>
      <c r="I4" s="3">
        <v>0.61508099999999999</v>
      </c>
      <c r="J4" s="3">
        <v>6.0000000000000002E-6</v>
      </c>
      <c r="K4" s="3">
        <v>0.15839400000000001</v>
      </c>
    </row>
    <row r="5" spans="1:11" x14ac:dyDescent="0.25">
      <c r="A5" s="51"/>
      <c r="B5" s="51"/>
      <c r="C5" s="36" t="s">
        <v>78</v>
      </c>
      <c r="D5" s="3">
        <v>0.97240300000000002</v>
      </c>
      <c r="E5" s="3">
        <v>0.97292500000000004</v>
      </c>
      <c r="F5" s="3">
        <f t="shared" si="0"/>
        <v>52.200000000002248</v>
      </c>
      <c r="G5" s="31">
        <v>0.76390499999999995</v>
      </c>
      <c r="H5" s="31">
        <v>2.5320809999999998</v>
      </c>
      <c r="I5" s="3">
        <v>0.61508099999999999</v>
      </c>
      <c r="J5" s="3">
        <v>6.9999999999999999E-6</v>
      </c>
      <c r="K5" s="3">
        <v>6.0019000000000003E-2</v>
      </c>
    </row>
    <row r="6" spans="1:11" ht="12.75" customHeight="1" x14ac:dyDescent="0.25">
      <c r="A6" s="51"/>
      <c r="B6" s="51"/>
      <c r="C6" s="36" t="s">
        <v>94</v>
      </c>
      <c r="D6" s="3">
        <v>0.97240300000000002</v>
      </c>
      <c r="E6" s="3">
        <v>0.97277100000000005</v>
      </c>
      <c r="F6" s="3">
        <f t="shared" si="0"/>
        <v>36.800000000003493</v>
      </c>
      <c r="G6" s="31">
        <v>1.1401410000000001</v>
      </c>
      <c r="H6" s="31">
        <v>3.3035019999999999</v>
      </c>
      <c r="I6" s="3">
        <v>0.61508099999999999</v>
      </c>
      <c r="J6" s="3">
        <v>9.0000000000000002E-6</v>
      </c>
      <c r="K6" s="3">
        <v>6.4090999999999995E-2</v>
      </c>
    </row>
    <row r="7" spans="1:11" x14ac:dyDescent="0.25">
      <c r="A7" s="45">
        <f>A3+23</f>
        <v>23</v>
      </c>
      <c r="B7" s="51">
        <v>10</v>
      </c>
      <c r="C7" s="36" t="s">
        <v>76</v>
      </c>
      <c r="D7" s="2">
        <v>0.97369499999999998</v>
      </c>
      <c r="E7" s="2">
        <v>0.97381300000000004</v>
      </c>
      <c r="F7" s="2">
        <f t="shared" si="0"/>
        <v>11.80000000000625</v>
      </c>
      <c r="G7" s="25">
        <v>5.0154120000000004</v>
      </c>
      <c r="H7" s="25">
        <v>15.886056</v>
      </c>
      <c r="I7" s="2">
        <v>0.59751600000000005</v>
      </c>
      <c r="J7" s="2">
        <v>4.1E-5</v>
      </c>
      <c r="K7" s="2">
        <v>3.9538999999999998E-2</v>
      </c>
    </row>
    <row r="8" spans="1:11" x14ac:dyDescent="0.25">
      <c r="A8" s="52"/>
      <c r="B8" s="51"/>
      <c r="C8" s="36" t="s">
        <v>93</v>
      </c>
      <c r="D8" s="2">
        <v>0.97369499999999998</v>
      </c>
      <c r="E8" s="2">
        <v>0.97430799999999995</v>
      </c>
      <c r="F8" s="2">
        <f t="shared" si="0"/>
        <v>61.299999999997468</v>
      </c>
      <c r="G8" s="25">
        <v>1.9707399999999999</v>
      </c>
      <c r="H8" s="25">
        <v>8.3919940000000004</v>
      </c>
      <c r="I8" s="2">
        <v>0.59751600000000005</v>
      </c>
      <c r="J8" s="2">
        <v>1.8E-5</v>
      </c>
      <c r="K8" s="2">
        <v>0.15662499999999999</v>
      </c>
    </row>
    <row r="9" spans="1:11" x14ac:dyDescent="0.25">
      <c r="A9" s="52"/>
      <c r="B9" s="51"/>
      <c r="C9" s="36" t="s">
        <v>78</v>
      </c>
      <c r="D9" s="2">
        <v>0.97369499999999998</v>
      </c>
      <c r="E9" s="2">
        <v>0.97401499999999996</v>
      </c>
      <c r="F9" s="2">
        <f t="shared" si="0"/>
        <v>31.999999999998696</v>
      </c>
      <c r="G9" s="25">
        <v>2.1378200000000001</v>
      </c>
      <c r="H9" s="25">
        <v>7.3505269999999996</v>
      </c>
      <c r="I9" s="2">
        <v>0.59751600000000005</v>
      </c>
      <c r="J9" s="2">
        <v>1.8E-5</v>
      </c>
      <c r="K9" s="2">
        <v>3.9538999999999998E-2</v>
      </c>
    </row>
    <row r="10" spans="1:11" x14ac:dyDescent="0.25">
      <c r="A10" s="53"/>
      <c r="B10" s="51"/>
      <c r="C10" s="36" t="s">
        <v>94</v>
      </c>
      <c r="D10" s="2">
        <v>0.97369499999999998</v>
      </c>
      <c r="E10" s="2">
        <v>0.97395799999999999</v>
      </c>
      <c r="F10" s="2">
        <f t="shared" si="0"/>
        <v>26.300000000001322</v>
      </c>
      <c r="G10" s="25">
        <v>0.89679299999999995</v>
      </c>
      <c r="H10" s="25">
        <v>4.66134</v>
      </c>
      <c r="I10" s="2">
        <v>0.59751600000000005</v>
      </c>
      <c r="J10" s="2">
        <v>6.9999999999999999E-6</v>
      </c>
      <c r="K10" s="2">
        <v>6.2937999999999994E-2</v>
      </c>
    </row>
    <row r="11" spans="1:11" x14ac:dyDescent="0.25">
      <c r="A11" s="54">
        <f>A7+23</f>
        <v>46</v>
      </c>
      <c r="B11" s="51">
        <v>20</v>
      </c>
      <c r="C11" s="36" t="s">
        <v>76</v>
      </c>
      <c r="D11" s="3">
        <v>0.979348</v>
      </c>
      <c r="E11" s="3">
        <v>0.977603</v>
      </c>
      <c r="F11" s="3">
        <f t="shared" si="0"/>
        <v>-174.49999999999966</v>
      </c>
      <c r="G11" s="31">
        <v>14.893215</v>
      </c>
      <c r="H11" s="31">
        <v>63.700220000000002</v>
      </c>
      <c r="I11" s="3">
        <v>0.60326199999999996</v>
      </c>
      <c r="J11" s="3">
        <v>1.17E-4</v>
      </c>
      <c r="K11" s="3">
        <v>6.1522E-2</v>
      </c>
    </row>
    <row r="12" spans="1:11" x14ac:dyDescent="0.25">
      <c r="A12" s="55"/>
      <c r="B12" s="51"/>
      <c r="C12" s="36" t="s">
        <v>93</v>
      </c>
      <c r="D12" s="3">
        <v>0.979348</v>
      </c>
      <c r="E12" s="3">
        <v>0.97950199999999998</v>
      </c>
      <c r="F12" s="3">
        <f t="shared" si="0"/>
        <v>15.399999999998748</v>
      </c>
      <c r="G12" s="31">
        <v>3.4923929999999999</v>
      </c>
      <c r="H12" s="31">
        <v>25.144888999999999</v>
      </c>
      <c r="I12" s="3">
        <v>0.60326199999999996</v>
      </c>
      <c r="J12" s="3">
        <v>2.8E-5</v>
      </c>
      <c r="K12" s="3">
        <v>6.1522E-2</v>
      </c>
    </row>
    <row r="13" spans="1:11" x14ac:dyDescent="0.25">
      <c r="A13" s="55"/>
      <c r="B13" s="51"/>
      <c r="C13" s="36" t="s">
        <v>78</v>
      </c>
      <c r="D13" s="3">
        <v>0.979348</v>
      </c>
      <c r="E13" s="3">
        <v>0.97945899999999997</v>
      </c>
      <c r="F13" s="3">
        <f t="shared" si="0"/>
        <v>11.099999999997223</v>
      </c>
      <c r="G13" s="31">
        <v>2.0894300000000001</v>
      </c>
      <c r="H13" s="31">
        <v>10.096436000000001</v>
      </c>
      <c r="I13" s="3">
        <v>0.60326199999999996</v>
      </c>
      <c r="J13" s="3">
        <v>1.7E-5</v>
      </c>
      <c r="K13" s="3">
        <v>4.1244999999999997E-2</v>
      </c>
    </row>
    <row r="14" spans="1:11" x14ac:dyDescent="0.25">
      <c r="A14" s="56"/>
      <c r="B14" s="51"/>
      <c r="C14" s="36" t="s">
        <v>94</v>
      </c>
      <c r="D14" s="3">
        <v>0.979348</v>
      </c>
      <c r="E14" s="3">
        <v>0.97982199999999997</v>
      </c>
      <c r="F14" s="3">
        <f t="shared" si="0"/>
        <v>47.399999999997448</v>
      </c>
      <c r="G14" s="31">
        <v>1.1434550000000001</v>
      </c>
      <c r="H14" s="31">
        <v>4.5342029999999998</v>
      </c>
      <c r="I14" s="3">
        <v>0.60326199999999996</v>
      </c>
      <c r="J14" s="3">
        <v>7.9999999999999996E-6</v>
      </c>
      <c r="K14" s="3">
        <v>4.0309999999999999E-2</v>
      </c>
    </row>
    <row r="15" spans="1:11" x14ac:dyDescent="0.25">
      <c r="A15" s="45">
        <f>A11+23</f>
        <v>69</v>
      </c>
      <c r="B15" s="51">
        <v>30</v>
      </c>
      <c r="C15" s="36" t="s">
        <v>76</v>
      </c>
      <c r="D15" s="2">
        <v>0.98702599999999996</v>
      </c>
      <c r="E15" s="2">
        <v>0.98736500000000005</v>
      </c>
      <c r="F15" s="2">
        <f t="shared" si="0"/>
        <v>33.900000000008923</v>
      </c>
      <c r="G15" s="25">
        <v>0.63434199999999996</v>
      </c>
      <c r="H15" s="25">
        <v>2.5314420000000002</v>
      </c>
      <c r="I15" s="2">
        <v>0.60326199999999996</v>
      </c>
      <c r="J15" s="2">
        <v>6.0000000000000002E-6</v>
      </c>
      <c r="K15" s="2">
        <v>0.11137</v>
      </c>
    </row>
    <row r="16" spans="1:11" x14ac:dyDescent="0.25">
      <c r="A16" s="52"/>
      <c r="B16" s="51"/>
      <c r="C16" s="36" t="s">
        <v>93</v>
      </c>
      <c r="D16" s="2">
        <v>0.98702599999999996</v>
      </c>
      <c r="E16" s="2">
        <v>0.98764099999999999</v>
      </c>
      <c r="F16" s="2">
        <f t="shared" si="0"/>
        <v>61.500000000003219</v>
      </c>
      <c r="G16" s="25">
        <v>1.640126</v>
      </c>
      <c r="H16" s="25">
        <v>17.849571000000001</v>
      </c>
      <c r="I16" s="2">
        <v>0.60326199999999996</v>
      </c>
      <c r="J16" s="2">
        <v>1.5999999999999999E-5</v>
      </c>
      <c r="K16" s="2">
        <v>7.9906000000000005E-2</v>
      </c>
    </row>
    <row r="17" spans="1:11" x14ac:dyDescent="0.25">
      <c r="A17" s="52"/>
      <c r="B17" s="51"/>
      <c r="C17" s="36" t="s">
        <v>78</v>
      </c>
      <c r="D17" s="2">
        <v>0.98702599999999996</v>
      </c>
      <c r="E17" s="2">
        <v>0.98764099999999999</v>
      </c>
      <c r="F17" s="2">
        <f t="shared" si="0"/>
        <v>61.500000000003219</v>
      </c>
      <c r="G17" s="25">
        <v>1.640493</v>
      </c>
      <c r="H17" s="25">
        <v>17.859863000000001</v>
      </c>
      <c r="I17" s="2">
        <v>0.60326199999999996</v>
      </c>
      <c r="J17" s="2">
        <v>1.5999999999999999E-5</v>
      </c>
      <c r="K17" s="2">
        <v>7.9906000000000005E-2</v>
      </c>
    </row>
    <row r="18" spans="1:11" x14ac:dyDescent="0.25">
      <c r="A18" s="53"/>
      <c r="B18" s="51"/>
      <c r="C18" s="36" t="s">
        <v>94</v>
      </c>
      <c r="D18" s="2">
        <v>0.98702599999999996</v>
      </c>
      <c r="E18" s="2">
        <v>0.98762300000000003</v>
      </c>
      <c r="F18" s="2">
        <f t="shared" si="0"/>
        <v>59.700000000006966</v>
      </c>
      <c r="G18" s="25">
        <v>1.489549</v>
      </c>
      <c r="H18" s="25">
        <v>15.978740999999999</v>
      </c>
      <c r="I18" s="2">
        <v>0.60326199999999996</v>
      </c>
      <c r="J18" s="2">
        <v>1.4E-5</v>
      </c>
      <c r="K18" s="2">
        <v>7.9906000000000005E-2</v>
      </c>
    </row>
    <row r="19" spans="1:11" x14ac:dyDescent="0.25">
      <c r="A19" s="45">
        <f>A15+23</f>
        <v>92</v>
      </c>
      <c r="B19" s="51">
        <v>40</v>
      </c>
      <c r="C19" s="36" t="s">
        <v>76</v>
      </c>
      <c r="D19" s="3">
        <v>0.99234900000000004</v>
      </c>
      <c r="E19" s="3">
        <v>0.99172000000000005</v>
      </c>
      <c r="F19" s="3">
        <f t="shared" si="0"/>
        <v>-62.899999999999068</v>
      </c>
      <c r="G19" s="31">
        <v>4.7237739999999997</v>
      </c>
      <c r="H19" s="31">
        <v>30.086812999999999</v>
      </c>
      <c r="I19" s="3">
        <v>0.59751600000000005</v>
      </c>
      <c r="J19" s="3">
        <v>2.6999999999999999E-5</v>
      </c>
      <c r="K19" s="3">
        <v>3.6301E-2</v>
      </c>
    </row>
    <row r="20" spans="1:11" x14ac:dyDescent="0.25">
      <c r="A20" s="52"/>
      <c r="B20" s="51"/>
      <c r="C20" s="36" t="s">
        <v>93</v>
      </c>
      <c r="D20" s="3">
        <v>0.99234900000000004</v>
      </c>
      <c r="E20" s="3">
        <v>0.99255700000000002</v>
      </c>
      <c r="F20" s="3">
        <f t="shared" si="0"/>
        <v>20.799999999998597</v>
      </c>
      <c r="G20" s="31">
        <v>1.3154710000000001</v>
      </c>
      <c r="H20" s="31">
        <v>7.8558719999999997</v>
      </c>
      <c r="I20" s="3">
        <v>0.59751600000000005</v>
      </c>
      <c r="J20" s="3">
        <v>1.2999999999999999E-5</v>
      </c>
      <c r="K20" s="3">
        <v>2.4169E-2</v>
      </c>
    </row>
    <row r="21" spans="1:11" x14ac:dyDescent="0.25">
      <c r="A21" s="52"/>
      <c r="B21" s="51"/>
      <c r="C21" s="36" t="s">
        <v>78</v>
      </c>
      <c r="D21" s="3">
        <v>0.99234900000000004</v>
      </c>
      <c r="E21" s="3">
        <v>0.99258199999999996</v>
      </c>
      <c r="F21" s="3">
        <f t="shared" si="0"/>
        <v>23.299999999992771</v>
      </c>
      <c r="G21" s="31">
        <v>1.0787389999999999</v>
      </c>
      <c r="H21" s="31">
        <v>7.23942</v>
      </c>
      <c r="I21" s="3">
        <v>0.59751600000000005</v>
      </c>
      <c r="J21" s="3">
        <v>7.9999999999999996E-6</v>
      </c>
      <c r="K21" s="3">
        <v>3.5771999999999998E-2</v>
      </c>
    </row>
    <row r="22" spans="1:11" x14ac:dyDescent="0.25">
      <c r="A22" s="53"/>
      <c r="B22" s="51"/>
      <c r="C22" s="36" t="s">
        <v>94</v>
      </c>
      <c r="D22" s="3">
        <v>0.99234900000000004</v>
      </c>
      <c r="E22" s="3">
        <v>0.99280199999999996</v>
      </c>
      <c r="F22" s="3">
        <f t="shared" si="0"/>
        <v>45.299999999992565</v>
      </c>
      <c r="G22" s="31">
        <v>0.59982899999999995</v>
      </c>
      <c r="H22" s="31">
        <v>2.5622440000000002</v>
      </c>
      <c r="I22" s="3">
        <v>0.59751600000000005</v>
      </c>
      <c r="J22" s="3">
        <v>3.9999999999999998E-6</v>
      </c>
      <c r="K22" s="3">
        <v>4.8757000000000002E-2</v>
      </c>
    </row>
    <row r="23" spans="1:11" x14ac:dyDescent="0.25">
      <c r="A23" s="45">
        <f>A19+23</f>
        <v>115</v>
      </c>
      <c r="B23" s="51">
        <v>50</v>
      </c>
      <c r="C23" s="36" t="s">
        <v>76</v>
      </c>
      <c r="D23" s="2">
        <v>0.99575599999999997</v>
      </c>
      <c r="E23" s="2">
        <v>0.99500599999999995</v>
      </c>
      <c r="F23" s="2">
        <f t="shared" si="0"/>
        <v>-75.000000000002842</v>
      </c>
      <c r="G23" s="25">
        <v>8.6827830000000006</v>
      </c>
      <c r="H23" s="25">
        <v>47.900165999999999</v>
      </c>
      <c r="I23" s="2">
        <v>0.59751600000000005</v>
      </c>
      <c r="J23" s="2">
        <v>6.0000000000000002E-5</v>
      </c>
      <c r="K23" s="2">
        <v>3.3672000000000001E-2</v>
      </c>
    </row>
    <row r="24" spans="1:11" x14ac:dyDescent="0.25">
      <c r="A24" s="52"/>
      <c r="B24" s="51"/>
      <c r="C24" s="36" t="s">
        <v>93</v>
      </c>
      <c r="D24" s="2">
        <v>0.99575599999999997</v>
      </c>
      <c r="E24" s="2">
        <v>0.99592899999999995</v>
      </c>
      <c r="F24" s="2">
        <f t="shared" si="0"/>
        <v>17.299999999997873</v>
      </c>
      <c r="G24" s="25">
        <v>1.58029</v>
      </c>
      <c r="H24" s="25">
        <v>12.132856</v>
      </c>
      <c r="I24" s="2">
        <v>0.59751600000000005</v>
      </c>
      <c r="J24" s="2">
        <v>1.2E-5</v>
      </c>
      <c r="K24" s="2">
        <v>6.8944000000000005E-2</v>
      </c>
    </row>
    <row r="25" spans="1:11" x14ac:dyDescent="0.25">
      <c r="A25" s="52"/>
      <c r="B25" s="51"/>
      <c r="C25" s="36" t="s">
        <v>78</v>
      </c>
      <c r="D25" s="2">
        <v>0.99575599999999997</v>
      </c>
      <c r="E25" s="2">
        <v>0.99613099999999999</v>
      </c>
      <c r="F25" s="2">
        <f t="shared" si="0"/>
        <v>37.500000000001421</v>
      </c>
      <c r="G25" s="25">
        <v>0.36520200000000003</v>
      </c>
      <c r="H25" s="25">
        <v>1.523711</v>
      </c>
      <c r="I25" s="2">
        <v>0.59751600000000005</v>
      </c>
      <c r="J25" s="2">
        <v>3.0000000000000001E-6</v>
      </c>
      <c r="K25" s="2">
        <v>4.7303999999999999E-2</v>
      </c>
    </row>
    <row r="26" spans="1:11" x14ac:dyDescent="0.25">
      <c r="A26" s="53"/>
      <c r="B26" s="51"/>
      <c r="C26" s="36" t="s">
        <v>94</v>
      </c>
      <c r="D26" s="2">
        <v>0.99575599999999997</v>
      </c>
      <c r="E26" s="2">
        <v>0.99622500000000003</v>
      </c>
      <c r="F26" s="2">
        <f t="shared" si="0"/>
        <v>46.900000000005271</v>
      </c>
      <c r="G26" s="25">
        <v>0.74903299999999995</v>
      </c>
      <c r="H26" s="25">
        <v>3.668666</v>
      </c>
      <c r="I26" s="2">
        <v>0.59751600000000005</v>
      </c>
      <c r="J26" s="2">
        <v>6.0000000000000002E-6</v>
      </c>
      <c r="K26" s="2">
        <v>4.7128999999999997E-2</v>
      </c>
    </row>
    <row r="27" spans="1:11" x14ac:dyDescent="0.25">
      <c r="A27" s="45">
        <f>A23+23</f>
        <v>138</v>
      </c>
      <c r="B27" s="51">
        <v>60</v>
      </c>
      <c r="C27" s="36" t="s">
        <v>76</v>
      </c>
      <c r="D27" s="3">
        <v>0.99800699999999998</v>
      </c>
      <c r="E27" s="3">
        <v>0.99831499999999995</v>
      </c>
      <c r="F27" s="3">
        <f t="shared" si="0"/>
        <v>30.799999999997496</v>
      </c>
      <c r="G27" s="31">
        <v>1.1517170000000001</v>
      </c>
      <c r="H27" s="31">
        <v>9.2937539999999998</v>
      </c>
      <c r="I27" s="3">
        <v>0.60326199999999996</v>
      </c>
      <c r="J27" s="3">
        <v>1.1E-5</v>
      </c>
      <c r="K27" s="3">
        <v>9.1219999999999996E-2</v>
      </c>
    </row>
    <row r="28" spans="1:11" x14ac:dyDescent="0.25">
      <c r="A28" s="52"/>
      <c r="B28" s="51"/>
      <c r="C28" s="36" t="s">
        <v>93</v>
      </c>
      <c r="D28" s="3">
        <v>0.99800699999999998</v>
      </c>
      <c r="E28" s="3">
        <v>0.99844599999999994</v>
      </c>
      <c r="F28" s="3">
        <f t="shared" si="0"/>
        <v>43.899999999996723</v>
      </c>
      <c r="G28" s="31">
        <v>0.92302700000000004</v>
      </c>
      <c r="H28" s="31">
        <v>4.5114660000000004</v>
      </c>
      <c r="I28" s="3">
        <v>0.60326199999999996</v>
      </c>
      <c r="J28" s="3">
        <v>9.0000000000000002E-6</v>
      </c>
      <c r="K28" s="3">
        <v>5.3379000000000003E-2</v>
      </c>
    </row>
    <row r="29" spans="1:11" x14ac:dyDescent="0.25">
      <c r="A29" s="52"/>
      <c r="B29" s="51"/>
      <c r="C29" s="36" t="s">
        <v>78</v>
      </c>
      <c r="D29" s="3">
        <v>0.99800699999999998</v>
      </c>
      <c r="E29" s="3">
        <v>0.99842299999999995</v>
      </c>
      <c r="F29" s="3">
        <f t="shared" si="0"/>
        <v>41.599999999997195</v>
      </c>
      <c r="G29" s="31">
        <v>0.450793</v>
      </c>
      <c r="H29" s="31">
        <v>2.9791409999999998</v>
      </c>
      <c r="I29" s="3">
        <v>0.60326199999999996</v>
      </c>
      <c r="J29" s="3">
        <v>3.9999999999999998E-6</v>
      </c>
      <c r="K29" s="3">
        <v>9.1935000000000003E-2</v>
      </c>
    </row>
    <row r="30" spans="1:11" x14ac:dyDescent="0.25">
      <c r="A30" s="53"/>
      <c r="B30" s="51"/>
      <c r="C30" s="36" t="s">
        <v>94</v>
      </c>
      <c r="D30" s="3">
        <v>0.99800699999999998</v>
      </c>
      <c r="E30" s="3">
        <v>0.99843099999999996</v>
      </c>
      <c r="F30" s="3">
        <f t="shared" si="0"/>
        <v>42.399999999997995</v>
      </c>
      <c r="G30" s="31">
        <v>0.50959100000000002</v>
      </c>
      <c r="H30" s="31">
        <v>3.1288480000000001</v>
      </c>
      <c r="I30" s="3">
        <v>0.60326199999999996</v>
      </c>
      <c r="J30" s="3">
        <v>5.0000000000000004E-6</v>
      </c>
      <c r="K30" s="3">
        <v>9.1935000000000003E-2</v>
      </c>
    </row>
    <row r="31" spans="1:11" x14ac:dyDescent="0.25">
      <c r="A31" s="45">
        <f>A27+23</f>
        <v>161</v>
      </c>
      <c r="B31" s="51">
        <v>70</v>
      </c>
      <c r="C31" s="36" t="s">
        <v>76</v>
      </c>
      <c r="D31" s="2">
        <v>0.99953899999999996</v>
      </c>
      <c r="E31" s="2">
        <v>0.99947900000000001</v>
      </c>
      <c r="F31" s="2">
        <f t="shared" si="0"/>
        <v>-5.9999999999948983</v>
      </c>
      <c r="G31" s="25">
        <v>6.0903859999999996</v>
      </c>
      <c r="H31" s="25">
        <v>27.310545999999999</v>
      </c>
      <c r="I31" s="2">
        <v>0.59752000000000005</v>
      </c>
      <c r="J31" s="2">
        <v>4.8000000000000001E-5</v>
      </c>
      <c r="K31" s="2">
        <v>4.5865999999999997E-2</v>
      </c>
    </row>
    <row r="32" spans="1:11" x14ac:dyDescent="0.25">
      <c r="A32" s="52"/>
      <c r="B32" s="51"/>
      <c r="C32" s="36" t="s">
        <v>93</v>
      </c>
      <c r="D32" s="2">
        <v>0.99953899999999996</v>
      </c>
      <c r="E32" s="2">
        <v>0.99982199999999999</v>
      </c>
      <c r="F32" s="2">
        <f t="shared" si="0"/>
        <v>28.300000000003322</v>
      </c>
      <c r="G32" s="25">
        <v>1.314662</v>
      </c>
      <c r="H32" s="25">
        <v>5.2941560000000001</v>
      </c>
      <c r="I32" s="2">
        <v>0.59752000000000005</v>
      </c>
      <c r="J32" s="2">
        <v>1.1E-5</v>
      </c>
      <c r="K32" s="2">
        <v>3.2004999999999999E-2</v>
      </c>
    </row>
    <row r="33" spans="1:11" x14ac:dyDescent="0.25">
      <c r="A33" s="52"/>
      <c r="B33" s="51"/>
      <c r="C33" s="36" t="s">
        <v>78</v>
      </c>
      <c r="D33" s="2">
        <v>0.99953899999999996</v>
      </c>
      <c r="E33" s="2">
        <v>0.99991399999999997</v>
      </c>
      <c r="F33" s="2">
        <f t="shared" si="0"/>
        <v>37.500000000001421</v>
      </c>
      <c r="G33" s="25">
        <v>0.50267300000000004</v>
      </c>
      <c r="H33" s="25">
        <v>2.361386</v>
      </c>
      <c r="I33" s="2">
        <v>0.59752000000000005</v>
      </c>
      <c r="J33" s="2">
        <v>5.0000000000000004E-6</v>
      </c>
      <c r="K33" s="2">
        <v>6.4695000000000003E-2</v>
      </c>
    </row>
    <row r="34" spans="1:11" x14ac:dyDescent="0.25">
      <c r="A34" s="53"/>
      <c r="B34" s="51"/>
      <c r="C34" s="36" t="s">
        <v>94</v>
      </c>
      <c r="D34" s="2">
        <v>0.99953899999999996</v>
      </c>
      <c r="E34" s="2">
        <v>0.99997000000000003</v>
      </c>
      <c r="F34" s="2">
        <f t="shared" si="0"/>
        <v>43.100000000007022</v>
      </c>
      <c r="G34" s="25">
        <v>0.53806299999999996</v>
      </c>
      <c r="H34" s="25">
        <v>2.053601</v>
      </c>
      <c r="I34" s="2">
        <v>0.59752000000000005</v>
      </c>
      <c r="J34" s="2">
        <v>5.0000000000000004E-6</v>
      </c>
      <c r="K34" s="2">
        <v>4.5242999999999998E-2</v>
      </c>
    </row>
    <row r="35" spans="1:11" x14ac:dyDescent="0.25">
      <c r="A35" s="45">
        <f>A31+23</f>
        <v>184</v>
      </c>
      <c r="B35" s="51">
        <v>80</v>
      </c>
      <c r="C35" s="36" t="s">
        <v>76</v>
      </c>
      <c r="D35" s="3">
        <v>1.000578</v>
      </c>
      <c r="E35" s="3">
        <v>1.0009969999999999</v>
      </c>
      <c r="F35" s="3">
        <f t="shared" si="0"/>
        <v>41.899999999994719</v>
      </c>
      <c r="G35" s="31">
        <v>0.40519300000000003</v>
      </c>
      <c r="H35" s="31">
        <v>1.150128</v>
      </c>
      <c r="I35" s="3">
        <v>0.59751600000000005</v>
      </c>
      <c r="J35" s="3">
        <v>3.9999999999999998E-6</v>
      </c>
      <c r="K35" s="3">
        <v>7.3359999999999995E-2</v>
      </c>
    </row>
    <row r="36" spans="1:11" x14ac:dyDescent="0.25">
      <c r="A36" s="52"/>
      <c r="B36" s="51"/>
      <c r="C36" s="36" t="s">
        <v>93</v>
      </c>
      <c r="D36" s="3">
        <v>1.000578</v>
      </c>
      <c r="E36" s="3">
        <v>1.0010060000000001</v>
      </c>
      <c r="F36" s="3">
        <f t="shared" si="0"/>
        <v>42.800000000009497</v>
      </c>
      <c r="G36" s="31">
        <v>0.55150399999999999</v>
      </c>
      <c r="H36" s="31">
        <v>1.780743</v>
      </c>
      <c r="I36" s="3">
        <v>0.59751600000000005</v>
      </c>
      <c r="J36" s="3">
        <v>5.0000000000000004E-6</v>
      </c>
      <c r="K36" s="3">
        <v>7.3359999999999995E-2</v>
      </c>
    </row>
    <row r="37" spans="1:11" x14ac:dyDescent="0.25">
      <c r="A37" s="52"/>
      <c r="B37" s="51"/>
      <c r="C37" s="36" t="s">
        <v>78</v>
      </c>
      <c r="D37" s="3">
        <v>1.000578</v>
      </c>
      <c r="E37" s="3">
        <v>1.001023</v>
      </c>
      <c r="F37" s="3">
        <f t="shared" si="0"/>
        <v>44.500000000002871</v>
      </c>
      <c r="G37" s="31">
        <v>0.77680099999999996</v>
      </c>
      <c r="H37" s="31">
        <v>2.4718309999999999</v>
      </c>
      <c r="I37" s="3">
        <v>0.59751600000000005</v>
      </c>
      <c r="J37" s="3">
        <v>6.9999999999999999E-6</v>
      </c>
      <c r="K37" s="3">
        <v>4.1674000000000003E-2</v>
      </c>
    </row>
    <row r="38" spans="1:11" x14ac:dyDescent="0.25">
      <c r="A38" s="53"/>
      <c r="B38" s="51"/>
      <c r="C38" s="36" t="s">
        <v>94</v>
      </c>
      <c r="D38" s="3">
        <v>1.000578</v>
      </c>
      <c r="E38" s="3">
        <v>1.001018</v>
      </c>
      <c r="F38" s="3">
        <f t="shared" si="0"/>
        <v>43.999999999999595</v>
      </c>
      <c r="G38" s="31">
        <v>0.67653300000000005</v>
      </c>
      <c r="H38" s="31">
        <v>2.5351240000000002</v>
      </c>
      <c r="I38" s="3">
        <v>0.59751600000000005</v>
      </c>
      <c r="J38" s="3">
        <v>6.0000000000000002E-6</v>
      </c>
      <c r="K38" s="3">
        <v>5.9011000000000001E-2</v>
      </c>
    </row>
    <row r="39" spans="1:11" x14ac:dyDescent="0.25">
      <c r="A39" s="45">
        <f>A35+23</f>
        <v>207</v>
      </c>
      <c r="B39" s="51">
        <v>90</v>
      </c>
      <c r="C39" s="36" t="s">
        <v>76</v>
      </c>
      <c r="D39" s="2">
        <v>1.001206</v>
      </c>
      <c r="E39" s="2">
        <v>1.00153</v>
      </c>
      <c r="F39" s="2">
        <f t="shared" si="0"/>
        <v>32.399999999999096</v>
      </c>
      <c r="G39" s="25">
        <v>1.8669370000000001</v>
      </c>
      <c r="H39" s="25">
        <v>9.9759550000000008</v>
      </c>
      <c r="I39" s="2">
        <v>0.60911800000000005</v>
      </c>
      <c r="J39" s="2">
        <v>2.0999999999999999E-5</v>
      </c>
      <c r="K39" s="2">
        <v>0.12445100000000001</v>
      </c>
    </row>
    <row r="40" spans="1:11" x14ac:dyDescent="0.25">
      <c r="A40" s="52"/>
      <c r="B40" s="51"/>
      <c r="C40" s="36" t="s">
        <v>93</v>
      </c>
      <c r="D40" s="2">
        <v>1.001206</v>
      </c>
      <c r="E40" s="2">
        <v>1.0015909999999999</v>
      </c>
      <c r="F40" s="2">
        <f t="shared" si="0"/>
        <v>38.499999999985768</v>
      </c>
      <c r="G40" s="25">
        <v>0.54949300000000001</v>
      </c>
      <c r="H40" s="25">
        <v>4.5734300000000001</v>
      </c>
      <c r="I40" s="2">
        <v>0.60911800000000005</v>
      </c>
      <c r="J40" s="2">
        <v>6.9999999999999999E-6</v>
      </c>
      <c r="K40" s="2">
        <v>0.123391</v>
      </c>
    </row>
    <row r="41" spans="1:11" x14ac:dyDescent="0.25">
      <c r="A41" s="52"/>
      <c r="B41" s="51"/>
      <c r="C41" s="36" t="s">
        <v>78</v>
      </c>
      <c r="D41" s="2">
        <v>1.001206</v>
      </c>
      <c r="E41" s="2">
        <v>1.001603</v>
      </c>
      <c r="F41" s="2">
        <f t="shared" si="0"/>
        <v>39.69999999999807</v>
      </c>
      <c r="G41" s="25">
        <v>0.29639500000000002</v>
      </c>
      <c r="H41" s="25">
        <v>1.337105</v>
      </c>
      <c r="I41" s="2">
        <v>0.60911800000000005</v>
      </c>
      <c r="J41" s="2">
        <v>3.0000000000000001E-6</v>
      </c>
      <c r="K41" s="2">
        <v>7.4843000000000007E-2</v>
      </c>
    </row>
    <row r="42" spans="1:11" x14ac:dyDescent="0.25">
      <c r="A42" s="53"/>
      <c r="B42" s="51"/>
      <c r="C42" s="36" t="s">
        <v>94</v>
      </c>
      <c r="D42" s="2">
        <v>1.001206</v>
      </c>
      <c r="E42" s="2">
        <v>1.0016179999999999</v>
      </c>
      <c r="F42" s="2">
        <f t="shared" si="0"/>
        <v>41.199999999985693</v>
      </c>
      <c r="G42" s="25">
        <v>0.31594699999999998</v>
      </c>
      <c r="H42" s="25">
        <v>1.1744520000000001</v>
      </c>
      <c r="I42" s="2">
        <v>0.60911800000000005</v>
      </c>
      <c r="J42" s="2">
        <v>3.0000000000000001E-6</v>
      </c>
      <c r="K42" s="2">
        <v>0.104145</v>
      </c>
    </row>
    <row r="43" spans="1:11" x14ac:dyDescent="0.25">
      <c r="A43" s="45">
        <f>A39+23</f>
        <v>230</v>
      </c>
      <c r="B43" s="51">
        <v>100</v>
      </c>
      <c r="C43" s="36" t="s">
        <v>76</v>
      </c>
      <c r="D43" s="3">
        <v>1.001387</v>
      </c>
      <c r="E43" s="3">
        <v>1.0017879999999999</v>
      </c>
      <c r="F43" s="3">
        <f t="shared" si="0"/>
        <v>40.099999999987368</v>
      </c>
      <c r="G43" s="31">
        <v>0.24213999999999999</v>
      </c>
      <c r="H43" s="31">
        <v>0.823569</v>
      </c>
      <c r="I43" s="3">
        <v>0.60326199999999996</v>
      </c>
      <c r="J43" s="3">
        <v>1.9999999999999999E-6</v>
      </c>
      <c r="K43" s="3">
        <v>8.0963999999999994E-2</v>
      </c>
    </row>
    <row r="44" spans="1:11" x14ac:dyDescent="0.25">
      <c r="A44" s="52"/>
      <c r="B44" s="51"/>
      <c r="C44" s="36" t="s">
        <v>93</v>
      </c>
      <c r="D44" s="3">
        <v>1.001387</v>
      </c>
      <c r="E44" s="3">
        <v>1.00179</v>
      </c>
      <c r="F44" s="3">
        <f t="shared" si="0"/>
        <v>40.299999999993119</v>
      </c>
      <c r="G44" s="31">
        <v>0.24512</v>
      </c>
      <c r="H44" s="31">
        <v>0.80025100000000005</v>
      </c>
      <c r="I44" s="3">
        <v>0.60326199999999996</v>
      </c>
      <c r="J44" s="3">
        <v>1.9999999999999999E-6</v>
      </c>
      <c r="K44" s="3">
        <v>8.0963999999999994E-2</v>
      </c>
    </row>
    <row r="45" spans="1:11" x14ac:dyDescent="0.25">
      <c r="A45" s="52"/>
      <c r="B45" s="51"/>
      <c r="C45" s="36" t="s">
        <v>78</v>
      </c>
      <c r="D45" s="3">
        <v>1.001387</v>
      </c>
      <c r="E45" s="3">
        <v>1.00179</v>
      </c>
      <c r="F45" s="3">
        <f t="shared" si="0"/>
        <v>40.299999999993119</v>
      </c>
      <c r="G45" s="31">
        <v>0.24751300000000001</v>
      </c>
      <c r="H45" s="31">
        <v>0.78371800000000003</v>
      </c>
      <c r="I45" s="3">
        <v>0.60326199999999996</v>
      </c>
      <c r="J45" s="3">
        <v>1.9999999999999999E-6</v>
      </c>
      <c r="K45" s="3">
        <v>8.0963999999999994E-2</v>
      </c>
    </row>
    <row r="46" spans="1:11" x14ac:dyDescent="0.25">
      <c r="A46" s="53"/>
      <c r="B46" s="51"/>
      <c r="C46" s="36" t="s">
        <v>94</v>
      </c>
      <c r="D46" s="3">
        <v>1.001387</v>
      </c>
      <c r="E46" s="3">
        <v>1.00179</v>
      </c>
      <c r="F46" s="3">
        <f t="shared" si="0"/>
        <v>40.299999999993119</v>
      </c>
      <c r="G46" s="31">
        <v>0.24823899999999999</v>
      </c>
      <c r="H46" s="31">
        <v>0.78086699999999998</v>
      </c>
      <c r="I46" s="3">
        <v>0.60326199999999996</v>
      </c>
      <c r="J46" s="3">
        <v>1.9999999999999999E-6</v>
      </c>
      <c r="K46" s="3">
        <v>8.0963999999999994E-2</v>
      </c>
    </row>
    <row r="47" spans="1:11" x14ac:dyDescent="0.25">
      <c r="A47" s="57" t="s">
        <v>84</v>
      </c>
      <c r="B47" s="58"/>
      <c r="C47" s="35" t="s">
        <v>76</v>
      </c>
      <c r="D47" s="8" t="s">
        <v>95</v>
      </c>
      <c r="E47" s="8" t="s">
        <v>95</v>
      </c>
      <c r="F47" s="8">
        <f>AVERAGE(F3,F7,F11,F19,F23,F27,F31,F39,F35)</f>
        <v>-17.688888888889306</v>
      </c>
      <c r="G47" s="8">
        <f t="shared" ref="G47:H47" si="1">AVERAGE(G3,G7,G11,G19,G23,G27,G31,G39,G35)</f>
        <v>4.8332623333333338</v>
      </c>
      <c r="H47" s="8">
        <f t="shared" si="1"/>
        <v>23.036982000000002</v>
      </c>
      <c r="I47" s="33">
        <f>SQRT((I7*I7+I11*I11+I19*I19+I23*I23+I27*I27+I31*I31+I39*I39+I35*I35+I3*I3)/(9*9))</f>
        <v>0.20068804756270581</v>
      </c>
      <c r="J47" s="33">
        <f t="shared" ref="J47:K47" si="2">SQRT((J7*J7+J11*J11+J19*J19+J23*J23+J27*J27+J31*J31+J39*J39+J35*J35+J3*J3)/(9*9))</f>
        <v>1.6709943812659044E-5</v>
      </c>
      <c r="K47" s="33">
        <f t="shared" si="2"/>
        <v>2.2176425851412801E-2</v>
      </c>
    </row>
    <row r="48" spans="1:11" x14ac:dyDescent="0.25">
      <c r="A48" s="59"/>
      <c r="B48" s="60"/>
      <c r="C48" s="35" t="s">
        <v>93</v>
      </c>
      <c r="D48" s="8" t="s">
        <v>95</v>
      </c>
      <c r="E48" s="8" t="s">
        <v>95</v>
      </c>
      <c r="F48" s="8">
        <f t="shared" ref="F48:H50" si="3">AVERAGE(F4,F8,F12,F20,F24,F28,F32,F40,F36)</f>
        <v>35.488888888886756</v>
      </c>
      <c r="G48" s="8">
        <f t="shared" si="3"/>
        <v>1.3652676666666665</v>
      </c>
      <c r="H48" s="8">
        <f t="shared" si="3"/>
        <v>8.0029452222222215</v>
      </c>
      <c r="I48" s="33">
        <f t="shared" ref="I48:K50" si="4">SQRT((I8*I8+I12*I12+I20*I20+I24*I24+I28*I28+I32*I32+I40*I40+I36*I36+I4*I4)/(9*9))</f>
        <v>0.20068804756270581</v>
      </c>
      <c r="J48" s="33">
        <f t="shared" si="4"/>
        <v>4.6254796214441439E-6</v>
      </c>
      <c r="K48" s="33">
        <f t="shared" si="4"/>
        <v>3.2053791245304053E-2</v>
      </c>
    </row>
    <row r="49" spans="1:11" x14ac:dyDescent="0.25">
      <c r="A49" s="59"/>
      <c r="B49" s="60"/>
      <c r="C49" s="35" t="s">
        <v>78</v>
      </c>
      <c r="D49" s="8" t="s">
        <v>95</v>
      </c>
      <c r="E49" s="8" t="s">
        <v>95</v>
      </c>
      <c r="F49" s="8">
        <f t="shared" si="3"/>
        <v>35.488888888887992</v>
      </c>
      <c r="G49" s="8">
        <f t="shared" si="3"/>
        <v>0.94019533333333327</v>
      </c>
      <c r="H49" s="8">
        <f t="shared" si="3"/>
        <v>4.2101819999999996</v>
      </c>
      <c r="I49" s="33">
        <f t="shared" si="4"/>
        <v>0.20068804756270581</v>
      </c>
      <c r="J49" s="33">
        <f t="shared" si="4"/>
        <v>3.2087842395985895E-6</v>
      </c>
      <c r="K49" s="33">
        <f t="shared" si="4"/>
        <v>1.9360055441329654E-2</v>
      </c>
    </row>
    <row r="50" spans="1:11" x14ac:dyDescent="0.25">
      <c r="A50" s="61"/>
      <c r="B50" s="62"/>
      <c r="C50" s="35" t="s">
        <v>94</v>
      </c>
      <c r="D50" s="8" t="s">
        <v>95</v>
      </c>
      <c r="E50" s="8" t="s">
        <v>95</v>
      </c>
      <c r="F50" s="8">
        <f t="shared" si="3"/>
        <v>41.488888888887821</v>
      </c>
      <c r="G50" s="8">
        <f t="shared" si="3"/>
        <v>0.72993166666666665</v>
      </c>
      <c r="H50" s="8">
        <f t="shared" si="3"/>
        <v>3.0691088888888887</v>
      </c>
      <c r="I50" s="33">
        <f t="shared" si="4"/>
        <v>0.20068804756270581</v>
      </c>
      <c r="J50" s="33">
        <f t="shared" si="4"/>
        <v>2.051798368068821E-6</v>
      </c>
      <c r="K50" s="33">
        <f t="shared" si="4"/>
        <v>2.1976301583667264E-2</v>
      </c>
    </row>
  </sheetData>
  <mergeCells count="27">
    <mergeCell ref="A43:A46"/>
    <mergeCell ref="B43:B46"/>
    <mergeCell ref="A47:B50"/>
    <mergeCell ref="A31:A34"/>
    <mergeCell ref="B31:B34"/>
    <mergeCell ref="A35:A38"/>
    <mergeCell ref="B35:B38"/>
    <mergeCell ref="A39:A42"/>
    <mergeCell ref="B39:B42"/>
    <mergeCell ref="A19:A22"/>
    <mergeCell ref="B19:B22"/>
    <mergeCell ref="A23:A26"/>
    <mergeCell ref="B23:B26"/>
    <mergeCell ref="A27:A30"/>
    <mergeCell ref="B27:B30"/>
    <mergeCell ref="A7:A10"/>
    <mergeCell ref="B7:B10"/>
    <mergeCell ref="A11:A14"/>
    <mergeCell ref="B11:B14"/>
    <mergeCell ref="A15:A18"/>
    <mergeCell ref="B15:B18"/>
    <mergeCell ref="D1:F1"/>
    <mergeCell ref="G1:H1"/>
    <mergeCell ref="I1:I2"/>
    <mergeCell ref="J1:K1"/>
    <mergeCell ref="A3:A6"/>
    <mergeCell ref="B3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3</vt:i4>
      </vt:variant>
    </vt:vector>
  </HeadingPairs>
  <TitlesOfParts>
    <vt:vector size="11" baseType="lpstr">
      <vt:lpstr>Partition</vt:lpstr>
      <vt:lpstr>Subplane Meshing crap</vt:lpstr>
      <vt:lpstr>Subplane Results</vt:lpstr>
      <vt:lpstr>Cusping Meshing</vt:lpstr>
      <vt:lpstr>Rod Cusping SS Results</vt:lpstr>
      <vt:lpstr>Rod Cusping Rodword Results</vt:lpstr>
      <vt:lpstr>Keno Comparisons</vt:lpstr>
      <vt:lpstr>Keno Comparisons (2)</vt:lpstr>
      <vt:lpstr>Polynomial Curves</vt:lpstr>
      <vt:lpstr>k-eff vs. Position</vt:lpstr>
      <vt:lpstr>Differential Rod Worth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Aaron M.</dc:creator>
  <cp:lastModifiedBy>Aaron Graham</cp:lastModifiedBy>
  <dcterms:created xsi:type="dcterms:W3CDTF">2017-01-24T20:02:24Z</dcterms:created>
  <dcterms:modified xsi:type="dcterms:W3CDTF">2017-07-18T21:16:59Z</dcterms:modified>
</cp:coreProperties>
</file>