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arog\dissertation\Miscellaneous\"/>
    </mc:Choice>
  </mc:AlternateContent>
  <bookViews>
    <workbookView xWindow="-225" yWindow="-165" windowWidth="27795" windowHeight="14310" activeTab="6"/>
  </bookViews>
  <sheets>
    <sheet name="meshing stuff" sheetId="1" r:id="rId1"/>
    <sheet name="p4 results" sheetId="2" r:id="rId2"/>
    <sheet name="p5 results" sheetId="3" r:id="rId3"/>
    <sheet name="2D Subray" sheetId="4" r:id="rId4"/>
    <sheet name="2D Subray Runtime" sheetId="8" r:id="rId5"/>
    <sheet name="Sheet2" sheetId="9" r:id="rId6"/>
    <sheet name="3D Subray" sheetId="7" r:id="rId7"/>
    <sheet name="3D Subray Runtime" sheetId="10" r:id="rId8"/>
  </sheets>
  <calcPr calcId="171027"/>
</workbook>
</file>

<file path=xl/calcChain.xml><?xml version="1.0" encoding="utf-8"?>
<calcChain xmlns="http://schemas.openxmlformats.org/spreadsheetml/2006/main">
  <c r="P39" i="7" l="1"/>
  <c r="P38" i="7" a="1"/>
  <c r="P38" i="7" s="1"/>
  <c r="L39" i="7"/>
  <c r="L38" i="7" a="1"/>
  <c r="L38" i="7" s="1"/>
  <c r="T39" i="7"/>
  <c r="T38" i="7" a="1"/>
  <c r="T38" i="7" s="1"/>
  <c r="X39" i="7"/>
  <c r="X38" i="7" a="1"/>
  <c r="X38" i="7" s="1"/>
  <c r="AB39" i="7"/>
  <c r="AB38" i="7" a="1"/>
  <c r="AB38" i="7" s="1"/>
  <c r="AF39" i="7"/>
  <c r="AF38" i="7" a="1"/>
  <c r="AF38" i="7" s="1"/>
  <c r="AJ39" i="7"/>
  <c r="AJ38" i="7" a="1"/>
  <c r="AJ38" i="7" s="1"/>
  <c r="AJ8" i="7"/>
  <c r="AF8" i="7"/>
  <c r="AB8" i="7"/>
  <c r="X8" i="7"/>
  <c r="T8" i="7"/>
  <c r="P8" i="7"/>
  <c r="L8" i="7"/>
  <c r="AH39" i="7"/>
  <c r="AH38" i="7" s="1"/>
  <c r="AG39" i="7"/>
  <c r="AG38" i="7" s="1"/>
  <c r="AL39" i="7"/>
  <c r="AL38" i="7" s="1"/>
  <c r="AK39" i="7"/>
  <c r="AK38" i="7" s="1"/>
  <c r="AD39" i="7"/>
  <c r="AD38" i="7" s="1"/>
  <c r="AC39" i="7"/>
  <c r="AC38" i="7" s="1"/>
  <c r="Z39" i="7"/>
  <c r="Z38" i="7" s="1"/>
  <c r="Y39" i="7"/>
  <c r="Y38" i="7" s="1"/>
  <c r="V39" i="7"/>
  <c r="V38" i="7" s="1"/>
  <c r="U39" i="7"/>
  <c r="U38" i="7" s="1"/>
  <c r="R39" i="7"/>
  <c r="R38" i="7" s="1"/>
  <c r="Q39" i="7"/>
  <c r="Q38" i="7" s="1"/>
  <c r="N39" i="7"/>
  <c r="M39" i="7"/>
  <c r="L84" i="4" a="1"/>
  <c r="L84" i="4" s="1"/>
  <c r="F5" i="10" l="1"/>
  <c r="F128" i="10"/>
  <c r="F127" i="10"/>
  <c r="F126" i="10"/>
  <c r="F125" i="10"/>
  <c r="F124" i="10"/>
  <c r="F123" i="10"/>
  <c r="F122" i="10"/>
  <c r="F121" i="10"/>
  <c r="F120" i="10"/>
  <c r="F119" i="10"/>
  <c r="F118" i="10"/>
  <c r="F117" i="10"/>
  <c r="F116" i="10"/>
  <c r="F115" i="10"/>
  <c r="F114" i="10"/>
  <c r="F113" i="10"/>
  <c r="F112" i="10"/>
  <c r="F111" i="10"/>
  <c r="F110" i="10"/>
  <c r="F109" i="10"/>
  <c r="F108" i="10"/>
  <c r="F107" i="10"/>
  <c r="F106" i="10"/>
  <c r="F105" i="10"/>
  <c r="F104" i="10"/>
  <c r="F103" i="10"/>
  <c r="F102" i="10"/>
  <c r="F101" i="10"/>
  <c r="F100" i="10"/>
  <c r="F99" i="10"/>
  <c r="F98" i="10"/>
  <c r="F97" i="10"/>
  <c r="F96" i="10"/>
  <c r="F95" i="10"/>
  <c r="F94" i="10"/>
  <c r="F93" i="10"/>
  <c r="F92" i="10"/>
  <c r="F91" i="10"/>
  <c r="F90" i="10"/>
  <c r="F89" i="10"/>
  <c r="F88" i="10"/>
  <c r="F87" i="10"/>
  <c r="F86" i="10"/>
  <c r="F85" i="10"/>
  <c r="F84" i="10"/>
  <c r="F83" i="10"/>
  <c r="F82" i="10"/>
  <c r="F81" i="10"/>
  <c r="F80" i="10"/>
  <c r="F79" i="10"/>
  <c r="F78" i="10"/>
  <c r="F77" i="10"/>
  <c r="F76" i="10"/>
  <c r="F75" i="10"/>
  <c r="F74" i="10"/>
  <c r="F73" i="10"/>
  <c r="F72" i="10"/>
  <c r="F71" i="10"/>
  <c r="F70" i="10"/>
  <c r="F69" i="10"/>
  <c r="F68" i="10"/>
  <c r="F67" i="10"/>
  <c r="F66" i="10"/>
  <c r="F65" i="10"/>
  <c r="F64" i="10"/>
  <c r="F63" i="10"/>
  <c r="F62" i="10"/>
  <c r="F61" i="10"/>
  <c r="F60" i="10"/>
  <c r="F59" i="10"/>
  <c r="F58" i="10"/>
  <c r="F57" i="10"/>
  <c r="F56" i="10"/>
  <c r="F55" i="10"/>
  <c r="F54" i="10"/>
  <c r="F53" i="10"/>
  <c r="F52" i="10"/>
  <c r="F51" i="10"/>
  <c r="F50" i="10"/>
  <c r="F49" i="10"/>
  <c r="F48" i="10"/>
  <c r="F47" i="10"/>
  <c r="F46" i="10"/>
  <c r="F45" i="10"/>
  <c r="F44" i="10"/>
  <c r="F43" i="10"/>
  <c r="F42" i="10"/>
  <c r="F41" i="10"/>
  <c r="F40" i="10"/>
  <c r="F39" i="10"/>
  <c r="F38" i="10"/>
  <c r="F37" i="10"/>
  <c r="F36" i="10"/>
  <c r="F35" i="10"/>
  <c r="F34" i="10"/>
  <c r="F33" i="10"/>
  <c r="F32" i="10"/>
  <c r="F31" i="10"/>
  <c r="F30" i="10"/>
  <c r="F29" i="10"/>
  <c r="F28" i="10"/>
  <c r="F27" i="10"/>
  <c r="F26" i="10"/>
  <c r="F25" i="10"/>
  <c r="F24" i="10"/>
  <c r="F23" i="10"/>
  <c r="F22" i="10"/>
  <c r="F21" i="10"/>
  <c r="F20" i="10"/>
  <c r="F19" i="10"/>
  <c r="F18" i="10"/>
  <c r="F17" i="10"/>
  <c r="F16" i="10"/>
  <c r="F15" i="10"/>
  <c r="F14" i="10"/>
  <c r="F13" i="10"/>
  <c r="F12" i="10"/>
  <c r="F11" i="10"/>
  <c r="F10" i="10"/>
  <c r="F9" i="10"/>
  <c r="F8" i="10"/>
  <c r="F7" i="10"/>
  <c r="F6" i="10"/>
  <c r="B12" i="10"/>
  <c r="B16" i="10" s="1"/>
  <c r="B20" i="10" s="1"/>
  <c r="B24" i="10" s="1"/>
  <c r="B28" i="10" s="1"/>
  <c r="B32" i="10" s="1"/>
  <c r="B36" i="10" s="1"/>
  <c r="B40" i="10" s="1"/>
  <c r="B44" i="10" s="1"/>
  <c r="B48" i="10" s="1"/>
  <c r="B52" i="10" s="1"/>
  <c r="B56" i="10" s="1"/>
  <c r="B60" i="10" s="1"/>
  <c r="B64" i="10" s="1"/>
  <c r="B68" i="10" s="1"/>
  <c r="B72" i="10" s="1"/>
  <c r="B76" i="10" s="1"/>
  <c r="B80" i="10" s="1"/>
  <c r="B84" i="10" s="1"/>
  <c r="B88" i="10" s="1"/>
  <c r="B92" i="10" s="1"/>
  <c r="B96" i="10" s="1"/>
  <c r="B100" i="10" s="1"/>
  <c r="B104" i="10" s="1"/>
  <c r="B108" i="10" s="1"/>
  <c r="B112" i="10" s="1"/>
  <c r="B116" i="10" s="1"/>
  <c r="B120" i="10" s="1"/>
  <c r="B124" i="10" s="1"/>
  <c r="B128" i="10" s="1"/>
  <c r="A12" i="10"/>
  <c r="A16" i="10" s="1"/>
  <c r="A20" i="10" s="1"/>
  <c r="A24" i="10" s="1"/>
  <c r="A28" i="10" s="1"/>
  <c r="A32" i="10" s="1"/>
  <c r="A36" i="10" s="1"/>
  <c r="A40" i="10" s="1"/>
  <c r="A44" i="10" s="1"/>
  <c r="A48" i="10" s="1"/>
  <c r="A52" i="10" s="1"/>
  <c r="A56" i="10" s="1"/>
  <c r="A60" i="10" s="1"/>
  <c r="A64" i="10" s="1"/>
  <c r="A68" i="10" s="1"/>
  <c r="A72" i="10" s="1"/>
  <c r="A76" i="10" s="1"/>
  <c r="A80" i="10" s="1"/>
  <c r="A84" i="10" s="1"/>
  <c r="A88" i="10" s="1"/>
  <c r="A92" i="10" s="1"/>
  <c r="A96" i="10" s="1"/>
  <c r="A100" i="10" s="1"/>
  <c r="A104" i="10" s="1"/>
  <c r="A108" i="10" s="1"/>
  <c r="A112" i="10" s="1"/>
  <c r="A116" i="10" s="1"/>
  <c r="A120" i="10" s="1"/>
  <c r="A124" i="10" s="1"/>
  <c r="A128" i="10" s="1"/>
  <c r="B11" i="10"/>
  <c r="B15" i="10" s="1"/>
  <c r="B19" i="10" s="1"/>
  <c r="B23" i="10" s="1"/>
  <c r="B27" i="10" s="1"/>
  <c r="B31" i="10" s="1"/>
  <c r="B35" i="10" s="1"/>
  <c r="B39" i="10" s="1"/>
  <c r="B43" i="10" s="1"/>
  <c r="B47" i="10" s="1"/>
  <c r="B51" i="10" s="1"/>
  <c r="B55" i="10" s="1"/>
  <c r="B59" i="10" s="1"/>
  <c r="B63" i="10" s="1"/>
  <c r="B67" i="10" s="1"/>
  <c r="B71" i="10" s="1"/>
  <c r="B75" i="10" s="1"/>
  <c r="B79" i="10" s="1"/>
  <c r="B83" i="10" s="1"/>
  <c r="B87" i="10" s="1"/>
  <c r="B91" i="10" s="1"/>
  <c r="B95" i="10" s="1"/>
  <c r="B99" i="10" s="1"/>
  <c r="B103" i="10" s="1"/>
  <c r="B107" i="10" s="1"/>
  <c r="B111" i="10" s="1"/>
  <c r="B115" i="10" s="1"/>
  <c r="B119" i="10" s="1"/>
  <c r="B123" i="10" s="1"/>
  <c r="B127" i="10" s="1"/>
  <c r="A11" i="10"/>
  <c r="A15" i="10" s="1"/>
  <c r="A19" i="10" s="1"/>
  <c r="A23" i="10" s="1"/>
  <c r="A27" i="10" s="1"/>
  <c r="A31" i="10" s="1"/>
  <c r="A35" i="10" s="1"/>
  <c r="A39" i="10" s="1"/>
  <c r="A43" i="10" s="1"/>
  <c r="A47" i="10" s="1"/>
  <c r="A51" i="10" s="1"/>
  <c r="A55" i="10" s="1"/>
  <c r="A59" i="10" s="1"/>
  <c r="A63" i="10" s="1"/>
  <c r="A67" i="10" s="1"/>
  <c r="A71" i="10" s="1"/>
  <c r="A75" i="10" s="1"/>
  <c r="A79" i="10" s="1"/>
  <c r="A83" i="10" s="1"/>
  <c r="A87" i="10" s="1"/>
  <c r="A91" i="10" s="1"/>
  <c r="A95" i="10" s="1"/>
  <c r="A99" i="10" s="1"/>
  <c r="A103" i="10" s="1"/>
  <c r="A107" i="10" s="1"/>
  <c r="A111" i="10" s="1"/>
  <c r="A115" i="10" s="1"/>
  <c r="A119" i="10" s="1"/>
  <c r="A123" i="10" s="1"/>
  <c r="A127" i="10" s="1"/>
  <c r="B10" i="10"/>
  <c r="B14" i="10" s="1"/>
  <c r="B18" i="10" s="1"/>
  <c r="B22" i="10" s="1"/>
  <c r="B26" i="10" s="1"/>
  <c r="B30" i="10" s="1"/>
  <c r="B34" i="10" s="1"/>
  <c r="B38" i="10" s="1"/>
  <c r="B42" i="10" s="1"/>
  <c r="B46" i="10" s="1"/>
  <c r="B50" i="10" s="1"/>
  <c r="B54" i="10" s="1"/>
  <c r="B58" i="10" s="1"/>
  <c r="B62" i="10" s="1"/>
  <c r="B66" i="10" s="1"/>
  <c r="B70" i="10" s="1"/>
  <c r="B74" i="10" s="1"/>
  <c r="B78" i="10" s="1"/>
  <c r="B82" i="10" s="1"/>
  <c r="B86" i="10" s="1"/>
  <c r="B90" i="10" s="1"/>
  <c r="B94" i="10" s="1"/>
  <c r="B98" i="10" s="1"/>
  <c r="B102" i="10" s="1"/>
  <c r="B106" i="10" s="1"/>
  <c r="B110" i="10" s="1"/>
  <c r="B114" i="10" s="1"/>
  <c r="B118" i="10" s="1"/>
  <c r="B122" i="10" s="1"/>
  <c r="B126" i="10" s="1"/>
  <c r="A10" i="10"/>
  <c r="A14" i="10" s="1"/>
  <c r="A18" i="10" s="1"/>
  <c r="A22" i="10" s="1"/>
  <c r="A26" i="10" s="1"/>
  <c r="A30" i="10" s="1"/>
  <c r="A34" i="10" s="1"/>
  <c r="A38" i="10" s="1"/>
  <c r="A42" i="10" s="1"/>
  <c r="A46" i="10" s="1"/>
  <c r="A50" i="10" s="1"/>
  <c r="A54" i="10" s="1"/>
  <c r="A58" i="10" s="1"/>
  <c r="A62" i="10" s="1"/>
  <c r="A66" i="10" s="1"/>
  <c r="A70" i="10" s="1"/>
  <c r="A74" i="10" s="1"/>
  <c r="A78" i="10" s="1"/>
  <c r="A82" i="10" s="1"/>
  <c r="A86" i="10" s="1"/>
  <c r="A90" i="10" s="1"/>
  <c r="A94" i="10" s="1"/>
  <c r="A98" i="10" s="1"/>
  <c r="A102" i="10" s="1"/>
  <c r="A106" i="10" s="1"/>
  <c r="A110" i="10" s="1"/>
  <c r="A114" i="10" s="1"/>
  <c r="A118" i="10" s="1"/>
  <c r="A122" i="10" s="1"/>
  <c r="A126" i="10" s="1"/>
  <c r="B9" i="10"/>
  <c r="B13" i="10" s="1"/>
  <c r="B17" i="10" s="1"/>
  <c r="B21" i="10" s="1"/>
  <c r="B25" i="10" s="1"/>
  <c r="B29" i="10" s="1"/>
  <c r="B33" i="10" s="1"/>
  <c r="B37" i="10" s="1"/>
  <c r="B41" i="10" s="1"/>
  <c r="B45" i="10" s="1"/>
  <c r="B49" i="10" s="1"/>
  <c r="B53" i="10" s="1"/>
  <c r="B57" i="10" s="1"/>
  <c r="B61" i="10" s="1"/>
  <c r="B65" i="10" s="1"/>
  <c r="B69" i="10" s="1"/>
  <c r="B73" i="10" s="1"/>
  <c r="B77" i="10" s="1"/>
  <c r="B81" i="10" s="1"/>
  <c r="B85" i="10" s="1"/>
  <c r="B89" i="10" s="1"/>
  <c r="B93" i="10" s="1"/>
  <c r="B97" i="10" s="1"/>
  <c r="B101" i="10" s="1"/>
  <c r="B105" i="10" s="1"/>
  <c r="B109" i="10" s="1"/>
  <c r="B113" i="10" s="1"/>
  <c r="B117" i="10" s="1"/>
  <c r="B121" i="10" s="1"/>
  <c r="B125" i="10" s="1"/>
  <c r="A9" i="10"/>
  <c r="A13" i="10" s="1"/>
  <c r="A17" i="10" s="1"/>
  <c r="A21" i="10" s="1"/>
  <c r="A25" i="10" s="1"/>
  <c r="A29" i="10" s="1"/>
  <c r="A33" i="10" s="1"/>
  <c r="A37" i="10" s="1"/>
  <c r="A41" i="10" s="1"/>
  <c r="A45" i="10" s="1"/>
  <c r="A49" i="10" s="1"/>
  <c r="A53" i="10" s="1"/>
  <c r="A57" i="10" s="1"/>
  <c r="A61" i="10" s="1"/>
  <c r="A65" i="10" s="1"/>
  <c r="A69" i="10" s="1"/>
  <c r="A73" i="10" s="1"/>
  <c r="A77" i="10" s="1"/>
  <c r="A81" i="10" s="1"/>
  <c r="A85" i="10" s="1"/>
  <c r="A89" i="10" s="1"/>
  <c r="A93" i="10" s="1"/>
  <c r="A97" i="10" s="1"/>
  <c r="A101" i="10" s="1"/>
  <c r="A105" i="10" s="1"/>
  <c r="A109" i="10" s="1"/>
  <c r="A113" i="10" s="1"/>
  <c r="A117" i="10" s="1"/>
  <c r="A121" i="10" s="1"/>
  <c r="A125" i="10" s="1"/>
  <c r="AH34" i="10"/>
  <c r="AE34" i="10"/>
  <c r="AB34" i="10"/>
  <c r="Y34" i="10"/>
  <c r="V34" i="10"/>
  <c r="S34" i="10"/>
  <c r="P34" i="10"/>
  <c r="AH33" i="10"/>
  <c r="AE33" i="10"/>
  <c r="AB33" i="10"/>
  <c r="Y33" i="10"/>
  <c r="V33" i="10"/>
  <c r="S33" i="10"/>
  <c r="P33" i="10"/>
  <c r="AH32" i="10"/>
  <c r="AE32" i="10"/>
  <c r="AB32" i="10"/>
  <c r="Y32" i="10"/>
  <c r="V32" i="10"/>
  <c r="S32" i="10"/>
  <c r="P32" i="10"/>
  <c r="AH31" i="10"/>
  <c r="AE31" i="10"/>
  <c r="AB31" i="10"/>
  <c r="Y31" i="10"/>
  <c r="V31" i="10"/>
  <c r="S31" i="10"/>
  <c r="P31" i="10"/>
  <c r="AH30" i="10"/>
  <c r="AE30" i="10"/>
  <c r="AB30" i="10"/>
  <c r="Y30" i="10"/>
  <c r="V30" i="10"/>
  <c r="S30" i="10"/>
  <c r="P30" i="10"/>
  <c r="AH29" i="10"/>
  <c r="AE29" i="10"/>
  <c r="AB29" i="10"/>
  <c r="Y29" i="10"/>
  <c r="V29" i="10"/>
  <c r="S29" i="10"/>
  <c r="P29" i="10"/>
  <c r="AH28" i="10"/>
  <c r="AE28" i="10"/>
  <c r="AB28" i="10"/>
  <c r="Y28" i="10"/>
  <c r="V28" i="10"/>
  <c r="S28" i="10"/>
  <c r="P28" i="10"/>
  <c r="AH27" i="10"/>
  <c r="AE27" i="10"/>
  <c r="AB27" i="10"/>
  <c r="Y27" i="10"/>
  <c r="V27" i="10"/>
  <c r="S27" i="10"/>
  <c r="P27" i="10"/>
  <c r="AH26" i="10"/>
  <c r="AE26" i="10"/>
  <c r="AB26" i="10"/>
  <c r="Y26" i="10"/>
  <c r="V26" i="10"/>
  <c r="S26" i="10"/>
  <c r="P26" i="10"/>
  <c r="AH25" i="10"/>
  <c r="AE25" i="10"/>
  <c r="AB25" i="10"/>
  <c r="Y25" i="10"/>
  <c r="V25" i="10"/>
  <c r="S25" i="10"/>
  <c r="P25" i="10"/>
  <c r="AH24" i="10"/>
  <c r="AE24" i="10"/>
  <c r="AB24" i="10"/>
  <c r="Y24" i="10"/>
  <c r="V24" i="10"/>
  <c r="S24" i="10"/>
  <c r="P24" i="10"/>
  <c r="AH23" i="10"/>
  <c r="AE23" i="10"/>
  <c r="AB23" i="10"/>
  <c r="Y23" i="10"/>
  <c r="V23" i="10"/>
  <c r="S23" i="10"/>
  <c r="P23" i="10"/>
  <c r="AH22" i="10"/>
  <c r="AE22" i="10"/>
  <c r="AB22" i="10"/>
  <c r="Y22" i="10"/>
  <c r="V22" i="10"/>
  <c r="S22" i="10"/>
  <c r="P22" i="10"/>
  <c r="AH21" i="10"/>
  <c r="AE21" i="10"/>
  <c r="AB21" i="10"/>
  <c r="Y21" i="10"/>
  <c r="V21" i="10"/>
  <c r="S21" i="10"/>
  <c r="P21" i="10"/>
  <c r="AH20" i="10"/>
  <c r="AE20" i="10"/>
  <c r="AB20" i="10"/>
  <c r="Y20" i="10"/>
  <c r="V20" i="10"/>
  <c r="S20" i="10"/>
  <c r="P20" i="10"/>
  <c r="AH19" i="10"/>
  <c r="AE19" i="10"/>
  <c r="AB19" i="10"/>
  <c r="Y19" i="10"/>
  <c r="V19" i="10"/>
  <c r="S19" i="10"/>
  <c r="P19" i="10"/>
  <c r="AH18" i="10"/>
  <c r="AE18" i="10"/>
  <c r="AB18" i="10"/>
  <c r="Y18" i="10"/>
  <c r="V18" i="10"/>
  <c r="S18" i="10"/>
  <c r="P18" i="10"/>
  <c r="AH17" i="10"/>
  <c r="AE17" i="10"/>
  <c r="AB17" i="10"/>
  <c r="Y17" i="10"/>
  <c r="V17" i="10"/>
  <c r="S17" i="10"/>
  <c r="P17" i="10"/>
  <c r="AH16" i="10"/>
  <c r="AE16" i="10"/>
  <c r="AB16" i="10"/>
  <c r="Y16" i="10"/>
  <c r="V16" i="10"/>
  <c r="S16" i="10"/>
  <c r="P16" i="10"/>
  <c r="AH15" i="10"/>
  <c r="AE15" i="10"/>
  <c r="AB15" i="10"/>
  <c r="Y15" i="10"/>
  <c r="V15" i="10"/>
  <c r="S15" i="10"/>
  <c r="P15" i="10"/>
  <c r="AG36" i="10"/>
  <c r="AF36" i="10"/>
  <c r="AD36" i="10"/>
  <c r="AC36" i="10"/>
  <c r="AA36" i="10"/>
  <c r="Z36" i="10"/>
  <c r="X36" i="10"/>
  <c r="W36" i="10"/>
  <c r="U36" i="10"/>
  <c r="T36" i="10"/>
  <c r="R36" i="10"/>
  <c r="Q36" i="10"/>
  <c r="O36" i="10"/>
  <c r="N36" i="10"/>
  <c r="M36" i="10"/>
  <c r="L36" i="10"/>
  <c r="K14" i="10"/>
  <c r="K15" i="10" s="1"/>
  <c r="K16" i="10" s="1"/>
  <c r="K17" i="10" s="1"/>
  <c r="K18" i="10" s="1"/>
  <c r="K19" i="10" s="1"/>
  <c r="K20" i="10" s="1"/>
  <c r="K21" i="10" s="1"/>
  <c r="K22" i="10" s="1"/>
  <c r="K23" i="10" s="1"/>
  <c r="K24" i="10" s="1"/>
  <c r="K25" i="10" s="1"/>
  <c r="K26" i="10" s="1"/>
  <c r="K27" i="10" s="1"/>
  <c r="K28" i="10" s="1"/>
  <c r="K29" i="10" s="1"/>
  <c r="K30" i="10" s="1"/>
  <c r="K31" i="10" s="1"/>
  <c r="K32" i="10" s="1"/>
  <c r="K33" i="10" s="1"/>
  <c r="K34" i="10" s="1"/>
  <c r="AH14" i="10"/>
  <c r="AE14" i="10"/>
  <c r="AB14" i="10"/>
  <c r="Y14" i="10"/>
  <c r="V14" i="10"/>
  <c r="S14" i="10"/>
  <c r="P14" i="10"/>
  <c r="AH13" i="10"/>
  <c r="AE13" i="10"/>
  <c r="AB13" i="10"/>
  <c r="Y13" i="10"/>
  <c r="V13" i="10"/>
  <c r="S13" i="10"/>
  <c r="P13" i="10"/>
  <c r="AH12" i="10"/>
  <c r="AE12" i="10"/>
  <c r="AB12" i="10"/>
  <c r="Y12" i="10"/>
  <c r="V12" i="10"/>
  <c r="S12" i="10"/>
  <c r="P12" i="10"/>
  <c r="AH11" i="10"/>
  <c r="AE11" i="10"/>
  <c r="AB11" i="10"/>
  <c r="Y11" i="10"/>
  <c r="V11" i="10"/>
  <c r="S11" i="10"/>
  <c r="P11" i="10"/>
  <c r="AH10" i="10"/>
  <c r="AE10" i="10"/>
  <c r="AB10" i="10"/>
  <c r="Y10" i="10"/>
  <c r="V10" i="10"/>
  <c r="S10" i="10"/>
  <c r="P10" i="10"/>
  <c r="AH9" i="10"/>
  <c r="AE9" i="10"/>
  <c r="AB9" i="10"/>
  <c r="Y9" i="10"/>
  <c r="V9" i="10"/>
  <c r="S9" i="10"/>
  <c r="P9" i="10"/>
  <c r="AH8" i="10"/>
  <c r="AE8" i="10"/>
  <c r="AB8" i="10"/>
  <c r="Y8" i="10"/>
  <c r="V8" i="10"/>
  <c r="S8" i="10"/>
  <c r="P8" i="10"/>
  <c r="AH7" i="10"/>
  <c r="AE7" i="10"/>
  <c r="AB7" i="10"/>
  <c r="Y7" i="10"/>
  <c r="V7" i="10"/>
  <c r="S7" i="10"/>
  <c r="P7" i="10"/>
  <c r="AH6" i="10"/>
  <c r="AE6" i="10"/>
  <c r="AB6" i="10"/>
  <c r="Y6" i="10"/>
  <c r="V6" i="10"/>
  <c r="S6" i="10"/>
  <c r="P6" i="10"/>
  <c r="AH5" i="10"/>
  <c r="AE5" i="10"/>
  <c r="AB5" i="10"/>
  <c r="Y5" i="10"/>
  <c r="V5" i="10"/>
  <c r="S5" i="10"/>
  <c r="P5" i="10"/>
  <c r="AH4" i="10"/>
  <c r="AE4" i="10"/>
  <c r="AB4" i="10"/>
  <c r="Y4" i="10"/>
  <c r="V4" i="10"/>
  <c r="S4" i="10"/>
  <c r="P4" i="10"/>
  <c r="AH53" i="8"/>
  <c r="AH49" i="8"/>
  <c r="A12" i="8"/>
  <c r="A16" i="8" s="1"/>
  <c r="A20" i="8" s="1"/>
  <c r="A24" i="8" s="1"/>
  <c r="A28" i="8" s="1"/>
  <c r="A32" i="8" s="1"/>
  <c r="A36" i="8" s="1"/>
  <c r="A40" i="8" s="1"/>
  <c r="A44" i="8" s="1"/>
  <c r="A48" i="8" s="1"/>
  <c r="A52" i="8" s="1"/>
  <c r="A56" i="8" s="1"/>
  <c r="A60" i="8" s="1"/>
  <c r="A64" i="8" s="1"/>
  <c r="A68" i="8" s="1"/>
  <c r="A72" i="8" s="1"/>
  <c r="A76" i="8" s="1"/>
  <c r="A80" i="8" s="1"/>
  <c r="A84" i="8" s="1"/>
  <c r="A88" i="8" s="1"/>
  <c r="A92" i="8" s="1"/>
  <c r="A96" i="8" s="1"/>
  <c r="A100" i="8" s="1"/>
  <c r="A104" i="8" s="1"/>
  <c r="A108" i="8" s="1"/>
  <c r="A112" i="8" s="1"/>
  <c r="A116" i="8" s="1"/>
  <c r="A120" i="8" s="1"/>
  <c r="A124" i="8" s="1"/>
  <c r="A128" i="8" s="1"/>
  <c r="A11" i="8"/>
  <c r="A10" i="8"/>
  <c r="A14" i="8" s="1"/>
  <c r="A18" i="8" s="1"/>
  <c r="A22" i="8" s="1"/>
  <c r="A26" i="8" s="1"/>
  <c r="A30" i="8" s="1"/>
  <c r="A34" i="8" s="1"/>
  <c r="A38" i="8" s="1"/>
  <c r="A42" i="8" s="1"/>
  <c r="A46" i="8" s="1"/>
  <c r="A50" i="8" s="1"/>
  <c r="A54" i="8" s="1"/>
  <c r="A58" i="8" s="1"/>
  <c r="A62" i="8" s="1"/>
  <c r="A66" i="8" s="1"/>
  <c r="A70" i="8" s="1"/>
  <c r="A74" i="8" s="1"/>
  <c r="A78" i="8" s="1"/>
  <c r="A82" i="8" s="1"/>
  <c r="A86" i="8" s="1"/>
  <c r="A90" i="8" s="1"/>
  <c r="A94" i="8" s="1"/>
  <c r="A98" i="8" s="1"/>
  <c r="A102" i="8" s="1"/>
  <c r="A106" i="8" s="1"/>
  <c r="A110" i="8" s="1"/>
  <c r="A114" i="8" s="1"/>
  <c r="A118" i="8" s="1"/>
  <c r="A122" i="8" s="1"/>
  <c r="A126" i="8" s="1"/>
  <c r="A9" i="8"/>
  <c r="A13" i="8" s="1"/>
  <c r="A17" i="8" s="1"/>
  <c r="A21" i="8" s="1"/>
  <c r="A25" i="8" s="1"/>
  <c r="A29" i="8" s="1"/>
  <c r="A33" i="8" s="1"/>
  <c r="A37" i="8" s="1"/>
  <c r="A41" i="8" s="1"/>
  <c r="A45" i="8" s="1"/>
  <c r="A49" i="8" s="1"/>
  <c r="A53" i="8" s="1"/>
  <c r="A57" i="8" s="1"/>
  <c r="A61" i="8" s="1"/>
  <c r="A65" i="8" s="1"/>
  <c r="A69" i="8" s="1"/>
  <c r="A73" i="8" s="1"/>
  <c r="A77" i="8" s="1"/>
  <c r="A81" i="8" s="1"/>
  <c r="A85" i="8" s="1"/>
  <c r="A89" i="8" s="1"/>
  <c r="A93" i="8" s="1"/>
  <c r="A97" i="8" s="1"/>
  <c r="A101" i="8" s="1"/>
  <c r="A105" i="8" s="1"/>
  <c r="A109" i="8" s="1"/>
  <c r="A113" i="8" s="1"/>
  <c r="A117" i="8" s="1"/>
  <c r="A121" i="8" s="1"/>
  <c r="A125" i="8" s="1"/>
  <c r="B12" i="8"/>
  <c r="B16" i="8" s="1"/>
  <c r="B20" i="8" s="1"/>
  <c r="B24" i="8" s="1"/>
  <c r="B28" i="8" s="1"/>
  <c r="B32" i="8" s="1"/>
  <c r="B36" i="8" s="1"/>
  <c r="B40" i="8" s="1"/>
  <c r="B44" i="8" s="1"/>
  <c r="B48" i="8" s="1"/>
  <c r="B52" i="8" s="1"/>
  <c r="B56" i="8" s="1"/>
  <c r="B60" i="8" s="1"/>
  <c r="B64" i="8" s="1"/>
  <c r="B68" i="8" s="1"/>
  <c r="B72" i="8" s="1"/>
  <c r="B76" i="8" s="1"/>
  <c r="B80" i="8" s="1"/>
  <c r="B84" i="8" s="1"/>
  <c r="B88" i="8" s="1"/>
  <c r="B92" i="8" s="1"/>
  <c r="B96" i="8" s="1"/>
  <c r="B100" i="8" s="1"/>
  <c r="B104" i="8" s="1"/>
  <c r="B108" i="8" s="1"/>
  <c r="B112" i="8" s="1"/>
  <c r="B116" i="8" s="1"/>
  <c r="B120" i="8" s="1"/>
  <c r="B124" i="8" s="1"/>
  <c r="B128" i="8" s="1"/>
  <c r="B11" i="8"/>
  <c r="B15" i="8" s="1"/>
  <c r="B19" i="8" s="1"/>
  <c r="B23" i="8" s="1"/>
  <c r="B27" i="8" s="1"/>
  <c r="B31" i="8" s="1"/>
  <c r="B35" i="8" s="1"/>
  <c r="B39" i="8" s="1"/>
  <c r="B43" i="8" s="1"/>
  <c r="B47" i="8" s="1"/>
  <c r="B51" i="8" s="1"/>
  <c r="B55" i="8" s="1"/>
  <c r="B59" i="8" s="1"/>
  <c r="B63" i="8" s="1"/>
  <c r="B67" i="8" s="1"/>
  <c r="B71" i="8" s="1"/>
  <c r="B75" i="8" s="1"/>
  <c r="B79" i="8" s="1"/>
  <c r="B83" i="8" s="1"/>
  <c r="B87" i="8" s="1"/>
  <c r="B91" i="8" s="1"/>
  <c r="B95" i="8" s="1"/>
  <c r="B99" i="8" s="1"/>
  <c r="B103" i="8" s="1"/>
  <c r="B107" i="8" s="1"/>
  <c r="B111" i="8" s="1"/>
  <c r="B115" i="8" s="1"/>
  <c r="B119" i="8" s="1"/>
  <c r="B123" i="8" s="1"/>
  <c r="B127" i="8" s="1"/>
  <c r="B10" i="8"/>
  <c r="B14" i="8" s="1"/>
  <c r="B18" i="8" s="1"/>
  <c r="B22" i="8" s="1"/>
  <c r="B26" i="8" s="1"/>
  <c r="B30" i="8" s="1"/>
  <c r="B34" i="8" s="1"/>
  <c r="B38" i="8" s="1"/>
  <c r="B42" i="8" s="1"/>
  <c r="B46" i="8" s="1"/>
  <c r="B50" i="8" s="1"/>
  <c r="B54" i="8" s="1"/>
  <c r="B58" i="8" s="1"/>
  <c r="B62" i="8" s="1"/>
  <c r="B66" i="8" s="1"/>
  <c r="B70" i="8" s="1"/>
  <c r="B74" i="8" s="1"/>
  <c r="B78" i="8" s="1"/>
  <c r="B82" i="8" s="1"/>
  <c r="B86" i="8" s="1"/>
  <c r="B90" i="8" s="1"/>
  <c r="B94" i="8" s="1"/>
  <c r="B98" i="8" s="1"/>
  <c r="B102" i="8" s="1"/>
  <c r="B106" i="8" s="1"/>
  <c r="B110" i="8" s="1"/>
  <c r="B114" i="8" s="1"/>
  <c r="B118" i="8" s="1"/>
  <c r="B122" i="8" s="1"/>
  <c r="B126" i="8" s="1"/>
  <c r="B9" i="8"/>
  <c r="B13" i="8" s="1"/>
  <c r="B17" i="8" s="1"/>
  <c r="B21" i="8" s="1"/>
  <c r="B25" i="8" s="1"/>
  <c r="B29" i="8" s="1"/>
  <c r="B33" i="8" s="1"/>
  <c r="B37" i="8" s="1"/>
  <c r="B41" i="8" s="1"/>
  <c r="B45" i="8" s="1"/>
  <c r="B49" i="8" s="1"/>
  <c r="B53" i="8" s="1"/>
  <c r="B57" i="8" s="1"/>
  <c r="B61" i="8" s="1"/>
  <c r="B65" i="8" s="1"/>
  <c r="B69" i="8" s="1"/>
  <c r="B73" i="8" s="1"/>
  <c r="B77" i="8" s="1"/>
  <c r="B81" i="8" s="1"/>
  <c r="B85" i="8" s="1"/>
  <c r="B89" i="8" s="1"/>
  <c r="B93" i="8" s="1"/>
  <c r="B97" i="8" s="1"/>
  <c r="B101" i="8" s="1"/>
  <c r="B105" i="8" s="1"/>
  <c r="B109" i="8" s="1"/>
  <c r="B113" i="8" s="1"/>
  <c r="B117" i="8" s="1"/>
  <c r="B121" i="8" s="1"/>
  <c r="B125" i="8" s="1"/>
  <c r="A15" i="8"/>
  <c r="A19" i="8" s="1"/>
  <c r="A23" i="8" s="1"/>
  <c r="A27" i="8" s="1"/>
  <c r="A31" i="8" s="1"/>
  <c r="A35" i="8" s="1"/>
  <c r="A39" i="8" s="1"/>
  <c r="A43" i="8" s="1"/>
  <c r="A47" i="8" s="1"/>
  <c r="A51" i="8" s="1"/>
  <c r="A55" i="8" s="1"/>
  <c r="A59" i="8" s="1"/>
  <c r="A63" i="8" s="1"/>
  <c r="A67" i="8" s="1"/>
  <c r="A71" i="8" s="1"/>
  <c r="A75" i="8" s="1"/>
  <c r="A79" i="8" s="1"/>
  <c r="A83" i="8" s="1"/>
  <c r="A87" i="8" s="1"/>
  <c r="A91" i="8" s="1"/>
  <c r="A95" i="8" s="1"/>
  <c r="A99" i="8" s="1"/>
  <c r="A103" i="8" s="1"/>
  <c r="A107" i="8" s="1"/>
  <c r="A111" i="8" s="1"/>
  <c r="A115" i="8" s="1"/>
  <c r="A119" i="8" s="1"/>
  <c r="A123" i="8" s="1"/>
  <c r="A127" i="8" s="1"/>
  <c r="P13" i="8"/>
  <c r="P5" i="8"/>
  <c r="S13" i="8"/>
  <c r="S5" i="8"/>
  <c r="S6" i="8"/>
  <c r="V5" i="8"/>
  <c r="V13" i="8"/>
  <c r="Y13" i="8"/>
  <c r="Y5" i="8"/>
  <c r="AB13" i="8"/>
  <c r="AB5" i="8"/>
  <c r="AE5" i="8"/>
  <c r="AE13" i="8"/>
  <c r="AH13" i="8"/>
  <c r="AH5" i="8"/>
  <c r="AG57" i="8"/>
  <c r="AF57" i="8"/>
  <c r="AD57" i="8"/>
  <c r="AC57" i="8"/>
  <c r="AA57" i="8"/>
  <c r="Z57" i="8"/>
  <c r="X57" i="8"/>
  <c r="W57" i="8"/>
  <c r="U57" i="8"/>
  <c r="T57" i="8"/>
  <c r="R57" i="8"/>
  <c r="Q57" i="8"/>
  <c r="O57" i="8"/>
  <c r="N57" i="8"/>
  <c r="M57" i="8"/>
  <c r="L57" i="8"/>
  <c r="AH55" i="8"/>
  <c r="AE55" i="8"/>
  <c r="AB55" i="8"/>
  <c r="Y55" i="8"/>
  <c r="V55" i="8"/>
  <c r="S55" i="8"/>
  <c r="P55" i="8"/>
  <c r="AH54" i="8"/>
  <c r="AE54" i="8"/>
  <c r="AB54" i="8"/>
  <c r="Y54" i="8"/>
  <c r="V54" i="8"/>
  <c r="S54" i="8"/>
  <c r="P54" i="8"/>
  <c r="AE53" i="8"/>
  <c r="AB53" i="8"/>
  <c r="Y53" i="8"/>
  <c r="V53" i="8"/>
  <c r="S53" i="8"/>
  <c r="P53" i="8"/>
  <c r="AH52" i="8"/>
  <c r="AE52" i="8"/>
  <c r="AB52" i="8"/>
  <c r="Y52" i="8"/>
  <c r="V52" i="8"/>
  <c r="S52" i="8"/>
  <c r="P52" i="8"/>
  <c r="AH51" i="8"/>
  <c r="AE51" i="8"/>
  <c r="AB51" i="8"/>
  <c r="Y51" i="8"/>
  <c r="V51" i="8"/>
  <c r="S51" i="8"/>
  <c r="P51" i="8"/>
  <c r="AH50" i="8"/>
  <c r="AE50" i="8"/>
  <c r="AB50" i="8"/>
  <c r="Y50" i="8"/>
  <c r="V50" i="8"/>
  <c r="S50" i="8"/>
  <c r="P50" i="8"/>
  <c r="AE49" i="8"/>
  <c r="AB49" i="8"/>
  <c r="Y49" i="8"/>
  <c r="V49" i="8"/>
  <c r="S49" i="8"/>
  <c r="P49" i="8"/>
  <c r="AH48" i="8"/>
  <c r="AE48" i="8"/>
  <c r="AB48" i="8"/>
  <c r="Y48" i="8"/>
  <c r="V48" i="8"/>
  <c r="S48" i="8"/>
  <c r="P48" i="8"/>
  <c r="AH47" i="8"/>
  <c r="AE47" i="8"/>
  <c r="AB47" i="8"/>
  <c r="Y47" i="8"/>
  <c r="V47" i="8"/>
  <c r="S47" i="8"/>
  <c r="P47" i="8"/>
  <c r="AH46" i="8"/>
  <c r="AH57" i="8" s="1"/>
  <c r="AE46" i="8"/>
  <c r="AB46" i="8"/>
  <c r="Y46" i="8"/>
  <c r="Y57" i="8" s="1"/>
  <c r="V46" i="8"/>
  <c r="S46" i="8"/>
  <c r="P46" i="8"/>
  <c r="AH45" i="8"/>
  <c r="AE45" i="8"/>
  <c r="AB45" i="8"/>
  <c r="Y45" i="8"/>
  <c r="V45" i="8"/>
  <c r="S45" i="8"/>
  <c r="P45" i="8"/>
  <c r="AE34" i="8"/>
  <c r="AE33" i="8"/>
  <c r="AE32" i="8"/>
  <c r="AE31" i="8"/>
  <c r="AE30" i="8"/>
  <c r="AE29" i="8"/>
  <c r="AE28" i="8"/>
  <c r="AE27" i="8"/>
  <c r="AE26" i="8"/>
  <c r="AE25" i="8"/>
  <c r="AE24" i="8"/>
  <c r="Y34" i="8"/>
  <c r="Y33" i="8"/>
  <c r="Y32" i="8"/>
  <c r="Y31" i="8"/>
  <c r="Y30" i="8"/>
  <c r="Y29" i="8"/>
  <c r="Y28" i="8"/>
  <c r="Y27" i="8"/>
  <c r="Y26" i="8"/>
  <c r="Y25" i="8"/>
  <c r="Y24" i="8"/>
  <c r="S33" i="8"/>
  <c r="S25" i="8"/>
  <c r="AH34" i="8"/>
  <c r="AH33" i="8"/>
  <c r="AH32" i="8"/>
  <c r="AH31" i="8"/>
  <c r="AH30" i="8"/>
  <c r="AH29" i="8"/>
  <c r="AH28" i="8"/>
  <c r="AH27" i="8"/>
  <c r="AH26" i="8"/>
  <c r="AH25" i="8"/>
  <c r="AH24" i="8"/>
  <c r="AB34" i="8"/>
  <c r="AB33" i="8"/>
  <c r="AB32" i="8"/>
  <c r="AB31" i="8"/>
  <c r="AB30" i="8"/>
  <c r="AB29" i="8"/>
  <c r="AB28" i="8"/>
  <c r="AB27" i="8"/>
  <c r="AB26" i="8"/>
  <c r="AB25" i="8"/>
  <c r="AB24" i="8"/>
  <c r="V34" i="8"/>
  <c r="V33" i="8"/>
  <c r="V32" i="8"/>
  <c r="V31" i="8"/>
  <c r="V30" i="8"/>
  <c r="V29" i="8"/>
  <c r="V28" i="8"/>
  <c r="V27" i="8"/>
  <c r="V26" i="8"/>
  <c r="V25" i="8"/>
  <c r="V24" i="8"/>
  <c r="P34" i="8"/>
  <c r="P33" i="8"/>
  <c r="P32" i="8"/>
  <c r="P31" i="8"/>
  <c r="P30" i="8"/>
  <c r="P29" i="8"/>
  <c r="P28" i="8"/>
  <c r="P27" i="8"/>
  <c r="P26" i="8"/>
  <c r="P25" i="8"/>
  <c r="F41" i="8"/>
  <c r="F42" i="8"/>
  <c r="F43" i="8"/>
  <c r="F44" i="8"/>
  <c r="F45" i="8"/>
  <c r="F46" i="8"/>
  <c r="F47" i="8"/>
  <c r="F48" i="8"/>
  <c r="AG36" i="8"/>
  <c r="AF36" i="8"/>
  <c r="AD36" i="8"/>
  <c r="AC36" i="8"/>
  <c r="AA36" i="8"/>
  <c r="Z36" i="8"/>
  <c r="X36" i="8"/>
  <c r="W36" i="8"/>
  <c r="U36" i="8"/>
  <c r="T36" i="8"/>
  <c r="R36" i="8"/>
  <c r="Q36" i="8"/>
  <c r="O36" i="8"/>
  <c r="N36" i="8"/>
  <c r="M36" i="8"/>
  <c r="L36" i="8"/>
  <c r="S34" i="8"/>
  <c r="S32" i="8"/>
  <c r="S31" i="8"/>
  <c r="S30" i="8"/>
  <c r="S29" i="8"/>
  <c r="S28" i="8"/>
  <c r="S27" i="8"/>
  <c r="Y36" i="8"/>
  <c r="S26" i="8"/>
  <c r="S24" i="8"/>
  <c r="P24" i="8"/>
  <c r="F40" i="8"/>
  <c r="F39" i="8"/>
  <c r="F38" i="8"/>
  <c r="F37" i="8"/>
  <c r="F36" i="8"/>
  <c r="F35" i="8"/>
  <c r="F34" i="8"/>
  <c r="F33" i="8"/>
  <c r="F32" i="8"/>
  <c r="F31" i="8"/>
  <c r="F30" i="8"/>
  <c r="F29" i="8"/>
  <c r="F28" i="8"/>
  <c r="F27" i="8"/>
  <c r="F26" i="8"/>
  <c r="F25" i="8"/>
  <c r="F24" i="8"/>
  <c r="F23" i="8"/>
  <c r="F22" i="8"/>
  <c r="F21" i="8"/>
  <c r="F20" i="8"/>
  <c r="F19" i="8"/>
  <c r="F18" i="8"/>
  <c r="F17" i="8"/>
  <c r="F16" i="8"/>
  <c r="F15" i="8"/>
  <c r="F14" i="8"/>
  <c r="F13" i="8"/>
  <c r="F12" i="8"/>
  <c r="F11" i="8"/>
  <c r="F10" i="8"/>
  <c r="F9" i="8"/>
  <c r="F8" i="8"/>
  <c r="F7" i="8"/>
  <c r="F6" i="8"/>
  <c r="F5" i="8"/>
  <c r="AG16" i="8"/>
  <c r="AF16" i="8"/>
  <c r="AD16" i="8"/>
  <c r="AC16" i="8"/>
  <c r="AA16" i="8"/>
  <c r="Z16" i="8"/>
  <c r="X16" i="8"/>
  <c r="W16" i="8"/>
  <c r="U16" i="8"/>
  <c r="T16" i="8"/>
  <c r="R16" i="8"/>
  <c r="Q16" i="8"/>
  <c r="O16" i="8"/>
  <c r="N16" i="8"/>
  <c r="L16" i="8"/>
  <c r="M16" i="8"/>
  <c r="G79" i="4"/>
  <c r="G75" i="4"/>
  <c r="AL85" i="4"/>
  <c r="G77" i="4" s="1"/>
  <c r="AK85" i="4"/>
  <c r="F77" i="4" s="1"/>
  <c r="AH85" i="4"/>
  <c r="G76" i="4" s="1"/>
  <c r="AG85" i="4"/>
  <c r="F76" i="4" s="1"/>
  <c r="AD85" i="4"/>
  <c r="AC85" i="4"/>
  <c r="F75" i="4" s="1"/>
  <c r="Z85" i="4"/>
  <c r="G81" i="4" s="1"/>
  <c r="Y85" i="4"/>
  <c r="F81" i="4" s="1"/>
  <c r="V85" i="4"/>
  <c r="G80" i="4" s="1"/>
  <c r="U85" i="4"/>
  <c r="F80" i="4" s="1"/>
  <c r="R85" i="4"/>
  <c r="Q85" i="4"/>
  <c r="F79" i="4" s="1"/>
  <c r="N85" i="4"/>
  <c r="G78" i="4" s="1"/>
  <c r="M85" i="4"/>
  <c r="F78" i="4" s="1"/>
  <c r="AL84" i="4"/>
  <c r="D77" i="4" s="1"/>
  <c r="AK84" i="4"/>
  <c r="C77" i="4" s="1"/>
  <c r="AH84" i="4"/>
  <c r="AG84" i="4"/>
  <c r="C76" i="4" s="1"/>
  <c r="AD84" i="4"/>
  <c r="D75" i="4" s="1"/>
  <c r="AC84" i="4"/>
  <c r="Z84" i="4"/>
  <c r="D81" i="4" s="1"/>
  <c r="Y84" i="4"/>
  <c r="C81" i="4" s="1"/>
  <c r="V84" i="4"/>
  <c r="D80" i="4" s="1"/>
  <c r="U84" i="4"/>
  <c r="C80" i="4" s="1"/>
  <c r="R84" i="4"/>
  <c r="D79" i="4" s="1"/>
  <c r="Q84" i="4"/>
  <c r="N84" i="4"/>
  <c r="D78" i="4" s="1"/>
  <c r="M84" i="4"/>
  <c r="AL66" i="4"/>
  <c r="G58" i="4" s="1"/>
  <c r="AK66" i="4"/>
  <c r="F58" i="4" s="1"/>
  <c r="AH66" i="4"/>
  <c r="G57" i="4" s="1"/>
  <c r="AG66" i="4"/>
  <c r="F57" i="4" s="1"/>
  <c r="AD66" i="4"/>
  <c r="G56" i="4" s="1"/>
  <c r="AC66" i="4"/>
  <c r="F56" i="4" s="1"/>
  <c r="Z66" i="4"/>
  <c r="G62" i="4" s="1"/>
  <c r="Y66" i="4"/>
  <c r="F62" i="4" s="1"/>
  <c r="V66" i="4"/>
  <c r="G61" i="4" s="1"/>
  <c r="U66" i="4"/>
  <c r="F61" i="4" s="1"/>
  <c r="R66" i="4"/>
  <c r="G60" i="4" s="1"/>
  <c r="Q66" i="4"/>
  <c r="F60" i="4" s="1"/>
  <c r="N66" i="4"/>
  <c r="G59" i="4" s="1"/>
  <c r="M66" i="4"/>
  <c r="F59" i="4" s="1"/>
  <c r="AL65" i="4"/>
  <c r="AK65" i="4"/>
  <c r="AH65" i="4"/>
  <c r="D57" i="4" s="1"/>
  <c r="AG65" i="4"/>
  <c r="AD65" i="4"/>
  <c r="D56" i="4" s="1"/>
  <c r="AC65" i="4"/>
  <c r="Z65" i="4"/>
  <c r="Y65" i="4"/>
  <c r="V65" i="4"/>
  <c r="U65" i="4"/>
  <c r="R65" i="4"/>
  <c r="Q65" i="4"/>
  <c r="C60" i="4" s="1"/>
  <c r="N65" i="4"/>
  <c r="D59" i="4" s="1"/>
  <c r="M65" i="4"/>
  <c r="AL47" i="4"/>
  <c r="G39" i="4" s="1"/>
  <c r="AK47" i="4"/>
  <c r="F39" i="4" s="1"/>
  <c r="AH47" i="4"/>
  <c r="G38" i="4" s="1"/>
  <c r="AG47" i="4"/>
  <c r="F38" i="4" s="1"/>
  <c r="AD47" i="4"/>
  <c r="G37" i="4" s="1"/>
  <c r="AC47" i="4"/>
  <c r="F37" i="4" s="1"/>
  <c r="Z47" i="4"/>
  <c r="G43" i="4" s="1"/>
  <c r="Y47" i="4"/>
  <c r="F43" i="4" s="1"/>
  <c r="V47" i="4"/>
  <c r="G42" i="4" s="1"/>
  <c r="U47" i="4"/>
  <c r="F42" i="4" s="1"/>
  <c r="R47" i="4"/>
  <c r="G41" i="4" s="1"/>
  <c r="Q47" i="4"/>
  <c r="F41" i="4" s="1"/>
  <c r="N47" i="4"/>
  <c r="G40" i="4" s="1"/>
  <c r="M47" i="4"/>
  <c r="F40" i="4" s="1"/>
  <c r="C79" i="4"/>
  <c r="C78" i="4"/>
  <c r="D76" i="4"/>
  <c r="C75" i="4"/>
  <c r="L16" i="7"/>
  <c r="L7" i="7"/>
  <c r="L9" i="7"/>
  <c r="L10" i="7"/>
  <c r="L11" i="7"/>
  <c r="L12" i="7"/>
  <c r="L13" i="7"/>
  <c r="L14" i="7"/>
  <c r="L15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3" i="7"/>
  <c r="P24" i="7"/>
  <c r="P25" i="7"/>
  <c r="P26" i="7"/>
  <c r="P27" i="7"/>
  <c r="P28" i="7"/>
  <c r="P29" i="7"/>
  <c r="P30" i="7"/>
  <c r="P31" i="7"/>
  <c r="P32" i="7"/>
  <c r="P33" i="7"/>
  <c r="P34" i="7"/>
  <c r="P35" i="7"/>
  <c r="P36" i="7"/>
  <c r="P37" i="7"/>
  <c r="T9" i="7"/>
  <c r="T10" i="7"/>
  <c r="T11" i="7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T35" i="7"/>
  <c r="T36" i="7"/>
  <c r="T37" i="7"/>
  <c r="X9" i="7"/>
  <c r="X10" i="7"/>
  <c r="X11" i="7"/>
  <c r="X12" i="7"/>
  <c r="X13" i="7"/>
  <c r="X14" i="7"/>
  <c r="X15" i="7"/>
  <c r="X16" i="7"/>
  <c r="X17" i="7"/>
  <c r="X18" i="7"/>
  <c r="X19" i="7"/>
  <c r="X20" i="7"/>
  <c r="X21" i="7"/>
  <c r="X22" i="7"/>
  <c r="X23" i="7"/>
  <c r="X24" i="7"/>
  <c r="X25" i="7"/>
  <c r="X26" i="7"/>
  <c r="X27" i="7"/>
  <c r="X28" i="7"/>
  <c r="X29" i="7"/>
  <c r="X30" i="7"/>
  <c r="X31" i="7"/>
  <c r="X32" i="7"/>
  <c r="X33" i="7"/>
  <c r="X34" i="7"/>
  <c r="X35" i="7"/>
  <c r="X36" i="7"/>
  <c r="X3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F7" i="7"/>
  <c r="AF9" i="7"/>
  <c r="AF10" i="7"/>
  <c r="AF11" i="7"/>
  <c r="AF12" i="7"/>
  <c r="AF13" i="7"/>
  <c r="AF14" i="7"/>
  <c r="AF15" i="7"/>
  <c r="AF16" i="7"/>
  <c r="AF17" i="7"/>
  <c r="AF18" i="7"/>
  <c r="AF19" i="7"/>
  <c r="AF20" i="7"/>
  <c r="AF21" i="7"/>
  <c r="AF22" i="7"/>
  <c r="AF23" i="7"/>
  <c r="AF24" i="7"/>
  <c r="AF25" i="7"/>
  <c r="AF26" i="7"/>
  <c r="AF27" i="7"/>
  <c r="AF28" i="7"/>
  <c r="AF29" i="7"/>
  <c r="AF30" i="7"/>
  <c r="AF31" i="7"/>
  <c r="AF32" i="7"/>
  <c r="AF33" i="7"/>
  <c r="AF34" i="7"/>
  <c r="AF35" i="7"/>
  <c r="AF36" i="7"/>
  <c r="AF37" i="7"/>
  <c r="AJ9" i="7"/>
  <c r="AJ10" i="7"/>
  <c r="AJ11" i="7"/>
  <c r="AJ12" i="7"/>
  <c r="AJ13" i="7"/>
  <c r="AJ14" i="7"/>
  <c r="AJ15" i="7"/>
  <c r="AJ16" i="7"/>
  <c r="AJ17" i="7"/>
  <c r="AJ18" i="7"/>
  <c r="AJ19" i="7"/>
  <c r="AJ20" i="7"/>
  <c r="AJ21" i="7"/>
  <c r="AJ22" i="7"/>
  <c r="AJ23" i="7"/>
  <c r="AJ24" i="7"/>
  <c r="AJ25" i="7"/>
  <c r="AJ26" i="7"/>
  <c r="AJ27" i="7"/>
  <c r="AJ28" i="7"/>
  <c r="AJ29" i="7"/>
  <c r="AJ30" i="7"/>
  <c r="AJ31" i="7"/>
  <c r="AJ32" i="7"/>
  <c r="AJ33" i="7"/>
  <c r="AJ34" i="7"/>
  <c r="AJ35" i="7"/>
  <c r="AJ36" i="7"/>
  <c r="AJ37" i="7"/>
  <c r="M38" i="7"/>
  <c r="C12" i="7" s="1"/>
  <c r="N38" i="7"/>
  <c r="D12" i="7" s="1"/>
  <c r="D62" i="4"/>
  <c r="C62" i="4"/>
  <c r="D61" i="4"/>
  <c r="C61" i="4"/>
  <c r="D60" i="4"/>
  <c r="C59" i="4"/>
  <c r="D58" i="4"/>
  <c r="C58" i="4"/>
  <c r="C57" i="4"/>
  <c r="C56" i="4"/>
  <c r="C39" i="4"/>
  <c r="P82" i="4"/>
  <c r="P74" i="4"/>
  <c r="X74" i="4"/>
  <c r="X82" i="4"/>
  <c r="AF82" i="4"/>
  <c r="AF74" i="4"/>
  <c r="AJ74" i="4"/>
  <c r="AJ82" i="4"/>
  <c r="AB82" i="4"/>
  <c r="AB74" i="4"/>
  <c r="T74" i="4"/>
  <c r="T82" i="4"/>
  <c r="L82" i="4"/>
  <c r="L74" i="4"/>
  <c r="AJ63" i="4"/>
  <c r="AJ55" i="4"/>
  <c r="AF55" i="4"/>
  <c r="AF63" i="4"/>
  <c r="AB63" i="4"/>
  <c r="AB55" i="4"/>
  <c r="X55" i="4"/>
  <c r="X63" i="4"/>
  <c r="T63" i="4"/>
  <c r="T55" i="4"/>
  <c r="P55" i="4"/>
  <c r="P63" i="4"/>
  <c r="L63" i="4"/>
  <c r="L55" i="4"/>
  <c r="P36" i="4"/>
  <c r="P44" i="4"/>
  <c r="T44" i="4"/>
  <c r="T36" i="4"/>
  <c r="X36" i="4"/>
  <c r="X44" i="4"/>
  <c r="AB44" i="4"/>
  <c r="AB36" i="4"/>
  <c r="AF36" i="4"/>
  <c r="AF44" i="4"/>
  <c r="AJ44" i="4"/>
  <c r="AJ36" i="4"/>
  <c r="AL46" i="4"/>
  <c r="D39" i="4" s="1"/>
  <c r="AK46" i="4"/>
  <c r="AH46" i="4"/>
  <c r="D38" i="4" s="1"/>
  <c r="AG46" i="4"/>
  <c r="C38" i="4" s="1"/>
  <c r="AD46" i="4"/>
  <c r="D37" i="4" s="1"/>
  <c r="AC46" i="4"/>
  <c r="C37" i="4" s="1"/>
  <c r="Z46" i="4"/>
  <c r="D43" i="4" s="1"/>
  <c r="Y46" i="4"/>
  <c r="C43" i="4" s="1"/>
  <c r="V46" i="4"/>
  <c r="D42" i="4" s="1"/>
  <c r="U46" i="4"/>
  <c r="C42" i="4" s="1"/>
  <c r="R46" i="4"/>
  <c r="D41" i="4" s="1"/>
  <c r="Q46" i="4"/>
  <c r="C41" i="4" s="1"/>
  <c r="N46" i="4"/>
  <c r="D40" i="4" s="1"/>
  <c r="M46" i="4"/>
  <c r="C40" i="4" s="1"/>
  <c r="L36" i="4"/>
  <c r="L44" i="4"/>
  <c r="P57" i="8" l="1"/>
  <c r="V57" i="8"/>
  <c r="B12" i="7"/>
  <c r="S57" i="8"/>
  <c r="AE57" i="8"/>
  <c r="AB36" i="10"/>
  <c r="AH36" i="10"/>
  <c r="AE36" i="10"/>
  <c r="S36" i="10"/>
  <c r="P36" i="10"/>
  <c r="Y36" i="10"/>
  <c r="V36" i="10"/>
  <c r="AB57" i="8"/>
  <c r="P36" i="8"/>
  <c r="AB36" i="8"/>
  <c r="S36" i="8"/>
  <c r="AE36" i="8"/>
  <c r="V36" i="8"/>
  <c r="AH36" i="8"/>
  <c r="B13" i="7"/>
  <c r="L2" i="9"/>
  <c r="M3" i="9" s="1"/>
  <c r="K2" i="9"/>
  <c r="AE14" i="8"/>
  <c r="AE12" i="8"/>
  <c r="AE11" i="8"/>
  <c r="AE10" i="8"/>
  <c r="AE9" i="8"/>
  <c r="AE8" i="8"/>
  <c r="AE7" i="8"/>
  <c r="AE6" i="8"/>
  <c r="AE4" i="8"/>
  <c r="Y14" i="8"/>
  <c r="Y12" i="8"/>
  <c r="Y11" i="8"/>
  <c r="Y10" i="8"/>
  <c r="Y9" i="8"/>
  <c r="Y8" i="8"/>
  <c r="Y7" i="8"/>
  <c r="Y6" i="8"/>
  <c r="Y4" i="8"/>
  <c r="AH14" i="8"/>
  <c r="AH12" i="8"/>
  <c r="AH11" i="8"/>
  <c r="AH10" i="8"/>
  <c r="AH9" i="8"/>
  <c r="AH8" i="8"/>
  <c r="AH7" i="8"/>
  <c r="AH6" i="8"/>
  <c r="AH4" i="8"/>
  <c r="AB14" i="8"/>
  <c r="AB12" i="8"/>
  <c r="AB11" i="8"/>
  <c r="AB10" i="8"/>
  <c r="AB9" i="8"/>
  <c r="AB8" i="8"/>
  <c r="AB7" i="8"/>
  <c r="AB6" i="8"/>
  <c r="AB4" i="8"/>
  <c r="V14" i="8"/>
  <c r="V12" i="8"/>
  <c r="V11" i="8"/>
  <c r="V10" i="8"/>
  <c r="V9" i="8"/>
  <c r="V8" i="8"/>
  <c r="V7" i="8"/>
  <c r="V6" i="8"/>
  <c r="V4" i="8"/>
  <c r="S14" i="8"/>
  <c r="S12" i="8"/>
  <c r="S11" i="8"/>
  <c r="S10" i="8"/>
  <c r="S9" i="8"/>
  <c r="S8" i="8"/>
  <c r="S7" i="8"/>
  <c r="S4" i="8"/>
  <c r="P14" i="8"/>
  <c r="P12" i="8"/>
  <c r="P11" i="8"/>
  <c r="P10" i="8"/>
  <c r="P9" i="8"/>
  <c r="P8" i="8"/>
  <c r="P7" i="8"/>
  <c r="P6" i="8"/>
  <c r="P4" i="8"/>
  <c r="D10" i="7"/>
  <c r="C10" i="7"/>
  <c r="B10" i="7"/>
  <c r="D15" i="7"/>
  <c r="C15" i="7"/>
  <c r="B15" i="7"/>
  <c r="D11" i="7"/>
  <c r="C11" i="7"/>
  <c r="B11" i="7"/>
  <c r="D9" i="7"/>
  <c r="C9" i="7"/>
  <c r="B9" i="7"/>
  <c r="D14" i="7"/>
  <c r="C14" i="7"/>
  <c r="B14" i="7"/>
  <c r="D13" i="7"/>
  <c r="C13" i="7"/>
  <c r="L17" i="7"/>
  <c r="I8" i="7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AJ7" i="7"/>
  <c r="AB7" i="7"/>
  <c r="X7" i="7"/>
  <c r="T7" i="7"/>
  <c r="P7" i="7"/>
  <c r="AE16" i="8" l="1"/>
  <c r="AB16" i="8"/>
  <c r="AH16" i="8"/>
  <c r="P16" i="8"/>
  <c r="S16" i="8"/>
  <c r="V16" i="8"/>
  <c r="Y16" i="8"/>
  <c r="AB40" i="7"/>
  <c r="AF40" i="7"/>
  <c r="AJ40" i="7"/>
  <c r="T40" i="7"/>
  <c r="X40" i="7"/>
  <c r="L40" i="7"/>
  <c r="P40" i="7"/>
  <c r="AB35" i="4"/>
  <c r="AB37" i="4"/>
  <c r="AB38" i="4"/>
  <c r="AB39" i="4"/>
  <c r="AB40" i="4"/>
  <c r="AB41" i="4"/>
  <c r="AB42" i="4"/>
  <c r="AB43" i="4"/>
  <c r="AB45" i="4"/>
  <c r="AJ83" i="4"/>
  <c r="AF83" i="4"/>
  <c r="AB83" i="4"/>
  <c r="X83" i="4"/>
  <c r="T83" i="4"/>
  <c r="P83" i="4"/>
  <c r="L83" i="4"/>
  <c r="AJ81" i="4"/>
  <c r="AF81" i="4"/>
  <c r="AB81" i="4"/>
  <c r="X81" i="4"/>
  <c r="T81" i="4"/>
  <c r="P81" i="4"/>
  <c r="L81" i="4"/>
  <c r="AJ80" i="4"/>
  <c r="AF80" i="4"/>
  <c r="AB80" i="4"/>
  <c r="X80" i="4"/>
  <c r="T80" i="4"/>
  <c r="P80" i="4"/>
  <c r="L80" i="4"/>
  <c r="AJ79" i="4"/>
  <c r="AF79" i="4"/>
  <c r="AB79" i="4"/>
  <c r="X79" i="4"/>
  <c r="T79" i="4"/>
  <c r="P79" i="4"/>
  <c r="L79" i="4"/>
  <c r="AJ78" i="4"/>
  <c r="AF78" i="4"/>
  <c r="AB78" i="4"/>
  <c r="X78" i="4"/>
  <c r="T78" i="4"/>
  <c r="P78" i="4"/>
  <c r="L78" i="4"/>
  <c r="AJ77" i="4"/>
  <c r="AF77" i="4"/>
  <c r="AB77" i="4"/>
  <c r="X77" i="4"/>
  <c r="T77" i="4"/>
  <c r="P77" i="4"/>
  <c r="L77" i="4"/>
  <c r="AJ76" i="4"/>
  <c r="AF76" i="4"/>
  <c r="AB76" i="4"/>
  <c r="X76" i="4"/>
  <c r="T76" i="4"/>
  <c r="P76" i="4"/>
  <c r="L76" i="4"/>
  <c r="AJ75" i="4"/>
  <c r="AF75" i="4"/>
  <c r="AB75" i="4"/>
  <c r="X75" i="4"/>
  <c r="T75" i="4"/>
  <c r="P75" i="4"/>
  <c r="L75" i="4"/>
  <c r="AJ73" i="4"/>
  <c r="AF73" i="4"/>
  <c r="AB73" i="4"/>
  <c r="X73" i="4"/>
  <c r="T73" i="4"/>
  <c r="P73" i="4"/>
  <c r="L73" i="4"/>
  <c r="P85" i="4" l="1" a="1"/>
  <c r="P85" i="4" s="1"/>
  <c r="E79" i="4" s="1"/>
  <c r="P84" i="4" a="1"/>
  <c r="P84" i="4" s="1"/>
  <c r="B79" i="4" s="1"/>
  <c r="T85" i="4" a="1"/>
  <c r="T85" i="4" s="1"/>
  <c r="E80" i="4" s="1"/>
  <c r="T84" i="4" a="1"/>
  <c r="T84" i="4" s="1"/>
  <c r="B80" i="4" s="1"/>
  <c r="X85" i="4" a="1"/>
  <c r="X85" i="4" s="1"/>
  <c r="E81" i="4" s="1"/>
  <c r="X84" i="4" a="1"/>
  <c r="X84" i="4" s="1"/>
  <c r="B81" i="4" s="1"/>
  <c r="AB85" i="4" a="1"/>
  <c r="AB85" i="4" s="1"/>
  <c r="E75" i="4" s="1"/>
  <c r="AB84" i="4" a="1"/>
  <c r="AB84" i="4" s="1"/>
  <c r="B75" i="4" s="1"/>
  <c r="AF85" i="4" a="1"/>
  <c r="AF85" i="4" s="1"/>
  <c r="E76" i="4" s="1"/>
  <c r="AF84" i="4" a="1"/>
  <c r="AF84" i="4" s="1"/>
  <c r="B76" i="4" s="1"/>
  <c r="AJ85" i="4" a="1"/>
  <c r="AJ85" i="4" s="1"/>
  <c r="E77" i="4" s="1"/>
  <c r="AJ84" i="4" a="1"/>
  <c r="AJ84" i="4" s="1"/>
  <c r="B77" i="4" s="1"/>
  <c r="AB47" i="4" a="1"/>
  <c r="AB47" i="4" s="1"/>
  <c r="E37" i="4" s="1"/>
  <c r="AB46" i="4" a="1"/>
  <c r="AB46" i="4" s="1"/>
  <c r="B37" i="4" s="1"/>
  <c r="L85" i="4" a="1"/>
  <c r="L85" i="4" s="1"/>
  <c r="E78" i="4" s="1"/>
  <c r="B78" i="4"/>
  <c r="C19" i="4"/>
  <c r="AD29" i="4" a="1"/>
  <c r="AD29" i="4" s="1"/>
  <c r="AD28" i="4" s="1"/>
  <c r="D19" i="4" s="1"/>
  <c r="AC29" i="4" a="1"/>
  <c r="AC29" i="4" s="1"/>
  <c r="AC28" i="4" s="1"/>
  <c r="R29" i="4" a="1"/>
  <c r="R29" i="4" s="1"/>
  <c r="R28" i="4" s="1"/>
  <c r="D23" i="4" s="1"/>
  <c r="Q29" i="4" a="1"/>
  <c r="Q29" i="4" s="1"/>
  <c r="Q28" i="4" s="1"/>
  <c r="C23" i="4" s="1"/>
  <c r="M29" i="4" a="1"/>
  <c r="M29" i="4" s="1"/>
  <c r="M28" i="4" s="1" a="1"/>
  <c r="M28" i="4" s="1"/>
  <c r="C22" i="4" s="1"/>
  <c r="AL29" i="4"/>
  <c r="AL28" i="4" s="1"/>
  <c r="D21" i="4" s="1"/>
  <c r="AK29" i="4"/>
  <c r="AK28" i="4" s="1"/>
  <c r="C21" i="4" s="1"/>
  <c r="AH29" i="4"/>
  <c r="AH28" i="4" s="1"/>
  <c r="D20" i="4" s="1"/>
  <c r="AG29" i="4"/>
  <c r="AG28" i="4" s="1"/>
  <c r="C20" i="4" s="1"/>
  <c r="Z29" i="4"/>
  <c r="Z28" i="4" s="1"/>
  <c r="D25" i="4" s="1"/>
  <c r="Y29" i="4"/>
  <c r="Y28" i="4" s="1"/>
  <c r="C25" i="4" s="1"/>
  <c r="V29" i="4"/>
  <c r="V28" i="4" s="1"/>
  <c r="D24" i="4" s="1"/>
  <c r="U29" i="4"/>
  <c r="U28" i="4" s="1"/>
  <c r="C24" i="4" s="1"/>
  <c r="N29" i="4"/>
  <c r="N28" i="4" s="1"/>
  <c r="D22" i="4" s="1"/>
  <c r="AJ27" i="4"/>
  <c r="AF27" i="4"/>
  <c r="AB27" i="4"/>
  <c r="X27" i="4"/>
  <c r="T27" i="4"/>
  <c r="P27" i="4"/>
  <c r="L27" i="4"/>
  <c r="AJ25" i="4"/>
  <c r="AF25" i="4"/>
  <c r="AB25" i="4"/>
  <c r="X25" i="4"/>
  <c r="T25" i="4"/>
  <c r="P25" i="4"/>
  <c r="L25" i="4"/>
  <c r="AJ24" i="4"/>
  <c r="AF24" i="4"/>
  <c r="AB24" i="4"/>
  <c r="X24" i="4"/>
  <c r="T24" i="4"/>
  <c r="P24" i="4"/>
  <c r="L24" i="4"/>
  <c r="AJ23" i="4"/>
  <c r="AF23" i="4"/>
  <c r="AB23" i="4"/>
  <c r="X23" i="4"/>
  <c r="T23" i="4"/>
  <c r="P23" i="4"/>
  <c r="L23" i="4"/>
  <c r="AJ22" i="4"/>
  <c r="AF22" i="4"/>
  <c r="AB22" i="4"/>
  <c r="X22" i="4"/>
  <c r="T22" i="4"/>
  <c r="P22" i="4"/>
  <c r="L22" i="4"/>
  <c r="AJ21" i="4"/>
  <c r="AF21" i="4"/>
  <c r="AB21" i="4"/>
  <c r="X21" i="4"/>
  <c r="T21" i="4"/>
  <c r="T28" i="4" s="1" a="1"/>
  <c r="P21" i="4"/>
  <c r="L21" i="4"/>
  <c r="AJ20" i="4"/>
  <c r="AF20" i="4"/>
  <c r="AB20" i="4"/>
  <c r="X20" i="4"/>
  <c r="T20" i="4"/>
  <c r="P20" i="4"/>
  <c r="L20" i="4"/>
  <c r="AJ19" i="4"/>
  <c r="AF19" i="4"/>
  <c r="AB19" i="4"/>
  <c r="X19" i="4"/>
  <c r="T19" i="4"/>
  <c r="P19" i="4"/>
  <c r="L19" i="4"/>
  <c r="L28" i="4" s="1" a="1"/>
  <c r="L28" i="4" s="1"/>
  <c r="B22" i="4" s="1"/>
  <c r="AJ17" i="4"/>
  <c r="AF17" i="4"/>
  <c r="AB17" i="4"/>
  <c r="X17" i="4"/>
  <c r="T17" i="4"/>
  <c r="P17" i="4"/>
  <c r="L17" i="4"/>
  <c r="T35" i="4"/>
  <c r="T37" i="4"/>
  <c r="T38" i="4"/>
  <c r="T39" i="4"/>
  <c r="T40" i="4"/>
  <c r="T41" i="4"/>
  <c r="T42" i="4"/>
  <c r="T43" i="4"/>
  <c r="T45" i="4"/>
  <c r="AJ64" i="4"/>
  <c r="AF64" i="4"/>
  <c r="AB64" i="4"/>
  <c r="X64" i="4"/>
  <c r="T64" i="4"/>
  <c r="P64" i="4"/>
  <c r="L64" i="4"/>
  <c r="AJ62" i="4"/>
  <c r="AF62" i="4"/>
  <c r="AB62" i="4"/>
  <c r="X62" i="4"/>
  <c r="T62" i="4"/>
  <c r="P62" i="4"/>
  <c r="L62" i="4"/>
  <c r="AJ61" i="4"/>
  <c r="AF61" i="4"/>
  <c r="AB61" i="4"/>
  <c r="X61" i="4"/>
  <c r="T61" i="4"/>
  <c r="P61" i="4"/>
  <c r="L61" i="4"/>
  <c r="AJ60" i="4"/>
  <c r="AF60" i="4"/>
  <c r="AB60" i="4"/>
  <c r="X60" i="4"/>
  <c r="T60" i="4"/>
  <c r="P60" i="4"/>
  <c r="L60" i="4"/>
  <c r="AJ59" i="4"/>
  <c r="AF59" i="4"/>
  <c r="AB59" i="4"/>
  <c r="X59" i="4"/>
  <c r="T59" i="4"/>
  <c r="P59" i="4"/>
  <c r="L59" i="4"/>
  <c r="AJ58" i="4"/>
  <c r="AF58" i="4"/>
  <c r="AB58" i="4"/>
  <c r="X58" i="4"/>
  <c r="T58" i="4"/>
  <c r="P58" i="4"/>
  <c r="L58" i="4"/>
  <c r="AJ57" i="4"/>
  <c r="AF57" i="4"/>
  <c r="AB57" i="4"/>
  <c r="X57" i="4"/>
  <c r="T57" i="4"/>
  <c r="P57" i="4"/>
  <c r="L57" i="4"/>
  <c r="AJ56" i="4"/>
  <c r="AF56" i="4"/>
  <c r="AB56" i="4"/>
  <c r="X56" i="4"/>
  <c r="T56" i="4"/>
  <c r="P56" i="4"/>
  <c r="L56" i="4"/>
  <c r="AJ54" i="4"/>
  <c r="AF54" i="4"/>
  <c r="AB54" i="4"/>
  <c r="X54" i="4"/>
  <c r="T54" i="4"/>
  <c r="P54" i="4"/>
  <c r="L54" i="4"/>
  <c r="AJ45" i="4"/>
  <c r="AJ43" i="4"/>
  <c r="AJ42" i="4"/>
  <c r="AJ41" i="4"/>
  <c r="AJ40" i="4"/>
  <c r="AJ39" i="4"/>
  <c r="AJ38" i="4"/>
  <c r="AJ37" i="4"/>
  <c r="AJ35" i="4"/>
  <c r="AF45" i="4"/>
  <c r="AF43" i="4"/>
  <c r="AF42" i="4"/>
  <c r="AF41" i="4"/>
  <c r="AF40" i="4"/>
  <c r="AF39" i="4"/>
  <c r="AF38" i="4"/>
  <c r="AF37" i="4"/>
  <c r="AF35" i="4"/>
  <c r="X45" i="4"/>
  <c r="X43" i="4"/>
  <c r="X42" i="4"/>
  <c r="X41" i="4"/>
  <c r="X40" i="4"/>
  <c r="X39" i="4"/>
  <c r="X38" i="4"/>
  <c r="X37" i="4"/>
  <c r="X35" i="4"/>
  <c r="P45" i="4"/>
  <c r="P43" i="4"/>
  <c r="P42" i="4"/>
  <c r="P41" i="4"/>
  <c r="P40" i="4"/>
  <c r="P39" i="4"/>
  <c r="P38" i="4"/>
  <c r="P37" i="4"/>
  <c r="P35" i="4"/>
  <c r="L45" i="4"/>
  <c r="L43" i="4"/>
  <c r="L42" i="4"/>
  <c r="L41" i="4"/>
  <c r="L40" i="4"/>
  <c r="L39" i="4"/>
  <c r="L38" i="4"/>
  <c r="L37" i="4"/>
  <c r="L35" i="4"/>
  <c r="P66" i="4" l="1" a="1"/>
  <c r="P66" i="4" s="1"/>
  <c r="E60" i="4" s="1"/>
  <c r="P65" i="4" a="1"/>
  <c r="P65" i="4" s="1"/>
  <c r="B60" i="4" s="1"/>
  <c r="T66" i="4" a="1"/>
  <c r="T66" i="4" s="1"/>
  <c r="E61" i="4" s="1"/>
  <c r="T65" i="4" a="1"/>
  <c r="T65" i="4" s="1"/>
  <c r="B61" i="4" s="1"/>
  <c r="X66" i="4" a="1"/>
  <c r="X66" i="4" s="1"/>
  <c r="E62" i="4" s="1"/>
  <c r="X65" i="4" a="1"/>
  <c r="X65" i="4" s="1"/>
  <c r="B62" i="4" s="1"/>
  <c r="L66" i="4" a="1"/>
  <c r="L66" i="4" s="1"/>
  <c r="E59" i="4" s="1"/>
  <c r="L65" i="4" a="1"/>
  <c r="L65" i="4" s="1"/>
  <c r="B59" i="4" s="1"/>
  <c r="AB66" i="4" a="1"/>
  <c r="AB66" i="4" s="1"/>
  <c r="E56" i="4" s="1"/>
  <c r="AB65" i="4" a="1"/>
  <c r="AB65" i="4" s="1"/>
  <c r="B56" i="4" s="1"/>
  <c r="AF66" i="4" a="1"/>
  <c r="AF66" i="4" s="1"/>
  <c r="E57" i="4" s="1"/>
  <c r="AF65" i="4" a="1"/>
  <c r="AF65" i="4" s="1"/>
  <c r="B57" i="4" s="1"/>
  <c r="AF47" i="4" a="1"/>
  <c r="AF47" i="4" s="1"/>
  <c r="E38" i="4" s="1"/>
  <c r="AF46" i="4" a="1"/>
  <c r="AF46" i="4" s="1"/>
  <c r="B38" i="4" s="1"/>
  <c r="L47" i="4" a="1"/>
  <c r="L47" i="4" s="1"/>
  <c r="E40" i="4" s="1"/>
  <c r="L46" i="4" a="1"/>
  <c r="L46" i="4" s="1"/>
  <c r="B40" i="4" s="1"/>
  <c r="P47" i="4" a="1"/>
  <c r="P47" i="4" s="1"/>
  <c r="E41" i="4" s="1"/>
  <c r="P46" i="4" a="1"/>
  <c r="P46" i="4" s="1"/>
  <c r="B41" i="4" s="1"/>
  <c r="AJ66" i="4" a="1"/>
  <c r="AJ66" i="4" s="1"/>
  <c r="E58" i="4" s="1"/>
  <c r="AJ65" i="4" a="1"/>
  <c r="AJ65" i="4" s="1"/>
  <c r="B58" i="4" s="1"/>
  <c r="AJ47" i="4" a="1"/>
  <c r="AJ47" i="4" s="1"/>
  <c r="E39" i="4" s="1"/>
  <c r="AJ46" i="4" a="1"/>
  <c r="AJ46" i="4" s="1"/>
  <c r="B39" i="4" s="1"/>
  <c r="X47" i="4" a="1"/>
  <c r="X47" i="4" s="1"/>
  <c r="E43" i="4" s="1"/>
  <c r="X46" i="4" a="1"/>
  <c r="X46" i="4" s="1"/>
  <c r="B43" i="4" s="1"/>
  <c r="T46" i="4" a="1"/>
  <c r="T46" i="4" s="1"/>
  <c r="B42" i="4" s="1"/>
  <c r="T47" i="4" a="1"/>
  <c r="T47" i="4" s="1"/>
  <c r="E42" i="4" s="1"/>
  <c r="P28" i="4" a="1"/>
  <c r="AF28" i="4" a="1"/>
  <c r="AJ28" i="4" a="1"/>
  <c r="AJ28" i="4" s="1"/>
  <c r="B21" i="4" s="1"/>
  <c r="L30" i="4"/>
  <c r="AJ30" i="4"/>
  <c r="AF28" i="4"/>
  <c r="B20" i="4" s="1"/>
  <c r="AB30" i="4"/>
  <c r="T28" i="4"/>
  <c r="B24" i="4" s="1"/>
  <c r="P28" i="4"/>
  <c r="B23" i="4" s="1"/>
  <c r="T30" i="4"/>
  <c r="X30" i="4"/>
  <c r="P29" i="4"/>
  <c r="AF29" i="4"/>
  <c r="X29" i="4"/>
  <c r="X28" i="4" a="1"/>
  <c r="X28" i="4" s="1"/>
  <c r="B25" i="4" s="1"/>
  <c r="AB28" i="4" a="1"/>
  <c r="AB28" i="4" s="1"/>
  <c r="B19" i="4" s="1"/>
  <c r="L29" i="4"/>
  <c r="AB29" i="4"/>
  <c r="T29" i="4"/>
  <c r="AJ29" i="4"/>
  <c r="P30" i="4"/>
  <c r="AF30" i="4"/>
  <c r="T4" i="3"/>
  <c r="R8" i="3"/>
  <c r="T8" i="3" s="1"/>
  <c r="R7" i="3"/>
  <c r="S7" i="3" s="1"/>
  <c r="R6" i="3"/>
  <c r="T6" i="3" s="1"/>
  <c r="R5" i="3"/>
  <c r="T5" i="3" s="1"/>
  <c r="R4" i="3"/>
  <c r="G5" i="3"/>
  <c r="U4" i="2"/>
  <c r="T8" i="2"/>
  <c r="S8" i="2"/>
  <c r="S7" i="2"/>
  <c r="T7" i="2" s="1"/>
  <c r="S6" i="2"/>
  <c r="T6" i="2" s="1"/>
  <c r="S5" i="2"/>
  <c r="T5" i="2" s="1"/>
  <c r="S4" i="2"/>
  <c r="T4" i="2" s="1"/>
  <c r="G8" i="3"/>
  <c r="G7" i="3"/>
  <c r="G6" i="3"/>
  <c r="G4" i="3"/>
  <c r="I12" i="3"/>
  <c r="U5" i="2" l="1"/>
  <c r="U8" i="2"/>
  <c r="T7" i="3"/>
  <c r="U7" i="2"/>
  <c r="S8" i="3"/>
  <c r="U6" i="2"/>
  <c r="S5" i="3"/>
  <c r="S6" i="3"/>
  <c r="S4" i="3"/>
  <c r="H8" i="3"/>
  <c r="H7" i="3"/>
  <c r="H6" i="3"/>
  <c r="H5" i="3"/>
  <c r="H4" i="3"/>
  <c r="H7" i="2"/>
  <c r="H6" i="2"/>
  <c r="G7" i="2"/>
  <c r="G6" i="2"/>
  <c r="G5" i="2"/>
  <c r="H5" i="2" s="1"/>
  <c r="G4" i="2"/>
  <c r="H4" i="2" s="1"/>
  <c r="G3" i="2"/>
  <c r="H3" i="2" s="1"/>
  <c r="I10" i="2"/>
  <c r="I8" i="3" l="1"/>
  <c r="I7" i="3"/>
  <c r="I6" i="3"/>
  <c r="I5" i="3"/>
  <c r="I4" i="3" l="1"/>
  <c r="I7" i="2" l="1"/>
  <c r="I4" i="2"/>
  <c r="I6" i="2"/>
  <c r="I5" i="2"/>
  <c r="I3" i="2"/>
  <c r="N40" i="1" l="1"/>
  <c r="J59" i="1"/>
  <c r="J62" i="1"/>
  <c r="J61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K45" i="1" s="1"/>
  <c r="J44" i="1"/>
  <c r="J43" i="1"/>
  <c r="J42" i="1"/>
  <c r="J41" i="1"/>
  <c r="J40" i="1"/>
  <c r="J39" i="1"/>
  <c r="J38" i="1"/>
  <c r="J37" i="1"/>
  <c r="K38" i="1" s="1"/>
  <c r="J36" i="1"/>
  <c r="J35" i="1"/>
  <c r="J34" i="1"/>
  <c r="J33" i="1"/>
  <c r="J32" i="1"/>
  <c r="J31" i="1"/>
  <c r="J30" i="1"/>
  <c r="J29" i="1"/>
  <c r="K29" i="1" s="1"/>
  <c r="J28" i="1"/>
  <c r="J27" i="1"/>
  <c r="J26" i="1"/>
  <c r="J25" i="1"/>
  <c r="J24" i="1"/>
  <c r="J23" i="1"/>
  <c r="J22" i="1"/>
  <c r="J21" i="1"/>
  <c r="K21" i="1" s="1"/>
  <c r="J20" i="1"/>
  <c r="J19" i="1"/>
  <c r="J18" i="1"/>
  <c r="J17" i="1"/>
  <c r="J16" i="1"/>
  <c r="J15" i="1"/>
  <c r="J14" i="1"/>
  <c r="J13" i="1"/>
  <c r="K13" i="1" s="1"/>
  <c r="J12" i="1"/>
  <c r="J11" i="1"/>
  <c r="J10" i="1"/>
  <c r="J9" i="1"/>
  <c r="K9" i="1" s="1"/>
  <c r="J7" i="1"/>
  <c r="K8" i="1" s="1"/>
  <c r="J6" i="1"/>
  <c r="K12" i="1" l="1"/>
  <c r="K20" i="1"/>
  <c r="K28" i="1"/>
  <c r="K36" i="1"/>
  <c r="K44" i="1"/>
  <c r="K52" i="1"/>
  <c r="K62" i="1"/>
  <c r="K53" i="1"/>
  <c r="K59" i="1"/>
  <c r="K14" i="1"/>
  <c r="K22" i="1"/>
  <c r="K30" i="1"/>
  <c r="K46" i="1"/>
  <c r="K54" i="1"/>
  <c r="K39" i="1"/>
  <c r="K24" i="1"/>
  <c r="K37" i="1"/>
  <c r="K15" i="1"/>
  <c r="K23" i="1"/>
  <c r="K31" i="1"/>
  <c r="K47" i="1"/>
  <c r="K55" i="1"/>
  <c r="K16" i="1"/>
  <c r="K32" i="1"/>
  <c r="K40" i="1"/>
  <c r="K48" i="1"/>
  <c r="K56" i="1"/>
  <c r="K17" i="1"/>
  <c r="K25" i="1"/>
  <c r="K33" i="1"/>
  <c r="K41" i="1"/>
  <c r="K49" i="1"/>
  <c r="K57" i="1"/>
  <c r="K10" i="1"/>
  <c r="K18" i="1"/>
  <c r="K26" i="1"/>
  <c r="K34" i="1"/>
  <c r="K42" i="1"/>
  <c r="K50" i="1"/>
  <c r="K58" i="1"/>
  <c r="K11" i="1"/>
  <c r="K19" i="1"/>
  <c r="K27" i="1"/>
  <c r="K35" i="1"/>
  <c r="K43" i="1"/>
  <c r="K51" i="1"/>
  <c r="K7" i="1"/>
  <c r="L42" i="1"/>
  <c r="J60" i="1"/>
  <c r="N41" i="1" l="1"/>
  <c r="O41" i="1" s="1"/>
  <c r="K60" i="1"/>
  <c r="K61" i="1"/>
  <c r="H61" i="1"/>
  <c r="J63" i="1" s="1"/>
  <c r="K63" i="1" s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B4" i="1"/>
  <c r="B7" i="1" s="1"/>
  <c r="H62" i="1" l="1"/>
  <c r="J64" i="1" s="1"/>
  <c r="K64" i="1" s="1"/>
  <c r="L1" i="1" s="1"/>
</calcChain>
</file>

<file path=xl/sharedStrings.xml><?xml version="1.0" encoding="utf-8"?>
<sst xmlns="http://schemas.openxmlformats.org/spreadsheetml/2006/main" count="794" uniqueCount="212">
  <si>
    <t>step pos</t>
  </si>
  <si>
    <t>total steps</t>
  </si>
  <si>
    <t>stroke</t>
  </si>
  <si>
    <t>stepsize</t>
  </si>
  <si>
    <t>rod bottom</t>
  </si>
  <si>
    <t>pos</t>
  </si>
  <si>
    <t>delta</t>
  </si>
  <si>
    <t>new pos</t>
  </si>
  <si>
    <t>new delta</t>
  </si>
  <si>
    <t>case</t>
  </si>
  <si>
    <t>keff diff</t>
  </si>
  <si>
    <t>power</t>
  </si>
  <si>
    <t>outers</t>
  </si>
  <si>
    <t>runtime</t>
  </si>
  <si>
    <t>ratio</t>
  </si>
  <si>
    <t>ref</t>
  </si>
  <si>
    <t>none</t>
  </si>
  <si>
    <t>poly</t>
  </si>
  <si>
    <t>subplane</t>
  </si>
  <si>
    <t>cpm</t>
  </si>
  <si>
    <t>rms</t>
  </si>
  <si>
    <t>max</t>
  </si>
  <si>
    <t>n/a</t>
  </si>
  <si>
    <t>CMFD iters</t>
  </si>
  <si>
    <t>MG-CMFD</t>
  </si>
  <si>
    <t>core-hours</t>
  </si>
  <si>
    <t>Plane 32 only</t>
  </si>
  <si>
    <t>Plane 32 Only</t>
  </si>
  <si>
    <t>Rod Position</t>
  </si>
  <si>
    <t>Reference</t>
  </si>
  <si>
    <t>Subray-0</t>
  </si>
  <si>
    <t>Subray-1</t>
  </si>
  <si>
    <t>Subray-2</t>
  </si>
  <si>
    <t>Subray-3</t>
  </si>
  <si>
    <t>None</t>
  </si>
  <si>
    <t>Subplane</t>
  </si>
  <si>
    <t>SCP</t>
  </si>
  <si>
    <t>UO2 assembly</t>
  </si>
  <si>
    <t>Pin Powers</t>
  </si>
  <si>
    <t>RMS</t>
  </si>
  <si>
    <t>Max</t>
  </si>
  <si>
    <t>k-eff</t>
  </si>
  <si>
    <t>Value</t>
  </si>
  <si>
    <t>Diff.</t>
  </si>
  <si>
    <t>Abs. Average</t>
  </si>
  <si>
    <t>Core A00B10C10</t>
  </si>
  <si>
    <t>Average</t>
  </si>
  <si>
    <t>stdev</t>
  </si>
  <si>
    <t>3x3</t>
  </si>
  <si>
    <t xml:space="preserve">c5g7_3x3_ref_00:     k-eff </t>
  </si>
  <si>
    <t xml:space="preserve">c5g7_3x3_ref_02:     k-eff </t>
  </si>
  <si>
    <t xml:space="preserve">c5g7_3x3_ref_03:     k-eff </t>
  </si>
  <si>
    <t xml:space="preserve">c5g7_3x3_ref_04:     k-eff </t>
  </si>
  <si>
    <t xml:space="preserve">c5g7_3x3_ref_05:     k-eff </t>
  </si>
  <si>
    <t xml:space="preserve">c5g7_3x3_ref_06:     k-eff </t>
  </si>
  <si>
    <t xml:space="preserve">c5g7_3x3_ref_07:     k-eff </t>
  </si>
  <si>
    <t xml:space="preserve">c5g7_3x3_ref_08:     k-eff </t>
  </si>
  <si>
    <t xml:space="preserve">c5g7_3x3_ref_10:     k-eff </t>
  </si>
  <si>
    <t xml:space="preserve">c5g7_3x3_ref_01:     k-eff </t>
  </si>
  <si>
    <t xml:space="preserve">c5g7_3x3_ref_09:     k-eff </t>
  </si>
  <si>
    <t>RMS:</t>
  </si>
  <si>
    <t>k-eff Diff.</t>
  </si>
  <si>
    <t>Subplane+CP</t>
  </si>
  <si>
    <t>Core A10B10C00</t>
  </si>
  <si>
    <t>Assembly</t>
  </si>
  <si>
    <t>iterations</t>
  </si>
  <si>
    <t>time</t>
  </si>
  <si>
    <t>reference</t>
  </si>
  <si>
    <t>Speedup</t>
  </si>
  <si>
    <t>AVERAGE</t>
  </si>
  <si>
    <t>of</t>
  </si>
  <si>
    <t>Average 1-9</t>
  </si>
  <si>
    <t>Average 2-8</t>
  </si>
  <si>
    <t>A00B10C10</t>
  </si>
  <si>
    <t>11:08.86</t>
  </si>
  <si>
    <t>11:05.37</t>
  </si>
  <si>
    <t>13:53.21</t>
  </si>
  <si>
    <t>14:01.67</t>
  </si>
  <si>
    <t>14:25.95</t>
  </si>
  <si>
    <t>14:07.47</t>
  </si>
  <si>
    <t>13:55.97</t>
  </si>
  <si>
    <t>14:11.77</t>
  </si>
  <si>
    <t>13:57.53</t>
  </si>
  <si>
    <t>15:23.78</t>
  </si>
  <si>
    <t>14:39.52</t>
  </si>
  <si>
    <t>15:03.20</t>
  </si>
  <si>
    <t>15:32.05</t>
  </si>
  <si>
    <t>13:47.86</t>
  </si>
  <si>
    <t>13:59.95</t>
  </si>
  <si>
    <t>15:24.52</t>
  </si>
  <si>
    <t>15:25.82</t>
  </si>
  <si>
    <t>15:29.37</t>
  </si>
  <si>
    <t>15:20.97</t>
  </si>
  <si>
    <t>13:33.38</t>
  </si>
  <si>
    <t>13:01.62</t>
  </si>
  <si>
    <t>13:32.05</t>
  </si>
  <si>
    <t>15:34.94</t>
  </si>
  <si>
    <t>17:02.60</t>
  </si>
  <si>
    <t>12:29.21</t>
  </si>
  <si>
    <t>11:57.81</t>
  </si>
  <si>
    <t>13:50.78</t>
  </si>
  <si>
    <t>13:52.30</t>
  </si>
  <si>
    <t>12:14.50</t>
  </si>
  <si>
    <t>13:28.55</t>
  </si>
  <si>
    <t>13:39.04</t>
  </si>
  <si>
    <t>13:44.42</t>
  </si>
  <si>
    <t>09:00.17</t>
  </si>
  <si>
    <t>09:05.88</t>
  </si>
  <si>
    <t>09:32.75</t>
  </si>
  <si>
    <t>09:56.95</t>
  </si>
  <si>
    <t>07:54.57</t>
  </si>
  <si>
    <t>08:10.68</t>
  </si>
  <si>
    <t>05:51.06</t>
  </si>
  <si>
    <t>06:54.39</t>
  </si>
  <si>
    <t>06:44.13</t>
  </si>
  <si>
    <t>06:03.76</t>
  </si>
  <si>
    <t>05:50.51</t>
  </si>
  <si>
    <t>06:19.52</t>
  </si>
  <si>
    <t>11:59.05</t>
  </si>
  <si>
    <t>08:05.52</t>
  </si>
  <si>
    <t>11:40.19</t>
  </si>
  <si>
    <t>07:18.69</t>
  </si>
  <si>
    <t>06:36.29</t>
  </si>
  <si>
    <t>07:22.31</t>
  </si>
  <si>
    <t>06:27.50</t>
  </si>
  <si>
    <t>06:38.25</t>
  </si>
  <si>
    <t>06:35.18</t>
  </si>
  <si>
    <t>08:02.84</t>
  </si>
  <si>
    <t>13:35.69</t>
  </si>
  <si>
    <t>07:05.30</t>
  </si>
  <si>
    <t>08:02.21</t>
  </si>
  <si>
    <t>08:42.76</t>
  </si>
  <si>
    <t>06:43.04</t>
  </si>
  <si>
    <t>07:46.92</t>
  </si>
  <si>
    <t>07:42.06</t>
  </si>
  <si>
    <t>06:32.27</t>
  </si>
  <si>
    <t>11:09.00</t>
  </si>
  <si>
    <t>11:03.15</t>
  </si>
  <si>
    <t>10:47.30</t>
  </si>
  <si>
    <t>09:44.85</t>
  </si>
  <si>
    <t>09:57.62</t>
  </si>
  <si>
    <t>09:12.74</t>
  </si>
  <si>
    <t>15:22.08</t>
  </si>
  <si>
    <t>09:35.38</t>
  </si>
  <si>
    <t>16:38.45</t>
  </si>
  <si>
    <t>12:17.14</t>
  </si>
  <si>
    <t>10:56.49</t>
  </si>
  <si>
    <t>09:08.38</t>
  </si>
  <si>
    <t>11:51.99</t>
  </si>
  <si>
    <t>11:06.21</t>
  </si>
  <si>
    <t>11:26.74</t>
  </si>
  <si>
    <t>08:11.27</t>
  </si>
  <si>
    <t>12:16.38</t>
  </si>
  <si>
    <t>12:28.64</t>
  </si>
  <si>
    <t>10:16.63</t>
  </si>
  <si>
    <t>10:03.39</t>
  </si>
  <si>
    <t>09:48.38</t>
  </si>
  <si>
    <t>10:09.46</t>
  </si>
  <si>
    <t>08:56.63</t>
  </si>
  <si>
    <t>07:05.08</t>
  </si>
  <si>
    <t>06:04.67</t>
  </si>
  <si>
    <t>11:52.58</t>
  </si>
  <si>
    <t>06:03.09</t>
  </si>
  <si>
    <t>05:58.07</t>
  </si>
  <si>
    <t>05:33.16</t>
  </si>
  <si>
    <t>06:11.97</t>
  </si>
  <si>
    <t>11:52.47</t>
  </si>
  <si>
    <t>08:16.50</t>
  </si>
  <si>
    <t>11:43.26</t>
  </si>
  <si>
    <t>05:37.10</t>
  </si>
  <si>
    <t>06:05.12</t>
  </si>
  <si>
    <t>06:44.22</t>
  </si>
  <si>
    <t>05:39.52</t>
  </si>
  <si>
    <t>05:40.63</t>
  </si>
  <si>
    <t>06:58.95</t>
  </si>
  <si>
    <t>07:14.77</t>
  </si>
  <si>
    <t>07:56.83</t>
  </si>
  <si>
    <t>06:59.53</t>
  </si>
  <si>
    <t>08:15.15</t>
  </si>
  <si>
    <t>07:13.64</t>
  </si>
  <si>
    <t>07:50.74</t>
  </si>
  <si>
    <t>07:44.34</t>
  </si>
  <si>
    <t>05:04.85</t>
  </si>
  <si>
    <t>04:43.43</t>
  </si>
  <si>
    <t>04:40.30</t>
  </si>
  <si>
    <t>04:43.60</t>
  </si>
  <si>
    <t>05:45.35</t>
  </si>
  <si>
    <t>05:43.45</t>
  </si>
  <si>
    <t>06:05.07</t>
  </si>
  <si>
    <t>05:53.27</t>
  </si>
  <si>
    <t>05:48.94</t>
  </si>
  <si>
    <t>04:57.95</t>
  </si>
  <si>
    <t>03:34.61</t>
  </si>
  <si>
    <t>03:48.66</t>
  </si>
  <si>
    <t>04:40.32</t>
  </si>
  <si>
    <t>03:56.15</t>
  </si>
  <si>
    <t>07:09.41</t>
  </si>
  <si>
    <t>07:04.27</t>
  </si>
  <si>
    <t>07:23.07</t>
  </si>
  <si>
    <t>06:37.23</t>
  </si>
  <si>
    <t>06:31.49</t>
  </si>
  <si>
    <t>06:45.60</t>
  </si>
  <si>
    <t>07:20.38</t>
  </si>
  <si>
    <t>05:53.46</t>
  </si>
  <si>
    <t>05:43.51</t>
  </si>
  <si>
    <t>04:48.19</t>
  </si>
  <si>
    <t>05:46.12</t>
  </si>
  <si>
    <t>05:23.90</t>
  </si>
  <si>
    <t>05:53.14</t>
  </si>
  <si>
    <t>05:41.55</t>
  </si>
  <si>
    <t>h5dump error</t>
  </si>
  <si>
    <t xml:space="preserve"> unable to get link info from "/STATE_0001/outers"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</si>
</sst>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##\%;[Red]\(0.##\%\)"/>
    <numFmt numFmtId="165" formatCode="0.00000"/>
    <numFmt numFmtId="166" formatCode="0.000"/>
    <numFmt numFmtId="167" formatCode="0.0"/>
  </numFmts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8">
    <xf numFmtId="0" fontId="0" fillId="0" borderId="0" xfId="0"/>
    <xf numFmtId="0" fontId="1" fillId="2" borderId="0" xfId="1"/>
    <xf numFmtId="1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3" fillId="4" borderId="2" xfId="3" applyBorder="1"/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5" fontId="3" fillId="4" borderId="2" xfId="3" applyNumberFormat="1" applyBorder="1"/>
    <xf numFmtId="165" fontId="2" fillId="3" borderId="1" xfId="2" applyNumberFormat="1" applyBorder="1"/>
    <xf numFmtId="165" fontId="2" fillId="3" borderId="1" xfId="2" applyNumberFormat="1" applyBorder="1" applyAlignment="1">
      <alignment horizontal="center" vertical="center"/>
    </xf>
    <xf numFmtId="165" fontId="1" fillId="2" borderId="0" xfId="1" applyNumberFormat="1"/>
    <xf numFmtId="165" fontId="1" fillId="2" borderId="0" xfId="1" applyNumberFormat="1" applyAlignment="1">
      <alignment horizontal="center" vertical="center"/>
    </xf>
    <xf numFmtId="1" fontId="2" fillId="3" borderId="1" xfId="2" applyNumberFormat="1" applyBorder="1"/>
    <xf numFmtId="1" fontId="2" fillId="3" borderId="1" xfId="2" applyNumberFormat="1" applyBorder="1" applyAlignment="1">
      <alignment horizontal="center" vertical="center"/>
    </xf>
    <xf numFmtId="1" fontId="3" fillId="4" borderId="2" xfId="3" applyNumberFormat="1" applyBorder="1"/>
    <xf numFmtId="1" fontId="1" fillId="2" borderId="0" xfId="1" applyNumberFormat="1"/>
    <xf numFmtId="1" fontId="1" fillId="2" borderId="0" xfId="1" applyNumberFormat="1" applyAlignment="1">
      <alignment horizontal="center" vertical="center"/>
    </xf>
    <xf numFmtId="2" fontId="2" fillId="3" borderId="1" xfId="2" applyNumberFormat="1" applyBorder="1"/>
    <xf numFmtId="2" fontId="2" fillId="3" borderId="1" xfId="2" applyNumberFormat="1" applyBorder="1" applyAlignment="1">
      <alignment horizontal="center"/>
    </xf>
    <xf numFmtId="2" fontId="3" fillId="4" borderId="2" xfId="3" applyNumberFormat="1" applyBorder="1"/>
    <xf numFmtId="2" fontId="1" fillId="2" borderId="0" xfId="1" applyNumberFormat="1"/>
    <xf numFmtId="2" fontId="1" fillId="2" borderId="0" xfId="1" applyNumberFormat="1" applyAlignment="1">
      <alignment horizontal="center"/>
    </xf>
    <xf numFmtId="0" fontId="3" fillId="4" borderId="0" xfId="3"/>
    <xf numFmtId="2" fontId="0" fillId="0" borderId="0" xfId="0" applyNumberFormat="1"/>
    <xf numFmtId="0" fontId="0" fillId="0" borderId="0" xfId="0" applyNumberFormat="1"/>
    <xf numFmtId="49" fontId="0" fillId="0" borderId="0" xfId="0" applyNumberFormat="1"/>
    <xf numFmtId="1" fontId="2" fillId="3" borderId="0" xfId="2" applyNumberFormat="1"/>
    <xf numFmtId="2" fontId="2" fillId="3" borderId="0" xfId="2" applyNumberFormat="1"/>
    <xf numFmtId="167" fontId="2" fillId="3" borderId="0" xfId="2" applyNumberFormat="1"/>
    <xf numFmtId="167" fontId="1" fillId="2" borderId="0" xfId="1" applyNumberFormat="1"/>
    <xf numFmtId="167" fontId="0" fillId="0" borderId="0" xfId="0" applyNumberFormat="1"/>
    <xf numFmtId="0" fontId="2" fillId="3" borderId="1" xfId="2" applyBorder="1" applyAlignment="1">
      <alignment horizontal="center"/>
    </xf>
    <xf numFmtId="0" fontId="2" fillId="3" borderId="1" xfId="2" applyBorder="1" applyAlignment="1">
      <alignment horizontal="center" vertical="center"/>
    </xf>
    <xf numFmtId="0" fontId="1" fillId="2" borderId="0" xfId="1" applyAlignment="1">
      <alignment horizontal="center"/>
    </xf>
    <xf numFmtId="166" fontId="2" fillId="3" borderId="1" xfId="2" applyNumberFormat="1" applyBorder="1" applyAlignment="1">
      <alignment horizontal="center"/>
    </xf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  <xf numFmtId="167" fontId="2" fillId="3" borderId="0" xfId="2" applyNumberFormat="1" applyAlignment="1">
      <alignment horizontal="center"/>
    </xf>
    <xf numFmtId="1" fontId="2" fillId="3" borderId="0" xfId="2" applyNumberFormat="1" applyAlignment="1">
      <alignment horizontal="center"/>
    </xf>
    <xf numFmtId="2" fontId="2" fillId="3" borderId="0" xfId="2" applyNumberFormat="1" applyAlignment="1">
      <alignment horizontal="center"/>
    </xf>
    <xf numFmtId="167" fontId="1" fillId="2" borderId="0" xfId="1" applyNumberFormat="1" applyAlignment="1">
      <alignment horizontal="center"/>
    </xf>
    <xf numFmtId="1" fontId="1" fillId="2" borderId="0" xfId="1" applyNumberFormat="1" applyAlignment="1">
      <alignment horizontal="center"/>
    </xf>
    <xf numFmtId="2" fontId="1" fillId="2" borderId="0" xfId="1" applyNumberFormat="1" applyAlignment="1">
      <alignment horizontal="center"/>
    </xf>
    <xf numFmtId="16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3" borderId="0" xfId="2" applyAlignment="1">
      <alignment horizontal="center"/>
    </xf>
  </cellXfs>
  <cellStyles count="4">
    <cellStyle name="Bad" xfId="1" builtinId="27"/>
    <cellStyle name="Good" xfId="2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4"/>
  <sheetViews>
    <sheetView workbookViewId="0">
      <selection activeCell="K8" sqref="K8"/>
    </sheetView>
  </sheetViews>
  <sheetFormatPr defaultRowHeight="15" x14ac:dyDescent="0.25"/>
  <cols>
    <col min="1" max="1" width="13" customWidth="1"/>
  </cols>
  <sheetData>
    <row r="1" spans="1:12" x14ac:dyDescent="0.25">
      <c r="A1" t="s">
        <v>0</v>
      </c>
      <c r="B1">
        <v>151</v>
      </c>
      <c r="H1" t="s">
        <v>5</v>
      </c>
      <c r="I1" t="s">
        <v>6</v>
      </c>
      <c r="J1" t="s">
        <v>7</v>
      </c>
      <c r="K1" t="s">
        <v>8</v>
      </c>
      <c r="L1">
        <f>COUNT(K2:K64)</f>
        <v>58</v>
      </c>
    </row>
    <row r="2" spans="1:12" x14ac:dyDescent="0.25">
      <c r="A2" t="s">
        <v>1</v>
      </c>
      <c r="B2">
        <v>230</v>
      </c>
    </row>
    <row r="3" spans="1:12" x14ac:dyDescent="0.25">
      <c r="A3" t="s">
        <v>2</v>
      </c>
      <c r="B3">
        <v>365.125</v>
      </c>
    </row>
    <row r="4" spans="1:12" x14ac:dyDescent="0.25">
      <c r="A4" t="s">
        <v>3</v>
      </c>
      <c r="B4">
        <f>B3/B2</f>
        <v>1.5874999999999999</v>
      </c>
    </row>
    <row r="5" spans="1:12" x14ac:dyDescent="0.25">
      <c r="A5" t="s">
        <v>4</v>
      </c>
      <c r="B5">
        <v>18.1875</v>
      </c>
    </row>
    <row r="6" spans="1:12" x14ac:dyDescent="0.25">
      <c r="H6">
        <v>-5</v>
      </c>
      <c r="J6">
        <f>H6</f>
        <v>-5</v>
      </c>
    </row>
    <row r="7" spans="1:12" x14ac:dyDescent="0.25">
      <c r="A7" t="s">
        <v>5</v>
      </c>
      <c r="B7">
        <f>B5+B1*B4</f>
        <v>257.89999999999998</v>
      </c>
      <c r="H7">
        <v>0</v>
      </c>
      <c r="I7">
        <v>5</v>
      </c>
      <c r="J7">
        <f t="shared" ref="J7" si="0">H7</f>
        <v>0</v>
      </c>
      <c r="K7">
        <f>J7-J6</f>
        <v>5</v>
      </c>
    </row>
    <row r="8" spans="1:12" x14ac:dyDescent="0.25">
      <c r="H8">
        <v>11.951000000000001</v>
      </c>
      <c r="I8">
        <f>H8-H7</f>
        <v>11.951000000000001</v>
      </c>
      <c r="J8">
        <v>6.0529999999999999</v>
      </c>
      <c r="K8">
        <f t="shared" ref="K8:K64" si="1">J8-J7</f>
        <v>6.0529999999999999</v>
      </c>
    </row>
    <row r="9" spans="1:12" x14ac:dyDescent="0.25">
      <c r="H9">
        <v>15.817</v>
      </c>
      <c r="I9">
        <f t="shared" ref="I9:I60" si="2">H9-H8</f>
        <v>3.8659999999999997</v>
      </c>
      <c r="J9">
        <f t="shared" ref="J9:J40" si="3">H8</f>
        <v>11.951000000000001</v>
      </c>
      <c r="K9">
        <f t="shared" si="1"/>
        <v>5.8980000000000006</v>
      </c>
    </row>
    <row r="10" spans="1:12" x14ac:dyDescent="0.25">
      <c r="H10">
        <v>24.027999999999999</v>
      </c>
      <c r="I10">
        <f t="shared" si="2"/>
        <v>8.2109999999999985</v>
      </c>
      <c r="J10">
        <f t="shared" si="3"/>
        <v>15.817</v>
      </c>
      <c r="K10">
        <f t="shared" si="1"/>
        <v>3.8659999999999997</v>
      </c>
    </row>
    <row r="11" spans="1:12" x14ac:dyDescent="0.25">
      <c r="H11">
        <v>32.238999999999997</v>
      </c>
      <c r="I11">
        <f t="shared" si="2"/>
        <v>8.2109999999999985</v>
      </c>
      <c r="J11">
        <f t="shared" si="3"/>
        <v>24.027999999999999</v>
      </c>
      <c r="K11">
        <f t="shared" si="1"/>
        <v>8.2109999999999985</v>
      </c>
    </row>
    <row r="12" spans="1:12" x14ac:dyDescent="0.25">
      <c r="H12">
        <v>40.450000000000003</v>
      </c>
      <c r="I12">
        <f t="shared" si="2"/>
        <v>8.2110000000000056</v>
      </c>
      <c r="J12">
        <f t="shared" si="3"/>
        <v>32.238999999999997</v>
      </c>
      <c r="K12">
        <f t="shared" si="1"/>
        <v>8.2109999999999985</v>
      </c>
    </row>
    <row r="13" spans="1:12" x14ac:dyDescent="0.25">
      <c r="H13">
        <v>48.661999999999999</v>
      </c>
      <c r="I13">
        <f t="shared" si="2"/>
        <v>8.2119999999999962</v>
      </c>
      <c r="J13">
        <f t="shared" si="3"/>
        <v>40.450000000000003</v>
      </c>
      <c r="K13">
        <f t="shared" si="1"/>
        <v>8.2110000000000056</v>
      </c>
    </row>
    <row r="14" spans="1:12" x14ac:dyDescent="0.25">
      <c r="H14">
        <v>56.872999999999998</v>
      </c>
      <c r="I14">
        <f t="shared" si="2"/>
        <v>8.2109999999999985</v>
      </c>
      <c r="J14">
        <f t="shared" si="3"/>
        <v>48.661999999999999</v>
      </c>
      <c r="K14">
        <f t="shared" si="1"/>
        <v>8.2119999999999962</v>
      </c>
    </row>
    <row r="15" spans="1:12" x14ac:dyDescent="0.25">
      <c r="H15">
        <v>65.084000000000003</v>
      </c>
      <c r="I15">
        <f t="shared" si="2"/>
        <v>8.2110000000000056</v>
      </c>
      <c r="J15">
        <f t="shared" si="3"/>
        <v>56.872999999999998</v>
      </c>
      <c r="K15">
        <f t="shared" si="1"/>
        <v>8.2109999999999985</v>
      </c>
    </row>
    <row r="16" spans="1:12" x14ac:dyDescent="0.25">
      <c r="H16">
        <v>73.295000000000002</v>
      </c>
      <c r="I16">
        <f t="shared" si="2"/>
        <v>8.2109999999999985</v>
      </c>
      <c r="J16">
        <f t="shared" si="3"/>
        <v>65.084000000000003</v>
      </c>
      <c r="K16">
        <f t="shared" si="1"/>
        <v>8.2110000000000056</v>
      </c>
    </row>
    <row r="17" spans="8:11" x14ac:dyDescent="0.25">
      <c r="H17">
        <v>77.105000000000004</v>
      </c>
      <c r="I17">
        <f t="shared" si="2"/>
        <v>3.8100000000000023</v>
      </c>
      <c r="J17">
        <f t="shared" si="3"/>
        <v>73.295000000000002</v>
      </c>
      <c r="K17">
        <f t="shared" si="1"/>
        <v>8.2109999999999985</v>
      </c>
    </row>
    <row r="18" spans="8:11" x14ac:dyDescent="0.25">
      <c r="H18">
        <v>85.17</v>
      </c>
      <c r="I18">
        <f t="shared" si="2"/>
        <v>8.0649999999999977</v>
      </c>
      <c r="J18">
        <f t="shared" si="3"/>
        <v>77.105000000000004</v>
      </c>
      <c r="K18">
        <f t="shared" si="1"/>
        <v>3.8100000000000023</v>
      </c>
    </row>
    <row r="19" spans="8:11" x14ac:dyDescent="0.25">
      <c r="H19">
        <v>93.234999999999999</v>
      </c>
      <c r="I19">
        <f t="shared" si="2"/>
        <v>8.0649999999999977</v>
      </c>
      <c r="J19">
        <f t="shared" si="3"/>
        <v>85.17</v>
      </c>
      <c r="K19">
        <f t="shared" si="1"/>
        <v>8.0649999999999977</v>
      </c>
    </row>
    <row r="20" spans="8:11" x14ac:dyDescent="0.25">
      <c r="H20">
        <v>101.3</v>
      </c>
      <c r="I20">
        <f t="shared" si="2"/>
        <v>8.0649999999999977</v>
      </c>
      <c r="J20">
        <f t="shared" si="3"/>
        <v>93.234999999999999</v>
      </c>
      <c r="K20">
        <f t="shared" si="1"/>
        <v>8.0649999999999977</v>
      </c>
    </row>
    <row r="21" spans="8:11" x14ac:dyDescent="0.25">
      <c r="H21">
        <v>109.36499999999999</v>
      </c>
      <c r="I21">
        <f t="shared" si="2"/>
        <v>8.0649999999999977</v>
      </c>
      <c r="J21">
        <f t="shared" si="3"/>
        <v>101.3</v>
      </c>
      <c r="K21">
        <f t="shared" si="1"/>
        <v>8.0649999999999977</v>
      </c>
    </row>
    <row r="22" spans="8:11" x14ac:dyDescent="0.25">
      <c r="H22">
        <v>117.43</v>
      </c>
      <c r="I22">
        <f t="shared" si="2"/>
        <v>8.0650000000000119</v>
      </c>
      <c r="J22">
        <f t="shared" si="3"/>
        <v>109.36499999999999</v>
      </c>
      <c r="K22">
        <f t="shared" si="1"/>
        <v>8.0649999999999977</v>
      </c>
    </row>
    <row r="23" spans="8:11" x14ac:dyDescent="0.25">
      <c r="H23">
        <v>125.495</v>
      </c>
      <c r="I23">
        <f t="shared" si="2"/>
        <v>8.0649999999999977</v>
      </c>
      <c r="J23">
        <f t="shared" si="3"/>
        <v>117.43</v>
      </c>
      <c r="K23">
        <f t="shared" si="1"/>
        <v>8.0650000000000119</v>
      </c>
    </row>
    <row r="24" spans="8:11" x14ac:dyDescent="0.25">
      <c r="H24">
        <v>129.30500000000001</v>
      </c>
      <c r="I24">
        <f t="shared" si="2"/>
        <v>3.8100000000000023</v>
      </c>
      <c r="J24">
        <f t="shared" si="3"/>
        <v>125.495</v>
      </c>
      <c r="K24">
        <f t="shared" si="1"/>
        <v>8.0649999999999977</v>
      </c>
    </row>
    <row r="25" spans="8:11" x14ac:dyDescent="0.25">
      <c r="H25">
        <v>137.37</v>
      </c>
      <c r="I25">
        <f t="shared" si="2"/>
        <v>8.0649999999999977</v>
      </c>
      <c r="J25">
        <f t="shared" si="3"/>
        <v>129.30500000000001</v>
      </c>
      <c r="K25">
        <f t="shared" si="1"/>
        <v>3.8100000000000023</v>
      </c>
    </row>
    <row r="26" spans="8:11" x14ac:dyDescent="0.25">
      <c r="H26">
        <v>145.435</v>
      </c>
      <c r="I26">
        <f t="shared" si="2"/>
        <v>8.0649999999999977</v>
      </c>
      <c r="J26">
        <f t="shared" si="3"/>
        <v>137.37</v>
      </c>
      <c r="K26">
        <f t="shared" si="1"/>
        <v>8.0649999999999977</v>
      </c>
    </row>
    <row r="27" spans="8:11" x14ac:dyDescent="0.25">
      <c r="H27">
        <v>153.5</v>
      </c>
      <c r="I27">
        <f t="shared" si="2"/>
        <v>8.0649999999999977</v>
      </c>
      <c r="J27">
        <f t="shared" si="3"/>
        <v>145.435</v>
      </c>
      <c r="K27">
        <f t="shared" si="1"/>
        <v>8.0649999999999977</v>
      </c>
    </row>
    <row r="28" spans="8:11" x14ac:dyDescent="0.25">
      <c r="H28">
        <v>161.565</v>
      </c>
      <c r="I28">
        <f t="shared" si="2"/>
        <v>8.0649999999999977</v>
      </c>
      <c r="J28">
        <f t="shared" si="3"/>
        <v>153.5</v>
      </c>
      <c r="K28">
        <f t="shared" si="1"/>
        <v>8.0649999999999977</v>
      </c>
    </row>
    <row r="29" spans="8:11" x14ac:dyDescent="0.25">
      <c r="H29">
        <v>169.63</v>
      </c>
      <c r="I29">
        <f t="shared" si="2"/>
        <v>8.0649999999999977</v>
      </c>
      <c r="J29">
        <f t="shared" si="3"/>
        <v>161.565</v>
      </c>
      <c r="K29">
        <f t="shared" si="1"/>
        <v>8.0649999999999977</v>
      </c>
    </row>
    <row r="30" spans="8:11" x14ac:dyDescent="0.25">
      <c r="H30">
        <v>177.69499999999999</v>
      </c>
      <c r="I30">
        <f t="shared" si="2"/>
        <v>8.0649999999999977</v>
      </c>
      <c r="J30">
        <f t="shared" si="3"/>
        <v>169.63</v>
      </c>
      <c r="K30">
        <f t="shared" si="1"/>
        <v>8.0649999999999977</v>
      </c>
    </row>
    <row r="31" spans="8:11" x14ac:dyDescent="0.25">
      <c r="H31">
        <v>181.505</v>
      </c>
      <c r="I31">
        <f t="shared" si="2"/>
        <v>3.8100000000000023</v>
      </c>
      <c r="J31">
        <f t="shared" si="3"/>
        <v>177.69499999999999</v>
      </c>
      <c r="K31">
        <f t="shared" si="1"/>
        <v>8.0649999999999977</v>
      </c>
    </row>
    <row r="32" spans="8:11" x14ac:dyDescent="0.25">
      <c r="H32">
        <v>189.57</v>
      </c>
      <c r="I32">
        <f t="shared" si="2"/>
        <v>8.0649999999999977</v>
      </c>
      <c r="J32">
        <f t="shared" si="3"/>
        <v>181.505</v>
      </c>
      <c r="K32">
        <f t="shared" si="1"/>
        <v>3.8100000000000023</v>
      </c>
    </row>
    <row r="33" spans="8:15" x14ac:dyDescent="0.25">
      <c r="H33">
        <v>197.63499999999999</v>
      </c>
      <c r="I33">
        <f t="shared" si="2"/>
        <v>8.0649999999999977</v>
      </c>
      <c r="J33">
        <f t="shared" si="3"/>
        <v>189.57</v>
      </c>
      <c r="K33">
        <f t="shared" si="1"/>
        <v>8.0649999999999977</v>
      </c>
    </row>
    <row r="34" spans="8:15" x14ac:dyDescent="0.25">
      <c r="H34">
        <v>205.7</v>
      </c>
      <c r="I34">
        <f t="shared" si="2"/>
        <v>8.0649999999999977</v>
      </c>
      <c r="J34">
        <f t="shared" si="3"/>
        <v>197.63499999999999</v>
      </c>
      <c r="K34">
        <f t="shared" si="1"/>
        <v>8.0649999999999977</v>
      </c>
    </row>
    <row r="35" spans="8:15" x14ac:dyDescent="0.25">
      <c r="H35">
        <v>213.76499999999999</v>
      </c>
      <c r="I35">
        <f t="shared" si="2"/>
        <v>8.0649999999999977</v>
      </c>
      <c r="J35">
        <f t="shared" si="3"/>
        <v>205.7</v>
      </c>
      <c r="K35">
        <f t="shared" si="1"/>
        <v>8.0649999999999977</v>
      </c>
    </row>
    <row r="36" spans="8:15" x14ac:dyDescent="0.25">
      <c r="H36">
        <v>221.83</v>
      </c>
      <c r="I36">
        <f t="shared" si="2"/>
        <v>8.0650000000000261</v>
      </c>
      <c r="J36">
        <f t="shared" si="3"/>
        <v>213.76499999999999</v>
      </c>
      <c r="K36">
        <f t="shared" si="1"/>
        <v>8.0649999999999977</v>
      </c>
    </row>
    <row r="37" spans="8:15" x14ac:dyDescent="0.25">
      <c r="H37">
        <v>229.89500000000001</v>
      </c>
      <c r="I37">
        <f t="shared" si="2"/>
        <v>8.0649999999999977</v>
      </c>
      <c r="J37">
        <f t="shared" si="3"/>
        <v>221.83</v>
      </c>
      <c r="K37">
        <f t="shared" si="1"/>
        <v>8.0650000000000261</v>
      </c>
    </row>
    <row r="38" spans="8:15" x14ac:dyDescent="0.25">
      <c r="H38">
        <v>233.70500000000001</v>
      </c>
      <c r="I38">
        <f t="shared" si="2"/>
        <v>3.8100000000000023</v>
      </c>
      <c r="J38">
        <f t="shared" si="3"/>
        <v>229.89500000000001</v>
      </c>
      <c r="K38">
        <f t="shared" si="1"/>
        <v>8.0649999999999977</v>
      </c>
    </row>
    <row r="39" spans="8:15" x14ac:dyDescent="0.25">
      <c r="H39">
        <v>241.77</v>
      </c>
      <c r="I39">
        <f t="shared" si="2"/>
        <v>8.0649999999999977</v>
      </c>
      <c r="J39">
        <f t="shared" si="3"/>
        <v>233.70500000000001</v>
      </c>
      <c r="K39">
        <f t="shared" si="1"/>
        <v>3.8100000000000023</v>
      </c>
    </row>
    <row r="40" spans="8:15" x14ac:dyDescent="0.25">
      <c r="H40">
        <v>249.83500000000001</v>
      </c>
      <c r="I40">
        <f t="shared" si="2"/>
        <v>8.0649999999999977</v>
      </c>
      <c r="J40">
        <f t="shared" si="3"/>
        <v>241.77</v>
      </c>
      <c r="K40">
        <f t="shared" si="1"/>
        <v>8.0649999999999977</v>
      </c>
      <c r="N40">
        <f>8.3*6</f>
        <v>49.800000000000004</v>
      </c>
    </row>
    <row r="41" spans="8:15" x14ac:dyDescent="0.25">
      <c r="H41">
        <v>257.89999999999998</v>
      </c>
      <c r="I41">
        <f t="shared" si="2"/>
        <v>8.0649999999999693</v>
      </c>
      <c r="J41">
        <f t="shared" ref="J41:J58" si="4">H40</f>
        <v>249.83500000000001</v>
      </c>
      <c r="K41">
        <f t="shared" si="1"/>
        <v>8.0649999999999977</v>
      </c>
      <c r="N41">
        <f>SUM(K40:K45)</f>
        <v>48.390000000000015</v>
      </c>
      <c r="O41">
        <f>N41/5</f>
        <v>9.6780000000000026</v>
      </c>
    </row>
    <row r="42" spans="8:15" x14ac:dyDescent="0.25">
      <c r="H42">
        <v>265.96499999999997</v>
      </c>
      <c r="I42">
        <f t="shared" si="2"/>
        <v>8.0649999999999977</v>
      </c>
      <c r="J42">
        <f t="shared" si="4"/>
        <v>257.89999999999998</v>
      </c>
      <c r="K42" s="1">
        <f t="shared" si="1"/>
        <v>8.0649999999999693</v>
      </c>
      <c r="L42">
        <f>J43-J41</f>
        <v>16.129999999999967</v>
      </c>
    </row>
    <row r="43" spans="8:15" x14ac:dyDescent="0.25">
      <c r="H43">
        <v>274.02999999999997</v>
      </c>
      <c r="I43">
        <f t="shared" si="2"/>
        <v>8.0649999999999977</v>
      </c>
      <c r="J43">
        <f t="shared" si="4"/>
        <v>265.96499999999997</v>
      </c>
      <c r="K43" s="1">
        <f t="shared" si="1"/>
        <v>8.0649999999999977</v>
      </c>
    </row>
    <row r="44" spans="8:15" x14ac:dyDescent="0.25">
      <c r="H44">
        <v>282.09500000000003</v>
      </c>
      <c r="I44">
        <f t="shared" si="2"/>
        <v>8.0650000000000546</v>
      </c>
      <c r="J44">
        <f t="shared" si="4"/>
        <v>274.02999999999997</v>
      </c>
      <c r="K44">
        <f t="shared" si="1"/>
        <v>8.0649999999999977</v>
      </c>
    </row>
    <row r="45" spans="8:15" x14ac:dyDescent="0.25">
      <c r="H45">
        <v>285.90499999999997</v>
      </c>
      <c r="I45">
        <f t="shared" si="2"/>
        <v>3.8099999999999454</v>
      </c>
      <c r="J45">
        <f t="shared" si="4"/>
        <v>282.09500000000003</v>
      </c>
      <c r="K45">
        <f t="shared" si="1"/>
        <v>8.0650000000000546</v>
      </c>
    </row>
    <row r="46" spans="8:15" x14ac:dyDescent="0.25">
      <c r="H46">
        <v>293.97000000000003</v>
      </c>
      <c r="I46">
        <f t="shared" si="2"/>
        <v>8.0650000000000546</v>
      </c>
      <c r="J46">
        <f t="shared" si="4"/>
        <v>285.90499999999997</v>
      </c>
      <c r="K46">
        <f t="shared" si="1"/>
        <v>3.8099999999999454</v>
      </c>
    </row>
    <row r="47" spans="8:15" x14ac:dyDescent="0.25">
      <c r="H47">
        <v>302.03500000000003</v>
      </c>
      <c r="I47">
        <f t="shared" si="2"/>
        <v>8.0649999999999977</v>
      </c>
      <c r="J47">
        <f t="shared" si="4"/>
        <v>293.97000000000003</v>
      </c>
      <c r="K47">
        <f t="shared" si="1"/>
        <v>8.0650000000000546</v>
      </c>
    </row>
    <row r="48" spans="8:15" x14ac:dyDescent="0.25">
      <c r="H48">
        <v>310.10000000000002</v>
      </c>
      <c r="I48">
        <f t="shared" si="2"/>
        <v>8.0649999999999977</v>
      </c>
      <c r="J48">
        <f t="shared" si="4"/>
        <v>302.03500000000003</v>
      </c>
      <c r="K48">
        <f t="shared" si="1"/>
        <v>8.0649999999999977</v>
      </c>
    </row>
    <row r="49" spans="8:11" x14ac:dyDescent="0.25">
      <c r="H49">
        <v>318.16500000000002</v>
      </c>
      <c r="I49">
        <f t="shared" si="2"/>
        <v>8.0649999999999977</v>
      </c>
      <c r="J49">
        <f t="shared" si="4"/>
        <v>310.10000000000002</v>
      </c>
      <c r="K49">
        <f t="shared" si="1"/>
        <v>8.0649999999999977</v>
      </c>
    </row>
    <row r="50" spans="8:11" x14ac:dyDescent="0.25">
      <c r="H50">
        <v>326.23</v>
      </c>
      <c r="I50">
        <f t="shared" si="2"/>
        <v>8.0649999999999977</v>
      </c>
      <c r="J50">
        <f t="shared" si="4"/>
        <v>318.16500000000002</v>
      </c>
      <c r="K50">
        <f t="shared" si="1"/>
        <v>8.0649999999999977</v>
      </c>
    </row>
    <row r="51" spans="8:11" x14ac:dyDescent="0.25">
      <c r="H51">
        <v>334.29500000000002</v>
      </c>
      <c r="I51">
        <f t="shared" si="2"/>
        <v>8.0649999999999977</v>
      </c>
      <c r="J51">
        <f t="shared" si="4"/>
        <v>326.23</v>
      </c>
      <c r="K51">
        <f t="shared" si="1"/>
        <v>8.0649999999999977</v>
      </c>
    </row>
    <row r="52" spans="8:11" x14ac:dyDescent="0.25">
      <c r="H52">
        <v>338.10500000000002</v>
      </c>
      <c r="I52">
        <f t="shared" si="2"/>
        <v>3.8100000000000023</v>
      </c>
      <c r="J52">
        <f t="shared" si="4"/>
        <v>334.29500000000002</v>
      </c>
      <c r="K52">
        <f t="shared" si="1"/>
        <v>8.0649999999999977</v>
      </c>
    </row>
    <row r="53" spans="8:11" x14ac:dyDescent="0.25">
      <c r="H53">
        <v>346.02620000000002</v>
      </c>
      <c r="I53">
        <f t="shared" si="2"/>
        <v>7.9211999999999989</v>
      </c>
      <c r="J53">
        <f t="shared" si="4"/>
        <v>338.10500000000002</v>
      </c>
      <c r="K53">
        <f t="shared" si="1"/>
        <v>3.8100000000000023</v>
      </c>
    </row>
    <row r="54" spans="8:11" x14ac:dyDescent="0.25">
      <c r="H54">
        <v>353.94740000000002</v>
      </c>
      <c r="I54">
        <f t="shared" si="2"/>
        <v>7.9211999999999989</v>
      </c>
      <c r="J54">
        <f t="shared" si="4"/>
        <v>346.02620000000002</v>
      </c>
      <c r="K54">
        <f t="shared" si="1"/>
        <v>7.9211999999999989</v>
      </c>
    </row>
    <row r="55" spans="8:11" x14ac:dyDescent="0.25">
      <c r="H55">
        <v>361.86860000000001</v>
      </c>
      <c r="I55">
        <f t="shared" si="2"/>
        <v>7.9211999999999989</v>
      </c>
      <c r="J55">
        <f t="shared" si="4"/>
        <v>353.94740000000002</v>
      </c>
      <c r="K55">
        <f t="shared" si="1"/>
        <v>7.9211999999999989</v>
      </c>
    </row>
    <row r="56" spans="8:11" x14ac:dyDescent="0.25">
      <c r="H56">
        <v>369.78980000000001</v>
      </c>
      <c r="I56">
        <f t="shared" si="2"/>
        <v>7.9211999999999989</v>
      </c>
      <c r="J56">
        <f t="shared" si="4"/>
        <v>361.86860000000001</v>
      </c>
      <c r="K56">
        <f t="shared" si="1"/>
        <v>7.9211999999999989</v>
      </c>
    </row>
    <row r="57" spans="8:11" x14ac:dyDescent="0.25">
      <c r="H57">
        <v>377.71100000000001</v>
      </c>
      <c r="I57">
        <f t="shared" si="2"/>
        <v>7.9211999999999989</v>
      </c>
      <c r="J57">
        <f t="shared" si="4"/>
        <v>369.78980000000001</v>
      </c>
      <c r="K57">
        <f t="shared" si="1"/>
        <v>7.9211999999999989</v>
      </c>
    </row>
    <row r="58" spans="8:11" x14ac:dyDescent="0.25">
      <c r="H58">
        <v>393.71100000000001</v>
      </c>
      <c r="I58">
        <f t="shared" si="2"/>
        <v>16</v>
      </c>
      <c r="J58">
        <f t="shared" si="4"/>
        <v>377.71100000000001</v>
      </c>
      <c r="K58">
        <f t="shared" si="1"/>
        <v>7.9211999999999989</v>
      </c>
    </row>
    <row r="59" spans="8:11" x14ac:dyDescent="0.25">
      <c r="H59">
        <v>395.38099999999997</v>
      </c>
      <c r="I59">
        <f t="shared" si="2"/>
        <v>1.6699999999999591</v>
      </c>
      <c r="J59">
        <f>388.2-3.866/2</f>
        <v>386.267</v>
      </c>
      <c r="K59">
        <f t="shared" si="1"/>
        <v>8.5559999999999832</v>
      </c>
    </row>
    <row r="60" spans="8:11" x14ac:dyDescent="0.25">
      <c r="H60">
        <v>397.51</v>
      </c>
      <c r="I60">
        <f t="shared" si="2"/>
        <v>2.1290000000000191</v>
      </c>
      <c r="J60">
        <f>J59+3.866</f>
        <v>390.13299999999998</v>
      </c>
      <c r="K60">
        <f t="shared" si="1"/>
        <v>3.8659999999999854</v>
      </c>
    </row>
    <row r="61" spans="8:11" x14ac:dyDescent="0.25">
      <c r="H61">
        <f>H60+I61</f>
        <v>406.33699999999999</v>
      </c>
      <c r="I61">
        <v>8.827</v>
      </c>
      <c r="J61">
        <f>H58</f>
        <v>393.71100000000001</v>
      </c>
      <c r="K61">
        <f t="shared" si="1"/>
        <v>3.5780000000000314</v>
      </c>
    </row>
    <row r="62" spans="8:11" x14ac:dyDescent="0.25">
      <c r="H62">
        <f t="shared" ref="H62" si="5">H61+I62</f>
        <v>413.93700000000001</v>
      </c>
      <c r="I62">
        <v>7.6</v>
      </c>
      <c r="J62">
        <f>H60</f>
        <v>397.51</v>
      </c>
      <c r="K62">
        <f t="shared" si="1"/>
        <v>3.7989999999999782</v>
      </c>
    </row>
    <row r="63" spans="8:11" x14ac:dyDescent="0.25">
      <c r="J63">
        <f>H61</f>
        <v>406.33699999999999</v>
      </c>
      <c r="K63">
        <f t="shared" si="1"/>
        <v>8.8269999999999982</v>
      </c>
    </row>
    <row r="64" spans="8:11" x14ac:dyDescent="0.25">
      <c r="J64">
        <f>H62</f>
        <v>413.93700000000001</v>
      </c>
      <c r="K64">
        <f t="shared" si="1"/>
        <v>7.6000000000000227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workbookViewId="0">
      <selection activeCell="P6" sqref="P6"/>
    </sheetView>
  </sheetViews>
  <sheetFormatPr defaultRowHeight="15" x14ac:dyDescent="0.25"/>
  <sheetData>
    <row r="1" spans="1:21" x14ac:dyDescent="0.25">
      <c r="A1" t="s">
        <v>9</v>
      </c>
      <c r="B1" t="s">
        <v>10</v>
      </c>
      <c r="C1" t="s">
        <v>11</v>
      </c>
      <c r="E1" t="s">
        <v>12</v>
      </c>
      <c r="F1" t="s">
        <v>23</v>
      </c>
      <c r="G1" t="s">
        <v>13</v>
      </c>
      <c r="H1" t="s">
        <v>25</v>
      </c>
      <c r="I1" t="s">
        <v>14</v>
      </c>
      <c r="M1" t="s">
        <v>27</v>
      </c>
    </row>
    <row r="2" spans="1:21" x14ac:dyDescent="0.25">
      <c r="C2" t="s">
        <v>20</v>
      </c>
      <c r="D2" t="s">
        <v>21</v>
      </c>
      <c r="M2" t="s">
        <v>9</v>
      </c>
      <c r="N2" t="s">
        <v>10</v>
      </c>
      <c r="O2" t="s">
        <v>11</v>
      </c>
      <c r="Q2" t="s">
        <v>12</v>
      </c>
      <c r="R2" t="s">
        <v>23</v>
      </c>
      <c r="S2" t="s">
        <v>13</v>
      </c>
      <c r="T2" t="s">
        <v>25</v>
      </c>
      <c r="U2" t="s">
        <v>14</v>
      </c>
    </row>
    <row r="3" spans="1:21" x14ac:dyDescent="0.25">
      <c r="A3" t="s">
        <v>15</v>
      </c>
      <c r="B3" t="s">
        <v>22</v>
      </c>
      <c r="C3" t="s">
        <v>22</v>
      </c>
      <c r="D3" t="s">
        <v>22</v>
      </c>
      <c r="E3">
        <v>12</v>
      </c>
      <c r="F3">
        <v>364</v>
      </c>
      <c r="G3">
        <f>8*60+53</f>
        <v>533</v>
      </c>
      <c r="H3">
        <f>G3/3600*58</f>
        <v>8.5872222222222216</v>
      </c>
      <c r="I3">
        <f>G3/G$3</f>
        <v>1</v>
      </c>
      <c r="O3" t="s">
        <v>20</v>
      </c>
      <c r="P3" t="s">
        <v>21</v>
      </c>
    </row>
    <row r="4" spans="1:21" x14ac:dyDescent="0.25">
      <c r="A4" t="s">
        <v>16</v>
      </c>
      <c r="B4" s="2">
        <v>-30.279947</v>
      </c>
      <c r="C4" s="3">
        <v>3.835378</v>
      </c>
      <c r="D4" s="3">
        <v>21.808522</v>
      </c>
      <c r="E4">
        <v>12</v>
      </c>
      <c r="F4">
        <v>352</v>
      </c>
      <c r="G4">
        <f>9*60+43</f>
        <v>583</v>
      </c>
      <c r="H4">
        <f>G4/3600*57</f>
        <v>9.230833333333333</v>
      </c>
      <c r="I4">
        <f t="shared" ref="I4:I7" si="0">G4/G$3</f>
        <v>1.0938086303939962</v>
      </c>
      <c r="M4" t="s">
        <v>15</v>
      </c>
      <c r="N4" t="s">
        <v>22</v>
      </c>
      <c r="O4" t="s">
        <v>22</v>
      </c>
      <c r="P4" t="s">
        <v>22</v>
      </c>
      <c r="Q4">
        <v>12</v>
      </c>
      <c r="R4">
        <v>364</v>
      </c>
      <c r="S4">
        <f>8*60+53</f>
        <v>533</v>
      </c>
      <c r="T4">
        <f>S4/3600*58</f>
        <v>8.5872222222222216</v>
      </c>
      <c r="U4">
        <f>S4/S$4</f>
        <v>1</v>
      </c>
    </row>
    <row r="5" spans="1:21" x14ac:dyDescent="0.25">
      <c r="A5" t="s">
        <v>17</v>
      </c>
      <c r="B5" s="2">
        <v>-7.9190300000000002</v>
      </c>
      <c r="C5" s="3">
        <v>1.02661</v>
      </c>
      <c r="D5" s="3">
        <v>6.5758400000000004</v>
      </c>
      <c r="E5">
        <v>12</v>
      </c>
      <c r="F5">
        <v>360</v>
      </c>
      <c r="G5">
        <f>60*10</f>
        <v>600</v>
      </c>
      <c r="H5">
        <f t="shared" ref="H5:H7" si="1">G5/3600*57</f>
        <v>9.5</v>
      </c>
      <c r="I5">
        <f t="shared" si="0"/>
        <v>1.125703564727955</v>
      </c>
      <c r="M5" t="s">
        <v>16</v>
      </c>
      <c r="N5" s="2">
        <v>-30.279947</v>
      </c>
      <c r="O5" s="3">
        <v>10.225394</v>
      </c>
      <c r="P5" s="3">
        <v>21.808522</v>
      </c>
      <c r="Q5">
        <v>12</v>
      </c>
      <c r="R5">
        <v>352</v>
      </c>
      <c r="S5">
        <f>9*60+43</f>
        <v>583</v>
      </c>
      <c r="T5">
        <f>S5/3600*57</f>
        <v>9.230833333333333</v>
      </c>
      <c r="U5">
        <f t="shared" ref="U5:U8" si="2">S5/S$4</f>
        <v>1.0938086303939962</v>
      </c>
    </row>
    <row r="6" spans="1:21" x14ac:dyDescent="0.25">
      <c r="A6" t="s">
        <v>18</v>
      </c>
      <c r="B6" s="2">
        <v>-7.3641290000000001</v>
      </c>
      <c r="C6" s="3">
        <v>1.125356</v>
      </c>
      <c r="D6" s="3">
        <v>7.1148569999999998</v>
      </c>
      <c r="E6">
        <v>12</v>
      </c>
      <c r="F6">
        <v>409</v>
      </c>
      <c r="G6">
        <f>9*60+45</f>
        <v>585</v>
      </c>
      <c r="H6">
        <f t="shared" si="1"/>
        <v>9.2625000000000011</v>
      </c>
      <c r="I6">
        <f t="shared" si="0"/>
        <v>1.0975609756097562</v>
      </c>
      <c r="M6" t="s">
        <v>17</v>
      </c>
      <c r="N6" s="2">
        <v>-7.9190300000000002</v>
      </c>
      <c r="O6" s="3">
        <v>1.9159550000000001</v>
      </c>
      <c r="P6" s="3">
        <v>4.0437399999999997</v>
      </c>
      <c r="Q6">
        <v>12</v>
      </c>
      <c r="R6">
        <v>360</v>
      </c>
      <c r="S6">
        <f>60*10</f>
        <v>600</v>
      </c>
      <c r="T6">
        <f t="shared" ref="T6:T8" si="3">S6/3600*57</f>
        <v>9.5</v>
      </c>
      <c r="U6">
        <f t="shared" si="2"/>
        <v>1.125703564727955</v>
      </c>
    </row>
    <row r="7" spans="1:21" x14ac:dyDescent="0.25">
      <c r="A7" t="s">
        <v>19</v>
      </c>
      <c r="B7" s="2">
        <v>-1.5908469999999999</v>
      </c>
      <c r="C7" s="3">
        <v>0.53506799999999999</v>
      </c>
      <c r="D7" s="3">
        <v>4.9391619999999996</v>
      </c>
      <c r="E7">
        <v>12</v>
      </c>
      <c r="F7">
        <v>364</v>
      </c>
      <c r="G7">
        <f>9*60+57</f>
        <v>597</v>
      </c>
      <c r="H7">
        <f t="shared" si="1"/>
        <v>9.4525000000000006</v>
      </c>
      <c r="I7">
        <f t="shared" si="0"/>
        <v>1.1200750469043153</v>
      </c>
      <c r="M7" t="s">
        <v>18</v>
      </c>
      <c r="N7" s="2">
        <v>-7.3641290000000001</v>
      </c>
      <c r="O7" s="3">
        <v>3.0639630000000002</v>
      </c>
      <c r="P7" s="3">
        <v>7.1148569999999998</v>
      </c>
      <c r="Q7">
        <v>12</v>
      </c>
      <c r="R7">
        <v>409</v>
      </c>
      <c r="S7">
        <f>9*60+45</f>
        <v>585</v>
      </c>
      <c r="T7">
        <f t="shared" si="3"/>
        <v>9.2625000000000011</v>
      </c>
      <c r="U7">
        <f t="shared" si="2"/>
        <v>1.0975609756097562</v>
      </c>
    </row>
    <row r="8" spans="1:21" x14ac:dyDescent="0.25">
      <c r="M8" t="s">
        <v>19</v>
      </c>
      <c r="N8" s="2">
        <v>-1.5908469999999999</v>
      </c>
      <c r="O8" s="3">
        <v>0.74074600000000002</v>
      </c>
      <c r="P8" s="3">
        <v>1.90605</v>
      </c>
      <c r="Q8">
        <v>12</v>
      </c>
      <c r="R8">
        <v>364</v>
      </c>
      <c r="S8">
        <f>9*60+57</f>
        <v>597</v>
      </c>
      <c r="T8">
        <f t="shared" si="3"/>
        <v>9.4525000000000006</v>
      </c>
      <c r="U8">
        <f t="shared" si="2"/>
        <v>1.1200750469043153</v>
      </c>
    </row>
    <row r="10" spans="1:21" x14ac:dyDescent="0.25">
      <c r="C10" t="s">
        <v>24</v>
      </c>
      <c r="D10">
        <v>54</v>
      </c>
      <c r="E10">
        <v>0.98925059999999998</v>
      </c>
      <c r="F10" s="4">
        <v>8.3185699999999998E-8</v>
      </c>
      <c r="I10">
        <f>SUM(D10:D21)</f>
        <v>364</v>
      </c>
    </row>
    <row r="11" spans="1:21" x14ac:dyDescent="0.25">
      <c r="C11" t="s">
        <v>24</v>
      </c>
      <c r="D11">
        <v>36</v>
      </c>
      <c r="E11">
        <v>0.99243599999999998</v>
      </c>
      <c r="F11" s="4">
        <v>6.4640099999999994E-8</v>
      </c>
    </row>
    <row r="12" spans="1:21" x14ac:dyDescent="0.25">
      <c r="C12" t="s">
        <v>24</v>
      </c>
      <c r="D12">
        <v>41</v>
      </c>
      <c r="E12">
        <v>0.99745700000000004</v>
      </c>
      <c r="F12" s="4">
        <v>8.4208090000000004E-8</v>
      </c>
    </row>
    <row r="13" spans="1:21" x14ac:dyDescent="0.25">
      <c r="C13" t="s">
        <v>24</v>
      </c>
      <c r="D13">
        <v>41</v>
      </c>
      <c r="E13">
        <v>0.99742609999999998</v>
      </c>
      <c r="F13" s="4">
        <v>3.7241299999999999E-8</v>
      </c>
    </row>
    <row r="14" spans="1:21" x14ac:dyDescent="0.25">
      <c r="C14" t="s">
        <v>24</v>
      </c>
      <c r="D14">
        <v>37</v>
      </c>
      <c r="E14">
        <v>0.99776030000000004</v>
      </c>
      <c r="F14" s="4">
        <v>9.5857079999999995E-8</v>
      </c>
    </row>
    <row r="15" spans="1:21" x14ac:dyDescent="0.25">
      <c r="C15" t="s">
        <v>24</v>
      </c>
      <c r="D15">
        <v>33</v>
      </c>
      <c r="E15">
        <v>0.99780310000000005</v>
      </c>
      <c r="F15" s="4">
        <v>6.37067E-8</v>
      </c>
    </row>
    <row r="16" spans="1:21" x14ac:dyDescent="0.25">
      <c r="C16" t="s">
        <v>24</v>
      </c>
      <c r="D16">
        <v>28</v>
      </c>
      <c r="E16">
        <v>0.99784360000000005</v>
      </c>
      <c r="F16" s="4">
        <v>4.6642910000000001E-8</v>
      </c>
    </row>
    <row r="17" spans="3:6" x14ac:dyDescent="0.25">
      <c r="C17" t="s">
        <v>24</v>
      </c>
      <c r="D17">
        <v>27</v>
      </c>
      <c r="E17">
        <v>0.99785650000000004</v>
      </c>
      <c r="F17" s="4">
        <v>7.9802220000000006E-8</v>
      </c>
    </row>
    <row r="18" spans="3:6" x14ac:dyDescent="0.25">
      <c r="C18" t="s">
        <v>24</v>
      </c>
      <c r="D18">
        <v>21</v>
      </c>
      <c r="E18">
        <v>0.99786359999999996</v>
      </c>
      <c r="F18" s="4">
        <v>8.1332909999999996E-8</v>
      </c>
    </row>
    <row r="19" spans="3:6" x14ac:dyDescent="0.25">
      <c r="C19" t="s">
        <v>24</v>
      </c>
      <c r="D19">
        <v>16</v>
      </c>
      <c r="E19">
        <v>0.9978667</v>
      </c>
      <c r="F19" s="4">
        <v>6.2399949999999994E-8</v>
      </c>
    </row>
    <row r="20" spans="3:6" x14ac:dyDescent="0.25">
      <c r="C20" t="s">
        <v>24</v>
      </c>
      <c r="D20">
        <v>13</v>
      </c>
      <c r="E20">
        <v>0.99786819999999998</v>
      </c>
      <c r="F20" s="4">
        <v>8.8642390000000006E-8</v>
      </c>
    </row>
    <row r="21" spans="3:6" x14ac:dyDescent="0.25">
      <c r="C21" t="s">
        <v>24</v>
      </c>
      <c r="D21">
        <v>17</v>
      </c>
      <c r="E21">
        <v>0.99786889999999995</v>
      </c>
      <c r="F21" s="4">
        <v>9.0041810000000005E-8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L24" sqref="L24"/>
    </sheetView>
  </sheetViews>
  <sheetFormatPr defaultRowHeight="15" x14ac:dyDescent="0.25"/>
  <sheetData>
    <row r="1" spans="1:20" x14ac:dyDescent="0.25">
      <c r="A1" t="s">
        <v>26</v>
      </c>
      <c r="L1" t="s">
        <v>26</v>
      </c>
    </row>
    <row r="2" spans="1:20" x14ac:dyDescent="0.25">
      <c r="A2" t="s">
        <v>9</v>
      </c>
      <c r="B2" t="s">
        <v>10</v>
      </c>
      <c r="C2" t="s">
        <v>11</v>
      </c>
      <c r="E2" t="s">
        <v>12</v>
      </c>
      <c r="F2" t="s">
        <v>23</v>
      </c>
      <c r="G2" t="s">
        <v>13</v>
      </c>
      <c r="H2" t="s">
        <v>25</v>
      </c>
      <c r="I2" t="s">
        <v>14</v>
      </c>
      <c r="L2" t="s">
        <v>9</v>
      </c>
      <c r="M2" t="s">
        <v>10</v>
      </c>
      <c r="N2" t="s">
        <v>11</v>
      </c>
      <c r="P2" t="s">
        <v>12</v>
      </c>
      <c r="Q2" t="s">
        <v>23</v>
      </c>
      <c r="R2" t="s">
        <v>13</v>
      </c>
      <c r="S2" t="s">
        <v>25</v>
      </c>
      <c r="T2" t="s">
        <v>14</v>
      </c>
    </row>
    <row r="3" spans="1:20" x14ac:dyDescent="0.25">
      <c r="C3" t="s">
        <v>20</v>
      </c>
      <c r="D3" t="s">
        <v>21</v>
      </c>
      <c r="N3" t="s">
        <v>20</v>
      </c>
      <c r="O3" t="s">
        <v>21</v>
      </c>
    </row>
    <row r="4" spans="1:20" x14ac:dyDescent="0.25">
      <c r="A4" t="s">
        <v>15</v>
      </c>
      <c r="B4" t="s">
        <v>22</v>
      </c>
      <c r="C4" t="s">
        <v>22</v>
      </c>
      <c r="D4" t="s">
        <v>22</v>
      </c>
      <c r="E4">
        <v>13</v>
      </c>
      <c r="F4">
        <v>481</v>
      </c>
      <c r="G4">
        <f>23*60+23</f>
        <v>1403</v>
      </c>
      <c r="H4">
        <f>G4/3600*928</f>
        <v>361.66222222222223</v>
      </c>
      <c r="I4">
        <f>G4/G$4</f>
        <v>1</v>
      </c>
      <c r="L4" t="s">
        <v>15</v>
      </c>
      <c r="M4" t="s">
        <v>22</v>
      </c>
      <c r="N4" t="s">
        <v>22</v>
      </c>
      <c r="O4" t="s">
        <v>22</v>
      </c>
      <c r="P4">
        <v>13</v>
      </c>
      <c r="Q4">
        <v>481</v>
      </c>
      <c r="R4">
        <f>23*60+23</f>
        <v>1403</v>
      </c>
      <c r="S4">
        <f>R4/3600*928</f>
        <v>361.66222222222223</v>
      </c>
      <c r="T4">
        <f>R4/R$4</f>
        <v>1</v>
      </c>
    </row>
    <row r="5" spans="1:20" x14ac:dyDescent="0.25">
      <c r="A5" t="s">
        <v>16</v>
      </c>
      <c r="B5" s="2">
        <v>-22.264810000000001</v>
      </c>
      <c r="C5" s="3">
        <v>6.900919</v>
      </c>
      <c r="D5" s="3">
        <v>30.553343000000002</v>
      </c>
      <c r="E5">
        <v>13</v>
      </c>
      <c r="F5">
        <v>523</v>
      </c>
      <c r="G5">
        <f>27*60+1</f>
        <v>1621</v>
      </c>
      <c r="H5">
        <f>G5/3600*912</f>
        <v>410.65333333333331</v>
      </c>
      <c r="I5">
        <f t="shared" ref="I5:I8" si="0">G5/G$4</f>
        <v>1.1553813257305774</v>
      </c>
      <c r="L5" t="s">
        <v>16</v>
      </c>
      <c r="M5" s="2">
        <v>-22.264810000000001</v>
      </c>
      <c r="N5" s="3">
        <v>2.8189519999999999</v>
      </c>
      <c r="O5" s="3">
        <v>30.553343000000002</v>
      </c>
      <c r="P5">
        <v>13</v>
      </c>
      <c r="Q5">
        <v>523</v>
      </c>
      <c r="R5">
        <f>27*60+1</f>
        <v>1621</v>
      </c>
      <c r="S5">
        <f>R5/3600*912</f>
        <v>410.65333333333331</v>
      </c>
      <c r="T5">
        <f t="shared" ref="T5:T8" si="1">R5/R$4</f>
        <v>1.1553813257305774</v>
      </c>
    </row>
    <row r="6" spans="1:20" x14ac:dyDescent="0.25">
      <c r="A6" t="s">
        <v>17</v>
      </c>
      <c r="B6" s="2">
        <v>-5.1143239999999999</v>
      </c>
      <c r="C6" s="3">
        <v>1.152733</v>
      </c>
      <c r="D6" s="3">
        <v>4.854304</v>
      </c>
      <c r="E6">
        <v>13</v>
      </c>
      <c r="F6">
        <v>463</v>
      </c>
      <c r="G6">
        <f>24*60+35</f>
        <v>1475</v>
      </c>
      <c r="H6">
        <f t="shared" ref="H6:H8" si="2">G6/3600*912</f>
        <v>373.66666666666663</v>
      </c>
      <c r="I6">
        <f t="shared" si="0"/>
        <v>1.0513186029935853</v>
      </c>
      <c r="L6" t="s">
        <v>17</v>
      </c>
      <c r="M6" s="2">
        <v>-5.1143239999999999</v>
      </c>
      <c r="N6" s="3">
        <v>1.1736180000000001</v>
      </c>
      <c r="O6" s="3">
        <v>11.678881000000001</v>
      </c>
      <c r="P6">
        <v>13</v>
      </c>
      <c r="Q6">
        <v>463</v>
      </c>
      <c r="R6">
        <f>24*60+35</f>
        <v>1475</v>
      </c>
      <c r="S6">
        <f t="shared" ref="S6:S8" si="3">R6/3600*912</f>
        <v>373.66666666666663</v>
      </c>
      <c r="T6">
        <f t="shared" si="1"/>
        <v>1.0513186029935853</v>
      </c>
    </row>
    <row r="7" spans="1:20" x14ac:dyDescent="0.25">
      <c r="A7" t="s">
        <v>18</v>
      </c>
      <c r="B7" s="2">
        <v>-5.4258959999999998</v>
      </c>
      <c r="C7" s="3">
        <v>2.0894400000000002</v>
      </c>
      <c r="D7" s="3">
        <v>10.198798999999999</v>
      </c>
      <c r="E7">
        <v>13</v>
      </c>
      <c r="F7">
        <v>499</v>
      </c>
      <c r="G7">
        <f>26*60+15</f>
        <v>1575</v>
      </c>
      <c r="H7">
        <f t="shared" si="2"/>
        <v>399</v>
      </c>
      <c r="I7">
        <f t="shared" si="0"/>
        <v>1.1225944404846757</v>
      </c>
      <c r="L7" t="s">
        <v>18</v>
      </c>
      <c r="M7" s="2">
        <v>-5.4258959999999998</v>
      </c>
      <c r="N7" s="3">
        <v>1.26616</v>
      </c>
      <c r="O7" s="3">
        <v>11.956996999999999</v>
      </c>
      <c r="P7">
        <v>13</v>
      </c>
      <c r="Q7">
        <v>499</v>
      </c>
      <c r="R7">
        <f>26*60+15</f>
        <v>1575</v>
      </c>
      <c r="S7">
        <f t="shared" si="3"/>
        <v>399</v>
      </c>
      <c r="T7">
        <f t="shared" si="1"/>
        <v>1.1225944404846757</v>
      </c>
    </row>
    <row r="8" spans="1:20" x14ac:dyDescent="0.25">
      <c r="A8" t="s">
        <v>19</v>
      </c>
      <c r="B8" s="2">
        <v>-1.032327</v>
      </c>
      <c r="C8" s="3">
        <v>0.49898999999999999</v>
      </c>
      <c r="D8" s="3">
        <v>2.73943</v>
      </c>
      <c r="E8">
        <v>13</v>
      </c>
      <c r="F8">
        <v>529</v>
      </c>
      <c r="G8">
        <f>28*60</f>
        <v>1680</v>
      </c>
      <c r="H8">
        <f t="shared" si="2"/>
        <v>425.6</v>
      </c>
      <c r="I8">
        <f t="shared" si="0"/>
        <v>1.1974340698503207</v>
      </c>
      <c r="L8" t="s">
        <v>19</v>
      </c>
      <c r="M8" s="2">
        <v>-1.032327</v>
      </c>
      <c r="N8" s="3">
        <v>1.0774539999999999</v>
      </c>
      <c r="O8" s="3">
        <v>12.069520000000001</v>
      </c>
      <c r="P8">
        <v>13</v>
      </c>
      <c r="Q8">
        <v>529</v>
      </c>
      <c r="R8">
        <f>28*60</f>
        <v>1680</v>
      </c>
      <c r="S8">
        <f t="shared" si="3"/>
        <v>425.6</v>
      </c>
      <c r="T8">
        <f t="shared" si="1"/>
        <v>1.1974340698503207</v>
      </c>
    </row>
    <row r="12" spans="1:20" x14ac:dyDescent="0.25">
      <c r="C12" t="s">
        <v>24</v>
      </c>
      <c r="D12">
        <v>82</v>
      </c>
      <c r="E12">
        <v>0.98769079999999998</v>
      </c>
      <c r="F12" s="4">
        <v>6.1640040000000001E-8</v>
      </c>
      <c r="I12">
        <f>SUM(D12:D23)</f>
        <v>523</v>
      </c>
    </row>
    <row r="13" spans="1:20" x14ac:dyDescent="0.25">
      <c r="C13" t="s">
        <v>24</v>
      </c>
      <c r="D13">
        <v>57</v>
      </c>
      <c r="E13">
        <v>0.99256230000000001</v>
      </c>
      <c r="F13" s="4">
        <v>5.343676E-8</v>
      </c>
    </row>
    <row r="14" spans="1:20" x14ac:dyDescent="0.25">
      <c r="C14" t="s">
        <v>24</v>
      </c>
      <c r="D14">
        <v>61</v>
      </c>
      <c r="E14">
        <v>0.99800650000000002</v>
      </c>
      <c r="F14" s="4">
        <v>7.9180239999999995E-8</v>
      </c>
    </row>
    <row r="15" spans="1:20" x14ac:dyDescent="0.25">
      <c r="C15" t="s">
        <v>24</v>
      </c>
      <c r="D15">
        <v>59</v>
      </c>
      <c r="E15">
        <v>0.99775510000000001</v>
      </c>
      <c r="F15" s="4">
        <v>4.0140489999999998E-8</v>
      </c>
    </row>
    <row r="16" spans="1:20" x14ac:dyDescent="0.25">
      <c r="C16" t="s">
        <v>24</v>
      </c>
      <c r="D16">
        <v>71</v>
      </c>
      <c r="E16">
        <v>0.99811740000000004</v>
      </c>
      <c r="F16" s="4">
        <v>3.9053360000000001E-8</v>
      </c>
    </row>
    <row r="17" spans="3:6" x14ac:dyDescent="0.25">
      <c r="C17" t="s">
        <v>24</v>
      </c>
      <c r="D17">
        <v>38</v>
      </c>
      <c r="E17">
        <v>0.99817730000000005</v>
      </c>
      <c r="F17" s="4">
        <v>8.1016599999999995E-8</v>
      </c>
    </row>
    <row r="18" spans="3:6" x14ac:dyDescent="0.25">
      <c r="C18" t="s">
        <v>24</v>
      </c>
      <c r="D18">
        <v>34</v>
      </c>
      <c r="E18">
        <v>0.99824080000000004</v>
      </c>
      <c r="F18" s="4">
        <v>9.9382290000000003E-8</v>
      </c>
    </row>
    <row r="19" spans="3:6" x14ac:dyDescent="0.25">
      <c r="C19" t="s">
        <v>24</v>
      </c>
      <c r="D19">
        <v>36</v>
      </c>
      <c r="E19">
        <v>0.99826060000000005</v>
      </c>
      <c r="F19" s="4">
        <v>8.9499990000000004E-8</v>
      </c>
    </row>
    <row r="20" spans="3:6" x14ac:dyDescent="0.25">
      <c r="C20" t="s">
        <v>24</v>
      </c>
      <c r="D20">
        <v>25</v>
      </c>
      <c r="E20">
        <v>0.99826910000000002</v>
      </c>
      <c r="F20" s="4">
        <v>8.9642899999999999E-8</v>
      </c>
    </row>
    <row r="21" spans="3:6" x14ac:dyDescent="0.25">
      <c r="C21" t="s">
        <v>24</v>
      </c>
      <c r="D21">
        <v>25</v>
      </c>
      <c r="E21">
        <v>0.9982721</v>
      </c>
      <c r="F21" s="4">
        <v>8.0065990000000001E-8</v>
      </c>
    </row>
    <row r="22" spans="3:6" x14ac:dyDescent="0.25">
      <c r="C22" t="s">
        <v>24</v>
      </c>
      <c r="D22">
        <v>18</v>
      </c>
      <c r="E22">
        <v>0.99827399999999999</v>
      </c>
      <c r="F22" s="4">
        <v>8.7254529999999999E-8</v>
      </c>
    </row>
    <row r="23" spans="3:6" x14ac:dyDescent="0.25">
      <c r="C23" t="s">
        <v>24</v>
      </c>
      <c r="D23">
        <v>17</v>
      </c>
      <c r="E23">
        <v>0.99827509999999997</v>
      </c>
      <c r="F23" s="4">
        <v>5.828055E-8</v>
      </c>
    </row>
    <row r="24" spans="3:6" x14ac:dyDescent="0.25">
      <c r="C24" t="s">
        <v>24</v>
      </c>
      <c r="D24">
        <v>15</v>
      </c>
      <c r="E24">
        <v>0.99827569999999999</v>
      </c>
      <c r="F24" s="4">
        <v>9.4141739999999993E-8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85"/>
  <sheetViews>
    <sheetView topLeftCell="A31" zoomScale="80" zoomScaleNormal="80" workbookViewId="0">
      <selection activeCell="D75" sqref="D75"/>
    </sheetView>
  </sheetViews>
  <sheetFormatPr defaultRowHeight="15" x14ac:dyDescent="0.25"/>
  <cols>
    <col min="1" max="1" width="13" customWidth="1"/>
    <col min="8" max="8" width="14.5703125" customWidth="1"/>
    <col min="9" max="9" width="12" customWidth="1"/>
    <col min="10" max="10" width="10.85546875" style="6" customWidth="1"/>
    <col min="11" max="11" width="9.140625" style="10"/>
    <col min="12" max="12" width="9.140625" style="14"/>
    <col min="13" max="14" width="9.140625" style="19"/>
    <col min="15" max="15" width="9.140625" style="12"/>
    <col min="16" max="16" width="9.140625" style="17"/>
    <col min="17" max="18" width="9.140625" style="22"/>
    <col min="19" max="19" width="9.140625" style="10"/>
    <col min="20" max="20" width="9.140625" style="14"/>
    <col min="21" max="22" width="9.140625" style="19"/>
    <col min="23" max="23" width="9.140625" style="12"/>
    <col min="24" max="24" width="9.140625" style="17"/>
    <col min="25" max="26" width="9.140625" style="22"/>
    <col min="27" max="27" width="9.140625" style="10"/>
    <col min="28" max="28" width="9.140625" style="14"/>
    <col min="29" max="30" width="9.140625" style="19"/>
    <col min="31" max="31" width="9.140625" style="12"/>
    <col min="32" max="32" width="9.140625" style="17"/>
    <col min="33" max="34" width="9.140625" style="22"/>
    <col min="35" max="35" width="9.140625" style="10"/>
    <col min="36" max="36" width="9.140625" style="14"/>
    <col min="37" max="38" width="9.140625" style="19"/>
  </cols>
  <sheetData>
    <row r="2" spans="4:38" x14ac:dyDescent="0.25">
      <c r="U2" s="19">
        <v>0.84870999999999996</v>
      </c>
      <c r="V2" s="19" t="s">
        <v>49</v>
      </c>
      <c r="W2" s="12">
        <v>0.87745050000000002</v>
      </c>
    </row>
    <row r="3" spans="4:38" x14ac:dyDescent="0.25">
      <c r="S3" s="10" t="s">
        <v>60</v>
      </c>
      <c r="T3" s="14">
        <v>3.6373000000000003E-2</v>
      </c>
      <c r="U3" s="19">
        <v>1.0917779999999999</v>
      </c>
      <c r="V3" s="19" t="s">
        <v>58</v>
      </c>
      <c r="W3" s="12">
        <v>0.91590470000000002</v>
      </c>
    </row>
    <row r="4" spans="4:38" x14ac:dyDescent="0.25">
      <c r="S4" s="10" t="s">
        <v>60</v>
      </c>
      <c r="T4" s="14">
        <v>3.7435999999999997E-2</v>
      </c>
      <c r="U4" s="19">
        <v>1.1339950000000001</v>
      </c>
      <c r="V4" s="19" t="s">
        <v>50</v>
      </c>
      <c r="W4" s="12">
        <v>0.96442470000000002</v>
      </c>
    </row>
    <row r="5" spans="4:38" x14ac:dyDescent="0.25">
      <c r="D5">
        <v>0.87745050000000002</v>
      </c>
      <c r="F5">
        <v>1.4428352</v>
      </c>
      <c r="G5">
        <v>1.0100585</v>
      </c>
      <c r="H5">
        <v>1.0576654000000001</v>
      </c>
      <c r="I5">
        <v>1.1036896</v>
      </c>
      <c r="J5" s="6">
        <v>1.1482445999999999</v>
      </c>
      <c r="K5" s="10">
        <v>1.1916659999999999</v>
      </c>
      <c r="L5" s="14">
        <v>1.2346535000000001</v>
      </c>
      <c r="N5" s="19">
        <v>1.3441171000000001</v>
      </c>
      <c r="S5" s="10" t="s">
        <v>60</v>
      </c>
      <c r="T5" s="14">
        <v>2.6787999999999999E-2</v>
      </c>
      <c r="U5" s="19">
        <v>1.0644530000000001</v>
      </c>
      <c r="V5" s="19" t="s">
        <v>51</v>
      </c>
      <c r="W5" s="12">
        <v>1.0134566</v>
      </c>
    </row>
    <row r="6" spans="4:38" x14ac:dyDescent="0.25">
      <c r="D6">
        <v>0.87745050000000002</v>
      </c>
      <c r="F6">
        <v>0.96214829999999996</v>
      </c>
      <c r="G6">
        <v>1.0103724000000001</v>
      </c>
      <c r="H6">
        <v>1.0573380999999999</v>
      </c>
      <c r="I6">
        <v>1.1026872000000001</v>
      </c>
      <c r="J6" s="6">
        <v>1.1465601999999999</v>
      </c>
      <c r="K6" s="10">
        <v>1.1895221</v>
      </c>
      <c r="L6" s="14">
        <v>1.2324748000000001</v>
      </c>
      <c r="N6" s="19">
        <v>1.3441171000000001</v>
      </c>
      <c r="S6" s="10" t="s">
        <v>60</v>
      </c>
      <c r="T6" s="14">
        <v>1.0541E-2</v>
      </c>
      <c r="U6" s="19">
        <v>0.93600399999999995</v>
      </c>
      <c r="V6" s="19" t="s">
        <v>52</v>
      </c>
      <c r="W6" s="12">
        <v>1.0609451000000001</v>
      </c>
    </row>
    <row r="7" spans="4:38" x14ac:dyDescent="0.25">
      <c r="S7" s="10" t="s">
        <v>60</v>
      </c>
      <c r="T7" s="14">
        <v>8.0470000000000003E-3</v>
      </c>
      <c r="U7" s="19">
        <v>0.77090899999999996</v>
      </c>
      <c r="V7" s="19" t="s">
        <v>53</v>
      </c>
      <c r="W7" s="12">
        <v>1.1065335999999999</v>
      </c>
    </row>
    <row r="8" spans="4:38" x14ac:dyDescent="0.25">
      <c r="S8" s="10" t="s">
        <v>60</v>
      </c>
      <c r="T8" s="14">
        <v>2.7512999999999999E-2</v>
      </c>
      <c r="U8" s="19">
        <v>0.58760000000000001</v>
      </c>
      <c r="V8" s="19" t="s">
        <v>54</v>
      </c>
      <c r="W8" s="12">
        <v>1.1504426000000001</v>
      </c>
    </row>
    <row r="9" spans="4:38" x14ac:dyDescent="0.25">
      <c r="S9" s="10" t="s">
        <v>60</v>
      </c>
      <c r="T9" s="14">
        <v>4.7418000000000002E-2</v>
      </c>
      <c r="V9" s="19" t="s">
        <v>55</v>
      </c>
      <c r="W9" s="12">
        <v>1.1931887000000001</v>
      </c>
    </row>
    <row r="10" spans="4:38" x14ac:dyDescent="0.25">
      <c r="S10" s="10" t="s">
        <v>60</v>
      </c>
      <c r="T10" s="14">
        <v>0.31088199999999999</v>
      </c>
      <c r="V10" s="19" t="s">
        <v>56</v>
      </c>
      <c r="W10" s="12">
        <v>1.2357113</v>
      </c>
    </row>
    <row r="11" spans="4:38" x14ac:dyDescent="0.25">
      <c r="V11" s="19" t="s">
        <v>59</v>
      </c>
      <c r="W11" s="12">
        <v>1.2806605</v>
      </c>
    </row>
    <row r="12" spans="4:38" x14ac:dyDescent="0.25">
      <c r="V12" s="19" t="s">
        <v>57</v>
      </c>
      <c r="W12" s="12">
        <v>1.3441171000000001</v>
      </c>
    </row>
    <row r="14" spans="4:38" x14ac:dyDescent="0.25">
      <c r="I14" t="s">
        <v>28</v>
      </c>
      <c r="J14" s="7" t="s">
        <v>29</v>
      </c>
      <c r="K14" s="33" t="s">
        <v>30</v>
      </c>
      <c r="L14" s="33"/>
      <c r="M14" s="33"/>
      <c r="N14" s="33"/>
      <c r="O14" s="35" t="s">
        <v>31</v>
      </c>
      <c r="P14" s="35"/>
      <c r="Q14" s="35"/>
      <c r="R14" s="35"/>
      <c r="S14" s="33" t="s">
        <v>32</v>
      </c>
      <c r="T14" s="33"/>
      <c r="U14" s="33"/>
      <c r="V14" s="33"/>
      <c r="W14" s="35" t="s">
        <v>33</v>
      </c>
      <c r="X14" s="35"/>
      <c r="Y14" s="35"/>
      <c r="Z14" s="35"/>
      <c r="AA14" s="33" t="s">
        <v>34</v>
      </c>
      <c r="AB14" s="33"/>
      <c r="AC14" s="33"/>
      <c r="AD14" s="33"/>
      <c r="AE14" s="35" t="s">
        <v>35</v>
      </c>
      <c r="AF14" s="35"/>
      <c r="AG14" s="35"/>
      <c r="AH14" s="35"/>
      <c r="AI14" s="33" t="s">
        <v>36</v>
      </c>
      <c r="AJ14" s="33"/>
      <c r="AK14" s="33"/>
      <c r="AL14" s="33"/>
    </row>
    <row r="15" spans="4:38" x14ac:dyDescent="0.25">
      <c r="H15" t="s">
        <v>48</v>
      </c>
      <c r="J15" s="8" t="s">
        <v>41</v>
      </c>
      <c r="K15" s="34" t="s">
        <v>41</v>
      </c>
      <c r="L15" s="34"/>
      <c r="M15" s="36" t="s">
        <v>38</v>
      </c>
      <c r="N15" s="36"/>
      <c r="O15" s="37" t="s">
        <v>41</v>
      </c>
      <c r="P15" s="37"/>
      <c r="Q15" s="35" t="s">
        <v>38</v>
      </c>
      <c r="R15" s="35"/>
      <c r="S15" s="34" t="s">
        <v>41</v>
      </c>
      <c r="T15" s="34"/>
      <c r="U15" s="33" t="s">
        <v>38</v>
      </c>
      <c r="V15" s="33"/>
      <c r="W15" s="37" t="s">
        <v>41</v>
      </c>
      <c r="X15" s="37"/>
      <c r="Y15" s="35" t="s">
        <v>38</v>
      </c>
      <c r="Z15" s="35"/>
      <c r="AA15" s="34" t="s">
        <v>41</v>
      </c>
      <c r="AB15" s="34"/>
      <c r="AC15" s="33" t="s">
        <v>38</v>
      </c>
      <c r="AD15" s="33"/>
      <c r="AE15" s="37" t="s">
        <v>41</v>
      </c>
      <c r="AF15" s="37"/>
      <c r="AG15" s="35" t="s">
        <v>38</v>
      </c>
      <c r="AH15" s="35"/>
      <c r="AI15" s="34" t="s">
        <v>41</v>
      </c>
      <c r="AJ15" s="34"/>
      <c r="AK15" s="33" t="s">
        <v>38</v>
      </c>
      <c r="AL15" s="33"/>
    </row>
    <row r="16" spans="4:38" x14ac:dyDescent="0.25">
      <c r="J16" s="8" t="s">
        <v>42</v>
      </c>
      <c r="K16" s="11" t="s">
        <v>42</v>
      </c>
      <c r="L16" s="15" t="s">
        <v>43</v>
      </c>
      <c r="M16" s="20" t="s">
        <v>39</v>
      </c>
      <c r="N16" s="20" t="s">
        <v>40</v>
      </c>
      <c r="O16" s="13" t="s">
        <v>42</v>
      </c>
      <c r="P16" s="18" t="s">
        <v>43</v>
      </c>
      <c r="Q16" s="23" t="s">
        <v>39</v>
      </c>
      <c r="R16" s="23" t="s">
        <v>40</v>
      </c>
      <c r="S16" s="11" t="s">
        <v>42</v>
      </c>
      <c r="T16" s="15" t="s">
        <v>43</v>
      </c>
      <c r="U16" s="20" t="s">
        <v>39</v>
      </c>
      <c r="V16" s="20" t="s">
        <v>40</v>
      </c>
      <c r="W16" s="13" t="s">
        <v>42</v>
      </c>
      <c r="X16" s="18" t="s">
        <v>43</v>
      </c>
      <c r="Y16" s="23" t="s">
        <v>39</v>
      </c>
      <c r="Z16" s="23" t="s">
        <v>40</v>
      </c>
      <c r="AA16" s="11" t="s">
        <v>42</v>
      </c>
      <c r="AB16" s="15" t="s">
        <v>43</v>
      </c>
      <c r="AC16" s="20" t="s">
        <v>39</v>
      </c>
      <c r="AD16" s="20" t="s">
        <v>40</v>
      </c>
      <c r="AE16" s="13" t="s">
        <v>42</v>
      </c>
      <c r="AF16" s="18" t="s">
        <v>43</v>
      </c>
      <c r="AG16" s="23" t="s">
        <v>39</v>
      </c>
      <c r="AH16" s="23" t="s">
        <v>40</v>
      </c>
      <c r="AI16" s="11" t="s">
        <v>42</v>
      </c>
      <c r="AJ16" s="15" t="s">
        <v>43</v>
      </c>
      <c r="AK16" s="20" t="s">
        <v>39</v>
      </c>
      <c r="AL16" s="20" t="s">
        <v>40</v>
      </c>
    </row>
    <row r="17" spans="1:38" x14ac:dyDescent="0.25">
      <c r="B17" s="38" t="s">
        <v>61</v>
      </c>
      <c r="C17" s="38" t="s">
        <v>38</v>
      </c>
      <c r="D17" s="38"/>
      <c r="I17">
        <v>0</v>
      </c>
      <c r="J17" s="6">
        <v>0.87745050000000002</v>
      </c>
      <c r="K17" s="10">
        <v>0.87745050000000002</v>
      </c>
      <c r="L17" s="14">
        <f>IF(K17="","",IF($J17="","",(K17-$J17)*100000))</f>
        <v>0</v>
      </c>
      <c r="M17" s="19">
        <v>0</v>
      </c>
      <c r="O17" s="12">
        <v>0.87745050000000002</v>
      </c>
      <c r="P17" s="17">
        <f>IF(O17="","",IF($J17="","",(O17-$J17)*100000))</f>
        <v>0</v>
      </c>
      <c r="T17" s="14" t="str">
        <f>IF(S17="","",IF($J17="","",(S17-$J17)*100000))</f>
        <v/>
      </c>
      <c r="X17" s="17" t="str">
        <f>IF(W17="","",IF($J17="","",(W17-$J17)*100000))</f>
        <v/>
      </c>
      <c r="AA17" s="10">
        <v>0.87745050000000002</v>
      </c>
      <c r="AB17" s="14">
        <f>IF(AA17="","",IF($J17="","",(AA17-$J17)*100000))</f>
        <v>0</v>
      </c>
      <c r="AE17" s="12">
        <v>0.87745050000000002</v>
      </c>
      <c r="AF17" s="17">
        <f>IF(AE17="","",IF($J17="","",(AE17-$J17)*100000))</f>
        <v>0</v>
      </c>
      <c r="AI17" s="10">
        <v>0.87745050000000002</v>
      </c>
      <c r="AJ17" s="14">
        <f>IF(AI17="","",IF($J17="","",(AI17-$J17)*100000))</f>
        <v>0</v>
      </c>
    </row>
    <row r="18" spans="1:38" x14ac:dyDescent="0.25">
      <c r="B18" s="38"/>
      <c r="C18" t="s">
        <v>39</v>
      </c>
      <c r="D18" t="s">
        <v>21</v>
      </c>
      <c r="I18">
        <v>1</v>
      </c>
      <c r="J18" s="6">
        <v>0.91590470000000002</v>
      </c>
      <c r="O18" s="12">
        <v>0.91481129999999999</v>
      </c>
      <c r="Q18" s="22">
        <v>2.8083E-2</v>
      </c>
      <c r="R18" s="22">
        <v>5.2789000000000003E-2</v>
      </c>
      <c r="AA18" s="10">
        <v>0.89828079999999999</v>
      </c>
      <c r="AC18" s="19">
        <v>0.27004800000000001</v>
      </c>
      <c r="AD18" s="19">
        <v>0.28643999999999997</v>
      </c>
    </row>
    <row r="19" spans="1:38" x14ac:dyDescent="0.25">
      <c r="A19" t="s">
        <v>34</v>
      </c>
      <c r="B19">
        <f>AB28</f>
        <v>7471.6771428571465</v>
      </c>
      <c r="C19">
        <f>AC28</f>
        <v>0.75164433333333336</v>
      </c>
      <c r="D19">
        <f>AD28</f>
        <v>0.79724555555555554</v>
      </c>
      <c r="I19">
        <v>2</v>
      </c>
      <c r="J19" s="6">
        <v>0.96442470000000002</v>
      </c>
      <c r="K19" s="10">
        <v>0.96441030000000005</v>
      </c>
      <c r="L19" s="14">
        <f t="shared" ref="L19:L27" si="0">IF(K19="","",IF($J19="","",(K19-$J19)*100000))</f>
        <v>-1.4399999999969992</v>
      </c>
      <c r="M19" s="19">
        <v>3.5915569999999999</v>
      </c>
      <c r="N19" s="19">
        <v>5.2367210000000002</v>
      </c>
      <c r="O19" s="12">
        <v>0.96239710000000001</v>
      </c>
      <c r="P19" s="17">
        <f t="shared" ref="P19:P27" si="1">IF(O19="","",IF($J19="","",(O19-$J19)*100000))</f>
        <v>-202.76000000000184</v>
      </c>
      <c r="Q19" s="22">
        <v>4.0808999999999998E-2</v>
      </c>
      <c r="R19" s="22">
        <v>9.5254000000000005E-2</v>
      </c>
      <c r="T19" s="14" t="str">
        <f t="shared" ref="T19:T27" si="2">IF(S19="","",IF($J19="","",(S19-$J19)*100000))</f>
        <v/>
      </c>
      <c r="X19" s="17" t="str">
        <f t="shared" ref="X19:X27" si="3">IF(W19="","",IF($J19="","",(W19-$J19)*100000))</f>
        <v/>
      </c>
      <c r="AA19" s="10">
        <v>0.92186579999999996</v>
      </c>
      <c r="AB19" s="14">
        <f t="shared" ref="AB19:AB27" si="4">IF(AA19="","",IF($J19="","",(AA19-$J19)*100000))</f>
        <v>-4255.8900000000067</v>
      </c>
      <c r="AC19" s="19">
        <v>0.61539999999999995</v>
      </c>
      <c r="AD19" s="19">
        <v>0.65274299999999996</v>
      </c>
      <c r="AE19" s="12">
        <v>0.95718199999999998</v>
      </c>
      <c r="AF19" s="17">
        <f t="shared" ref="AF19:AF27" si="5">IF(AE19="","",IF($J19="","",(AE19-$J19)*100000))</f>
        <v>-724.27000000000464</v>
      </c>
      <c r="AG19" s="22">
        <v>0.84870999999999996</v>
      </c>
      <c r="AH19" s="22">
        <v>0.97299599999999997</v>
      </c>
      <c r="AI19" s="10">
        <v>0.96434260000000005</v>
      </c>
      <c r="AJ19" s="14">
        <f t="shared" ref="AJ19:AJ27" si="6">IF(AI19="","",IF($J19="","",(AI19-$J19)*100000))</f>
        <v>-8.2099999999973861</v>
      </c>
      <c r="AK19" s="19">
        <v>3.6373000000000003E-2</v>
      </c>
      <c r="AL19" s="19">
        <v>3.9017000000000003E-2</v>
      </c>
    </row>
    <row r="20" spans="1:38" x14ac:dyDescent="0.25">
      <c r="A20" t="s">
        <v>35</v>
      </c>
      <c r="B20">
        <f>AF28</f>
        <v>841.70857142857415</v>
      </c>
      <c r="C20">
        <f>AG28</f>
        <v>0.91906414285714277</v>
      </c>
      <c r="D20">
        <f>AH28</f>
        <v>1.0486714285714285</v>
      </c>
      <c r="I20">
        <v>3</v>
      </c>
      <c r="J20" s="6">
        <v>1.0134566</v>
      </c>
      <c r="K20" s="10">
        <v>1.0144696</v>
      </c>
      <c r="L20" s="14">
        <f t="shared" si="0"/>
        <v>101.29999999999306</v>
      </c>
      <c r="M20" s="19">
        <v>3.4833980000000002</v>
      </c>
      <c r="N20" s="19">
        <v>4.8747030000000002</v>
      </c>
      <c r="O20" s="12">
        <v>1.0106573000000001</v>
      </c>
      <c r="P20" s="17">
        <f t="shared" si="1"/>
        <v>-279.92999999999489</v>
      </c>
      <c r="Q20" s="22">
        <v>5.1299999999999998E-2</v>
      </c>
      <c r="R20" s="22">
        <v>0.116549</v>
      </c>
      <c r="T20" s="14" t="str">
        <f t="shared" si="2"/>
        <v/>
      </c>
      <c r="X20" s="17" t="str">
        <f t="shared" si="3"/>
        <v/>
      </c>
      <c r="AA20" s="10">
        <v>0.94875869999999995</v>
      </c>
      <c r="AB20" s="14">
        <f t="shared" si="4"/>
        <v>-6469.7900000000081</v>
      </c>
      <c r="AC20" s="19">
        <v>0.87827200000000005</v>
      </c>
      <c r="AD20" s="19">
        <v>0.93155900000000003</v>
      </c>
      <c r="AE20" s="12">
        <v>1.0041103</v>
      </c>
      <c r="AF20" s="17">
        <f t="shared" si="5"/>
        <v>-934.63000000000295</v>
      </c>
      <c r="AG20" s="22">
        <v>1.0917779999999999</v>
      </c>
      <c r="AH20" s="22">
        <v>1.246402</v>
      </c>
      <c r="AI20" s="10">
        <v>1.014931</v>
      </c>
      <c r="AJ20" s="14">
        <f t="shared" si="6"/>
        <v>147.43999999999869</v>
      </c>
      <c r="AK20" s="19">
        <v>3.7435999999999997E-2</v>
      </c>
      <c r="AL20" s="19">
        <v>3.9969999999999999E-2</v>
      </c>
    </row>
    <row r="21" spans="1:38" x14ac:dyDescent="0.25">
      <c r="A21" t="s">
        <v>62</v>
      </c>
      <c r="B21">
        <f>AJ28</f>
        <v>203.4900000000014</v>
      </c>
      <c r="C21">
        <f>AK28</f>
        <v>2.7730857142857144E-2</v>
      </c>
      <c r="D21">
        <f>AL28</f>
        <v>2.9567571428571433E-2</v>
      </c>
      <c r="I21">
        <v>4</v>
      </c>
      <c r="J21" s="6">
        <v>1.0609451000000001</v>
      </c>
      <c r="K21" s="10">
        <v>1.0622499000000001</v>
      </c>
      <c r="L21" s="14">
        <f t="shared" si="0"/>
        <v>130.47999999999948</v>
      </c>
      <c r="M21" s="19">
        <v>3.1080220000000001</v>
      </c>
      <c r="N21" s="19">
        <v>4.2540459999999998</v>
      </c>
      <c r="O21" s="12">
        <v>1.0576033</v>
      </c>
      <c r="P21" s="17">
        <f t="shared" si="1"/>
        <v>-334.18000000000615</v>
      </c>
      <c r="Q21" s="22">
        <v>5.4760999999999997E-2</v>
      </c>
      <c r="R21" s="22">
        <v>0.118603</v>
      </c>
      <c r="T21" s="14" t="str">
        <f t="shared" si="2"/>
        <v/>
      </c>
      <c r="X21" s="17" t="str">
        <f t="shared" si="3"/>
        <v/>
      </c>
      <c r="AA21" s="10">
        <v>0.97968379999999999</v>
      </c>
      <c r="AB21" s="14">
        <f t="shared" si="4"/>
        <v>-8126.1300000000092</v>
      </c>
      <c r="AC21" s="19">
        <v>1.0350889999999999</v>
      </c>
      <c r="AD21" s="19">
        <v>1.0978859999999999</v>
      </c>
      <c r="AE21" s="12">
        <v>1.0508191</v>
      </c>
      <c r="AF21" s="17">
        <f t="shared" si="5"/>
        <v>-1012.600000000008</v>
      </c>
      <c r="AG21" s="22">
        <v>1.1339950000000001</v>
      </c>
      <c r="AH21" s="22">
        <v>1.292694</v>
      </c>
      <c r="AI21" s="10">
        <v>1.063272</v>
      </c>
      <c r="AJ21" s="14">
        <f t="shared" si="6"/>
        <v>232.68999999999096</v>
      </c>
      <c r="AK21" s="19">
        <v>2.6787999999999999E-2</v>
      </c>
      <c r="AL21" s="19">
        <v>2.8558E-2</v>
      </c>
    </row>
    <row r="22" spans="1:38" x14ac:dyDescent="0.25">
      <c r="A22" t="s">
        <v>30</v>
      </c>
      <c r="B22">
        <f>L28</f>
        <v>125.4642857142845</v>
      </c>
      <c r="C22">
        <f>M28</f>
        <v>2.476448142857143</v>
      </c>
      <c r="D22">
        <f>N28</f>
        <v>3.4237369999999996</v>
      </c>
      <c r="I22">
        <v>5</v>
      </c>
      <c r="J22" s="6">
        <v>1.1065335999999999</v>
      </c>
      <c r="K22" s="10">
        <v>1.1079869</v>
      </c>
      <c r="L22" s="14">
        <f t="shared" si="0"/>
        <v>145.33000000001016</v>
      </c>
      <c r="M22" s="19">
        <v>2.5913889999999999</v>
      </c>
      <c r="N22" s="19">
        <v>3.5071840000000001</v>
      </c>
      <c r="O22" s="12">
        <v>1.1029230000000001</v>
      </c>
      <c r="P22" s="17">
        <f t="shared" si="1"/>
        <v>-361.05999999997971</v>
      </c>
      <c r="Q22" s="22">
        <v>4.9852E-2</v>
      </c>
      <c r="R22" s="22">
        <v>0.105126</v>
      </c>
      <c r="T22" s="14" t="str">
        <f t="shared" si="2"/>
        <v/>
      </c>
      <c r="X22" s="17" t="str">
        <f t="shared" si="3"/>
        <v/>
      </c>
      <c r="AA22" s="10">
        <v>1.0156067</v>
      </c>
      <c r="AB22" s="14">
        <f t="shared" si="4"/>
        <v>-9092.6899999999914</v>
      </c>
      <c r="AC22" s="19">
        <v>1.086576</v>
      </c>
      <c r="AD22" s="19">
        <v>1.1524939999999999</v>
      </c>
      <c r="AE22" s="12">
        <v>1.0966229000000001</v>
      </c>
      <c r="AF22" s="17">
        <f t="shared" si="5"/>
        <v>-991.06999999998277</v>
      </c>
      <c r="AG22" s="22">
        <v>1.0644530000000001</v>
      </c>
      <c r="AH22" s="22">
        <v>1.2129289999999999</v>
      </c>
      <c r="AI22" s="10">
        <v>1.1092438</v>
      </c>
      <c r="AJ22" s="14">
        <f t="shared" si="6"/>
        <v>271.02000000001067</v>
      </c>
      <c r="AK22" s="19">
        <v>1.0541E-2</v>
      </c>
      <c r="AL22" s="19">
        <v>1.1195E-2</v>
      </c>
    </row>
    <row r="23" spans="1:38" x14ac:dyDescent="0.25">
      <c r="A23" t="s">
        <v>31</v>
      </c>
      <c r="B23">
        <f>P28</f>
        <v>315.25142857142964</v>
      </c>
      <c r="C23">
        <f>Q28</f>
        <v>3.4394888888888892E-2</v>
      </c>
      <c r="D23">
        <f>R28</f>
        <v>7.3171888888888884E-2</v>
      </c>
      <c r="I23">
        <v>6</v>
      </c>
      <c r="J23" s="6">
        <v>1.1504426000000001</v>
      </c>
      <c r="K23" s="10">
        <v>1.152093</v>
      </c>
      <c r="L23" s="14">
        <f t="shared" si="0"/>
        <v>165.03999999999408</v>
      </c>
      <c r="M23" s="19">
        <v>2.0505110000000002</v>
      </c>
      <c r="N23" s="19">
        <v>2.753107</v>
      </c>
      <c r="O23" s="12">
        <v>1.1468119999999999</v>
      </c>
      <c r="P23" s="17">
        <f t="shared" si="1"/>
        <v>-363.06000000001507</v>
      </c>
      <c r="Q23" s="22">
        <v>3.9099000000000002E-2</v>
      </c>
      <c r="R23" s="22">
        <v>8.1693000000000002E-2</v>
      </c>
      <c r="T23" s="14" t="str">
        <f t="shared" si="2"/>
        <v/>
      </c>
      <c r="X23" s="17" t="str">
        <f t="shared" si="3"/>
        <v/>
      </c>
      <c r="AA23" s="10">
        <v>1.0578517999999999</v>
      </c>
      <c r="AB23" s="14">
        <f t="shared" si="4"/>
        <v>-9259.0800000000199</v>
      </c>
      <c r="AC23" s="19">
        <v>1.036859</v>
      </c>
      <c r="AD23" s="19">
        <v>1.0997600000000001</v>
      </c>
      <c r="AE23" s="12">
        <v>1.1414667999999999</v>
      </c>
      <c r="AF23" s="17">
        <f t="shared" si="5"/>
        <v>-897.58000000002005</v>
      </c>
      <c r="AG23" s="22">
        <v>0.93600399999999995</v>
      </c>
      <c r="AH23" s="22">
        <v>1.066641</v>
      </c>
      <c r="AI23" s="10">
        <v>1.1532203000000001</v>
      </c>
      <c r="AJ23" s="14">
        <f t="shared" si="6"/>
        <v>277.76999999999941</v>
      </c>
      <c r="AK23" s="19">
        <v>8.0470000000000003E-3</v>
      </c>
      <c r="AL23" s="19">
        <v>8.5880000000000001E-3</v>
      </c>
    </row>
    <row r="24" spans="1:38" x14ac:dyDescent="0.25">
      <c r="A24" t="s">
        <v>32</v>
      </c>
      <c r="B24" t="e">
        <f>T28</f>
        <v>#VALUE!</v>
      </c>
      <c r="C24" t="e">
        <f>U28</f>
        <v>#DIV/0!</v>
      </c>
      <c r="D24" t="e">
        <f>V28</f>
        <v>#DIV/0!</v>
      </c>
      <c r="I24">
        <v>7</v>
      </c>
      <c r="J24" s="6">
        <v>1.1931887000000001</v>
      </c>
      <c r="K24" s="10">
        <v>1.1949567999999999</v>
      </c>
      <c r="L24" s="14">
        <f t="shared" si="0"/>
        <v>176.80999999998281</v>
      </c>
      <c r="M24" s="19">
        <v>1.517722</v>
      </c>
      <c r="N24" s="19">
        <v>2.02366</v>
      </c>
      <c r="O24" s="12">
        <v>1.1897025999999999</v>
      </c>
      <c r="P24" s="17">
        <f t="shared" si="1"/>
        <v>-348.61000000001587</v>
      </c>
      <c r="Q24" s="22">
        <v>2.4819999999999998E-2</v>
      </c>
      <c r="R24" s="22">
        <v>5.3290999999999998E-2</v>
      </c>
      <c r="T24" s="14" t="str">
        <f t="shared" si="2"/>
        <v/>
      </c>
      <c r="X24" s="17" t="str">
        <f t="shared" si="3"/>
        <v/>
      </c>
      <c r="AA24" s="10">
        <v>1.1082859</v>
      </c>
      <c r="AB24" s="14">
        <f t="shared" si="4"/>
        <v>-8490.2800000000061</v>
      </c>
      <c r="AC24" s="19">
        <v>0.88851999999999998</v>
      </c>
      <c r="AD24" s="19">
        <v>0.94241799999999998</v>
      </c>
      <c r="AE24" s="12">
        <v>1.1856660000000001</v>
      </c>
      <c r="AF24" s="17">
        <f t="shared" si="5"/>
        <v>-752.2699999999993</v>
      </c>
      <c r="AG24" s="22">
        <v>0.77090899999999996</v>
      </c>
      <c r="AH24" s="22">
        <v>0.87880899999999995</v>
      </c>
      <c r="AI24" s="10">
        <v>1.1958040000000001</v>
      </c>
      <c r="AJ24" s="14">
        <f t="shared" si="6"/>
        <v>261.52999999999872</v>
      </c>
      <c r="AK24" s="19">
        <v>2.7512999999999999E-2</v>
      </c>
      <c r="AL24" s="19">
        <v>2.9263999999999998E-2</v>
      </c>
    </row>
    <row r="25" spans="1:38" x14ac:dyDescent="0.25">
      <c r="A25" t="s">
        <v>33</v>
      </c>
      <c r="B25" t="e">
        <f>X28</f>
        <v>#VALUE!</v>
      </c>
      <c r="C25" t="e">
        <f>Y28</f>
        <v>#DIV/0!</v>
      </c>
      <c r="D25" t="e">
        <f>Z28</f>
        <v>#DIV/0!</v>
      </c>
      <c r="I25">
        <v>8</v>
      </c>
      <c r="J25" s="6">
        <v>1.2357113</v>
      </c>
      <c r="K25" s="10">
        <v>1.2372898000000001</v>
      </c>
      <c r="L25" s="14">
        <f t="shared" si="0"/>
        <v>157.85000000001492</v>
      </c>
      <c r="M25" s="19">
        <v>0.99253800000000003</v>
      </c>
      <c r="N25" s="19">
        <v>1.316738</v>
      </c>
      <c r="O25" s="12">
        <v>1.2325397</v>
      </c>
      <c r="P25" s="17">
        <f t="shared" si="1"/>
        <v>-317.15999999999411</v>
      </c>
      <c r="Q25" s="22">
        <v>8.0979999999999993E-3</v>
      </c>
      <c r="R25" s="22">
        <v>1.9855999999999999E-2</v>
      </c>
      <c r="T25" s="14" t="str">
        <f t="shared" si="2"/>
        <v/>
      </c>
      <c r="X25" s="17" t="str">
        <f t="shared" si="3"/>
        <v/>
      </c>
      <c r="AA25" s="10">
        <v>1.1696325000000001</v>
      </c>
      <c r="AB25" s="14">
        <f t="shared" si="4"/>
        <v>-6607.8799999999883</v>
      </c>
      <c r="AC25" s="19">
        <v>0.64315299999999997</v>
      </c>
      <c r="AD25" s="19">
        <v>0.68217000000000005</v>
      </c>
      <c r="AE25" s="12">
        <v>1.2299159</v>
      </c>
      <c r="AF25" s="17">
        <f t="shared" si="5"/>
        <v>-579.54000000000065</v>
      </c>
      <c r="AG25" s="22">
        <v>0.58760000000000001</v>
      </c>
      <c r="AH25" s="22">
        <v>0.67022899999999996</v>
      </c>
      <c r="AI25" s="10">
        <v>1.2379690000000001</v>
      </c>
      <c r="AJ25" s="14">
        <f t="shared" si="6"/>
        <v>225.77000000001402</v>
      </c>
      <c r="AK25" s="19">
        <v>4.7418000000000002E-2</v>
      </c>
      <c r="AL25" s="19">
        <v>5.0381000000000002E-2</v>
      </c>
    </row>
    <row r="26" spans="1:38" x14ac:dyDescent="0.25">
      <c r="I26">
        <v>9</v>
      </c>
      <c r="J26" s="6">
        <v>1.2806605</v>
      </c>
      <c r="O26" s="12">
        <v>1.2781370000000001</v>
      </c>
      <c r="Q26" s="22">
        <v>1.2732E-2</v>
      </c>
      <c r="R26" s="22">
        <v>1.5386E-2</v>
      </c>
      <c r="AA26" s="10">
        <v>1.2460332999999999</v>
      </c>
      <c r="AC26" s="19">
        <v>0.31088199999999999</v>
      </c>
      <c r="AD26" s="19">
        <v>0.32973999999999998</v>
      </c>
    </row>
    <row r="27" spans="1:38" x14ac:dyDescent="0.25">
      <c r="I27">
        <v>10</v>
      </c>
      <c r="J27" s="6">
        <v>1.3441171000000001</v>
      </c>
      <c r="K27" s="10">
        <v>1.3441171000000001</v>
      </c>
      <c r="L27" s="14">
        <f t="shared" si="0"/>
        <v>0</v>
      </c>
      <c r="M27" s="19">
        <v>9.9999999999999995E-7</v>
      </c>
      <c r="O27" s="12">
        <v>1.3441171000000001</v>
      </c>
      <c r="P27" s="17">
        <f t="shared" si="1"/>
        <v>0</v>
      </c>
      <c r="T27" s="14" t="str">
        <f t="shared" si="2"/>
        <v/>
      </c>
      <c r="X27" s="17" t="str">
        <f t="shared" si="3"/>
        <v/>
      </c>
      <c r="AA27" s="10">
        <v>1.3441171000000001</v>
      </c>
      <c r="AB27" s="14">
        <f t="shared" si="4"/>
        <v>0</v>
      </c>
      <c r="AE27" s="12">
        <v>1.3441171000000001</v>
      </c>
      <c r="AF27" s="17">
        <f t="shared" si="5"/>
        <v>0</v>
      </c>
      <c r="AI27" s="10">
        <v>1.3441171000000001</v>
      </c>
      <c r="AJ27" s="14">
        <f t="shared" si="6"/>
        <v>0</v>
      </c>
    </row>
    <row r="28" spans="1:38" ht="15.75" thickBot="1" x14ac:dyDescent="0.3">
      <c r="I28" t="s">
        <v>44</v>
      </c>
      <c r="L28" s="14">
        <f t="array" ref="L28">AVERAGE(ABS(L19:L25))</f>
        <v>125.4642857142845</v>
      </c>
      <c r="M28" s="19">
        <f t="array" ref="M28">M29</f>
        <v>2.476448142857143</v>
      </c>
      <c r="N28" s="19">
        <f t="shared" ref="N28" si="7">N29</f>
        <v>3.4237369999999996</v>
      </c>
      <c r="P28" s="17">
        <f t="array" ref="P28">AVERAGE(ABS(P19:P25))</f>
        <v>315.25142857142964</v>
      </c>
      <c r="Q28" s="22">
        <f>Q29</f>
        <v>3.4394888888888892E-2</v>
      </c>
      <c r="R28" s="22">
        <f t="shared" ref="R28" si="8">R29</f>
        <v>7.3171888888888884E-2</v>
      </c>
      <c r="T28" s="14" t="e">
        <f t="array" ref="T28">AVERAGE(ABS(T19:T25))</f>
        <v>#VALUE!</v>
      </c>
      <c r="U28" s="19" t="e">
        <f>U29</f>
        <v>#DIV/0!</v>
      </c>
      <c r="V28" s="19" t="e">
        <f t="shared" ref="V28" si="9">V29</f>
        <v>#DIV/0!</v>
      </c>
      <c r="X28" s="17" t="e">
        <f t="array" ref="X28">AVERAGE(ABS(X19:X25))</f>
        <v>#VALUE!</v>
      </c>
      <c r="Y28" s="22" t="e">
        <f>Y29</f>
        <v>#DIV/0!</v>
      </c>
      <c r="Z28" s="22" t="e">
        <f t="shared" ref="Z28" si="10">Z29</f>
        <v>#DIV/0!</v>
      </c>
      <c r="AB28" s="14">
        <f t="array" ref="AB28">AVERAGE(ABS(AB19:AB25))</f>
        <v>7471.6771428571465</v>
      </c>
      <c r="AC28" s="19">
        <f>AC29</f>
        <v>0.75164433333333336</v>
      </c>
      <c r="AD28" s="19">
        <f t="shared" ref="AD28" si="11">AD29</f>
        <v>0.79724555555555554</v>
      </c>
      <c r="AF28" s="17">
        <f t="array" ref="AF28">AVERAGE(ABS(AF19:AF25))</f>
        <v>841.70857142857415</v>
      </c>
      <c r="AG28" s="22">
        <f>AG29</f>
        <v>0.91906414285714277</v>
      </c>
      <c r="AH28" s="22">
        <f t="shared" ref="AH28" si="12">AH29</f>
        <v>1.0486714285714285</v>
      </c>
      <c r="AJ28" s="14">
        <f t="array" ref="AJ28">AVERAGE(ABS(AJ19:AJ25))</f>
        <v>203.4900000000014</v>
      </c>
      <c r="AK28" s="19">
        <f>AK29</f>
        <v>2.7730857142857144E-2</v>
      </c>
      <c r="AL28" s="19">
        <f t="shared" ref="AL28" si="13">AL29</f>
        <v>2.9567571428571433E-2</v>
      </c>
    </row>
    <row r="29" spans="1:38" s="5" customFormat="1" ht="16.5" thickTop="1" thickBot="1" x14ac:dyDescent="0.3">
      <c r="A29"/>
      <c r="B29"/>
      <c r="C29"/>
      <c r="D29"/>
      <c r="E29"/>
      <c r="F29"/>
      <c r="G29"/>
      <c r="I29" s="5" t="s">
        <v>46</v>
      </c>
      <c r="J29" s="9"/>
      <c r="K29" s="9"/>
      <c r="L29" s="16">
        <f>AVERAGE(L19:L25)</f>
        <v>125.05285714285678</v>
      </c>
      <c r="M29" s="21">
        <f t="array" ref="M29">AVERAGE(M19:M25)</f>
        <v>2.476448142857143</v>
      </c>
      <c r="N29" s="21">
        <f>AVERAGE(N19:N25)</f>
        <v>3.4237369999999996</v>
      </c>
      <c r="O29" s="9"/>
      <c r="P29" s="16">
        <f>AVERAGE(P19:P25)</f>
        <v>-315.25142857142964</v>
      </c>
      <c r="Q29" s="21">
        <f t="array" ref="Q29">AVERAGE(Q18:Q26)</f>
        <v>3.4394888888888892E-2</v>
      </c>
      <c r="R29" s="21">
        <f t="array" ref="R29">AVERAGE(R18:R26)</f>
        <v>7.3171888888888884E-2</v>
      </c>
      <c r="S29" s="9"/>
      <c r="T29" s="16" t="e">
        <f>AVERAGE(T19:T25)</f>
        <v>#DIV/0!</v>
      </c>
      <c r="U29" s="21" t="e">
        <f>AVERAGE(U19:U25)</f>
        <v>#DIV/0!</v>
      </c>
      <c r="V29" s="21" t="e">
        <f>AVERAGE(V19:V25)</f>
        <v>#DIV/0!</v>
      </c>
      <c r="W29" s="9"/>
      <c r="X29" s="16" t="e">
        <f>AVERAGE(X19:X25)</f>
        <v>#DIV/0!</v>
      </c>
      <c r="Y29" s="21" t="e">
        <f>AVERAGE(Y19:Y25)</f>
        <v>#DIV/0!</v>
      </c>
      <c r="Z29" s="21" t="e">
        <f>AVERAGE(Z19:Z25)</f>
        <v>#DIV/0!</v>
      </c>
      <c r="AA29" s="9"/>
      <c r="AB29" s="16">
        <f>AVERAGE(AB19:AB25)</f>
        <v>-7471.6771428571465</v>
      </c>
      <c r="AC29" s="21">
        <f t="array" ref="AC29">AVERAGE(AC18:AC26)</f>
        <v>0.75164433333333336</v>
      </c>
      <c r="AD29" s="21">
        <f t="array" ref="AD29">AVERAGE(AD18:AD26)</f>
        <v>0.79724555555555554</v>
      </c>
      <c r="AE29" s="9"/>
      <c r="AF29" s="16">
        <f>AVERAGE(AF19:AF25)</f>
        <v>-841.70857142857415</v>
      </c>
      <c r="AG29" s="21">
        <f>AVERAGE(AG19:AG25)</f>
        <v>0.91906414285714277</v>
      </c>
      <c r="AH29" s="21">
        <f>AVERAGE(AH19:AH25)</f>
        <v>1.0486714285714285</v>
      </c>
      <c r="AI29" s="9"/>
      <c r="AJ29" s="16">
        <f>AVERAGE(AJ19:AJ25)</f>
        <v>201.14428571428789</v>
      </c>
      <c r="AK29" s="21">
        <f>AVERAGE(AK19:AK25)</f>
        <v>2.7730857142857144E-2</v>
      </c>
      <c r="AL29" s="21">
        <f>AVERAGE(AL19:AL25)</f>
        <v>2.9567571428571433E-2</v>
      </c>
    </row>
    <row r="30" spans="1:38" ht="15.75" thickTop="1" x14ac:dyDescent="0.25">
      <c r="I30" t="s">
        <v>47</v>
      </c>
      <c r="L30" s="14">
        <f>STDEV(L19:L25)</f>
        <v>61.044633319749266</v>
      </c>
      <c r="P30" s="17">
        <f>STDEV(P19:P25)</f>
        <v>57.388641857826215</v>
      </c>
      <c r="T30" s="14" t="e">
        <f>STDEV(T19:T25)</f>
        <v>#DIV/0!</v>
      </c>
      <c r="X30" s="17" t="e">
        <f>STDEV(X19:X25)</f>
        <v>#DIV/0!</v>
      </c>
      <c r="AB30" s="14">
        <f>STDEV(AB19:AB25)</f>
        <v>1797.1997792279999</v>
      </c>
      <c r="AF30" s="17">
        <f>STDEV(AF19:AF25)</f>
        <v>160.10005261591462</v>
      </c>
      <c r="AJ30" s="14">
        <f>STDEV(AJ19:AJ25)</f>
        <v>102.23785597927098</v>
      </c>
    </row>
    <row r="32" spans="1:38" x14ac:dyDescent="0.25">
      <c r="I32" t="s">
        <v>28</v>
      </c>
      <c r="J32" s="7" t="s">
        <v>29</v>
      </c>
      <c r="K32" s="33" t="s">
        <v>30</v>
      </c>
      <c r="L32" s="33"/>
      <c r="M32" s="33"/>
      <c r="N32" s="33"/>
      <c r="O32" s="35" t="s">
        <v>31</v>
      </c>
      <c r="P32" s="35"/>
      <c r="Q32" s="35"/>
      <c r="R32" s="35"/>
      <c r="S32" s="33" t="s">
        <v>32</v>
      </c>
      <c r="T32" s="33"/>
      <c r="U32" s="33"/>
      <c r="V32" s="33"/>
      <c r="W32" s="35" t="s">
        <v>33</v>
      </c>
      <c r="X32" s="35"/>
      <c r="Y32" s="35"/>
      <c r="Z32" s="35"/>
      <c r="AA32" s="33" t="s">
        <v>34</v>
      </c>
      <c r="AB32" s="33"/>
      <c r="AC32" s="33"/>
      <c r="AD32" s="33"/>
      <c r="AE32" s="35" t="s">
        <v>35</v>
      </c>
      <c r="AF32" s="35"/>
      <c r="AG32" s="35"/>
      <c r="AH32" s="35"/>
      <c r="AI32" s="33" t="s">
        <v>36</v>
      </c>
      <c r="AJ32" s="33"/>
      <c r="AK32" s="33"/>
      <c r="AL32" s="33"/>
    </row>
    <row r="33" spans="1:38" x14ac:dyDescent="0.25">
      <c r="H33" t="s">
        <v>37</v>
      </c>
      <c r="J33" s="8" t="s">
        <v>41</v>
      </c>
      <c r="K33" s="34" t="s">
        <v>41</v>
      </c>
      <c r="L33" s="34"/>
      <c r="M33" s="36" t="s">
        <v>38</v>
      </c>
      <c r="N33" s="36"/>
      <c r="O33" s="37" t="s">
        <v>41</v>
      </c>
      <c r="P33" s="37"/>
      <c r="Q33" s="35" t="s">
        <v>38</v>
      </c>
      <c r="R33" s="35"/>
      <c r="S33" s="34" t="s">
        <v>41</v>
      </c>
      <c r="T33" s="34"/>
      <c r="U33" s="33" t="s">
        <v>38</v>
      </c>
      <c r="V33" s="33"/>
      <c r="W33" s="37" t="s">
        <v>41</v>
      </c>
      <c r="X33" s="37"/>
      <c r="Y33" s="35" t="s">
        <v>38</v>
      </c>
      <c r="Z33" s="35"/>
      <c r="AA33" s="34" t="s">
        <v>41</v>
      </c>
      <c r="AB33" s="34"/>
      <c r="AC33" s="33" t="s">
        <v>38</v>
      </c>
      <c r="AD33" s="33"/>
      <c r="AE33" s="37" t="s">
        <v>41</v>
      </c>
      <c r="AF33" s="37"/>
      <c r="AG33" s="35" t="s">
        <v>38</v>
      </c>
      <c r="AH33" s="35"/>
      <c r="AI33" s="34" t="s">
        <v>41</v>
      </c>
      <c r="AJ33" s="34"/>
      <c r="AK33" s="33" t="s">
        <v>38</v>
      </c>
      <c r="AL33" s="33"/>
    </row>
    <row r="34" spans="1:38" x14ac:dyDescent="0.25">
      <c r="J34" s="8" t="s">
        <v>42</v>
      </c>
      <c r="K34" s="11" t="s">
        <v>42</v>
      </c>
      <c r="L34" s="15" t="s">
        <v>43</v>
      </c>
      <c r="M34" s="20" t="s">
        <v>39</v>
      </c>
      <c r="N34" s="20" t="s">
        <v>40</v>
      </c>
      <c r="O34" s="13" t="s">
        <v>42</v>
      </c>
      <c r="P34" s="18" t="s">
        <v>43</v>
      </c>
      <c r="Q34" s="23" t="s">
        <v>39</v>
      </c>
      <c r="R34" s="23" t="s">
        <v>40</v>
      </c>
      <c r="S34" s="11" t="s">
        <v>42</v>
      </c>
      <c r="T34" s="15" t="s">
        <v>43</v>
      </c>
      <c r="U34" s="20" t="s">
        <v>39</v>
      </c>
      <c r="V34" s="20" t="s">
        <v>40</v>
      </c>
      <c r="W34" s="13" t="s">
        <v>42</v>
      </c>
      <c r="X34" s="18" t="s">
        <v>43</v>
      </c>
      <c r="Y34" s="23" t="s">
        <v>39</v>
      </c>
      <c r="Z34" s="23" t="s">
        <v>40</v>
      </c>
      <c r="AA34" s="11" t="s">
        <v>42</v>
      </c>
      <c r="AB34" s="15" t="s">
        <v>43</v>
      </c>
      <c r="AC34" s="20" t="s">
        <v>39</v>
      </c>
      <c r="AD34" s="20" t="s">
        <v>40</v>
      </c>
      <c r="AE34" s="13" t="s">
        <v>42</v>
      </c>
      <c r="AF34" s="18" t="s">
        <v>43</v>
      </c>
      <c r="AG34" s="23" t="s">
        <v>39</v>
      </c>
      <c r="AH34" s="23" t="s">
        <v>40</v>
      </c>
      <c r="AI34" s="11" t="s">
        <v>42</v>
      </c>
      <c r="AJ34" s="15" t="s">
        <v>43</v>
      </c>
      <c r="AK34" s="20" t="s">
        <v>39</v>
      </c>
      <c r="AL34" s="20" t="s">
        <v>40</v>
      </c>
    </row>
    <row r="35" spans="1:38" x14ac:dyDescent="0.25">
      <c r="B35" s="38" t="s">
        <v>61</v>
      </c>
      <c r="C35" s="38" t="s">
        <v>38</v>
      </c>
      <c r="D35" s="38"/>
      <c r="I35">
        <v>0</v>
      </c>
      <c r="J35" s="6">
        <v>0.99908600000000003</v>
      </c>
      <c r="K35" s="10">
        <v>0.99908600000000003</v>
      </c>
      <c r="L35" s="14">
        <f>IF(K35="","",IF($J35="","",(K35-$J35)*100000))</f>
        <v>0</v>
      </c>
      <c r="M35" s="19">
        <v>9.9999999999999995E-7</v>
      </c>
      <c r="N35" s="19">
        <v>9.9999999999999995E-7</v>
      </c>
      <c r="O35" s="12">
        <v>0.99908600000000003</v>
      </c>
      <c r="P35" s="17">
        <f>IF(O35="","",IF($J35="","",(O35-$J35)*100000))</f>
        <v>0</v>
      </c>
      <c r="Q35" s="22">
        <v>9.9999999999999995E-7</v>
      </c>
      <c r="R35" s="22">
        <v>9.9999999999999995E-7</v>
      </c>
      <c r="S35" s="10">
        <v>0.99908600000000003</v>
      </c>
      <c r="T35" s="14">
        <f>IF(S35="","",IF($J35="","",(S35-$J35)*100000))</f>
        <v>0</v>
      </c>
      <c r="U35" s="19">
        <v>9.9999999999999995E-7</v>
      </c>
      <c r="V35" s="19">
        <v>9.9999999999999995E-7</v>
      </c>
      <c r="W35" s="12">
        <v>0.99908600000000003</v>
      </c>
      <c r="X35" s="17">
        <f>IF(W35="","",IF($J35="","",(W35-$J35)*100000))</f>
        <v>0</v>
      </c>
      <c r="Y35" s="22">
        <v>9.9999999999999995E-7</v>
      </c>
      <c r="Z35" s="22">
        <v>9.9999999999999995E-7</v>
      </c>
      <c r="AA35" s="10">
        <v>0.99908600000000003</v>
      </c>
      <c r="AB35" s="14">
        <f>IF(AA35="","",IF($J35="","",(AA35-$J35)*100000))</f>
        <v>0</v>
      </c>
      <c r="AC35" s="19">
        <v>9.9999999999999995E-7</v>
      </c>
      <c r="AD35" s="19">
        <v>9.9999999999999995E-7</v>
      </c>
      <c r="AE35" s="12">
        <v>0.99908600000000003</v>
      </c>
      <c r="AF35" s="17">
        <f>IF(AE35="","",IF($J35="","",(AE35-$J35)*100000))</f>
        <v>0</v>
      </c>
      <c r="AG35" s="22">
        <v>9.9999999999999995E-7</v>
      </c>
      <c r="AH35" s="22">
        <v>9.9999999999999995E-7</v>
      </c>
      <c r="AI35" s="10">
        <v>0.99908600000000003</v>
      </c>
      <c r="AJ35" s="14">
        <f>IF(AI35="","",IF($J35="","",(AI35-$J35)*100000))</f>
        <v>0</v>
      </c>
      <c r="AK35" s="19">
        <v>9.9999999999999995E-7</v>
      </c>
      <c r="AL35" s="19">
        <v>9.9999999999999995E-7</v>
      </c>
    </row>
    <row r="36" spans="1:38" x14ac:dyDescent="0.25">
      <c r="B36" s="38"/>
      <c r="C36" t="s">
        <v>39</v>
      </c>
      <c r="D36" t="s">
        <v>21</v>
      </c>
      <c r="I36" s="24">
        <v>1</v>
      </c>
      <c r="J36" s="6">
        <v>1.0253460000000001</v>
      </c>
      <c r="K36" s="10">
        <v>1.024894</v>
      </c>
      <c r="L36" s="14">
        <f t="shared" ref="L36:L45" si="14">IF(K36="","",IF($J36="","",(K36-$J36)*100000))</f>
        <v>-45.200000000011897</v>
      </c>
      <c r="M36" s="19">
        <v>3.6745E-2</v>
      </c>
      <c r="N36" s="19">
        <v>7.1457999999999994E-2</v>
      </c>
      <c r="O36" s="12">
        <v>1.0246459999999999</v>
      </c>
      <c r="P36" s="17">
        <f t="shared" ref="P36:P45" si="15">IF(O36="","",IF($J36="","",(O36-$J36)*100000))</f>
        <v>-70.000000000014495</v>
      </c>
      <c r="Q36" s="22">
        <v>3.7024000000000001E-2</v>
      </c>
      <c r="R36" s="22">
        <v>8.4192000000000003E-2</v>
      </c>
      <c r="S36" s="10">
        <v>1.024694</v>
      </c>
      <c r="T36" s="14">
        <f>IF(S36="","",IF($J36="","",(S36-$J36)*100000))</f>
        <v>-65.200000000009695</v>
      </c>
      <c r="U36" s="19">
        <v>3.5998000000000002E-2</v>
      </c>
      <c r="V36" s="19">
        <v>7.8611E-2</v>
      </c>
      <c r="W36" s="12">
        <v>1.024697</v>
      </c>
      <c r="X36" s="17">
        <f t="shared" ref="X36:X45" si="16">IF(W36="","",IF($J36="","",(W36-$J36)*100000))</f>
        <v>-64.90000000001217</v>
      </c>
      <c r="Y36" s="22">
        <v>3.5871E-2</v>
      </c>
      <c r="Z36" s="22">
        <v>7.8343999999999997E-2</v>
      </c>
      <c r="AA36" s="10">
        <v>1.01325</v>
      </c>
      <c r="AB36" s="14">
        <f>IF(AA36="","",IF($J36="","",(AA36-$J36)*100000))</f>
        <v>-1209.6000000000106</v>
      </c>
      <c r="AC36" s="19">
        <v>0.69668200000000002</v>
      </c>
      <c r="AD36" s="19">
        <v>1.4555610000000001</v>
      </c>
      <c r="AE36" s="12">
        <v>1.0189250000000001</v>
      </c>
      <c r="AF36" s="17">
        <f t="shared" ref="AF36:AF45" si="17">IF(AE36="","",IF($J36="","",(AE36-$J36)*100000))</f>
        <v>-642.10000000000105</v>
      </c>
      <c r="AG36" s="22">
        <v>0.37035000000000001</v>
      </c>
      <c r="AH36" s="22">
        <v>0.76950600000000002</v>
      </c>
      <c r="AI36" s="10">
        <v>1.0183869999999999</v>
      </c>
      <c r="AJ36" s="14">
        <f t="shared" ref="AJ36:AJ45" si="18">IF(AI36="","",IF($J36="","",(AI36-$J36)*100000))</f>
        <v>-695.90000000001601</v>
      </c>
      <c r="AK36" s="19">
        <v>0.34292699999999998</v>
      </c>
      <c r="AL36" s="19">
        <v>0.77666599999999997</v>
      </c>
    </row>
    <row r="37" spans="1:38" x14ac:dyDescent="0.25">
      <c r="A37" t="s">
        <v>34</v>
      </c>
      <c r="B37" s="2">
        <f>AB46</f>
        <v>4856.9444444444471</v>
      </c>
      <c r="C37" s="25">
        <f>AC46</f>
        <v>2.2193338888888885</v>
      </c>
      <c r="D37" s="25">
        <f>AD46</f>
        <v>4.4876504444444452</v>
      </c>
      <c r="E37" s="2">
        <f>AB47</f>
        <v>5671.4571428571462</v>
      </c>
      <c r="F37" s="25">
        <f t="shared" ref="F37:G37" si="19">AC47</f>
        <v>2.6089361428571429</v>
      </c>
      <c r="G37" s="25">
        <f t="shared" si="19"/>
        <v>5.2785028571428585</v>
      </c>
      <c r="I37">
        <v>2</v>
      </c>
      <c r="J37" s="6">
        <v>1.0606500000000001</v>
      </c>
      <c r="K37" s="10">
        <v>1.0582389999999999</v>
      </c>
      <c r="L37" s="14">
        <f t="shared" si="14"/>
        <v>-241.10000000001631</v>
      </c>
      <c r="M37" s="19">
        <v>0.129606</v>
      </c>
      <c r="N37" s="19">
        <v>0.26757399999999998</v>
      </c>
      <c r="O37" s="12">
        <v>1.059156</v>
      </c>
      <c r="P37" s="17">
        <f t="shared" si="15"/>
        <v>-149.40000000001064</v>
      </c>
      <c r="Q37" s="22">
        <v>7.0123000000000005E-2</v>
      </c>
      <c r="R37" s="22">
        <v>0.16461400000000001</v>
      </c>
      <c r="S37" s="10">
        <v>1.059283</v>
      </c>
      <c r="T37" s="14">
        <f t="shared" ref="T37:T45" si="20">IF(S37="","",IF($J37="","",(S37-$J37)*100000))</f>
        <v>-136.70000000001181</v>
      </c>
      <c r="U37" s="19">
        <v>6.9206000000000004E-2</v>
      </c>
      <c r="V37" s="19">
        <v>0.15065999999999999</v>
      </c>
      <c r="W37" s="12">
        <v>1.0592919999999999</v>
      </c>
      <c r="X37" s="17">
        <f t="shared" si="16"/>
        <v>-135.80000000001922</v>
      </c>
      <c r="Y37" s="22">
        <v>6.9139000000000006E-2</v>
      </c>
      <c r="Z37" s="22">
        <v>0.150146</v>
      </c>
      <c r="AA37" s="10">
        <v>1.0294220000000001</v>
      </c>
      <c r="AB37" s="14">
        <f t="shared" ref="AB37:AB45" si="21">IF(AA37="","",IF($J37="","",(AA37-$J37)*100000))</f>
        <v>-3122.8000000000034</v>
      </c>
      <c r="AC37" s="19">
        <v>1.7124220000000001</v>
      </c>
      <c r="AD37" s="19">
        <v>3.547345</v>
      </c>
      <c r="AE37" s="12">
        <v>1.0476570000000001</v>
      </c>
      <c r="AF37" s="17">
        <f t="shared" si="17"/>
        <v>-1299.3000000000031</v>
      </c>
      <c r="AG37" s="22">
        <v>0.70273399999999997</v>
      </c>
      <c r="AH37" s="22">
        <v>1.445309</v>
      </c>
      <c r="AI37" s="10">
        <v>1.054387</v>
      </c>
      <c r="AJ37" s="14">
        <f t="shared" si="18"/>
        <v>-626.30000000001291</v>
      </c>
      <c r="AK37" s="19">
        <v>0.29811500000000002</v>
      </c>
      <c r="AL37" s="19">
        <v>0.65209300000000003</v>
      </c>
    </row>
    <row r="38" spans="1:38" x14ac:dyDescent="0.25">
      <c r="A38" t="s">
        <v>35</v>
      </c>
      <c r="B38" s="2">
        <f>AF46</f>
        <v>1323.0444444444508</v>
      </c>
      <c r="C38" s="25">
        <f>AG46</f>
        <v>0.59402477777777785</v>
      </c>
      <c r="D38" s="25">
        <f>AH46</f>
        <v>1.2046476666666663</v>
      </c>
      <c r="E38" s="2">
        <f>AF47</f>
        <v>1502.8857142857239</v>
      </c>
      <c r="F38" s="25">
        <f t="shared" ref="F38:G38" si="22">AG47</f>
        <v>0.67375642857142848</v>
      </c>
      <c r="G38" s="25">
        <f t="shared" si="22"/>
        <v>1.3656909999999998</v>
      </c>
      <c r="I38">
        <v>3</v>
      </c>
      <c r="J38" s="6">
        <v>1.0957840000000001</v>
      </c>
      <c r="K38" s="10">
        <v>1.0927480000000001</v>
      </c>
      <c r="L38" s="14">
        <f t="shared" si="14"/>
        <v>-303.60000000000389</v>
      </c>
      <c r="M38" s="19">
        <v>0.15240899999999999</v>
      </c>
      <c r="N38" s="19">
        <v>0.31132199999999999</v>
      </c>
      <c r="O38" s="12">
        <v>1.0937870000000001</v>
      </c>
      <c r="P38" s="17">
        <f t="shared" si="15"/>
        <v>-199.70000000000266</v>
      </c>
      <c r="Q38" s="22">
        <v>8.4959000000000007E-2</v>
      </c>
      <c r="R38" s="22">
        <v>0.20261000000000001</v>
      </c>
      <c r="S38" s="10">
        <v>1.093963</v>
      </c>
      <c r="T38" s="14">
        <f t="shared" si="20"/>
        <v>-182.10000000000724</v>
      </c>
      <c r="U38" s="19">
        <v>8.5303000000000004E-2</v>
      </c>
      <c r="V38" s="19">
        <v>0.184808</v>
      </c>
      <c r="W38" s="12">
        <v>1.093974</v>
      </c>
      <c r="X38" s="17">
        <f t="shared" si="16"/>
        <v>-181.00000000000892</v>
      </c>
      <c r="Y38" s="22">
        <v>8.5411000000000001E-2</v>
      </c>
      <c r="Z38" s="22">
        <v>0.184333</v>
      </c>
      <c r="AA38" s="10">
        <v>1.0480149999999999</v>
      </c>
      <c r="AB38" s="14">
        <f t="shared" si="21"/>
        <v>-4776.9000000000169</v>
      </c>
      <c r="AC38" s="19">
        <v>2.485036</v>
      </c>
      <c r="AD38" s="19">
        <v>5.1077079999999997</v>
      </c>
      <c r="AE38" s="12">
        <v>1.0793349999999999</v>
      </c>
      <c r="AF38" s="17">
        <f t="shared" si="17"/>
        <v>-1644.9000000000158</v>
      </c>
      <c r="AG38" s="22">
        <v>0.82849600000000001</v>
      </c>
      <c r="AH38" s="22">
        <v>1.6928030000000001</v>
      </c>
      <c r="AI38" s="10">
        <v>1.0900460000000001</v>
      </c>
      <c r="AJ38" s="14">
        <f t="shared" si="18"/>
        <v>-573.80000000000211</v>
      </c>
      <c r="AK38" s="19">
        <v>0.26303300000000002</v>
      </c>
      <c r="AL38" s="19">
        <v>0.55928999999999995</v>
      </c>
    </row>
    <row r="39" spans="1:38" x14ac:dyDescent="0.25">
      <c r="A39" t="s">
        <v>62</v>
      </c>
      <c r="B39" s="2">
        <f>AJ46</f>
        <v>444.24444444444646</v>
      </c>
      <c r="C39" s="25">
        <f>AK46</f>
        <v>0.19591177777777777</v>
      </c>
      <c r="D39" s="25">
        <f>AL46</f>
        <v>0.4142365555555555</v>
      </c>
      <c r="E39" s="2">
        <f>AJ47</f>
        <v>450.92857142857235</v>
      </c>
      <c r="F39" s="25">
        <f t="shared" ref="F39:G39" si="23">AK47</f>
        <v>0.19532599999999997</v>
      </c>
      <c r="G39" s="25">
        <f t="shared" si="23"/>
        <v>0.40689999999999998</v>
      </c>
      <c r="I39">
        <v>4</v>
      </c>
      <c r="J39" s="6">
        <v>1.130109</v>
      </c>
      <c r="K39" s="10">
        <v>1.126806</v>
      </c>
      <c r="L39" s="14">
        <f t="shared" si="14"/>
        <v>-330.30000000000558</v>
      </c>
      <c r="M39" s="19">
        <v>0.15576499999999999</v>
      </c>
      <c r="N39" s="19">
        <v>0.31461899999999998</v>
      </c>
      <c r="O39" s="12">
        <v>1.1278060000000001</v>
      </c>
      <c r="P39" s="17">
        <f t="shared" si="15"/>
        <v>-230.29999999999438</v>
      </c>
      <c r="Q39" s="22">
        <v>9.0620999999999993E-2</v>
      </c>
      <c r="R39" s="22">
        <v>0.21692</v>
      </c>
      <c r="S39" s="10">
        <v>1.1280049999999999</v>
      </c>
      <c r="T39" s="14">
        <f t="shared" si="20"/>
        <v>-210.40000000001058</v>
      </c>
      <c r="U39" s="19">
        <v>9.2144000000000004E-2</v>
      </c>
      <c r="V39" s="19">
        <v>0.19817000000000001</v>
      </c>
      <c r="W39" s="12">
        <v>1.128017</v>
      </c>
      <c r="X39" s="17">
        <f t="shared" si="16"/>
        <v>-209.19999999999828</v>
      </c>
      <c r="Y39" s="22">
        <v>9.2393000000000003E-2</v>
      </c>
      <c r="Z39" s="22">
        <v>0.197625</v>
      </c>
      <c r="AA39" s="10">
        <v>1.0695779999999999</v>
      </c>
      <c r="AB39" s="14">
        <f t="shared" si="21"/>
        <v>-6053.1000000000113</v>
      </c>
      <c r="AC39" s="19">
        <v>2.9833980000000002</v>
      </c>
      <c r="AD39" s="19">
        <v>6.086767</v>
      </c>
      <c r="AE39" s="12">
        <v>1.1123989999999999</v>
      </c>
      <c r="AF39" s="17">
        <f t="shared" si="17"/>
        <v>-1771.0000000000114</v>
      </c>
      <c r="AG39" s="22">
        <v>0.83128400000000002</v>
      </c>
      <c r="AH39" s="22">
        <v>1.6895290000000001</v>
      </c>
      <c r="AI39" s="10">
        <v>1.124889</v>
      </c>
      <c r="AJ39" s="14">
        <f t="shared" si="18"/>
        <v>-522.00000000000023</v>
      </c>
      <c r="AK39" s="19">
        <v>0.22977400000000001</v>
      </c>
      <c r="AL39" s="19">
        <v>0.47766500000000001</v>
      </c>
    </row>
    <row r="40" spans="1:38" x14ac:dyDescent="0.25">
      <c r="A40" t="s">
        <v>30</v>
      </c>
      <c r="B40" s="2">
        <f>L46</f>
        <v>250.50000000000531</v>
      </c>
      <c r="C40" s="25">
        <f>M46</f>
        <v>0.11297933333333332</v>
      </c>
      <c r="D40" s="25">
        <f>N46</f>
        <v>0.22626688888888888</v>
      </c>
      <c r="E40" s="2">
        <f>L47</f>
        <v>288.95714285714911</v>
      </c>
      <c r="F40" s="25">
        <f t="shared" ref="F40:G40" si="24">M47</f>
        <v>0.13050828571428569</v>
      </c>
      <c r="G40" s="25">
        <f t="shared" si="24"/>
        <v>0.26211857142857142</v>
      </c>
      <c r="I40">
        <v>5</v>
      </c>
      <c r="J40" s="6">
        <v>1.1633370000000001</v>
      </c>
      <c r="K40" s="10">
        <v>1.160031</v>
      </c>
      <c r="L40" s="14">
        <f t="shared" si="14"/>
        <v>-330.60000000000309</v>
      </c>
      <c r="M40" s="19">
        <v>0.147204</v>
      </c>
      <c r="N40" s="19">
        <v>0.294045</v>
      </c>
      <c r="O40" s="12">
        <v>1.1608799999999999</v>
      </c>
      <c r="P40" s="17">
        <f t="shared" si="15"/>
        <v>-245.70000000001534</v>
      </c>
      <c r="Q40" s="22">
        <v>9.1095999999999996E-2</v>
      </c>
      <c r="R40" s="22">
        <v>0.21615000000000001</v>
      </c>
      <c r="S40" s="10">
        <v>1.1610819999999999</v>
      </c>
      <c r="T40" s="14">
        <f t="shared" si="20"/>
        <v>-225.5000000000118</v>
      </c>
      <c r="U40" s="19">
        <v>9.3158000000000005E-2</v>
      </c>
      <c r="V40" s="19">
        <v>0.19840099999999999</v>
      </c>
      <c r="W40" s="12">
        <v>1.161095</v>
      </c>
      <c r="X40" s="17">
        <f t="shared" si="16"/>
        <v>-224.20000000000772</v>
      </c>
      <c r="Y40" s="22">
        <v>9.3434000000000003E-2</v>
      </c>
      <c r="Z40" s="22">
        <v>0.197848</v>
      </c>
      <c r="AA40" s="10">
        <v>1.0948580000000001</v>
      </c>
      <c r="AB40" s="14">
        <f t="shared" si="21"/>
        <v>-6847.899999999996</v>
      </c>
      <c r="AC40" s="19">
        <v>3.1942059999999999</v>
      </c>
      <c r="AD40" s="19">
        <v>6.4685990000000002</v>
      </c>
      <c r="AE40" s="12">
        <v>1.1458839999999999</v>
      </c>
      <c r="AF40" s="17">
        <f t="shared" si="17"/>
        <v>-1745.3000000000163</v>
      </c>
      <c r="AG40" s="22">
        <v>0.76578400000000002</v>
      </c>
      <c r="AH40" s="22">
        <v>1.5487070000000001</v>
      </c>
      <c r="AI40" s="10">
        <v>1.1586860000000001</v>
      </c>
      <c r="AJ40" s="14">
        <f t="shared" si="18"/>
        <v>-465.09999999999604</v>
      </c>
      <c r="AK40" s="19">
        <v>0.196302</v>
      </c>
      <c r="AL40" s="19">
        <v>0.40107700000000002</v>
      </c>
    </row>
    <row r="41" spans="1:38" x14ac:dyDescent="0.25">
      <c r="A41" t="s">
        <v>31</v>
      </c>
      <c r="B41" s="2">
        <f>P46</f>
        <v>202.01111111111607</v>
      </c>
      <c r="C41" s="25">
        <f>Q46</f>
        <v>7.7433000000000002E-2</v>
      </c>
      <c r="D41" s="25">
        <f>R46</f>
        <v>0.17684611111111115</v>
      </c>
      <c r="E41" s="2">
        <f>P47</f>
        <v>221.05714285714905</v>
      </c>
      <c r="F41" s="25">
        <f t="shared" ref="F41:G41" si="25">Q47</f>
        <v>8.4330285714285719E-2</v>
      </c>
      <c r="G41" s="25">
        <f t="shared" si="25"/>
        <v>0.19533785714285717</v>
      </c>
      <c r="I41">
        <v>6</v>
      </c>
      <c r="J41" s="6">
        <v>1.195567</v>
      </c>
      <c r="K41" s="10">
        <v>1.1924619999999999</v>
      </c>
      <c r="L41" s="14">
        <f t="shared" si="14"/>
        <v>-310.50000000001353</v>
      </c>
      <c r="M41" s="19">
        <v>0.13092599999999999</v>
      </c>
      <c r="N41" s="19">
        <v>0.25905800000000001</v>
      </c>
      <c r="O41" s="12">
        <v>1.193074</v>
      </c>
      <c r="P41" s="17">
        <f t="shared" si="15"/>
        <v>-249.30000000000786</v>
      </c>
      <c r="Q41" s="22">
        <v>8.8836999999999999E-2</v>
      </c>
      <c r="R41" s="22">
        <v>0.20633899999999999</v>
      </c>
      <c r="S41" s="10">
        <v>1.193262</v>
      </c>
      <c r="T41" s="14">
        <f t="shared" si="20"/>
        <v>-230.50000000000014</v>
      </c>
      <c r="U41" s="19">
        <v>9.0636999999999995E-2</v>
      </c>
      <c r="V41" s="19">
        <v>0.19078700000000001</v>
      </c>
      <c r="W41" s="12">
        <v>1.1932750000000001</v>
      </c>
      <c r="X41" s="17">
        <f t="shared" si="16"/>
        <v>-229.19999999999607</v>
      </c>
      <c r="Y41" s="22">
        <v>9.0839000000000003E-2</v>
      </c>
      <c r="Z41" s="22">
        <v>0.19023100000000001</v>
      </c>
      <c r="AA41" s="10">
        <v>1.1249</v>
      </c>
      <c r="AB41" s="14">
        <f t="shared" si="21"/>
        <v>-7066.7000000000035</v>
      </c>
      <c r="AC41" s="19">
        <v>3.113931</v>
      </c>
      <c r="AD41" s="19">
        <v>6.2579330000000004</v>
      </c>
      <c r="AE41" s="12">
        <v>1.1795119999999999</v>
      </c>
      <c r="AF41" s="17">
        <f t="shared" si="17"/>
        <v>-1605.5000000000152</v>
      </c>
      <c r="AG41" s="22">
        <v>0.66074500000000003</v>
      </c>
      <c r="AH41" s="22">
        <v>1.3299719999999999</v>
      </c>
      <c r="AI41" s="10">
        <v>1.1915629999999999</v>
      </c>
      <c r="AJ41" s="14">
        <f t="shared" si="18"/>
        <v>-400.40000000001186</v>
      </c>
      <c r="AK41" s="19">
        <v>0.16214700000000001</v>
      </c>
      <c r="AL41" s="19">
        <v>0.32657399999999998</v>
      </c>
    </row>
    <row r="42" spans="1:38" x14ac:dyDescent="0.25">
      <c r="A42" t="s">
        <v>32</v>
      </c>
      <c r="B42" s="2">
        <f>T46</f>
        <v>187.70000000000545</v>
      </c>
      <c r="C42" s="25">
        <f>U46</f>
        <v>7.7749666666666661E-2</v>
      </c>
      <c r="D42" s="25">
        <f>V46</f>
        <v>0.1640021111111111</v>
      </c>
      <c r="E42" s="2">
        <f>T47</f>
        <v>204.24285714286356</v>
      </c>
      <c r="F42" s="25">
        <f t="shared" ref="F42:G42" si="26">U47</f>
        <v>8.5053428571428585E-2</v>
      </c>
      <c r="G42" s="25">
        <f t="shared" si="26"/>
        <v>0.18024700000000002</v>
      </c>
      <c r="I42">
        <v>7</v>
      </c>
      <c r="J42" s="6">
        <v>1.2271080000000001</v>
      </c>
      <c r="K42" s="10">
        <v>1.2243569999999999</v>
      </c>
      <c r="L42" s="14">
        <f t="shared" si="14"/>
        <v>-275.10000000001702</v>
      </c>
      <c r="M42" s="19">
        <v>0.110011</v>
      </c>
      <c r="N42" s="19">
        <v>0.21634300000000001</v>
      </c>
      <c r="O42" s="12">
        <v>1.2246729999999999</v>
      </c>
      <c r="P42" s="17">
        <f t="shared" si="15"/>
        <v>-243.5000000000187</v>
      </c>
      <c r="Q42" s="22">
        <v>8.4974999999999995E-2</v>
      </c>
      <c r="R42" s="22">
        <v>0.19054499999999999</v>
      </c>
      <c r="S42" s="10">
        <v>1.2248349999999999</v>
      </c>
      <c r="T42" s="14">
        <f t="shared" si="20"/>
        <v>-227.30000000001917</v>
      </c>
      <c r="U42" s="19">
        <v>8.5777000000000006E-2</v>
      </c>
      <c r="V42" s="19">
        <v>0.177902</v>
      </c>
      <c r="W42" s="12">
        <v>1.2248460000000001</v>
      </c>
      <c r="X42" s="17">
        <f t="shared" si="16"/>
        <v>-226.19999999999862</v>
      </c>
      <c r="Y42" s="22">
        <v>8.5832000000000006E-2</v>
      </c>
      <c r="Z42" s="22">
        <v>0.177342</v>
      </c>
      <c r="AA42" s="10">
        <v>1.1612260000000001</v>
      </c>
      <c r="AB42" s="14">
        <f t="shared" si="21"/>
        <v>-6588.2</v>
      </c>
      <c r="AC42" s="19">
        <v>2.7341090000000001</v>
      </c>
      <c r="AD42" s="19">
        <v>5.4505160000000004</v>
      </c>
      <c r="AE42" s="12">
        <v>1.2133609999999999</v>
      </c>
      <c r="AF42" s="17">
        <f t="shared" si="17"/>
        <v>-1374.7000000000176</v>
      </c>
      <c r="AG42" s="22">
        <v>0.53237599999999996</v>
      </c>
      <c r="AH42" s="22">
        <v>1.0665789999999999</v>
      </c>
      <c r="AI42" s="10">
        <v>1.2238420000000001</v>
      </c>
      <c r="AJ42" s="14">
        <f t="shared" si="18"/>
        <v>-326.59999999999911</v>
      </c>
      <c r="AK42" s="19">
        <v>0.127083</v>
      </c>
      <c r="AL42" s="19">
        <v>0.252807</v>
      </c>
    </row>
    <row r="43" spans="1:38" x14ac:dyDescent="0.25">
      <c r="A43" t="s">
        <v>33</v>
      </c>
      <c r="B43" s="2">
        <f>X46</f>
        <v>186.7333333333369</v>
      </c>
      <c r="C43" s="25">
        <f>Y46</f>
        <v>7.7799222222222228E-2</v>
      </c>
      <c r="D43" s="25">
        <f>Z46</f>
        <v>0.16352155555555556</v>
      </c>
      <c r="E43" s="2">
        <f>X47</f>
        <v>203.11428571428979</v>
      </c>
      <c r="F43" s="25">
        <f t="shared" ref="F43:G43" si="27">Y47</f>
        <v>8.5156285714285726E-2</v>
      </c>
      <c r="G43" s="25">
        <f t="shared" si="27"/>
        <v>0.17971371428571431</v>
      </c>
      <c r="I43">
        <v>8</v>
      </c>
      <c r="J43" s="6">
        <v>1.2585789999999999</v>
      </c>
      <c r="K43" s="10">
        <v>1.256264</v>
      </c>
      <c r="L43" s="14">
        <f t="shared" si="14"/>
        <v>-231.49999999998448</v>
      </c>
      <c r="M43" s="19">
        <v>8.7637000000000007E-2</v>
      </c>
      <c r="N43" s="19">
        <v>0.17186899999999999</v>
      </c>
      <c r="O43" s="12">
        <v>1.256284</v>
      </c>
      <c r="P43" s="17">
        <f t="shared" si="15"/>
        <v>-229.49999999999361</v>
      </c>
      <c r="Q43" s="22">
        <v>7.9700999999999994E-2</v>
      </c>
      <c r="R43" s="22">
        <v>0.170187</v>
      </c>
      <c r="S43" s="10">
        <v>1.2564070000000001</v>
      </c>
      <c r="T43" s="14">
        <f t="shared" si="20"/>
        <v>-217.19999999998407</v>
      </c>
      <c r="U43" s="19">
        <v>7.9148999999999997E-2</v>
      </c>
      <c r="V43" s="19">
        <v>0.16100100000000001</v>
      </c>
      <c r="W43" s="12">
        <v>1.2564169999999999</v>
      </c>
      <c r="X43" s="17">
        <f t="shared" si="16"/>
        <v>-216.19999999999973</v>
      </c>
      <c r="Y43" s="22">
        <v>7.9046000000000005E-2</v>
      </c>
      <c r="Z43" s="22">
        <v>0.160471</v>
      </c>
      <c r="AA43" s="10">
        <v>1.2061329999999999</v>
      </c>
      <c r="AB43" s="14">
        <f t="shared" si="21"/>
        <v>-5244.5999999999995</v>
      </c>
      <c r="AC43" s="19">
        <v>2.0394510000000001</v>
      </c>
      <c r="AD43" s="19">
        <v>4.0306519999999999</v>
      </c>
      <c r="AE43" s="12">
        <v>1.247784</v>
      </c>
      <c r="AF43" s="17">
        <f t="shared" si="17"/>
        <v>-1079.4999999999889</v>
      </c>
      <c r="AG43" s="22">
        <v>0.394876</v>
      </c>
      <c r="AH43" s="22">
        <v>0.78693800000000003</v>
      </c>
      <c r="AI43" s="10">
        <v>1.2561560000000001</v>
      </c>
      <c r="AJ43" s="14">
        <f t="shared" si="18"/>
        <v>-242.29999999998421</v>
      </c>
      <c r="AK43" s="19">
        <v>9.0828000000000006E-2</v>
      </c>
      <c r="AL43" s="19">
        <v>0.17879400000000001</v>
      </c>
    </row>
    <row r="44" spans="1:38" x14ac:dyDescent="0.25">
      <c r="I44" s="24">
        <v>9</v>
      </c>
      <c r="J44" s="6">
        <v>1.2913079999999999</v>
      </c>
      <c r="K44" s="10">
        <v>1.289442</v>
      </c>
      <c r="L44" s="14">
        <f t="shared" si="14"/>
        <v>-186.59999999999232</v>
      </c>
      <c r="M44" s="19">
        <v>6.6511000000000001E-2</v>
      </c>
      <c r="N44" s="19">
        <v>0.13011400000000001</v>
      </c>
      <c r="O44" s="12">
        <v>1.289301</v>
      </c>
      <c r="P44" s="17">
        <f t="shared" si="15"/>
        <v>-200.699999999987</v>
      </c>
      <c r="Q44" s="22">
        <v>6.9560999999999998E-2</v>
      </c>
      <c r="R44" s="22">
        <v>0.14005799999999999</v>
      </c>
      <c r="S44" s="10">
        <v>1.289364</v>
      </c>
      <c r="T44" s="14">
        <f>IF(S44="","",IF($J44="","",(S44-$J44)*100000))</f>
        <v>-194.39999999999458</v>
      </c>
      <c r="U44" s="19">
        <v>6.8375000000000005E-2</v>
      </c>
      <c r="V44" s="19">
        <v>0.13567899999999999</v>
      </c>
      <c r="W44" s="12">
        <v>1.289369</v>
      </c>
      <c r="X44" s="17">
        <f t="shared" si="16"/>
        <v>-193.89999999999131</v>
      </c>
      <c r="Y44" s="22">
        <v>6.8227999999999997E-2</v>
      </c>
      <c r="Z44" s="22">
        <v>0.135354</v>
      </c>
      <c r="AA44" s="10">
        <v>1.2632810000000001</v>
      </c>
      <c r="AB44" s="14">
        <f>IF(AA44="","",IF($J44="","",(AA44-$J44)*100000))</f>
        <v>-2802.6999999999803</v>
      </c>
      <c r="AC44" s="19">
        <v>1.0147699999999999</v>
      </c>
      <c r="AD44" s="19">
        <v>1.983773</v>
      </c>
      <c r="AE44" s="12">
        <v>1.283857</v>
      </c>
      <c r="AF44" s="17">
        <f t="shared" si="17"/>
        <v>-745.0999999999874</v>
      </c>
      <c r="AG44" s="22">
        <v>0.25957799999999998</v>
      </c>
      <c r="AH44" s="22">
        <v>0.512486</v>
      </c>
      <c r="AI44" s="10">
        <v>1.2898499999999999</v>
      </c>
      <c r="AJ44" s="14">
        <f t="shared" si="18"/>
        <v>-145.79999999999592</v>
      </c>
      <c r="AK44" s="19">
        <v>5.2997000000000002E-2</v>
      </c>
      <c r="AL44" s="19">
        <v>0.103163</v>
      </c>
    </row>
    <row r="45" spans="1:38" x14ac:dyDescent="0.25">
      <c r="I45">
        <v>10</v>
      </c>
      <c r="J45" s="6">
        <v>1.338897</v>
      </c>
      <c r="K45" s="10">
        <v>1.338897</v>
      </c>
      <c r="L45" s="14">
        <f t="shared" si="14"/>
        <v>0</v>
      </c>
      <c r="M45" s="19">
        <v>0</v>
      </c>
      <c r="N45" s="19">
        <v>0</v>
      </c>
      <c r="O45" s="12">
        <v>1.338897</v>
      </c>
      <c r="P45" s="17">
        <f t="shared" si="15"/>
        <v>0</v>
      </c>
      <c r="Q45" s="22">
        <v>0</v>
      </c>
      <c r="R45" s="22">
        <v>0</v>
      </c>
      <c r="S45" s="10">
        <v>1.338897</v>
      </c>
      <c r="T45" s="14">
        <f t="shared" si="20"/>
        <v>0</v>
      </c>
      <c r="U45" s="19">
        <v>0</v>
      </c>
      <c r="V45" s="19">
        <v>0</v>
      </c>
      <c r="W45" s="12">
        <v>1.338897</v>
      </c>
      <c r="X45" s="17">
        <f t="shared" si="16"/>
        <v>0</v>
      </c>
      <c r="Y45" s="22">
        <v>0</v>
      </c>
      <c r="Z45" s="22">
        <v>0</v>
      </c>
      <c r="AA45" s="10">
        <v>1.338897</v>
      </c>
      <c r="AB45" s="14">
        <f t="shared" si="21"/>
        <v>0</v>
      </c>
      <c r="AC45" s="19">
        <v>0</v>
      </c>
      <c r="AD45" s="19">
        <v>0</v>
      </c>
      <c r="AE45" s="12">
        <v>1.338897</v>
      </c>
      <c r="AF45" s="17">
        <f t="shared" si="17"/>
        <v>0</v>
      </c>
      <c r="AG45" s="22">
        <v>0</v>
      </c>
      <c r="AH45" s="22">
        <v>0</v>
      </c>
      <c r="AI45" s="10">
        <v>1.338897</v>
      </c>
      <c r="AJ45" s="14">
        <f t="shared" si="18"/>
        <v>0</v>
      </c>
      <c r="AK45" s="19">
        <v>0</v>
      </c>
      <c r="AL45" s="19">
        <v>0</v>
      </c>
    </row>
    <row r="46" spans="1:38" x14ac:dyDescent="0.25">
      <c r="I46" t="s">
        <v>71</v>
      </c>
      <c r="L46" s="14">
        <f t="array" ref="L46">AVERAGE(ABS(L36:L44))</f>
        <v>250.50000000000531</v>
      </c>
      <c r="M46" s="19">
        <f>AVERAGE(M36:M44)</f>
        <v>0.11297933333333332</v>
      </c>
      <c r="N46" s="19">
        <f>AVERAGE(N36:N44)</f>
        <v>0.22626688888888888</v>
      </c>
      <c r="P46" s="17">
        <f t="array" ref="P46">AVERAGE(ABS(P36:P44))</f>
        <v>202.01111111111607</v>
      </c>
      <c r="Q46" s="22">
        <f>AVERAGE(Q36:Q44)</f>
        <v>7.7433000000000002E-2</v>
      </c>
      <c r="R46" s="22">
        <f>AVERAGE(R36:R44)</f>
        <v>0.17684611111111115</v>
      </c>
      <c r="T46" s="14">
        <f t="array" ref="T46">AVERAGE(ABS(T36:T44))</f>
        <v>187.70000000000545</v>
      </c>
      <c r="U46" s="19">
        <f>AVERAGE(U36:U44)</f>
        <v>7.7749666666666661E-2</v>
      </c>
      <c r="V46" s="19">
        <f>AVERAGE(V36:V44)</f>
        <v>0.1640021111111111</v>
      </c>
      <c r="X46" s="17">
        <f t="array" ref="X46">AVERAGE(ABS(X36:X44))</f>
        <v>186.7333333333369</v>
      </c>
      <c r="Y46" s="22">
        <f>AVERAGE(Y36:Y44)</f>
        <v>7.7799222222222228E-2</v>
      </c>
      <c r="Z46" s="22">
        <f>AVERAGE(Z36:Z44)</f>
        <v>0.16352155555555556</v>
      </c>
      <c r="AB46" s="14">
        <f t="array" ref="AB46">AVERAGE(ABS(AB36:AB44))</f>
        <v>4856.9444444444471</v>
      </c>
      <c r="AC46" s="19">
        <f>AVERAGE(AC36:AC44)</f>
        <v>2.2193338888888885</v>
      </c>
      <c r="AD46" s="19">
        <f>AVERAGE(AD36:AD44)</f>
        <v>4.4876504444444452</v>
      </c>
      <c r="AF46" s="17">
        <f t="array" ref="AF46">AVERAGE(ABS(AF36:AF44))</f>
        <v>1323.0444444444508</v>
      </c>
      <c r="AG46" s="22">
        <f>AVERAGE(AG36:AG44)</f>
        <v>0.59402477777777785</v>
      </c>
      <c r="AH46" s="22">
        <f>AVERAGE(AH36:AH44)</f>
        <v>1.2046476666666663</v>
      </c>
      <c r="AJ46" s="14">
        <f t="array" ref="AJ46">AVERAGE(ABS(AJ36:AJ44))</f>
        <v>444.24444444444646</v>
      </c>
      <c r="AK46" s="19">
        <f>AVERAGE(AK36:AK44)</f>
        <v>0.19591177777777777</v>
      </c>
      <c r="AL46" s="19">
        <f>AVERAGE(AL36:AL44)</f>
        <v>0.4142365555555555</v>
      </c>
    </row>
    <row r="47" spans="1:38" x14ac:dyDescent="0.25">
      <c r="I47" t="s">
        <v>72</v>
      </c>
      <c r="L47" s="14">
        <f t="array" ref="L47">AVERAGE(ABS(L37:L43))</f>
        <v>288.95714285714911</v>
      </c>
      <c r="M47" s="19">
        <f>AVERAGE(M37:M43)</f>
        <v>0.13050828571428569</v>
      </c>
      <c r="N47" s="19">
        <f>AVERAGE(N37:N43)</f>
        <v>0.26211857142857142</v>
      </c>
      <c r="P47" s="17">
        <f t="array" ref="P47">AVERAGE(ABS(P37:P43))</f>
        <v>221.05714285714905</v>
      </c>
      <c r="Q47" s="22">
        <f>AVERAGE(Q37:Q43)</f>
        <v>8.4330285714285719E-2</v>
      </c>
      <c r="R47" s="22">
        <f>AVERAGE(R37:R43)</f>
        <v>0.19533785714285717</v>
      </c>
      <c r="T47" s="14">
        <f t="array" ref="T47">AVERAGE(ABS(T37:T43))</f>
        <v>204.24285714286356</v>
      </c>
      <c r="U47" s="19">
        <f>AVERAGE(U37:U43)</f>
        <v>8.5053428571428585E-2</v>
      </c>
      <c r="V47" s="19">
        <f>AVERAGE(V37:V43)</f>
        <v>0.18024700000000002</v>
      </c>
      <c r="X47" s="17">
        <f t="array" ref="X47">AVERAGE(ABS(X37:X43))</f>
        <v>203.11428571428979</v>
      </c>
      <c r="Y47" s="22">
        <f>AVERAGE(Y37:Y43)</f>
        <v>8.5156285714285726E-2</v>
      </c>
      <c r="Z47" s="22">
        <f>AVERAGE(Z37:Z43)</f>
        <v>0.17971371428571431</v>
      </c>
      <c r="AB47" s="14">
        <f t="array" ref="AB47">AVERAGE(ABS(AB37:AB43))</f>
        <v>5671.4571428571462</v>
      </c>
      <c r="AC47" s="19">
        <f>AVERAGE(AC37:AC43)</f>
        <v>2.6089361428571429</v>
      </c>
      <c r="AD47" s="19">
        <f>AVERAGE(AD37:AD43)</f>
        <v>5.2785028571428585</v>
      </c>
      <c r="AF47" s="17">
        <f t="array" ref="AF47">AVERAGE(ABS(AF37:AF43))</f>
        <v>1502.8857142857239</v>
      </c>
      <c r="AG47" s="22">
        <f>AVERAGE(AG37:AG43)</f>
        <v>0.67375642857142848</v>
      </c>
      <c r="AH47" s="22">
        <f>AVERAGE(AH37:AH43)</f>
        <v>1.3656909999999998</v>
      </c>
      <c r="AJ47" s="14">
        <f t="array" ref="AJ47">AVERAGE(ABS(AJ37:AJ43))</f>
        <v>450.92857142857235</v>
      </c>
      <c r="AK47" s="19">
        <f>AVERAGE(AK37:AK43)</f>
        <v>0.19532599999999997</v>
      </c>
      <c r="AL47" s="19">
        <f>AVERAGE(AL37:AL43)</f>
        <v>0.40689999999999998</v>
      </c>
    </row>
    <row r="51" spans="1:38" x14ac:dyDescent="0.25">
      <c r="I51" t="s">
        <v>28</v>
      </c>
      <c r="J51" s="7" t="s">
        <v>29</v>
      </c>
      <c r="K51" s="33" t="s">
        <v>30</v>
      </c>
      <c r="L51" s="33"/>
      <c r="M51" s="33"/>
      <c r="N51" s="33"/>
      <c r="O51" s="35" t="s">
        <v>31</v>
      </c>
      <c r="P51" s="35"/>
      <c r="Q51" s="35"/>
      <c r="R51" s="35"/>
      <c r="S51" s="33" t="s">
        <v>32</v>
      </c>
      <c r="T51" s="33"/>
      <c r="U51" s="33"/>
      <c r="V51" s="33"/>
      <c r="W51" s="35" t="s">
        <v>33</v>
      </c>
      <c r="X51" s="35"/>
      <c r="Y51" s="35"/>
      <c r="Z51" s="35"/>
      <c r="AA51" s="33" t="s">
        <v>34</v>
      </c>
      <c r="AB51" s="33"/>
      <c r="AC51" s="33"/>
      <c r="AD51" s="33"/>
      <c r="AE51" s="35" t="s">
        <v>35</v>
      </c>
      <c r="AF51" s="35"/>
      <c r="AG51" s="35"/>
      <c r="AH51" s="35"/>
      <c r="AI51" s="33" t="s">
        <v>36</v>
      </c>
      <c r="AJ51" s="33"/>
      <c r="AK51" s="33"/>
      <c r="AL51" s="33"/>
    </row>
    <row r="52" spans="1:38" x14ac:dyDescent="0.25">
      <c r="H52" t="s">
        <v>45</v>
      </c>
      <c r="J52" s="8" t="s">
        <v>41</v>
      </c>
      <c r="K52" s="34" t="s">
        <v>41</v>
      </c>
      <c r="L52" s="34"/>
      <c r="M52" s="36" t="s">
        <v>38</v>
      </c>
      <c r="N52" s="36"/>
      <c r="O52" s="37" t="s">
        <v>41</v>
      </c>
      <c r="P52" s="37"/>
      <c r="Q52" s="35" t="s">
        <v>38</v>
      </c>
      <c r="R52" s="35"/>
      <c r="S52" s="34" t="s">
        <v>41</v>
      </c>
      <c r="T52" s="34"/>
      <c r="U52" s="33" t="s">
        <v>38</v>
      </c>
      <c r="V52" s="33"/>
      <c r="W52" s="37" t="s">
        <v>41</v>
      </c>
      <c r="X52" s="37"/>
      <c r="Y52" s="35" t="s">
        <v>38</v>
      </c>
      <c r="Z52" s="35"/>
      <c r="AA52" s="34" t="s">
        <v>41</v>
      </c>
      <c r="AB52" s="34"/>
      <c r="AC52" s="33" t="s">
        <v>38</v>
      </c>
      <c r="AD52" s="33"/>
      <c r="AE52" s="37" t="s">
        <v>41</v>
      </c>
      <c r="AF52" s="37"/>
      <c r="AG52" s="35" t="s">
        <v>38</v>
      </c>
      <c r="AH52" s="35"/>
      <c r="AI52" s="34" t="s">
        <v>41</v>
      </c>
      <c r="AJ52" s="34"/>
      <c r="AK52" s="33" t="s">
        <v>38</v>
      </c>
      <c r="AL52" s="33"/>
    </row>
    <row r="53" spans="1:38" x14ac:dyDescent="0.25">
      <c r="J53" s="8" t="s">
        <v>42</v>
      </c>
      <c r="K53" s="11" t="s">
        <v>42</v>
      </c>
      <c r="L53" s="15" t="s">
        <v>43</v>
      </c>
      <c r="M53" s="20" t="s">
        <v>39</v>
      </c>
      <c r="N53" s="20" t="s">
        <v>40</v>
      </c>
      <c r="O53" s="13" t="s">
        <v>42</v>
      </c>
      <c r="P53" s="18" t="s">
        <v>43</v>
      </c>
      <c r="Q53" s="23" t="s">
        <v>39</v>
      </c>
      <c r="R53" s="23" t="s">
        <v>40</v>
      </c>
      <c r="S53" s="11" t="s">
        <v>42</v>
      </c>
      <c r="T53" s="15" t="s">
        <v>43</v>
      </c>
      <c r="U53" s="20" t="s">
        <v>39</v>
      </c>
      <c r="V53" s="20" t="s">
        <v>40</v>
      </c>
      <c r="W53" s="13" t="s">
        <v>42</v>
      </c>
      <c r="X53" s="18" t="s">
        <v>43</v>
      </c>
      <c r="Y53" s="23" t="s">
        <v>39</v>
      </c>
      <c r="Z53" s="23" t="s">
        <v>40</v>
      </c>
      <c r="AA53" s="11" t="s">
        <v>42</v>
      </c>
      <c r="AB53" s="15" t="s">
        <v>43</v>
      </c>
      <c r="AC53" s="20" t="s">
        <v>39</v>
      </c>
      <c r="AD53" s="20" t="s">
        <v>40</v>
      </c>
      <c r="AE53" s="13" t="s">
        <v>42</v>
      </c>
      <c r="AF53" s="18" t="s">
        <v>43</v>
      </c>
      <c r="AG53" s="23" t="s">
        <v>39</v>
      </c>
      <c r="AH53" s="23" t="s">
        <v>40</v>
      </c>
      <c r="AI53" s="11" t="s">
        <v>42</v>
      </c>
      <c r="AJ53" s="15" t="s">
        <v>43</v>
      </c>
      <c r="AK53" s="20" t="s">
        <v>39</v>
      </c>
      <c r="AL53" s="20" t="s">
        <v>40</v>
      </c>
    </row>
    <row r="54" spans="1:38" x14ac:dyDescent="0.25">
      <c r="B54" s="38" t="s">
        <v>61</v>
      </c>
      <c r="C54" s="38" t="s">
        <v>38</v>
      </c>
      <c r="D54" s="38"/>
      <c r="I54">
        <v>0</v>
      </c>
      <c r="J54" s="6">
        <v>1.0623800000000001</v>
      </c>
      <c r="K54" s="10">
        <v>1.0623800000000001</v>
      </c>
      <c r="L54" s="14">
        <f>IF(K54="","",IF($J54="","",(K54-$J54)*100000))</f>
        <v>0</v>
      </c>
      <c r="M54" s="19">
        <v>0</v>
      </c>
      <c r="N54" s="19">
        <v>9.9999999999999995E-7</v>
      </c>
      <c r="O54" s="12">
        <v>1.0623800000000001</v>
      </c>
      <c r="P54" s="17">
        <f>IF(O54="","",IF($J54="","",(O54-$J54)*100000))</f>
        <v>0</v>
      </c>
      <c r="Q54" s="22">
        <v>0</v>
      </c>
      <c r="R54" s="22">
        <v>9.9999999999999995E-7</v>
      </c>
      <c r="S54" s="10">
        <v>1.0623800000000001</v>
      </c>
      <c r="T54" s="14">
        <f>IF(S54="","",IF($J54="","",(S54-$J54)*100000))</f>
        <v>0</v>
      </c>
      <c r="U54" s="19">
        <v>0</v>
      </c>
      <c r="V54" s="19">
        <v>9.9999999999999995E-7</v>
      </c>
      <c r="W54" s="12">
        <v>1.0623800000000001</v>
      </c>
      <c r="X54" s="17">
        <f>IF(W54="","",IF($J54="","",(W54-$J54)*100000))</f>
        <v>0</v>
      </c>
      <c r="Y54" s="22">
        <v>0</v>
      </c>
      <c r="Z54" s="22">
        <v>9.9999999999999995E-7</v>
      </c>
      <c r="AA54" s="10">
        <v>1.0623800000000001</v>
      </c>
      <c r="AB54" s="14">
        <f>IF(AA54="","",IF($J54="","",(AA54-$J54)*100000))</f>
        <v>0</v>
      </c>
      <c r="AC54" s="19">
        <v>0</v>
      </c>
      <c r="AD54" s="19">
        <v>9.9999999999999995E-7</v>
      </c>
      <c r="AE54" s="12">
        <v>1.0623800000000001</v>
      </c>
      <c r="AF54" s="17">
        <f>IF(AE54="","",IF($J54="","",(AE54-$J54)*100000))</f>
        <v>0</v>
      </c>
      <c r="AG54" s="22">
        <v>0</v>
      </c>
      <c r="AH54" s="22">
        <v>9.9999999999999995E-7</v>
      </c>
      <c r="AI54" s="10">
        <v>1.0623800000000001</v>
      </c>
      <c r="AJ54" s="14">
        <f>IF(AI54="","",IF($J54="","",(AI54-$J54)*100000))</f>
        <v>0</v>
      </c>
      <c r="AK54" s="19">
        <v>0</v>
      </c>
      <c r="AL54" s="19">
        <v>9.9999999999999995E-7</v>
      </c>
    </row>
    <row r="55" spans="1:38" x14ac:dyDescent="0.25">
      <c r="B55" s="38"/>
      <c r="C55" t="s">
        <v>39</v>
      </c>
      <c r="D55" t="s">
        <v>21</v>
      </c>
      <c r="I55" s="24">
        <v>1</v>
      </c>
      <c r="J55" s="6">
        <v>1.0683929999999999</v>
      </c>
      <c r="K55" s="10">
        <v>1.0681069999999999</v>
      </c>
      <c r="L55" s="14">
        <f t="shared" ref="L55:L64" si="28">IF(K55="","",IF($J55="","",(K55-$J55)*100000))</f>
        <v>-28.600000000000847</v>
      </c>
      <c r="M55" s="19">
        <v>0.16860600000000001</v>
      </c>
      <c r="N55" s="19">
        <v>0.44861899999999999</v>
      </c>
      <c r="O55" s="12">
        <v>1.06823</v>
      </c>
      <c r="P55" s="17">
        <f t="shared" ref="P55:P64" si="29">IF(O55="","",IF($J55="","",(O55-$J55)*100000))</f>
        <v>-16.299999999991321</v>
      </c>
      <c r="Q55" s="22">
        <v>9.6185000000000007E-2</v>
      </c>
      <c r="R55" s="22">
        <v>0.25140099999999999</v>
      </c>
      <c r="S55" s="10">
        <v>1.0682430000000001</v>
      </c>
      <c r="T55" s="14">
        <f>IF(S55="","",IF($J55="","",(S55-$J55)*100000))</f>
        <v>-14.999999999987246</v>
      </c>
      <c r="U55" s="19">
        <v>8.9213000000000001E-2</v>
      </c>
      <c r="V55" s="19">
        <v>0.23757200000000001</v>
      </c>
      <c r="W55" s="12">
        <v>1.068244</v>
      </c>
      <c r="X55" s="17">
        <f t="shared" ref="X55:X64" si="30">IF(W55="","",IF($J55="","",(W55-$J55)*100000))</f>
        <v>-14.899999999995472</v>
      </c>
      <c r="Y55" s="22">
        <v>8.8715000000000002E-2</v>
      </c>
      <c r="Z55" s="22">
        <v>0.236758</v>
      </c>
      <c r="AA55" s="10">
        <v>1.065528</v>
      </c>
      <c r="AB55" s="14">
        <f>IF(AA55="","",IF($J55="","",(AA55-$J55)*100000))</f>
        <v>-286.49999999998954</v>
      </c>
      <c r="AC55" s="19">
        <v>1.7292069999999999</v>
      </c>
      <c r="AD55" s="19">
        <v>4.469538</v>
      </c>
      <c r="AE55" s="12">
        <v>1.066856</v>
      </c>
      <c r="AF55" s="17">
        <f t="shared" ref="AF55:AF64" si="31">IF(AE55="","",IF($J55="","",(AE55-$J55)*100000))</f>
        <v>-153.69999999998996</v>
      </c>
      <c r="AG55" s="22">
        <v>0.92177200000000004</v>
      </c>
      <c r="AH55" s="22">
        <v>2.4030019999999999</v>
      </c>
      <c r="AI55" s="10">
        <v>1.0667059999999999</v>
      </c>
      <c r="AJ55" s="14">
        <f>IF(AI55="","",IF($J55="","",(AI55-$J55)*100000))</f>
        <v>-168.69999999999942</v>
      </c>
      <c r="AK55" s="19">
        <v>0.98839399999999999</v>
      </c>
      <c r="AL55" s="19">
        <v>2.4575819999999999</v>
      </c>
    </row>
    <row r="56" spans="1:38" x14ac:dyDescent="0.25">
      <c r="A56" t="s">
        <v>34</v>
      </c>
      <c r="B56" s="2">
        <f>AB65</f>
        <v>1808.9222222222177</v>
      </c>
      <c r="C56" s="25">
        <f>AC65</f>
        <v>8.6460264444444448</v>
      </c>
      <c r="D56" s="25">
        <f>AD65</f>
        <v>25.989075333333332</v>
      </c>
      <c r="E56" s="2">
        <f>AB66</f>
        <v>2076.1285714285655</v>
      </c>
      <c r="F56" s="25">
        <f t="shared" ref="F56" si="32">AC66</f>
        <v>10.111211571428571</v>
      </c>
      <c r="G56" s="25">
        <f t="shared" ref="G56" si="33">AD66</f>
        <v>30.204025714285713</v>
      </c>
      <c r="I56">
        <v>2</v>
      </c>
      <c r="J56" s="6">
        <v>1.0774630000000001</v>
      </c>
      <c r="K56" s="10">
        <v>1.076816</v>
      </c>
      <c r="L56" s="14">
        <f t="shared" si="28"/>
        <v>-64.700000000006412</v>
      </c>
      <c r="M56" s="19">
        <v>0.367176</v>
      </c>
      <c r="N56" s="19">
        <v>1.0288349999999999</v>
      </c>
      <c r="O56" s="12">
        <v>1.0770789999999999</v>
      </c>
      <c r="P56" s="17">
        <f t="shared" si="29"/>
        <v>-38.400000000016199</v>
      </c>
      <c r="Q56" s="22">
        <v>0.22025500000000001</v>
      </c>
      <c r="R56" s="22">
        <v>0.60431999999999997</v>
      </c>
      <c r="S56" s="10">
        <v>1.0771189999999999</v>
      </c>
      <c r="T56" s="14">
        <f t="shared" ref="T56:T64" si="34">IF(S56="","",IF($J56="","",(S56-$J56)*100000))</f>
        <v>-34.400000000012199</v>
      </c>
      <c r="U56" s="19">
        <v>0.19875699999999999</v>
      </c>
      <c r="V56" s="19">
        <v>0.56301299999999999</v>
      </c>
      <c r="W56" s="12">
        <v>1.0771219999999999</v>
      </c>
      <c r="X56" s="17">
        <f t="shared" si="30"/>
        <v>-34.100000000014674</v>
      </c>
      <c r="Y56" s="22">
        <v>0.19697000000000001</v>
      </c>
      <c r="Z56" s="22">
        <v>0.56021699999999996</v>
      </c>
      <c r="AA56" s="10">
        <v>1.0693569999999999</v>
      </c>
      <c r="AB56" s="14">
        <f t="shared" ref="AB56:AB64" si="35">IF(AA56="","",IF($J56="","",(AA56-$J56)*100000))</f>
        <v>-810.60000000001685</v>
      </c>
      <c r="AC56" s="19">
        <v>4.7484679999999999</v>
      </c>
      <c r="AD56" s="19">
        <v>12.696300000000001</v>
      </c>
      <c r="AE56" s="12">
        <v>1.0739829999999999</v>
      </c>
      <c r="AF56" s="17">
        <f t="shared" si="31"/>
        <v>-348.00000000001495</v>
      </c>
      <c r="AG56" s="22">
        <v>2.0081169999999999</v>
      </c>
      <c r="AH56" s="22">
        <v>5.459015</v>
      </c>
      <c r="AI56" s="10">
        <v>1.075728</v>
      </c>
      <c r="AJ56" s="14">
        <f t="shared" ref="AJ56:AJ64" si="36">IF(AI56="","",IF($J56="","",(AI56-$J56)*100000))</f>
        <v>-173.50000000000421</v>
      </c>
      <c r="AK56" s="19">
        <v>0.97162300000000001</v>
      </c>
      <c r="AL56" s="19">
        <v>2.5697670000000001</v>
      </c>
    </row>
    <row r="57" spans="1:38" x14ac:dyDescent="0.25">
      <c r="A57" t="s">
        <v>35</v>
      </c>
      <c r="B57" s="2">
        <f>AF65</f>
        <v>500.25555555554848</v>
      </c>
      <c r="C57" s="25">
        <f>AG65</f>
        <v>2.3477458888888894</v>
      </c>
      <c r="D57" s="25">
        <f>AH65</f>
        <v>7.109931111111111</v>
      </c>
      <c r="E57" s="2">
        <f>AF66</f>
        <v>564.58571428570679</v>
      </c>
      <c r="F57" s="25">
        <f t="shared" ref="F57" si="37">AG66</f>
        <v>2.686598</v>
      </c>
      <c r="G57" s="25">
        <f t="shared" ref="G57" si="38">AH66</f>
        <v>8.1150185714285712</v>
      </c>
      <c r="I57">
        <v>3</v>
      </c>
      <c r="J57" s="6">
        <v>1.0877699999999999</v>
      </c>
      <c r="K57" s="10">
        <v>1.0868439999999999</v>
      </c>
      <c r="L57" s="14">
        <f t="shared" si="28"/>
        <v>-92.599999999998232</v>
      </c>
      <c r="M57" s="19">
        <v>0.49946099999999999</v>
      </c>
      <c r="N57" s="19">
        <v>1.4618739999999999</v>
      </c>
      <c r="O57" s="12">
        <v>1.087188</v>
      </c>
      <c r="P57" s="17">
        <f t="shared" si="29"/>
        <v>-58.199999999986041</v>
      </c>
      <c r="Q57" s="22">
        <v>0.31788499999999997</v>
      </c>
      <c r="R57" s="22">
        <v>0.90566500000000005</v>
      </c>
      <c r="S57" s="10">
        <v>1.087251</v>
      </c>
      <c r="T57" s="14">
        <f t="shared" si="34"/>
        <v>-51.899999999993618</v>
      </c>
      <c r="U57" s="19">
        <v>0.28532000000000002</v>
      </c>
      <c r="V57" s="19">
        <v>0.843001</v>
      </c>
      <c r="W57" s="12">
        <v>1.087256</v>
      </c>
      <c r="X57" s="17">
        <f t="shared" si="30"/>
        <v>-51.399999999990342</v>
      </c>
      <c r="Y57" s="22">
        <v>0.28251999999999999</v>
      </c>
      <c r="Z57" s="22">
        <v>0.838611</v>
      </c>
      <c r="AA57" s="10">
        <v>1.074082</v>
      </c>
      <c r="AB57" s="14">
        <f t="shared" si="35"/>
        <v>-1368.7999999999922</v>
      </c>
      <c r="AC57" s="19">
        <v>7.7146749999999997</v>
      </c>
      <c r="AD57" s="19">
        <v>21.297640000000001</v>
      </c>
      <c r="AE57" s="12">
        <v>1.082795</v>
      </c>
      <c r="AF57" s="17">
        <f t="shared" si="31"/>
        <v>-497.49999999999517</v>
      </c>
      <c r="AG57" s="22">
        <v>2.7272409999999998</v>
      </c>
      <c r="AH57" s="22">
        <v>7.6989999999999998</v>
      </c>
      <c r="AI57" s="10">
        <v>1.0859620000000001</v>
      </c>
      <c r="AJ57" s="14">
        <f t="shared" si="36"/>
        <v>-180.79999999998097</v>
      </c>
      <c r="AK57" s="19">
        <v>0.96589199999999997</v>
      </c>
      <c r="AL57" s="19">
        <v>2.6954410000000002</v>
      </c>
    </row>
    <row r="58" spans="1:38" x14ac:dyDescent="0.25">
      <c r="A58" t="s">
        <v>62</v>
      </c>
      <c r="B58" s="2">
        <f>AJ65</f>
        <v>158.333333333327</v>
      </c>
      <c r="C58" s="25">
        <f>AK65</f>
        <v>0.77160099999999998</v>
      </c>
      <c r="D58" s="25">
        <f>AL65</f>
        <v>2.2603258888888891</v>
      </c>
      <c r="E58" s="2">
        <f>AJ66</f>
        <v>168.09999999999167</v>
      </c>
      <c r="F58" s="25">
        <f t="shared" ref="F58" si="39">AK66</f>
        <v>0.80957771428571423</v>
      </c>
      <c r="G58" s="25">
        <f t="shared" ref="G58" si="40">AL66</f>
        <v>2.412903</v>
      </c>
      <c r="I58">
        <v>4</v>
      </c>
      <c r="J58" s="6">
        <v>1.0991919999999999</v>
      </c>
      <c r="K58" s="10">
        <v>1.0980529999999999</v>
      </c>
      <c r="L58" s="14">
        <f t="shared" si="28"/>
        <v>-113.90000000000012</v>
      </c>
      <c r="M58" s="19">
        <v>0.57973600000000003</v>
      </c>
      <c r="N58" s="19">
        <v>1.7655510000000001</v>
      </c>
      <c r="O58" s="12">
        <v>1.0984309999999999</v>
      </c>
      <c r="P58" s="17">
        <f t="shared" si="29"/>
        <v>-76.10000000000116</v>
      </c>
      <c r="Q58" s="22">
        <v>0.39170899999999997</v>
      </c>
      <c r="R58" s="22">
        <v>1.1547959999999999</v>
      </c>
      <c r="S58" s="10">
        <v>1.0985130000000001</v>
      </c>
      <c r="T58" s="14">
        <f t="shared" si="34"/>
        <v>-67.899999999987415</v>
      </c>
      <c r="U58" s="19">
        <v>0.35149799999999998</v>
      </c>
      <c r="V58" s="19">
        <v>1.0761529999999999</v>
      </c>
      <c r="W58" s="12">
        <v>1.0985199999999999</v>
      </c>
      <c r="X58" s="17">
        <f t="shared" si="30"/>
        <v>-67.200000000000585</v>
      </c>
      <c r="Y58" s="22">
        <v>0.347883</v>
      </c>
      <c r="Z58" s="22">
        <v>1.0702929999999999</v>
      </c>
      <c r="AA58" s="10">
        <v>1.0800110000000001</v>
      </c>
      <c r="AB58" s="14">
        <f t="shared" si="35"/>
        <v>-1918.0999999999892</v>
      </c>
      <c r="AC58" s="19">
        <v>10.326418</v>
      </c>
      <c r="AD58" s="19">
        <v>29.418970000000002</v>
      </c>
      <c r="AE58" s="12">
        <v>1.093162</v>
      </c>
      <c r="AF58" s="17">
        <f t="shared" si="31"/>
        <v>-602.99999999999795</v>
      </c>
      <c r="AG58" s="22">
        <v>3.1170599999999999</v>
      </c>
      <c r="AH58" s="22">
        <v>9.1178139999999992</v>
      </c>
      <c r="AI58" s="10">
        <v>1.097337</v>
      </c>
      <c r="AJ58" s="14">
        <f t="shared" si="36"/>
        <v>-185.499999999994</v>
      </c>
      <c r="AK58" s="19">
        <v>0.93928400000000001</v>
      </c>
      <c r="AL58" s="19">
        <v>2.746559</v>
      </c>
    </row>
    <row r="59" spans="1:38" x14ac:dyDescent="0.25">
      <c r="A59" t="s">
        <v>30</v>
      </c>
      <c r="B59" s="2">
        <f>L65</f>
        <v>100.56666666666578</v>
      </c>
      <c r="C59" s="25">
        <f>M65</f>
        <v>0.46091533333333334</v>
      </c>
      <c r="D59" s="25">
        <f>N65</f>
        <v>1.4552694444444443</v>
      </c>
      <c r="E59" s="2">
        <f>L66</f>
        <v>110.82857142857044</v>
      </c>
      <c r="F59" s="25">
        <f t="shared" ref="F59" si="41">M66</f>
        <v>0.51722399999999991</v>
      </c>
      <c r="G59" s="25">
        <f t="shared" ref="G59" si="42">N66</f>
        <v>1.6291</v>
      </c>
      <c r="I59">
        <v>5</v>
      </c>
      <c r="J59" s="6">
        <v>1.1116029999999999</v>
      </c>
      <c r="K59" s="10">
        <v>1.1103289999999999</v>
      </c>
      <c r="L59" s="14">
        <f t="shared" si="28"/>
        <v>-127.39999999999974</v>
      </c>
      <c r="M59" s="19">
        <v>0.60621100000000006</v>
      </c>
      <c r="N59" s="19">
        <v>1.91516</v>
      </c>
      <c r="O59" s="12">
        <v>1.110692</v>
      </c>
      <c r="P59" s="17">
        <f t="shared" si="29"/>
        <v>-91.099999999988412</v>
      </c>
      <c r="Q59" s="22">
        <v>0.439606</v>
      </c>
      <c r="R59" s="22">
        <v>1.3380609999999999</v>
      </c>
      <c r="S59" s="10">
        <v>1.1107860000000001</v>
      </c>
      <c r="T59" s="14">
        <f t="shared" si="34"/>
        <v>-81.699999999984556</v>
      </c>
      <c r="U59" s="19">
        <v>0.39585199999999998</v>
      </c>
      <c r="V59" s="19">
        <v>1.2500180000000001</v>
      </c>
      <c r="W59" s="12">
        <v>1.110795</v>
      </c>
      <c r="X59" s="17">
        <f t="shared" si="30"/>
        <v>-80.799999999991996</v>
      </c>
      <c r="Y59" s="22">
        <v>0.391675</v>
      </c>
      <c r="Z59" s="22">
        <v>1.2428349999999999</v>
      </c>
      <c r="AA59" s="10">
        <v>1.0876030000000001</v>
      </c>
      <c r="AB59" s="14">
        <f t="shared" si="35"/>
        <v>-2399.99999999998</v>
      </c>
      <c r="AC59" s="19">
        <v>12.246286</v>
      </c>
      <c r="AD59" s="19">
        <v>36.00215</v>
      </c>
      <c r="AE59" s="12">
        <v>1.1049690000000001</v>
      </c>
      <c r="AF59" s="17">
        <f t="shared" si="31"/>
        <v>-663.39999999998065</v>
      </c>
      <c r="AG59" s="22">
        <v>3.2126649999999999</v>
      </c>
      <c r="AH59" s="22">
        <v>9.7178839999999997</v>
      </c>
      <c r="AI59" s="10">
        <v>1.1097630000000001</v>
      </c>
      <c r="AJ59" s="14">
        <f t="shared" si="36"/>
        <v>-183.99999999998417</v>
      </c>
      <c r="AK59" s="19">
        <v>0.87934900000000005</v>
      </c>
      <c r="AL59" s="19">
        <v>2.6789040000000002</v>
      </c>
    </row>
    <row r="60" spans="1:38" x14ac:dyDescent="0.25">
      <c r="A60" t="s">
        <v>31</v>
      </c>
      <c r="B60" s="2">
        <f>P65</f>
        <v>79.133333333329205</v>
      </c>
      <c r="C60" s="25">
        <f>Q65</f>
        <v>0.35535299999999997</v>
      </c>
      <c r="D60" s="25">
        <f>R65</f>
        <v>1.1034738888888889</v>
      </c>
      <c r="E60" s="2">
        <f>P66</f>
        <v>84.171428571425523</v>
      </c>
      <c r="F60" s="25">
        <f t="shared" ref="F60" si="43">Q66</f>
        <v>0.38910699999999998</v>
      </c>
      <c r="G60" s="25">
        <f t="shared" ref="G60" si="44">R66</f>
        <v>1.1974915714285714</v>
      </c>
      <c r="I60">
        <v>6</v>
      </c>
      <c r="J60" s="6">
        <v>1.1249499999999999</v>
      </c>
      <c r="K60" s="10">
        <v>1.123626</v>
      </c>
      <c r="L60" s="14">
        <f t="shared" si="28"/>
        <v>-132.3999999999881</v>
      </c>
      <c r="M60" s="19">
        <v>0.58816999999999997</v>
      </c>
      <c r="N60" s="19">
        <v>1.9183250000000001</v>
      </c>
      <c r="O60" s="12">
        <v>1.1239239999999999</v>
      </c>
      <c r="P60" s="17">
        <f t="shared" si="29"/>
        <v>-102.59999999999714</v>
      </c>
      <c r="Q60" s="22">
        <v>0.46088299999999999</v>
      </c>
      <c r="R60" s="22">
        <v>1.4467110000000001</v>
      </c>
      <c r="S60" s="10">
        <v>1.1240220000000001</v>
      </c>
      <c r="T60" s="14">
        <f t="shared" si="34"/>
        <v>-92.799999999981793</v>
      </c>
      <c r="U60" s="19">
        <v>0.41826000000000002</v>
      </c>
      <c r="V60" s="19">
        <v>1.3576710000000001</v>
      </c>
      <c r="W60" s="12">
        <v>1.124031</v>
      </c>
      <c r="X60" s="17">
        <f t="shared" si="30"/>
        <v>-91.899999999989205</v>
      </c>
      <c r="Y60" s="22">
        <v>0.41396899999999998</v>
      </c>
      <c r="Z60" s="22">
        <v>1.3498460000000001</v>
      </c>
      <c r="AA60" s="10">
        <v>1.097572</v>
      </c>
      <c r="AB60" s="14">
        <f t="shared" si="35"/>
        <v>-2737.7999999999902</v>
      </c>
      <c r="AC60" s="19">
        <v>13.120651000000001</v>
      </c>
      <c r="AD60" s="19">
        <v>39.828629999999997</v>
      </c>
      <c r="AE60" s="12">
        <v>1.1182080000000001</v>
      </c>
      <c r="AF60" s="17">
        <f t="shared" si="31"/>
        <v>-674.19999999998038</v>
      </c>
      <c r="AG60" s="22">
        <v>3.0407769999999998</v>
      </c>
      <c r="AH60" s="22">
        <v>9.4941820000000003</v>
      </c>
      <c r="AI60" s="10">
        <v>1.123205</v>
      </c>
      <c r="AJ60" s="14">
        <f t="shared" si="36"/>
        <v>-174.49999999998855</v>
      </c>
      <c r="AK60" s="19">
        <v>0.78191999999999995</v>
      </c>
      <c r="AL60" s="19">
        <v>2.47031</v>
      </c>
    </row>
    <row r="61" spans="1:38" x14ac:dyDescent="0.25">
      <c r="A61" t="s">
        <v>32</v>
      </c>
      <c r="B61" s="2">
        <f>T65</f>
        <v>72.444444444437934</v>
      </c>
      <c r="C61" s="25">
        <f>U65</f>
        <v>0.32541944444444448</v>
      </c>
      <c r="D61" s="25">
        <f>V65</f>
        <v>1.0402621111111108</v>
      </c>
      <c r="E61" s="2">
        <f>T66</f>
        <v>76.357142857135543</v>
      </c>
      <c r="F61" s="25">
        <f t="shared" ref="F61" si="45">U66</f>
        <v>0.35372814285714288</v>
      </c>
      <c r="G61" s="25">
        <f t="shared" ref="G61" si="46">V66</f>
        <v>1.124071857142857</v>
      </c>
      <c r="I61">
        <v>7</v>
      </c>
      <c r="J61" s="6">
        <v>1.1392469999999999</v>
      </c>
      <c r="K61" s="10">
        <v>1.1379649999999999</v>
      </c>
      <c r="L61" s="14">
        <f t="shared" si="28"/>
        <v>-128.20000000000053</v>
      </c>
      <c r="M61" s="19">
        <v>0.53139099999999995</v>
      </c>
      <c r="N61" s="19">
        <v>1.779792</v>
      </c>
      <c r="O61" s="12">
        <v>1.138147</v>
      </c>
      <c r="P61" s="17">
        <f t="shared" si="29"/>
        <v>-109.99999999998789</v>
      </c>
      <c r="Q61" s="22">
        <v>0.45805000000000001</v>
      </c>
      <c r="R61" s="22">
        <v>1.481555</v>
      </c>
      <c r="S61" s="10">
        <v>1.1382399999999999</v>
      </c>
      <c r="T61" s="14">
        <f t="shared" si="34"/>
        <v>-100.69999999999801</v>
      </c>
      <c r="U61" s="19">
        <v>0.42023300000000002</v>
      </c>
      <c r="V61" s="19">
        <v>1.3976649999999999</v>
      </c>
      <c r="W61" s="12">
        <v>1.1382490000000001</v>
      </c>
      <c r="X61" s="17">
        <f t="shared" si="30"/>
        <v>-99.799999999983243</v>
      </c>
      <c r="Y61" s="22">
        <v>0.41627599999999998</v>
      </c>
      <c r="Z61" s="22">
        <v>1.389931</v>
      </c>
      <c r="AA61" s="10">
        <v>1.111051</v>
      </c>
      <c r="AB61" s="14">
        <f t="shared" si="35"/>
        <v>-2819.599999999989</v>
      </c>
      <c r="AC61" s="19">
        <v>12.545489</v>
      </c>
      <c r="AD61" s="19">
        <v>39.382249999999999</v>
      </c>
      <c r="AE61" s="12">
        <v>1.132941</v>
      </c>
      <c r="AF61" s="17">
        <f t="shared" si="31"/>
        <v>-630.59999999999229</v>
      </c>
      <c r="AG61" s="22">
        <v>2.6364179999999999</v>
      </c>
      <c r="AH61" s="22">
        <v>8.4823039999999992</v>
      </c>
      <c r="AI61" s="10">
        <v>1.137699</v>
      </c>
      <c r="AJ61" s="14">
        <f t="shared" si="36"/>
        <v>-154.79999999998827</v>
      </c>
      <c r="AK61" s="19">
        <v>0.64759</v>
      </c>
      <c r="AL61" s="19">
        <v>2.1130420000000001</v>
      </c>
    </row>
    <row r="62" spans="1:38" x14ac:dyDescent="0.25">
      <c r="A62" t="s">
        <v>33</v>
      </c>
      <c r="B62" s="2">
        <f>X65</f>
        <v>71.833333333327758</v>
      </c>
      <c r="C62" s="25">
        <f>Y65</f>
        <v>0.32253966666666672</v>
      </c>
      <c r="D62" s="25">
        <f>Z65</f>
        <v>1.0349890000000002</v>
      </c>
      <c r="E62" s="2">
        <f>X66</f>
        <v>75.642857142851511</v>
      </c>
      <c r="F62" s="25">
        <f t="shared" ref="F62" si="47">Y66</f>
        <v>0.35032642857142854</v>
      </c>
      <c r="G62" s="25">
        <f t="shared" ref="G62" si="48">Z66</f>
        <v>1.1179918571428571</v>
      </c>
      <c r="I62">
        <v>8</v>
      </c>
      <c r="J62" s="6">
        <v>1.154685</v>
      </c>
      <c r="K62" s="10">
        <v>1.153519</v>
      </c>
      <c r="L62" s="14">
        <f t="shared" si="28"/>
        <v>-116.60000000000004</v>
      </c>
      <c r="M62" s="19">
        <v>0.44842300000000002</v>
      </c>
      <c r="N62" s="19">
        <v>1.5341629999999999</v>
      </c>
      <c r="O62" s="12">
        <v>1.1535569999999999</v>
      </c>
      <c r="P62" s="17">
        <f t="shared" si="29"/>
        <v>-112.80000000000179</v>
      </c>
      <c r="Q62" s="22">
        <v>0.435361</v>
      </c>
      <c r="R62" s="22">
        <v>1.451333</v>
      </c>
      <c r="S62" s="10">
        <v>1.153634</v>
      </c>
      <c r="T62" s="14">
        <f t="shared" si="34"/>
        <v>-105.09999999999131</v>
      </c>
      <c r="U62" s="19">
        <v>0.40617700000000001</v>
      </c>
      <c r="V62" s="19">
        <v>1.3809819999999999</v>
      </c>
      <c r="W62" s="12">
        <v>1.1536420000000001</v>
      </c>
      <c r="X62" s="17">
        <f t="shared" si="30"/>
        <v>-104.29999999999052</v>
      </c>
      <c r="Y62" s="22">
        <v>0.40299200000000002</v>
      </c>
      <c r="Z62" s="22">
        <v>1.3742099999999999</v>
      </c>
      <c r="AA62" s="10">
        <v>1.1299049999999999</v>
      </c>
      <c r="AB62" s="14">
        <f t="shared" si="35"/>
        <v>-2478.0000000000023</v>
      </c>
      <c r="AC62" s="19">
        <v>10.076494</v>
      </c>
      <c r="AD62" s="19">
        <v>32.802239999999998</v>
      </c>
      <c r="AE62" s="12">
        <v>1.1493310000000001</v>
      </c>
      <c r="AF62" s="17">
        <f t="shared" si="31"/>
        <v>-535.39999999998588</v>
      </c>
      <c r="AG62" s="22">
        <v>2.0639080000000001</v>
      </c>
      <c r="AH62" s="22">
        <v>6.8349310000000001</v>
      </c>
      <c r="AI62" s="10">
        <v>1.1534489999999999</v>
      </c>
      <c r="AJ62" s="14">
        <f t="shared" si="36"/>
        <v>-123.60000000000149</v>
      </c>
      <c r="AK62" s="19">
        <v>0.48138599999999998</v>
      </c>
      <c r="AL62" s="19">
        <v>1.616298</v>
      </c>
    </row>
    <row r="63" spans="1:38" x14ac:dyDescent="0.25">
      <c r="I63" s="24">
        <v>9</v>
      </c>
      <c r="J63" s="6">
        <v>1.171902</v>
      </c>
      <c r="K63" s="10">
        <v>1.170895</v>
      </c>
      <c r="L63" s="14">
        <f t="shared" si="28"/>
        <v>-100.69999999999801</v>
      </c>
      <c r="M63" s="19">
        <v>0.35906399999999999</v>
      </c>
      <c r="N63" s="19">
        <v>1.245106</v>
      </c>
      <c r="O63" s="12">
        <v>1.1708350000000001</v>
      </c>
      <c r="P63" s="17">
        <f t="shared" si="29"/>
        <v>-106.69999999999291</v>
      </c>
      <c r="Q63" s="22">
        <v>0.378243</v>
      </c>
      <c r="R63" s="22">
        <v>1.297423</v>
      </c>
      <c r="S63" s="10">
        <v>1.1708769999999999</v>
      </c>
      <c r="T63" s="14">
        <f>IF(S63="","",IF($J63="","",(S63-$J63)*100000))</f>
        <v>-102.50000000000537</v>
      </c>
      <c r="U63" s="19">
        <v>0.36346499999999998</v>
      </c>
      <c r="V63" s="19">
        <v>1.256284</v>
      </c>
      <c r="W63" s="12">
        <v>1.1708810000000001</v>
      </c>
      <c r="X63" s="17">
        <f t="shared" si="30"/>
        <v>-102.09999999999386</v>
      </c>
      <c r="Y63" s="22">
        <v>0.36185699999999998</v>
      </c>
      <c r="Z63" s="22">
        <v>1.2522</v>
      </c>
      <c r="AA63" s="10">
        <v>1.1572929999999999</v>
      </c>
      <c r="AB63" s="14">
        <f>IF(AA63="","",IF($J63="","",(AA63-$J63)*100000))</f>
        <v>-1460.9000000000094</v>
      </c>
      <c r="AC63" s="19">
        <v>5.3065499999999997</v>
      </c>
      <c r="AD63" s="19">
        <v>18.003959999999999</v>
      </c>
      <c r="AE63" s="12">
        <v>1.167937</v>
      </c>
      <c r="AF63" s="17">
        <f t="shared" si="31"/>
        <v>-396.49999999999966</v>
      </c>
      <c r="AG63" s="22">
        <v>1.4017550000000001</v>
      </c>
      <c r="AH63" s="22">
        <v>4.7812479999999997</v>
      </c>
      <c r="AI63" s="10">
        <v>1.171106</v>
      </c>
      <c r="AJ63" s="14">
        <f>IF(AI63="","",IF($J63="","",(AI63-$J63)*100000))</f>
        <v>-79.600000000001899</v>
      </c>
      <c r="AK63" s="19">
        <v>0.28897099999999998</v>
      </c>
      <c r="AL63" s="19">
        <v>0.99502999999999997</v>
      </c>
    </row>
    <row r="64" spans="1:38" x14ac:dyDescent="0.25">
      <c r="I64">
        <v>10</v>
      </c>
      <c r="J64" s="6">
        <v>1.198726</v>
      </c>
      <c r="K64" s="10">
        <v>1.198726</v>
      </c>
      <c r="L64" s="14">
        <f t="shared" si="28"/>
        <v>0</v>
      </c>
      <c r="M64" s="19">
        <v>3.1000000000000001E-5</v>
      </c>
      <c r="N64" s="19">
        <v>8.6000000000000003E-5</v>
      </c>
      <c r="O64" s="12">
        <v>1.198726</v>
      </c>
      <c r="P64" s="17">
        <f t="shared" si="29"/>
        <v>0</v>
      </c>
      <c r="Q64" s="22">
        <v>3.1000000000000001E-5</v>
      </c>
      <c r="R64" s="22">
        <v>8.6000000000000003E-5</v>
      </c>
      <c r="S64" s="10">
        <v>1.198726</v>
      </c>
      <c r="T64" s="14">
        <f t="shared" si="34"/>
        <v>0</v>
      </c>
      <c r="U64" s="19">
        <v>3.1000000000000001E-5</v>
      </c>
      <c r="V64" s="19">
        <v>8.6000000000000003E-5</v>
      </c>
      <c r="W64" s="12">
        <v>1.198726</v>
      </c>
      <c r="X64" s="17">
        <f t="shared" si="30"/>
        <v>0</v>
      </c>
      <c r="Y64" s="22">
        <v>3.1000000000000001E-5</v>
      </c>
      <c r="Z64" s="22">
        <v>8.6000000000000003E-5</v>
      </c>
      <c r="AA64" s="10">
        <v>1.198726</v>
      </c>
      <c r="AB64" s="14">
        <f t="shared" si="35"/>
        <v>0</v>
      </c>
      <c r="AC64" s="19">
        <v>3.1000000000000001E-5</v>
      </c>
      <c r="AD64" s="19">
        <v>8.6000000000000003E-5</v>
      </c>
      <c r="AE64" s="12">
        <v>1.198726</v>
      </c>
      <c r="AF64" s="17">
        <f t="shared" si="31"/>
        <v>0</v>
      </c>
      <c r="AG64" s="22">
        <v>3.1000000000000001E-5</v>
      </c>
      <c r="AH64" s="22">
        <v>8.6000000000000003E-5</v>
      </c>
      <c r="AI64" s="10">
        <v>1.198726</v>
      </c>
      <c r="AJ64" s="14">
        <f t="shared" si="36"/>
        <v>0</v>
      </c>
      <c r="AK64" s="19">
        <v>3.1000000000000001E-5</v>
      </c>
      <c r="AL64" s="19">
        <v>8.6000000000000003E-5</v>
      </c>
    </row>
    <row r="65" spans="1:38" x14ac:dyDescent="0.25">
      <c r="I65" t="s">
        <v>71</v>
      </c>
      <c r="L65" s="14">
        <f t="array" ref="L65">AVERAGE(ABS(L55:L63))</f>
        <v>100.56666666666578</v>
      </c>
      <c r="M65" s="19">
        <f>AVERAGE(M55:M63)</f>
        <v>0.46091533333333334</v>
      </c>
      <c r="N65" s="19">
        <f>AVERAGE(N55:N63)</f>
        <v>1.4552694444444443</v>
      </c>
      <c r="P65" s="17">
        <f t="array" ref="P65">AVERAGE(ABS(P55:P63))</f>
        <v>79.133333333329205</v>
      </c>
      <c r="Q65" s="22">
        <f>AVERAGE(Q55:Q63)</f>
        <v>0.35535299999999997</v>
      </c>
      <c r="R65" s="22">
        <f>AVERAGE(R55:R63)</f>
        <v>1.1034738888888889</v>
      </c>
      <c r="T65" s="14">
        <f t="array" ref="T65">AVERAGE(ABS(T55:T63))</f>
        <v>72.444444444437934</v>
      </c>
      <c r="U65" s="19">
        <f>AVERAGE(U55:U63)</f>
        <v>0.32541944444444448</v>
      </c>
      <c r="V65" s="19">
        <f>AVERAGE(V55:V63)</f>
        <v>1.0402621111111108</v>
      </c>
      <c r="X65" s="17">
        <f t="array" ref="X65">AVERAGE(ABS(X55:X63))</f>
        <v>71.833333333327758</v>
      </c>
      <c r="Y65" s="22">
        <f>AVERAGE(Y55:Y63)</f>
        <v>0.32253966666666672</v>
      </c>
      <c r="Z65" s="22">
        <f>AVERAGE(Z55:Z63)</f>
        <v>1.0349890000000002</v>
      </c>
      <c r="AB65" s="14">
        <f t="array" ref="AB65">AVERAGE(ABS(AB55:AB63))</f>
        <v>1808.9222222222177</v>
      </c>
      <c r="AC65" s="19">
        <f>AVERAGE(AC55:AC63)</f>
        <v>8.6460264444444448</v>
      </c>
      <c r="AD65" s="19">
        <f>AVERAGE(AD55:AD63)</f>
        <v>25.989075333333332</v>
      </c>
      <c r="AF65" s="17">
        <f t="array" ref="AF65">AVERAGE(ABS(AF55:AF63))</f>
        <v>500.25555555554848</v>
      </c>
      <c r="AG65" s="22">
        <f>AVERAGE(AG55:AG63)</f>
        <v>2.3477458888888894</v>
      </c>
      <c r="AH65" s="22">
        <f>AVERAGE(AH55:AH63)</f>
        <v>7.109931111111111</v>
      </c>
      <c r="AJ65" s="14">
        <f t="array" ref="AJ65">AVERAGE(ABS(AJ55:AJ63))</f>
        <v>158.333333333327</v>
      </c>
      <c r="AK65" s="19">
        <f>AVERAGE(AK55:AK63)</f>
        <v>0.77160099999999998</v>
      </c>
      <c r="AL65" s="19">
        <f>AVERAGE(AL55:AL63)</f>
        <v>2.2603258888888891</v>
      </c>
    </row>
    <row r="66" spans="1:38" x14ac:dyDescent="0.25">
      <c r="I66" t="s">
        <v>72</v>
      </c>
      <c r="L66" s="14">
        <f t="array" ref="L66">AVERAGE(ABS(L56:L62))</f>
        <v>110.82857142857044</v>
      </c>
      <c r="M66" s="19">
        <f>AVERAGE(M56:M62)</f>
        <v>0.51722399999999991</v>
      </c>
      <c r="N66" s="19">
        <f>AVERAGE(N56:N62)</f>
        <v>1.6291</v>
      </c>
      <c r="P66" s="17">
        <f t="array" ref="P66">AVERAGE(ABS(P56:P62))</f>
        <v>84.171428571425523</v>
      </c>
      <c r="Q66" s="22">
        <f>AVERAGE(Q56:Q62)</f>
        <v>0.38910699999999998</v>
      </c>
      <c r="R66" s="22">
        <f>AVERAGE(R56:R62)</f>
        <v>1.1974915714285714</v>
      </c>
      <c r="T66" s="14">
        <f t="array" ref="T66">AVERAGE(ABS(T56:T62))</f>
        <v>76.357142857135543</v>
      </c>
      <c r="U66" s="19">
        <f>AVERAGE(U56:U62)</f>
        <v>0.35372814285714288</v>
      </c>
      <c r="V66" s="19">
        <f>AVERAGE(V56:V62)</f>
        <v>1.124071857142857</v>
      </c>
      <c r="X66" s="17">
        <f t="array" ref="X66">AVERAGE(ABS(X56:X62))</f>
        <v>75.642857142851511</v>
      </c>
      <c r="Y66" s="22">
        <f>AVERAGE(Y56:Y62)</f>
        <v>0.35032642857142854</v>
      </c>
      <c r="Z66" s="22">
        <f>AVERAGE(Z56:Z62)</f>
        <v>1.1179918571428571</v>
      </c>
      <c r="AB66" s="14">
        <f t="array" ref="AB66">AVERAGE(ABS(AB56:AB62))</f>
        <v>2076.1285714285655</v>
      </c>
      <c r="AC66" s="19">
        <f>AVERAGE(AC56:AC62)</f>
        <v>10.111211571428571</v>
      </c>
      <c r="AD66" s="19">
        <f>AVERAGE(AD56:AD62)</f>
        <v>30.204025714285713</v>
      </c>
      <c r="AF66" s="17">
        <f t="array" ref="AF66">AVERAGE(ABS(AF56:AF62))</f>
        <v>564.58571428570679</v>
      </c>
      <c r="AG66" s="22">
        <f>AVERAGE(AG56:AG62)</f>
        <v>2.686598</v>
      </c>
      <c r="AH66" s="22">
        <f>AVERAGE(AH56:AH62)</f>
        <v>8.1150185714285712</v>
      </c>
      <c r="AJ66" s="14">
        <f t="array" ref="AJ66">AVERAGE(ABS(AJ56:AJ62))</f>
        <v>168.09999999999167</v>
      </c>
      <c r="AK66" s="19">
        <f>AVERAGE(AK56:AK62)</f>
        <v>0.80957771428571423</v>
      </c>
      <c r="AL66" s="19">
        <f>AVERAGE(AL56:AL62)</f>
        <v>2.412903</v>
      </c>
    </row>
    <row r="70" spans="1:38" x14ac:dyDescent="0.25">
      <c r="I70" t="s">
        <v>28</v>
      </c>
      <c r="J70" s="7" t="s">
        <v>29</v>
      </c>
      <c r="K70" s="33" t="s">
        <v>30</v>
      </c>
      <c r="L70" s="33"/>
      <c r="M70" s="33"/>
      <c r="N70" s="33"/>
      <c r="O70" s="35" t="s">
        <v>31</v>
      </c>
      <c r="P70" s="35"/>
      <c r="Q70" s="35"/>
      <c r="R70" s="35"/>
      <c r="S70" s="33" t="s">
        <v>32</v>
      </c>
      <c r="T70" s="33"/>
      <c r="U70" s="33"/>
      <c r="V70" s="33"/>
      <c r="W70" s="35" t="s">
        <v>33</v>
      </c>
      <c r="X70" s="35"/>
      <c r="Y70" s="35"/>
      <c r="Z70" s="35"/>
      <c r="AA70" s="33" t="s">
        <v>34</v>
      </c>
      <c r="AB70" s="33"/>
      <c r="AC70" s="33"/>
      <c r="AD70" s="33"/>
      <c r="AE70" s="35" t="s">
        <v>35</v>
      </c>
      <c r="AF70" s="35"/>
      <c r="AG70" s="35"/>
      <c r="AH70" s="35"/>
      <c r="AI70" s="33" t="s">
        <v>36</v>
      </c>
      <c r="AJ70" s="33"/>
      <c r="AK70" s="33"/>
      <c r="AL70" s="33"/>
    </row>
    <row r="71" spans="1:38" x14ac:dyDescent="0.25">
      <c r="H71" t="s">
        <v>63</v>
      </c>
      <c r="J71" s="8" t="s">
        <v>41</v>
      </c>
      <c r="K71" s="34" t="s">
        <v>41</v>
      </c>
      <c r="L71" s="34"/>
      <c r="M71" s="36" t="s">
        <v>38</v>
      </c>
      <c r="N71" s="36"/>
      <c r="O71" s="37" t="s">
        <v>41</v>
      </c>
      <c r="P71" s="37"/>
      <c r="Q71" s="35" t="s">
        <v>38</v>
      </c>
      <c r="R71" s="35"/>
      <c r="S71" s="34" t="s">
        <v>41</v>
      </c>
      <c r="T71" s="34"/>
      <c r="U71" s="33" t="s">
        <v>38</v>
      </c>
      <c r="V71" s="33"/>
      <c r="W71" s="37" t="s">
        <v>41</v>
      </c>
      <c r="X71" s="37"/>
      <c r="Y71" s="35" t="s">
        <v>38</v>
      </c>
      <c r="Z71" s="35"/>
      <c r="AA71" s="34" t="s">
        <v>41</v>
      </c>
      <c r="AB71" s="34"/>
      <c r="AC71" s="33" t="s">
        <v>38</v>
      </c>
      <c r="AD71" s="33"/>
      <c r="AE71" s="37" t="s">
        <v>41</v>
      </c>
      <c r="AF71" s="37"/>
      <c r="AG71" s="35" t="s">
        <v>38</v>
      </c>
      <c r="AH71" s="35"/>
      <c r="AI71" s="34" t="s">
        <v>41</v>
      </c>
      <c r="AJ71" s="34"/>
      <c r="AK71" s="33" t="s">
        <v>38</v>
      </c>
      <c r="AL71" s="33"/>
    </row>
    <row r="72" spans="1:38" x14ac:dyDescent="0.25">
      <c r="J72" s="8" t="s">
        <v>42</v>
      </c>
      <c r="K72" s="11" t="s">
        <v>42</v>
      </c>
      <c r="L72" s="15" t="s">
        <v>43</v>
      </c>
      <c r="M72" s="20" t="s">
        <v>39</v>
      </c>
      <c r="N72" s="20" t="s">
        <v>40</v>
      </c>
      <c r="O72" s="13" t="s">
        <v>42</v>
      </c>
      <c r="P72" s="18" t="s">
        <v>43</v>
      </c>
      <c r="Q72" s="23" t="s">
        <v>39</v>
      </c>
      <c r="R72" s="23" t="s">
        <v>40</v>
      </c>
      <c r="S72" s="11" t="s">
        <v>42</v>
      </c>
      <c r="T72" s="15" t="s">
        <v>43</v>
      </c>
      <c r="U72" s="20" t="s">
        <v>39</v>
      </c>
      <c r="V72" s="20" t="s">
        <v>40</v>
      </c>
      <c r="W72" s="13" t="s">
        <v>42</v>
      </c>
      <c r="X72" s="18" t="s">
        <v>43</v>
      </c>
      <c r="Y72" s="23" t="s">
        <v>39</v>
      </c>
      <c r="Z72" s="23" t="s">
        <v>40</v>
      </c>
      <c r="AA72" s="11" t="s">
        <v>42</v>
      </c>
      <c r="AB72" s="15" t="s">
        <v>43</v>
      </c>
      <c r="AC72" s="20" t="s">
        <v>39</v>
      </c>
      <c r="AD72" s="20" t="s">
        <v>40</v>
      </c>
      <c r="AE72" s="13" t="s">
        <v>42</v>
      </c>
      <c r="AF72" s="18" t="s">
        <v>43</v>
      </c>
      <c r="AG72" s="23" t="s">
        <v>39</v>
      </c>
      <c r="AH72" s="23" t="s">
        <v>40</v>
      </c>
      <c r="AI72" s="11" t="s">
        <v>42</v>
      </c>
      <c r="AJ72" s="15" t="s">
        <v>43</v>
      </c>
      <c r="AK72" s="20" t="s">
        <v>39</v>
      </c>
      <c r="AL72" s="20" t="s">
        <v>40</v>
      </c>
    </row>
    <row r="73" spans="1:38" x14ac:dyDescent="0.25">
      <c r="B73" s="38" t="s">
        <v>61</v>
      </c>
      <c r="C73" s="38" t="s">
        <v>38</v>
      </c>
      <c r="D73" s="38"/>
      <c r="I73">
        <v>0</v>
      </c>
      <c r="J73" s="6">
        <v>1.1883509999999999</v>
      </c>
      <c r="K73" s="10">
        <v>1.1883509999999999</v>
      </c>
      <c r="L73" s="14">
        <f>IF(K73="","",IF($J73="","",(K73-$J73)*100000))</f>
        <v>0</v>
      </c>
      <c r="M73" s="19">
        <v>0</v>
      </c>
      <c r="N73" s="19">
        <v>9.9999999999999995E-7</v>
      </c>
      <c r="O73" s="12">
        <v>1.1883509999999999</v>
      </c>
      <c r="P73" s="17">
        <f>IF(O73="","",IF($J73="","",(O73-$J73)*100000))</f>
        <v>0</v>
      </c>
      <c r="Q73" s="22">
        <v>0</v>
      </c>
      <c r="R73" s="22">
        <v>9.9999999999999995E-7</v>
      </c>
      <c r="S73" s="10">
        <v>1.1883509999999999</v>
      </c>
      <c r="T73" s="14">
        <f>IF(S73="","",IF($J73="","",(S73-$J73)*100000))</f>
        <v>0</v>
      </c>
      <c r="U73" s="19">
        <v>0</v>
      </c>
      <c r="V73" s="19">
        <v>9.9999999999999995E-7</v>
      </c>
      <c r="W73" s="12">
        <v>1.1883509999999999</v>
      </c>
      <c r="X73" s="17">
        <f>IF(W73="","",IF($J73="","",(W73-$J73)*100000))</f>
        <v>0</v>
      </c>
      <c r="Y73" s="22">
        <v>0</v>
      </c>
      <c r="Z73" s="22">
        <v>9.9999999999999995E-7</v>
      </c>
      <c r="AA73" s="10">
        <v>1.1883509999999999</v>
      </c>
      <c r="AB73" s="14">
        <f>IF(AA73="","",IF($J73="","",(AA73-$J73)*100000))</f>
        <v>0</v>
      </c>
      <c r="AC73" s="19">
        <v>0</v>
      </c>
      <c r="AD73" s="19">
        <v>9.9999999999999995E-7</v>
      </c>
      <c r="AE73" s="12">
        <v>1.1883509999999999</v>
      </c>
      <c r="AF73" s="17">
        <f>IF(AE73="","",IF($J73="","",(AE73-$J73)*100000))</f>
        <v>0</v>
      </c>
      <c r="AG73" s="22">
        <v>0</v>
      </c>
      <c r="AH73" s="22">
        <v>9.9999999999999995E-7</v>
      </c>
      <c r="AI73" s="10">
        <v>1.1883509999999999</v>
      </c>
      <c r="AJ73" s="14">
        <f>IF(AI73="","",IF($J73="","",(AI73-$J73)*100000))</f>
        <v>0</v>
      </c>
      <c r="AK73" s="19">
        <v>0</v>
      </c>
      <c r="AL73" s="19">
        <v>9.9999999999999995E-7</v>
      </c>
    </row>
    <row r="74" spans="1:38" x14ac:dyDescent="0.25">
      <c r="B74" s="38"/>
      <c r="C74" t="s">
        <v>39</v>
      </c>
      <c r="D74" t="s">
        <v>21</v>
      </c>
      <c r="I74" s="24">
        <v>1</v>
      </c>
      <c r="J74" s="6">
        <v>1.1888879999999999</v>
      </c>
      <c r="K74" s="10">
        <v>1.1888559999999999</v>
      </c>
      <c r="L74" s="14">
        <f t="shared" ref="L74:L83" si="49">IF(K74="","",IF($J74="","",(K74-$J74)*100000))</f>
        <v>-3.2000000000032003</v>
      </c>
      <c r="M74" s="19">
        <v>4.2865E-2</v>
      </c>
      <c r="N74" s="19">
        <v>0.13594200000000001</v>
      </c>
      <c r="O74" s="12">
        <v>1.188871</v>
      </c>
      <c r="P74" s="17">
        <f>IF(O74="","",IF($J74="","",(O74-$J74)*100000))</f>
        <v>-1.6999999999933735</v>
      </c>
      <c r="Q74" s="22">
        <v>2.3609999999999999E-2</v>
      </c>
      <c r="R74" s="22">
        <v>6.9967000000000001E-2</v>
      </c>
      <c r="S74" s="10">
        <v>1.1888730000000001</v>
      </c>
      <c r="T74" s="14">
        <f t="shared" ref="T74" si="50">IF(S74="","",IF($J74="","",(S74-$J74)*100000))</f>
        <v>-1.4999999999876223</v>
      </c>
      <c r="U74" s="19">
        <v>2.147E-2</v>
      </c>
      <c r="V74" s="19">
        <v>6.5562999999999996E-2</v>
      </c>
      <c r="W74" s="12">
        <v>1.1888730000000001</v>
      </c>
      <c r="X74" s="17">
        <f>IF(W74="","",IF($J74="","",(W74-$J74)*100000))</f>
        <v>-1.4999999999876223</v>
      </c>
      <c r="Y74" s="22">
        <v>2.1246999999999999E-2</v>
      </c>
      <c r="Z74" s="22">
        <v>6.5104999999999996E-2</v>
      </c>
      <c r="AA74" s="10">
        <v>1.188623</v>
      </c>
      <c r="AB74" s="14">
        <f t="shared" ref="AB74" si="51">IF(AA74="","",IF($J74="","",(AA74-$J74)*100000))</f>
        <v>-26.499999999995971</v>
      </c>
      <c r="AC74" s="19">
        <v>0.43038999999999999</v>
      </c>
      <c r="AD74" s="19">
        <v>1.3507629999999999</v>
      </c>
      <c r="AE74" s="12">
        <v>1.188744</v>
      </c>
      <c r="AF74" s="17">
        <f>IF(AE74="","",IF($J74="","",(AE74-$J74)*100000))</f>
        <v>-14.399999999992197</v>
      </c>
      <c r="AG74" s="22">
        <v>0.22950200000000001</v>
      </c>
      <c r="AH74" s="22">
        <v>0.72737600000000002</v>
      </c>
      <c r="AI74" s="10">
        <v>1.188728</v>
      </c>
      <c r="AJ74" s="14">
        <f t="shared" ref="AJ74" si="52">IF(AI74="","",IF($J74="","",(AI74-$J74)*100000))</f>
        <v>-15.999999999993797</v>
      </c>
      <c r="AK74" s="19">
        <v>0.24446699999999999</v>
      </c>
      <c r="AL74" s="19">
        <v>0.73099700000000001</v>
      </c>
    </row>
    <row r="75" spans="1:38" x14ac:dyDescent="0.25">
      <c r="A75" t="s">
        <v>34</v>
      </c>
      <c r="B75" s="2">
        <f>AB84</f>
        <v>139.0444444444509</v>
      </c>
      <c r="C75" s="25">
        <f>AC84</f>
        <v>2.2452649999999998</v>
      </c>
      <c r="D75" s="25">
        <f>AD84</f>
        <v>6.5015781111111108</v>
      </c>
      <c r="E75" s="2">
        <f>AB85</f>
        <v>159.34285714286506</v>
      </c>
      <c r="F75" s="25">
        <f t="shared" ref="F75" si="53">AC85</f>
        <v>2.5804232857142857</v>
      </c>
      <c r="G75" s="25">
        <f t="shared" ref="G75" si="54">AD85</f>
        <v>7.5072219999999996</v>
      </c>
      <c r="I75">
        <v>2</v>
      </c>
      <c r="J75" s="6">
        <v>1.1896549999999999</v>
      </c>
      <c r="K75" s="10">
        <v>1.1895910000000001</v>
      </c>
      <c r="L75" s="14">
        <f t="shared" si="49"/>
        <v>-6.3999999999841961</v>
      </c>
      <c r="M75" s="19">
        <v>8.9190000000000005E-2</v>
      </c>
      <c r="N75" s="19">
        <v>0.27682699999999999</v>
      </c>
      <c r="O75" s="12">
        <v>1.1896169999999999</v>
      </c>
      <c r="P75" s="17">
        <f t="shared" ref="P75:P83" si="55">IF(O75="","",IF($J75="","",(O75-$J75)*100000))</f>
        <v>-3.7999999999982492</v>
      </c>
      <c r="Q75" s="22">
        <v>5.1236999999999998E-2</v>
      </c>
      <c r="R75" s="22">
        <v>0.14486099999999999</v>
      </c>
      <c r="S75" s="10">
        <v>1.189622</v>
      </c>
      <c r="T75" s="14">
        <f t="shared" ref="T75:T83" si="56">IF(S75="","",IF($J75="","",(S75-$J75)*100000))</f>
        <v>-3.2999999999949736</v>
      </c>
      <c r="U75" s="19">
        <v>4.5037000000000001E-2</v>
      </c>
      <c r="V75" s="19">
        <v>0.13377500000000001</v>
      </c>
      <c r="W75" s="12">
        <v>1.1896230000000001</v>
      </c>
      <c r="X75" s="17">
        <f t="shared" ref="X75:X83" si="57">IF(W75="","",IF($J75="","",(W75-$J75)*100000))</f>
        <v>-3.1999999999809958</v>
      </c>
      <c r="Y75" s="22">
        <v>4.4357000000000001E-2</v>
      </c>
      <c r="Z75" s="22">
        <v>0.13242699999999999</v>
      </c>
      <c r="AA75" s="10">
        <v>1.1889479999999999</v>
      </c>
      <c r="AB75" s="14">
        <f t="shared" ref="AB75:AB83" si="58">IF(AA75="","",IF($J75="","",(AA75-$J75)*100000))</f>
        <v>-70.700000000001324</v>
      </c>
      <c r="AC75" s="19">
        <v>1.155964</v>
      </c>
      <c r="AD75" s="19">
        <v>3.571288</v>
      </c>
      <c r="AE75" s="12">
        <v>1.189349</v>
      </c>
      <c r="AF75" s="17">
        <f t="shared" ref="AF75:AF83" si="59">IF(AE75="","",IF($J75="","",(AE75-$J75)*100000))</f>
        <v>-30.599999999991745</v>
      </c>
      <c r="AG75" s="22">
        <v>0.48783799999999999</v>
      </c>
      <c r="AH75" s="22">
        <v>1.5164120000000001</v>
      </c>
      <c r="AI75" s="10">
        <v>1.1894940000000001</v>
      </c>
      <c r="AJ75" s="14">
        <f t="shared" ref="AJ75:AJ83" si="60">IF(AI75="","",IF($J75="","",(AI75-$J75)*100000))</f>
        <v>-16.09999999998557</v>
      </c>
      <c r="AK75" s="19">
        <v>0.24124000000000001</v>
      </c>
      <c r="AL75" s="19">
        <v>0.73517500000000002</v>
      </c>
    </row>
    <row r="76" spans="1:38" x14ac:dyDescent="0.25">
      <c r="A76" t="s">
        <v>35</v>
      </c>
      <c r="B76" s="2">
        <f>AF84</f>
        <v>39.700000000003008</v>
      </c>
      <c r="C76" s="25">
        <f>AG84</f>
        <v>0.62027299999999996</v>
      </c>
      <c r="D76" s="25">
        <f>AH84</f>
        <v>1.7941563333333335</v>
      </c>
      <c r="E76" s="2">
        <f>AF85</f>
        <v>44.600000000004158</v>
      </c>
      <c r="F76" s="25">
        <f t="shared" ref="F76" si="61">AG85</f>
        <v>0.69782757142857132</v>
      </c>
      <c r="G76" s="25">
        <f t="shared" ref="G76" si="62">AH85</f>
        <v>2.0249447142857142</v>
      </c>
      <c r="I76">
        <v>3</v>
      </c>
      <c r="J76" s="6">
        <v>1.19048</v>
      </c>
      <c r="K76" s="10">
        <v>1.190394</v>
      </c>
      <c r="L76" s="14">
        <f t="shared" si="49"/>
        <v>-8.6000000000030496</v>
      </c>
      <c r="M76" s="19">
        <v>0.120324</v>
      </c>
      <c r="N76" s="19">
        <v>0.36735899999999999</v>
      </c>
      <c r="O76" s="12">
        <v>1.1904269999999999</v>
      </c>
      <c r="P76" s="17">
        <f t="shared" si="55"/>
        <v>-5.300000000008076</v>
      </c>
      <c r="Q76" s="22">
        <v>7.2467000000000004E-2</v>
      </c>
      <c r="R76" s="22">
        <v>0.19863800000000001</v>
      </c>
      <c r="S76" s="10">
        <v>1.1904349999999999</v>
      </c>
      <c r="T76" s="14">
        <f t="shared" si="56"/>
        <v>-4.500000000007276</v>
      </c>
      <c r="U76" s="19">
        <v>6.3041E-2</v>
      </c>
      <c r="V76" s="19">
        <v>0.183</v>
      </c>
      <c r="W76" s="12">
        <v>1.190436</v>
      </c>
      <c r="X76" s="17">
        <f t="shared" si="57"/>
        <v>-4.3999999999932982</v>
      </c>
      <c r="Y76" s="22">
        <v>6.1984999999999998E-2</v>
      </c>
      <c r="Z76" s="22">
        <v>0.180954</v>
      </c>
      <c r="AA76" s="10">
        <v>1.1893419999999999</v>
      </c>
      <c r="AB76" s="14">
        <f t="shared" si="58"/>
        <v>-113.80000000000834</v>
      </c>
      <c r="AC76" s="19">
        <v>1.862168</v>
      </c>
      <c r="AD76" s="19">
        <v>5.6655899999999999</v>
      </c>
      <c r="AE76" s="12">
        <v>1.1900649999999999</v>
      </c>
      <c r="AF76" s="17">
        <f t="shared" si="59"/>
        <v>-41.500000000005421</v>
      </c>
      <c r="AG76" s="22">
        <v>0.65967299999999995</v>
      </c>
      <c r="AH76" s="22">
        <v>2.006856</v>
      </c>
      <c r="AI76" s="10">
        <v>1.190315</v>
      </c>
      <c r="AJ76" s="14">
        <f t="shared" si="60"/>
        <v>-16.499999999997073</v>
      </c>
      <c r="AK76" s="19">
        <v>0.24179400000000001</v>
      </c>
      <c r="AL76" s="19">
        <v>0.73909800000000003</v>
      </c>
    </row>
    <row r="77" spans="1:38" x14ac:dyDescent="0.25">
      <c r="A77" t="s">
        <v>62</v>
      </c>
      <c r="B77" s="2">
        <f>AJ84</f>
        <v>14.21111111111391</v>
      </c>
      <c r="C77" s="25">
        <f>AK84</f>
        <v>0.20670077777777773</v>
      </c>
      <c r="D77" s="25">
        <f>AL84</f>
        <v>0.61339711111111106</v>
      </c>
      <c r="E77" s="2">
        <f>AJ85</f>
        <v>15.000000000003107</v>
      </c>
      <c r="F77" s="25">
        <f t="shared" ref="F77" si="63">AK85</f>
        <v>0.21673528571428571</v>
      </c>
      <c r="G77" s="25">
        <f t="shared" ref="G77" si="64">AL85</f>
        <v>0.64547471428571424</v>
      </c>
      <c r="I77">
        <v>4</v>
      </c>
      <c r="J77" s="6">
        <v>1.1913530000000001</v>
      </c>
      <c r="K77" s="10">
        <v>1.1912529999999999</v>
      </c>
      <c r="L77" s="14">
        <f t="shared" si="49"/>
        <v>-10.000000000021103</v>
      </c>
      <c r="M77" s="19">
        <v>0.14172199999999999</v>
      </c>
      <c r="N77" s="19">
        <v>0.42628300000000002</v>
      </c>
      <c r="O77" s="12">
        <v>1.191289</v>
      </c>
      <c r="P77" s="17">
        <f t="shared" si="55"/>
        <v>-6.4000000000064006</v>
      </c>
      <c r="Q77" s="22">
        <v>9.0634999999999993E-2</v>
      </c>
      <c r="R77" s="22">
        <v>0.24287400000000001</v>
      </c>
      <c r="S77" s="10">
        <v>1.1912990000000001</v>
      </c>
      <c r="T77" s="14">
        <f t="shared" si="56"/>
        <v>-5.3999999999998494</v>
      </c>
      <c r="U77" s="19">
        <v>7.8807000000000002E-2</v>
      </c>
      <c r="V77" s="19">
        <v>0.223963</v>
      </c>
      <c r="W77" s="12">
        <v>1.1913</v>
      </c>
      <c r="X77" s="17">
        <f t="shared" si="57"/>
        <v>-5.300000000008076</v>
      </c>
      <c r="Y77" s="22">
        <v>7.7451999999999993E-2</v>
      </c>
      <c r="Z77" s="22">
        <v>0.22137299999999999</v>
      </c>
      <c r="AA77" s="10">
        <v>1.1898249999999999</v>
      </c>
      <c r="AB77" s="14">
        <f t="shared" si="58"/>
        <v>-152.80000000001959</v>
      </c>
      <c r="AC77" s="19">
        <v>2.4981900000000001</v>
      </c>
      <c r="AD77" s="19">
        <v>7.4775049999999998</v>
      </c>
      <c r="AE77" s="12">
        <v>1.1908700000000001</v>
      </c>
      <c r="AF77" s="17">
        <f t="shared" si="59"/>
        <v>-48.30000000000112</v>
      </c>
      <c r="AG77" s="22">
        <v>0.76296399999999998</v>
      </c>
      <c r="AH77" s="22">
        <v>2.2697929999999999</v>
      </c>
      <c r="AI77" s="10">
        <v>1.191187</v>
      </c>
      <c r="AJ77" s="14">
        <f t="shared" si="60"/>
        <v>-16.60000000001105</v>
      </c>
      <c r="AK77" s="19">
        <v>0.24041599999999999</v>
      </c>
      <c r="AL77" s="19">
        <v>0.72929699999999997</v>
      </c>
    </row>
    <row r="78" spans="1:38" x14ac:dyDescent="0.25">
      <c r="A78" t="s">
        <v>30</v>
      </c>
      <c r="B78" s="2">
        <f>L84</f>
        <v>8.7555555555581428</v>
      </c>
      <c r="C78" s="25">
        <f>M84</f>
        <v>0.1236521111111111</v>
      </c>
      <c r="D78" s="25">
        <f>N84</f>
        <v>0.36233722222222225</v>
      </c>
      <c r="E78" s="2">
        <f>L85</f>
        <v>9.6000000000032575</v>
      </c>
      <c r="F78" s="25">
        <f t="shared" ref="F78" si="65">M85</f>
        <v>0.13566042857142857</v>
      </c>
      <c r="G78" s="25">
        <f t="shared" ref="G78" si="66">N85</f>
        <v>0.39961114285714278</v>
      </c>
      <c r="I78">
        <v>5</v>
      </c>
      <c r="J78" s="6">
        <v>1.1922710000000001</v>
      </c>
      <c r="K78" s="10">
        <v>1.1921619999999999</v>
      </c>
      <c r="L78" s="14">
        <f t="shared" si="49"/>
        <v>-10.900000000013677</v>
      </c>
      <c r="M78" s="19">
        <v>0.153863</v>
      </c>
      <c r="N78" s="19">
        <v>0.45602999999999999</v>
      </c>
      <c r="O78" s="12">
        <v>1.1921980000000001</v>
      </c>
      <c r="P78" s="17">
        <f t="shared" si="55"/>
        <v>-7.299999999998974</v>
      </c>
      <c r="Q78" s="22">
        <v>0.105425</v>
      </c>
      <c r="R78" s="22">
        <v>0.27858100000000002</v>
      </c>
      <c r="S78" s="10">
        <v>1.1922079999999999</v>
      </c>
      <c r="T78" s="14">
        <f t="shared" si="56"/>
        <v>-6.3000000000146272</v>
      </c>
      <c r="U78" s="19">
        <v>9.2161999999999994E-2</v>
      </c>
      <c r="V78" s="19">
        <v>0.25741199999999997</v>
      </c>
      <c r="W78" s="12">
        <v>1.19221</v>
      </c>
      <c r="X78" s="17">
        <f t="shared" si="57"/>
        <v>-6.1000000000088761</v>
      </c>
      <c r="Y78" s="22">
        <v>9.0353000000000003E-2</v>
      </c>
      <c r="Z78" s="22">
        <v>0.25418200000000002</v>
      </c>
      <c r="AA78" s="10">
        <v>1.1904250000000001</v>
      </c>
      <c r="AB78" s="14">
        <f t="shared" si="58"/>
        <v>-184.60000000000144</v>
      </c>
      <c r="AC78" s="19">
        <v>3.0061559999999998</v>
      </c>
      <c r="AD78" s="19">
        <v>8.8436830000000004</v>
      </c>
      <c r="AE78" s="12">
        <v>1.191754</v>
      </c>
      <c r="AF78" s="17">
        <f t="shared" si="59"/>
        <v>-51.700000000010071</v>
      </c>
      <c r="AG78" s="22">
        <v>0.80903000000000003</v>
      </c>
      <c r="AH78" s="22">
        <v>2.3534380000000001</v>
      </c>
      <c r="AI78" s="10">
        <v>1.1921079999999999</v>
      </c>
      <c r="AJ78" s="14">
        <f t="shared" si="60"/>
        <v>-16.300000000013526</v>
      </c>
      <c r="AK78" s="19">
        <v>0.232989</v>
      </c>
      <c r="AL78" s="19">
        <v>0.69706400000000002</v>
      </c>
    </row>
    <row r="79" spans="1:38" x14ac:dyDescent="0.25">
      <c r="A79" t="s">
        <v>31</v>
      </c>
      <c r="B79" s="2">
        <f>P84</f>
        <v>6.4888888888904441</v>
      </c>
      <c r="C79" s="25">
        <f>Q84</f>
        <v>9.3244333333333332E-2</v>
      </c>
      <c r="D79" s="25">
        <f>R84</f>
        <v>0.24892999999999998</v>
      </c>
      <c r="E79" s="2">
        <f>P85</f>
        <v>6.9000000000033319</v>
      </c>
      <c r="F79" s="25">
        <f t="shared" ref="F79" si="67">Q85</f>
        <v>9.8621857142857136E-2</v>
      </c>
      <c r="G79" s="25">
        <f t="shared" ref="G79" si="68">R85</f>
        <v>0.26267099999999999</v>
      </c>
      <c r="I79">
        <v>6</v>
      </c>
      <c r="J79" s="6">
        <v>1.193238</v>
      </c>
      <c r="K79" s="10">
        <v>1.193127</v>
      </c>
      <c r="L79" s="14">
        <f t="shared" si="49"/>
        <v>-11.099999999997223</v>
      </c>
      <c r="M79" s="19">
        <v>0.15673500000000001</v>
      </c>
      <c r="N79" s="19">
        <v>0.456764</v>
      </c>
      <c r="O79" s="12">
        <v>1.193157</v>
      </c>
      <c r="P79" s="17">
        <f t="shared" si="55"/>
        <v>-8.099999999999774</v>
      </c>
      <c r="Q79" s="22">
        <v>0.11683499999999999</v>
      </c>
      <c r="R79" s="22">
        <v>0.306365</v>
      </c>
      <c r="S79" s="10">
        <v>1.193168</v>
      </c>
      <c r="T79" s="14">
        <f t="shared" si="56"/>
        <v>-7.0000000000014495</v>
      </c>
      <c r="U79" s="19">
        <v>0.103126</v>
      </c>
      <c r="V79" s="19">
        <v>0.28386800000000001</v>
      </c>
      <c r="W79" s="12">
        <v>1.1931689999999999</v>
      </c>
      <c r="X79" s="17">
        <f t="shared" si="57"/>
        <v>-6.9000000000096762</v>
      </c>
      <c r="Y79" s="22">
        <v>0.10152</v>
      </c>
      <c r="Z79" s="22">
        <v>0.28079799999999999</v>
      </c>
      <c r="AA79" s="10">
        <v>1.19119</v>
      </c>
      <c r="AB79" s="14">
        <f t="shared" si="58"/>
        <v>-204.80000000000499</v>
      </c>
      <c r="AC79" s="19">
        <v>3.3179910000000001</v>
      </c>
      <c r="AD79" s="19">
        <v>9.5808499999999999</v>
      </c>
      <c r="AE79" s="12">
        <v>1.192723</v>
      </c>
      <c r="AF79" s="17">
        <f t="shared" si="59"/>
        <v>-51.50000000000432</v>
      </c>
      <c r="AG79" s="22">
        <v>0.80117400000000005</v>
      </c>
      <c r="AH79" s="22">
        <v>2.2780999999999998</v>
      </c>
      <c r="AI79" s="10">
        <v>1.193085</v>
      </c>
      <c r="AJ79" s="14">
        <f t="shared" si="60"/>
        <v>-15.300000000006975</v>
      </c>
      <c r="AK79" s="19">
        <v>0.21720100000000001</v>
      </c>
      <c r="AL79" s="19">
        <v>0.63824599999999998</v>
      </c>
    </row>
    <row r="80" spans="1:38" x14ac:dyDescent="0.25">
      <c r="A80" t="s">
        <v>32</v>
      </c>
      <c r="B80" s="2">
        <f>T84</f>
        <v>5.7333333333353664</v>
      </c>
      <c r="C80" s="25">
        <f>U84</f>
        <v>8.3665555555555562E-2</v>
      </c>
      <c r="D80" s="25">
        <f>V84</f>
        <v>0.2323263333333333</v>
      </c>
      <c r="E80" s="2">
        <f>T85</f>
        <v>6.0142857142889534</v>
      </c>
      <c r="F80" s="25">
        <f t="shared" ref="F80" si="69">U85</f>
        <v>8.7456000000000006E-2</v>
      </c>
      <c r="G80" s="25">
        <f t="shared" ref="G80" si="70">V85</f>
        <v>0.24376728571428577</v>
      </c>
      <c r="I80">
        <v>7</v>
      </c>
      <c r="J80" s="6">
        <v>1.194266</v>
      </c>
      <c r="K80" s="10">
        <v>1.1941600000000001</v>
      </c>
      <c r="L80" s="14">
        <f t="shared" si="49"/>
        <v>-10.599999999993948</v>
      </c>
      <c r="M80" s="19">
        <v>0.150369</v>
      </c>
      <c r="N80" s="19">
        <v>0.42982100000000001</v>
      </c>
      <c r="O80" s="12">
        <v>1.19418</v>
      </c>
      <c r="P80" s="17">
        <f t="shared" si="55"/>
        <v>-8.6000000000030496</v>
      </c>
      <c r="Q80" s="22">
        <v>0.124615</v>
      </c>
      <c r="R80" s="22">
        <v>0.32671299999999998</v>
      </c>
      <c r="S80" s="10">
        <v>1.1941900000000001</v>
      </c>
      <c r="T80" s="14">
        <f t="shared" si="56"/>
        <v>-7.5999999999964984</v>
      </c>
      <c r="U80" s="19">
        <v>0.111694</v>
      </c>
      <c r="V80" s="19">
        <v>0.30423699999999998</v>
      </c>
      <c r="W80" s="12">
        <v>1.194191</v>
      </c>
      <c r="X80" s="17">
        <f t="shared" si="57"/>
        <v>-7.5000000000047251</v>
      </c>
      <c r="Y80" s="22">
        <v>0.11011</v>
      </c>
      <c r="Z80" s="22">
        <v>0.30122700000000002</v>
      </c>
      <c r="AA80" s="10">
        <v>1.192194</v>
      </c>
      <c r="AB80" s="14">
        <f t="shared" si="58"/>
        <v>-207.20000000000738</v>
      </c>
      <c r="AC80" s="19">
        <v>3.3327789999999999</v>
      </c>
      <c r="AD80" s="19">
        <v>9.4276979999999995</v>
      </c>
      <c r="AE80" s="12">
        <v>1.1937880000000001</v>
      </c>
      <c r="AF80" s="17">
        <f t="shared" si="59"/>
        <v>-47.799999999997844</v>
      </c>
      <c r="AG80" s="22">
        <v>0.73860099999999995</v>
      </c>
      <c r="AH80" s="22">
        <v>2.0520610000000001</v>
      </c>
      <c r="AI80" s="10">
        <v>1.1941310000000001</v>
      </c>
      <c r="AJ80" s="14">
        <f t="shared" si="60"/>
        <v>-13.499999999999623</v>
      </c>
      <c r="AK80" s="19">
        <v>0.19096099999999999</v>
      </c>
      <c r="AL80" s="19">
        <v>0.54979299999999998</v>
      </c>
    </row>
    <row r="81" spans="1:38" x14ac:dyDescent="0.25">
      <c r="A81" t="s">
        <v>33</v>
      </c>
      <c r="B81" s="2">
        <f>X84</f>
        <v>5.6333333333361919</v>
      </c>
      <c r="C81" s="25">
        <f>Y84</f>
        <v>8.2528666666666667E-2</v>
      </c>
      <c r="D81" s="25">
        <f>Z84</f>
        <v>0.2301532222222222</v>
      </c>
      <c r="E81" s="2">
        <f>X85</f>
        <v>5.900000000003125</v>
      </c>
      <c r="F81" s="25">
        <f t="shared" ref="F81" si="71">Y85</f>
        <v>8.6113285714285698E-2</v>
      </c>
      <c r="G81" s="25">
        <f t="shared" ref="G81" si="72">Z85</f>
        <v>0.24121985714285715</v>
      </c>
      <c r="I81">
        <v>8</v>
      </c>
      <c r="J81" s="6">
        <v>1.1953830000000001</v>
      </c>
      <c r="K81" s="10">
        <v>1.195287</v>
      </c>
      <c r="L81" s="14">
        <f t="shared" si="49"/>
        <v>-9.6000000000096009</v>
      </c>
      <c r="M81" s="19">
        <v>0.13741999999999999</v>
      </c>
      <c r="N81" s="19">
        <v>0.38419399999999998</v>
      </c>
      <c r="O81" s="12">
        <v>1.195295</v>
      </c>
      <c r="P81" s="17">
        <f t="shared" si="55"/>
        <v>-8.8000000000088008</v>
      </c>
      <c r="Q81" s="22">
        <v>0.129139</v>
      </c>
      <c r="R81" s="22">
        <v>0.340665</v>
      </c>
      <c r="S81" s="10">
        <v>1.195303</v>
      </c>
      <c r="T81" s="14">
        <f t="shared" si="56"/>
        <v>-8.0000000000080007</v>
      </c>
      <c r="U81" s="19">
        <v>0.118325</v>
      </c>
      <c r="V81" s="19">
        <v>0.32011600000000001</v>
      </c>
      <c r="W81" s="12">
        <v>1.1953039999999999</v>
      </c>
      <c r="X81" s="17">
        <f t="shared" si="57"/>
        <v>-7.9000000000162274</v>
      </c>
      <c r="Y81" s="22">
        <v>0.117016</v>
      </c>
      <c r="Z81" s="22">
        <v>0.31757800000000003</v>
      </c>
      <c r="AA81" s="10">
        <v>1.193568</v>
      </c>
      <c r="AB81" s="14">
        <f t="shared" si="58"/>
        <v>-181.50000000001222</v>
      </c>
      <c r="AC81" s="19">
        <v>2.8897149999999998</v>
      </c>
      <c r="AD81" s="19">
        <v>7.9839399999999996</v>
      </c>
      <c r="AE81" s="12">
        <v>1.1949749999999999</v>
      </c>
      <c r="AF81" s="17">
        <f t="shared" si="59"/>
        <v>-40.800000000018599</v>
      </c>
      <c r="AG81" s="22">
        <v>0.62551299999999999</v>
      </c>
      <c r="AH81" s="22">
        <v>1.697953</v>
      </c>
      <c r="AI81" s="10">
        <v>1.195276</v>
      </c>
      <c r="AJ81" s="14">
        <f t="shared" si="60"/>
        <v>-10.700000000007925</v>
      </c>
      <c r="AK81" s="19">
        <v>0.15254599999999999</v>
      </c>
      <c r="AL81" s="19">
        <v>0.42964999999999998</v>
      </c>
    </row>
    <row r="82" spans="1:38" x14ac:dyDescent="0.25">
      <c r="I82" s="24">
        <v>9</v>
      </c>
      <c r="J82" s="6">
        <v>1.1966570000000001</v>
      </c>
      <c r="K82" s="10">
        <v>1.1965730000000001</v>
      </c>
      <c r="L82" s="14">
        <f t="shared" si="49"/>
        <v>-8.3999999999972985</v>
      </c>
      <c r="M82" s="19">
        <v>0.120381</v>
      </c>
      <c r="N82" s="19">
        <v>0.32781500000000002</v>
      </c>
      <c r="O82" s="12">
        <v>1.1965730000000001</v>
      </c>
      <c r="P82" s="17">
        <f>IF(O82="","",IF($J82="","",(O82-$J82)*100000))</f>
        <v>-8.3999999999972985</v>
      </c>
      <c r="Q82" s="22">
        <v>0.12523599999999999</v>
      </c>
      <c r="R82" s="22">
        <v>0.331706</v>
      </c>
      <c r="S82" s="10">
        <v>1.196577</v>
      </c>
      <c r="T82" s="14">
        <f t="shared" si="56"/>
        <v>-8.0000000000080007</v>
      </c>
      <c r="U82" s="19">
        <v>0.119328</v>
      </c>
      <c r="V82" s="19">
        <v>0.31900299999999998</v>
      </c>
      <c r="W82" s="12">
        <v>1.1965779999999999</v>
      </c>
      <c r="X82" s="17">
        <f>IF(W82="","",IF($J82="","",(W82-$J82)*100000))</f>
        <v>-7.9000000000162274</v>
      </c>
      <c r="Y82" s="22">
        <v>0.118718</v>
      </c>
      <c r="Z82" s="22">
        <v>0.31773499999999999</v>
      </c>
      <c r="AA82" s="10">
        <v>1.195562</v>
      </c>
      <c r="AB82" s="14">
        <f t="shared" si="58"/>
        <v>-109.50000000000682</v>
      </c>
      <c r="AC82" s="19">
        <v>1.714032</v>
      </c>
      <c r="AD82" s="19">
        <v>4.6128859999999996</v>
      </c>
      <c r="AE82" s="12">
        <v>1.19635</v>
      </c>
      <c r="AF82" s="17">
        <f>IF(AE82="","",IF($J82="","",(AE82-$J82)*100000))</f>
        <v>-30.700000000005723</v>
      </c>
      <c r="AG82" s="22">
        <v>0.46816200000000002</v>
      </c>
      <c r="AH82" s="22">
        <v>1.2454179999999999</v>
      </c>
      <c r="AI82" s="10">
        <v>1.196588</v>
      </c>
      <c r="AJ82" s="14">
        <f t="shared" si="60"/>
        <v>-6.9000000000096762</v>
      </c>
      <c r="AK82" s="19">
        <v>9.8693000000000003E-2</v>
      </c>
      <c r="AL82" s="19">
        <v>0.271254</v>
      </c>
    </row>
    <row r="83" spans="1:38" x14ac:dyDescent="0.25">
      <c r="I83">
        <v>10</v>
      </c>
      <c r="J83" s="6">
        <v>1.198726</v>
      </c>
      <c r="K83" s="10">
        <v>1.198726</v>
      </c>
      <c r="L83" s="14">
        <f t="shared" si="49"/>
        <v>0</v>
      </c>
      <c r="M83" s="19">
        <v>3.1000000000000001E-5</v>
      </c>
      <c r="N83" s="19">
        <v>8.6000000000000003E-5</v>
      </c>
      <c r="O83" s="12">
        <v>1.198726</v>
      </c>
      <c r="P83" s="17">
        <f t="shared" si="55"/>
        <v>0</v>
      </c>
      <c r="Q83" s="22">
        <v>3.1000000000000001E-5</v>
      </c>
      <c r="R83" s="22">
        <v>8.6000000000000003E-5</v>
      </c>
      <c r="S83" s="10">
        <v>1.198726</v>
      </c>
      <c r="T83" s="14">
        <f t="shared" si="56"/>
        <v>0</v>
      </c>
      <c r="U83" s="19">
        <v>3.1000000000000001E-5</v>
      </c>
      <c r="V83" s="19">
        <v>8.6000000000000003E-5</v>
      </c>
      <c r="W83" s="12">
        <v>1.198726</v>
      </c>
      <c r="X83" s="17">
        <f t="shared" si="57"/>
        <v>0</v>
      </c>
      <c r="Y83" s="22">
        <v>3.1000000000000001E-5</v>
      </c>
      <c r="Z83" s="22">
        <v>8.6000000000000003E-5</v>
      </c>
      <c r="AA83" s="10">
        <v>1.198726</v>
      </c>
      <c r="AB83" s="14">
        <f t="shared" si="58"/>
        <v>0</v>
      </c>
      <c r="AC83" s="19">
        <v>3.1000000000000001E-5</v>
      </c>
      <c r="AD83" s="19">
        <v>8.6000000000000003E-5</v>
      </c>
      <c r="AE83" s="12">
        <v>1.198726</v>
      </c>
      <c r="AF83" s="17">
        <f t="shared" si="59"/>
        <v>0</v>
      </c>
      <c r="AG83" s="22">
        <v>3.1000000000000001E-5</v>
      </c>
      <c r="AH83" s="22">
        <v>8.6000000000000003E-5</v>
      </c>
      <c r="AI83" s="10">
        <v>1.198726</v>
      </c>
      <c r="AJ83" s="14">
        <f t="shared" si="60"/>
        <v>0</v>
      </c>
      <c r="AK83" s="19">
        <v>3.1000000000000001E-5</v>
      </c>
      <c r="AL83" s="19">
        <v>8.6000000000000003E-5</v>
      </c>
    </row>
    <row r="84" spans="1:38" x14ac:dyDescent="0.25">
      <c r="I84" t="s">
        <v>71</v>
      </c>
      <c r="L84" s="14">
        <f t="array" ref="L84">AVERAGE(ABS(L74:L82))</f>
        <v>8.7555555555581428</v>
      </c>
      <c r="M84" s="19">
        <f>AVERAGE(M74:M82)</f>
        <v>0.1236521111111111</v>
      </c>
      <c r="N84" s="19">
        <f>AVERAGE(N74:N82)</f>
        <v>0.36233722222222225</v>
      </c>
      <c r="P84" s="17">
        <f t="array" ref="P84">AVERAGE(ABS(P74:P82))</f>
        <v>6.4888888888904441</v>
      </c>
      <c r="Q84" s="22">
        <f>AVERAGE(Q74:Q82)</f>
        <v>9.3244333333333332E-2</v>
      </c>
      <c r="R84" s="22">
        <f>AVERAGE(R74:R82)</f>
        <v>0.24892999999999998</v>
      </c>
      <c r="T84" s="14">
        <f t="array" ref="T84">AVERAGE(ABS(T74:T82))</f>
        <v>5.7333333333353664</v>
      </c>
      <c r="U84" s="19">
        <f>AVERAGE(U74:U82)</f>
        <v>8.3665555555555562E-2</v>
      </c>
      <c r="V84" s="19">
        <f>AVERAGE(V74:V82)</f>
        <v>0.2323263333333333</v>
      </c>
      <c r="X84" s="17">
        <f t="array" ref="X84">AVERAGE(ABS(X74:X82))</f>
        <v>5.6333333333361919</v>
      </c>
      <c r="Y84" s="22">
        <f>AVERAGE(Y74:Y82)</f>
        <v>8.2528666666666667E-2</v>
      </c>
      <c r="Z84" s="22">
        <f>AVERAGE(Z74:Z82)</f>
        <v>0.2301532222222222</v>
      </c>
      <c r="AB84" s="14">
        <f t="array" ref="AB84">AVERAGE(ABS(AB74:AB82))</f>
        <v>139.0444444444509</v>
      </c>
      <c r="AC84" s="19">
        <f>AVERAGE(AC74:AC82)</f>
        <v>2.2452649999999998</v>
      </c>
      <c r="AD84" s="19">
        <f>AVERAGE(AD74:AD82)</f>
        <v>6.5015781111111108</v>
      </c>
      <c r="AF84" s="17">
        <f t="array" ref="AF84">AVERAGE(ABS(AF74:AF82))</f>
        <v>39.700000000003008</v>
      </c>
      <c r="AG84" s="22">
        <f>AVERAGE(AG74:AG82)</f>
        <v>0.62027299999999996</v>
      </c>
      <c r="AH84" s="22">
        <f>AVERAGE(AH74:AH82)</f>
        <v>1.7941563333333335</v>
      </c>
      <c r="AJ84" s="14">
        <f t="array" ref="AJ84">AVERAGE(ABS(AJ74:AJ82))</f>
        <v>14.21111111111391</v>
      </c>
      <c r="AK84" s="19">
        <f>AVERAGE(AK74:AK82)</f>
        <v>0.20670077777777773</v>
      </c>
      <c r="AL84" s="19">
        <f>AVERAGE(AL74:AL82)</f>
        <v>0.61339711111111106</v>
      </c>
    </row>
    <row r="85" spans="1:38" x14ac:dyDescent="0.25">
      <c r="I85" t="s">
        <v>72</v>
      </c>
      <c r="L85" s="14">
        <f t="array" ref="L85">AVERAGE(ABS(L75:L81))</f>
        <v>9.6000000000032575</v>
      </c>
      <c r="M85" s="19">
        <f>AVERAGE(M75:M81)</f>
        <v>0.13566042857142857</v>
      </c>
      <c r="N85" s="19">
        <f>AVERAGE(N75:N81)</f>
        <v>0.39961114285714278</v>
      </c>
      <c r="P85" s="17">
        <f t="array" ref="P85">AVERAGE(ABS(P75:P81))</f>
        <v>6.9000000000033319</v>
      </c>
      <c r="Q85" s="22">
        <f>AVERAGE(Q75:Q81)</f>
        <v>9.8621857142857136E-2</v>
      </c>
      <c r="R85" s="22">
        <f>AVERAGE(R75:R81)</f>
        <v>0.26267099999999999</v>
      </c>
      <c r="T85" s="14">
        <f t="array" ref="T85">AVERAGE(ABS(T75:T81))</f>
        <v>6.0142857142889534</v>
      </c>
      <c r="U85" s="19">
        <f>AVERAGE(U75:U81)</f>
        <v>8.7456000000000006E-2</v>
      </c>
      <c r="V85" s="19">
        <f>AVERAGE(V75:V81)</f>
        <v>0.24376728571428577</v>
      </c>
      <c r="X85" s="17">
        <f t="array" ref="X85">AVERAGE(ABS(X75:X81))</f>
        <v>5.900000000003125</v>
      </c>
      <c r="Y85" s="22">
        <f>AVERAGE(Y75:Y81)</f>
        <v>8.6113285714285698E-2</v>
      </c>
      <c r="Z85" s="22">
        <f>AVERAGE(Z75:Z81)</f>
        <v>0.24121985714285715</v>
      </c>
      <c r="AB85" s="14">
        <f t="array" ref="AB85">AVERAGE(ABS(AB75:AB81))</f>
        <v>159.34285714286506</v>
      </c>
      <c r="AC85" s="19">
        <f>AVERAGE(AC75:AC81)</f>
        <v>2.5804232857142857</v>
      </c>
      <c r="AD85" s="19">
        <f>AVERAGE(AD75:AD81)</f>
        <v>7.5072219999999996</v>
      </c>
      <c r="AF85" s="17">
        <f t="array" ref="AF85">AVERAGE(ABS(AF75:AF81))</f>
        <v>44.600000000004158</v>
      </c>
      <c r="AG85" s="22">
        <f>AVERAGE(AG75:AG81)</f>
        <v>0.69782757142857132</v>
      </c>
      <c r="AH85" s="22">
        <f>AVERAGE(AH75:AH81)</f>
        <v>2.0249447142857142</v>
      </c>
      <c r="AJ85" s="14">
        <f t="array" ref="AJ85">AVERAGE(ABS(AJ75:AJ81))</f>
        <v>15.000000000003107</v>
      </c>
      <c r="AK85" s="19">
        <f>AVERAGE(AK75:AK81)</f>
        <v>0.21673528571428571</v>
      </c>
      <c r="AL85" s="19">
        <f>AVERAGE(AL75:AL81)</f>
        <v>0.64547471428571424</v>
      </c>
    </row>
  </sheetData>
  <mergeCells count="92">
    <mergeCell ref="AG71:AH71"/>
    <mergeCell ref="AI71:AJ71"/>
    <mergeCell ref="AK71:AL71"/>
    <mergeCell ref="B73:B74"/>
    <mergeCell ref="C73:D73"/>
    <mergeCell ref="U71:V71"/>
    <mergeCell ref="W71:X71"/>
    <mergeCell ref="Y71:Z71"/>
    <mergeCell ref="AA71:AB71"/>
    <mergeCell ref="AC71:AD71"/>
    <mergeCell ref="AE71:AF71"/>
    <mergeCell ref="K71:L71"/>
    <mergeCell ref="M71:N71"/>
    <mergeCell ref="O71:P71"/>
    <mergeCell ref="Q71:R71"/>
    <mergeCell ref="S71:T71"/>
    <mergeCell ref="S70:V70"/>
    <mergeCell ref="W70:Z70"/>
    <mergeCell ref="AA70:AD70"/>
    <mergeCell ref="AE70:AH70"/>
    <mergeCell ref="AI70:AL70"/>
    <mergeCell ref="B54:B55"/>
    <mergeCell ref="C54:D54"/>
    <mergeCell ref="B17:B18"/>
    <mergeCell ref="C17:D17"/>
    <mergeCell ref="K70:N70"/>
    <mergeCell ref="B35:B36"/>
    <mergeCell ref="C35:D35"/>
    <mergeCell ref="K52:L52"/>
    <mergeCell ref="M52:N52"/>
    <mergeCell ref="O70:R70"/>
    <mergeCell ref="AE15:AF15"/>
    <mergeCell ref="AG15:AH15"/>
    <mergeCell ref="AI15:AJ15"/>
    <mergeCell ref="AK15:AL15"/>
    <mergeCell ref="AC52:AD52"/>
    <mergeCell ref="AE52:AF52"/>
    <mergeCell ref="AG52:AH52"/>
    <mergeCell ref="AI52:AJ52"/>
    <mergeCell ref="AK52:AL52"/>
    <mergeCell ref="AI51:AL51"/>
    <mergeCell ref="O52:P52"/>
    <mergeCell ref="Q52:R52"/>
    <mergeCell ref="S52:T52"/>
    <mergeCell ref="U52:V52"/>
    <mergeCell ref="W52:X52"/>
    <mergeCell ref="AE14:AH14"/>
    <mergeCell ref="AI14:AL14"/>
    <mergeCell ref="K15:L15"/>
    <mergeCell ref="M15:N15"/>
    <mergeCell ref="O15:P15"/>
    <mergeCell ref="Q15:R15"/>
    <mergeCell ref="S15:T15"/>
    <mergeCell ref="U15:V15"/>
    <mergeCell ref="W15:X15"/>
    <mergeCell ref="Y15:Z15"/>
    <mergeCell ref="K14:N14"/>
    <mergeCell ref="O14:R14"/>
    <mergeCell ref="S14:V14"/>
    <mergeCell ref="W14:Z14"/>
    <mergeCell ref="AA14:AD14"/>
    <mergeCell ref="AA15:AB15"/>
    <mergeCell ref="Y52:Z52"/>
    <mergeCell ref="AA52:AB52"/>
    <mergeCell ref="K51:N51"/>
    <mergeCell ref="O51:R51"/>
    <mergeCell ref="S51:V51"/>
    <mergeCell ref="W51:Z51"/>
    <mergeCell ref="AA51:AD51"/>
    <mergeCell ref="AE51:AH51"/>
    <mergeCell ref="K33:L33"/>
    <mergeCell ref="O33:P33"/>
    <mergeCell ref="S33:T33"/>
    <mergeCell ref="W33:X33"/>
    <mergeCell ref="AA33:AB33"/>
    <mergeCell ref="AE33:AF33"/>
    <mergeCell ref="AC15:AD15"/>
    <mergeCell ref="AI33:AJ33"/>
    <mergeCell ref="AE32:AH32"/>
    <mergeCell ref="AI32:AL32"/>
    <mergeCell ref="M33:N33"/>
    <mergeCell ref="Q33:R33"/>
    <mergeCell ref="U33:V33"/>
    <mergeCell ref="Y33:Z33"/>
    <mergeCell ref="AC33:AD33"/>
    <mergeCell ref="AG33:AH33"/>
    <mergeCell ref="AK33:AL33"/>
    <mergeCell ref="K32:N32"/>
    <mergeCell ref="O32:R32"/>
    <mergeCell ref="S32:V32"/>
    <mergeCell ref="W32:Z32"/>
    <mergeCell ref="AA32:AD3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1"/>
  <sheetViews>
    <sheetView topLeftCell="G19" zoomScale="85" zoomScaleNormal="85" workbookViewId="0">
      <selection activeCell="L57" sqref="L57:AH57"/>
    </sheetView>
  </sheetViews>
  <sheetFormatPr defaultRowHeight="15" x14ac:dyDescent="0.25"/>
  <cols>
    <col min="5" max="5" width="21.85546875" customWidth="1"/>
    <col min="12" max="12" width="9.140625" style="32"/>
    <col min="13" max="13" width="9.140625" style="2"/>
    <col min="14" max="14" width="9.140625" style="30"/>
    <col min="15" max="15" width="9.140625" style="28"/>
    <col min="16" max="16" width="9.140625" style="29"/>
    <col min="17" max="17" width="9.140625" style="31"/>
    <col min="18" max="18" width="9.140625" style="17"/>
    <col min="19" max="19" width="9.140625" style="22"/>
    <col min="20" max="20" width="9.140625" style="30"/>
    <col min="21" max="21" width="9.140625" style="28"/>
    <col min="22" max="22" width="9.140625" style="29"/>
    <col min="23" max="23" width="9.140625" style="31"/>
    <col min="24" max="24" width="9.140625" style="17"/>
    <col min="25" max="25" width="9.140625" style="22"/>
    <col min="26" max="26" width="9.140625" style="30"/>
    <col min="27" max="27" width="9.140625" style="28"/>
    <col min="28" max="28" width="9.140625" style="29"/>
    <col min="29" max="29" width="9.140625" style="31"/>
    <col min="30" max="30" width="9.140625" style="17"/>
    <col min="31" max="31" width="9.140625" style="22"/>
    <col min="32" max="32" width="9.140625" style="30"/>
    <col min="33" max="33" width="9.140625" style="28"/>
    <col min="34" max="34" width="9.140625" style="29"/>
  </cols>
  <sheetData>
    <row r="1" spans="1:34" x14ac:dyDescent="0.25">
      <c r="J1" t="s">
        <v>64</v>
      </c>
      <c r="L1" s="46" t="s">
        <v>67</v>
      </c>
      <c r="M1" s="46"/>
      <c r="N1" s="47" t="s">
        <v>30</v>
      </c>
      <c r="O1" s="47"/>
      <c r="P1" s="47"/>
      <c r="Q1" s="35" t="s">
        <v>31</v>
      </c>
      <c r="R1" s="35"/>
      <c r="S1" s="35"/>
      <c r="T1" s="47" t="s">
        <v>32</v>
      </c>
      <c r="U1" s="47"/>
      <c r="V1" s="47"/>
      <c r="W1" s="35" t="s">
        <v>33</v>
      </c>
      <c r="X1" s="35"/>
      <c r="Y1" s="35"/>
      <c r="Z1" s="47" t="s">
        <v>34</v>
      </c>
      <c r="AA1" s="47"/>
      <c r="AB1" s="47"/>
      <c r="AC1" s="35" t="s">
        <v>35</v>
      </c>
      <c r="AD1" s="35"/>
      <c r="AE1" s="35"/>
      <c r="AF1" s="47" t="s">
        <v>62</v>
      </c>
      <c r="AG1" s="47"/>
      <c r="AH1" s="47"/>
    </row>
    <row r="2" spans="1:34" x14ac:dyDescent="0.25">
      <c r="L2" s="45" t="s">
        <v>65</v>
      </c>
      <c r="M2" s="46" t="s">
        <v>66</v>
      </c>
      <c r="N2" s="39" t="s">
        <v>65</v>
      </c>
      <c r="O2" s="40" t="s">
        <v>66</v>
      </c>
      <c r="P2" s="41" t="s">
        <v>68</v>
      </c>
      <c r="Q2" s="42" t="s">
        <v>65</v>
      </c>
      <c r="R2" s="43" t="s">
        <v>66</v>
      </c>
      <c r="S2" s="44" t="s">
        <v>68</v>
      </c>
      <c r="T2" s="39" t="s">
        <v>65</v>
      </c>
      <c r="U2" s="40" t="s">
        <v>66</v>
      </c>
      <c r="V2" s="41" t="s">
        <v>68</v>
      </c>
      <c r="W2" s="42" t="s">
        <v>65</v>
      </c>
      <c r="X2" s="43" t="s">
        <v>66</v>
      </c>
      <c r="Y2" s="44" t="s">
        <v>68</v>
      </c>
      <c r="Z2" s="39" t="s">
        <v>65</v>
      </c>
      <c r="AA2" s="40" t="s">
        <v>66</v>
      </c>
      <c r="AB2" s="41" t="s">
        <v>68</v>
      </c>
      <c r="AC2" s="42" t="s">
        <v>65</v>
      </c>
      <c r="AD2" s="43" t="s">
        <v>66</v>
      </c>
      <c r="AE2" s="44" t="s">
        <v>68</v>
      </c>
      <c r="AF2" s="39" t="s">
        <v>65</v>
      </c>
      <c r="AG2" s="40" t="s">
        <v>66</v>
      </c>
      <c r="AH2" s="41" t="s">
        <v>68</v>
      </c>
    </row>
    <row r="3" spans="1:34" x14ac:dyDescent="0.25">
      <c r="L3" s="45"/>
      <c r="M3" s="46"/>
      <c r="N3" s="39"/>
      <c r="O3" s="40"/>
      <c r="P3" s="41"/>
      <c r="Q3" s="42"/>
      <c r="R3" s="43"/>
      <c r="S3" s="44"/>
      <c r="T3" s="39"/>
      <c r="U3" s="40"/>
      <c r="V3" s="41"/>
      <c r="W3" s="42"/>
      <c r="X3" s="43"/>
      <c r="Y3" s="44"/>
      <c r="Z3" s="39"/>
      <c r="AA3" s="40"/>
      <c r="AB3" s="41"/>
      <c r="AC3" s="42"/>
      <c r="AD3" s="43"/>
      <c r="AE3" s="44"/>
      <c r="AF3" s="39"/>
      <c r="AG3" s="40"/>
      <c r="AH3" s="41"/>
    </row>
    <row r="4" spans="1:34" x14ac:dyDescent="0.25">
      <c r="K4">
        <v>0</v>
      </c>
      <c r="L4" s="32">
        <v>15</v>
      </c>
      <c r="M4" s="2">
        <v>94.85</v>
      </c>
      <c r="N4" s="30">
        <v>15</v>
      </c>
      <c r="P4" s="29" t="e">
        <f>$M4/O4</f>
        <v>#DIV/0!</v>
      </c>
      <c r="Q4" s="31">
        <v>15</v>
      </c>
      <c r="S4" s="22" t="e">
        <f t="shared" ref="S4:S14" si="0">$M4/R4</f>
        <v>#DIV/0!</v>
      </c>
      <c r="T4" s="30">
        <v>15</v>
      </c>
      <c r="V4" s="29" t="e">
        <f>$M4/U4</f>
        <v>#DIV/0!</v>
      </c>
      <c r="W4" s="31">
        <v>15</v>
      </c>
      <c r="Y4" s="22" t="e">
        <f>$M4/X4</f>
        <v>#DIV/0!</v>
      </c>
      <c r="Z4" s="30">
        <v>15</v>
      </c>
      <c r="AB4" s="29" t="e">
        <f>$M4/AA4</f>
        <v>#DIV/0!</v>
      </c>
      <c r="AC4" s="31">
        <v>15</v>
      </c>
      <c r="AE4" s="22" t="e">
        <f>$M4/AD4</f>
        <v>#DIV/0!</v>
      </c>
      <c r="AF4" s="30">
        <v>15</v>
      </c>
      <c r="AH4" s="29" t="e">
        <f>$M4/AG4</f>
        <v>#DIV/0!</v>
      </c>
    </row>
    <row r="5" spans="1:34" x14ac:dyDescent="0.25">
      <c r="A5">
        <v>0</v>
      </c>
      <c r="B5">
        <v>0</v>
      </c>
      <c r="C5">
        <v>0</v>
      </c>
      <c r="D5">
        <v>0</v>
      </c>
      <c r="E5" s="27" t="s">
        <v>96</v>
      </c>
      <c r="F5" s="27">
        <f t="shared" ref="F5:F48" si="1">LEFT(E5,2)*60+RIGHT(E5,LEN(E5)-FIND(":",E5))</f>
        <v>934.94</v>
      </c>
      <c r="H5" s="27"/>
      <c r="K5" s="24">
        <v>1</v>
      </c>
      <c r="L5" s="32">
        <v>18</v>
      </c>
      <c r="M5" s="2">
        <v>119.11</v>
      </c>
      <c r="N5" s="30">
        <v>15</v>
      </c>
      <c r="O5" s="28">
        <v>86.42</v>
      </c>
      <c r="P5" s="29">
        <f>$M5/O5</f>
        <v>1.3782689192316593</v>
      </c>
      <c r="Q5" s="31">
        <v>15</v>
      </c>
      <c r="R5" s="17">
        <v>93.64</v>
      </c>
      <c r="S5" s="22">
        <f t="shared" si="0"/>
        <v>1.2719991456642461</v>
      </c>
      <c r="T5" s="30">
        <v>16</v>
      </c>
      <c r="U5" s="28">
        <v>105.53999999999999</v>
      </c>
      <c r="V5" s="29">
        <f t="shared" ref="V5:V13" si="2">$M5/U5</f>
        <v>1.1285768429031648</v>
      </c>
      <c r="W5" s="31">
        <v>16</v>
      </c>
      <c r="X5" s="17">
        <v>106.2</v>
      </c>
      <c r="Y5" s="22">
        <f t="shared" ref="Y5:Y13" si="3">$M5/X5</f>
        <v>1.121563088512241</v>
      </c>
      <c r="Z5" s="30">
        <v>15</v>
      </c>
      <c r="AA5" s="28">
        <v>57.27</v>
      </c>
      <c r="AB5" s="29">
        <f>$M5/AA5</f>
        <v>2.0797974506722543</v>
      </c>
      <c r="AC5" s="31">
        <v>15</v>
      </c>
      <c r="AD5" s="17">
        <v>51.75</v>
      </c>
      <c r="AE5" s="22">
        <f t="shared" ref="AE5:AE13" si="4">$M5/AD5</f>
        <v>2.3016425120772945</v>
      </c>
      <c r="AF5" s="30">
        <v>15</v>
      </c>
      <c r="AG5" s="28">
        <v>55.42</v>
      </c>
      <c r="AH5" s="29">
        <f>$M5/AG5</f>
        <v>2.1492241068206424</v>
      </c>
    </row>
    <row r="6" spans="1:34" x14ac:dyDescent="0.25">
      <c r="A6">
        <v>0</v>
      </c>
      <c r="B6">
        <v>1</v>
      </c>
      <c r="C6">
        <v>2</v>
      </c>
      <c r="D6">
        <v>0</v>
      </c>
      <c r="E6" s="27" t="s">
        <v>97</v>
      </c>
      <c r="F6" s="27">
        <f t="shared" si="1"/>
        <v>1022.6</v>
      </c>
      <c r="H6" s="27"/>
      <c r="K6">
        <v>2</v>
      </c>
      <c r="L6" s="32">
        <v>15</v>
      </c>
      <c r="M6" s="2">
        <v>123.17</v>
      </c>
      <c r="N6" s="30">
        <v>15</v>
      </c>
      <c r="O6" s="28">
        <v>93.789999999999992</v>
      </c>
      <c r="P6" s="29">
        <f t="shared" ref="P6:P12" si="5">$M6/O6</f>
        <v>1.3132530120481929</v>
      </c>
      <c r="Q6" s="31">
        <v>15</v>
      </c>
      <c r="R6" s="17">
        <v>101.97999999999999</v>
      </c>
      <c r="S6" s="22">
        <f t="shared" si="0"/>
        <v>1.2077858403608552</v>
      </c>
      <c r="T6" s="30">
        <v>15</v>
      </c>
      <c r="U6" s="28">
        <v>105.3</v>
      </c>
      <c r="V6" s="29">
        <f t="shared" si="2"/>
        <v>1.1697056030389363</v>
      </c>
      <c r="W6" s="31">
        <v>15</v>
      </c>
      <c r="X6" s="17">
        <v>104.82</v>
      </c>
      <c r="Y6" s="22">
        <f t="shared" si="3"/>
        <v>1.1750620110665904</v>
      </c>
      <c r="Z6" s="30">
        <v>15</v>
      </c>
      <c r="AA6" s="28">
        <v>57.17</v>
      </c>
      <c r="AB6" s="29">
        <f t="shared" ref="AB6:AB12" si="6">$M6/AA6</f>
        <v>2.1544516354731504</v>
      </c>
      <c r="AC6" s="31">
        <v>15</v>
      </c>
      <c r="AD6" s="17">
        <v>59.06</v>
      </c>
      <c r="AE6" s="22">
        <f t="shared" si="4"/>
        <v>2.0855062648154417</v>
      </c>
      <c r="AF6" s="30">
        <v>16</v>
      </c>
      <c r="AG6" s="28">
        <v>66.05</v>
      </c>
      <c r="AH6" s="29">
        <f t="shared" ref="AH6:AH13" si="7">$M6/AG6</f>
        <v>1.8647993943981833</v>
      </c>
    </row>
    <row r="7" spans="1:34" x14ac:dyDescent="0.25">
      <c r="A7">
        <v>0</v>
      </c>
      <c r="B7">
        <v>2</v>
      </c>
      <c r="C7">
        <v>3</v>
      </c>
      <c r="D7">
        <v>0</v>
      </c>
      <c r="E7" s="27" t="s">
        <v>98</v>
      </c>
      <c r="F7" s="27">
        <f t="shared" si="1"/>
        <v>749.21</v>
      </c>
      <c r="H7" s="27"/>
      <c r="K7">
        <v>3</v>
      </c>
      <c r="L7" s="32">
        <v>16</v>
      </c>
      <c r="M7" s="2">
        <v>121.35</v>
      </c>
      <c r="N7" s="30">
        <v>15</v>
      </c>
      <c r="O7" s="28">
        <v>94.83</v>
      </c>
      <c r="P7" s="29">
        <f t="shared" si="5"/>
        <v>1.2796583359696299</v>
      </c>
      <c r="Q7" s="31">
        <v>15</v>
      </c>
      <c r="R7" s="17">
        <v>108.35</v>
      </c>
      <c r="S7" s="22">
        <f t="shared" si="0"/>
        <v>1.1199815413013383</v>
      </c>
      <c r="T7" s="30">
        <v>15</v>
      </c>
      <c r="U7" s="28">
        <v>108.25</v>
      </c>
      <c r="V7" s="29">
        <f t="shared" si="2"/>
        <v>1.121016166281755</v>
      </c>
      <c r="W7" s="31">
        <v>14</v>
      </c>
      <c r="X7" s="17">
        <v>104.43</v>
      </c>
      <c r="Y7" s="22">
        <f t="shared" si="3"/>
        <v>1.1620224073542085</v>
      </c>
      <c r="Z7" s="30">
        <v>15</v>
      </c>
      <c r="AA7" s="28">
        <v>56.64</v>
      </c>
      <c r="AB7" s="29">
        <f t="shared" si="6"/>
        <v>2.1424788135593218</v>
      </c>
      <c r="AC7" s="31">
        <v>15</v>
      </c>
      <c r="AD7" s="17">
        <v>58.71</v>
      </c>
      <c r="AE7" s="22">
        <f t="shared" si="4"/>
        <v>2.0669391926417986</v>
      </c>
      <c r="AF7" s="30">
        <v>15</v>
      </c>
      <c r="AG7" s="28">
        <v>64.75</v>
      </c>
      <c r="AH7" s="29">
        <f t="shared" si="7"/>
        <v>1.8741312741312741</v>
      </c>
    </row>
    <row r="8" spans="1:34" x14ac:dyDescent="0.25">
      <c r="A8">
        <v>0</v>
      </c>
      <c r="B8">
        <v>3</v>
      </c>
      <c r="C8">
        <v>4</v>
      </c>
      <c r="D8">
        <v>0</v>
      </c>
      <c r="E8" s="27" t="s">
        <v>99</v>
      </c>
      <c r="F8" s="27">
        <f t="shared" si="1"/>
        <v>717.81</v>
      </c>
      <c r="H8" s="27"/>
      <c r="K8">
        <v>4</v>
      </c>
      <c r="L8" s="32">
        <v>16</v>
      </c>
      <c r="M8" s="2">
        <v>119.38</v>
      </c>
      <c r="N8" s="30">
        <v>14</v>
      </c>
      <c r="O8" s="28">
        <v>90.05</v>
      </c>
      <c r="P8" s="29">
        <f t="shared" si="5"/>
        <v>1.3257079400333147</v>
      </c>
      <c r="Q8" s="31">
        <v>14</v>
      </c>
      <c r="R8" s="17">
        <v>100.27000000000001</v>
      </c>
      <c r="S8" s="22">
        <f t="shared" si="0"/>
        <v>1.190585419367707</v>
      </c>
      <c r="T8" s="30">
        <v>14</v>
      </c>
      <c r="U8" s="28">
        <v>101.05</v>
      </c>
      <c r="V8" s="29">
        <f t="shared" si="2"/>
        <v>1.1813953488372093</v>
      </c>
      <c r="W8" s="31">
        <v>14</v>
      </c>
      <c r="X8" s="17">
        <v>100.86</v>
      </c>
      <c r="Y8" s="22">
        <f t="shared" si="3"/>
        <v>1.1836208605988499</v>
      </c>
      <c r="Z8" s="30">
        <v>14</v>
      </c>
      <c r="AA8" s="28">
        <v>54.99</v>
      </c>
      <c r="AB8" s="29">
        <f t="shared" si="6"/>
        <v>2.1709401709401708</v>
      </c>
      <c r="AC8" s="31">
        <v>14</v>
      </c>
      <c r="AD8" s="17">
        <v>55.76</v>
      </c>
      <c r="AE8" s="22">
        <f t="shared" si="4"/>
        <v>2.1409612625538021</v>
      </c>
      <c r="AF8" s="30">
        <v>15</v>
      </c>
      <c r="AG8" s="28">
        <v>63.28</v>
      </c>
      <c r="AH8" s="29">
        <f t="shared" si="7"/>
        <v>1.8865360303413399</v>
      </c>
    </row>
    <row r="9" spans="1:34" x14ac:dyDescent="0.25">
      <c r="A9">
        <f t="shared" ref="A9:A12" si="8">A5+1</f>
        <v>1</v>
      </c>
      <c r="B9">
        <f>B5</f>
        <v>0</v>
      </c>
      <c r="C9">
        <v>5</v>
      </c>
      <c r="D9">
        <v>0</v>
      </c>
      <c r="E9" s="27" t="s">
        <v>100</v>
      </c>
      <c r="F9" s="27">
        <f t="shared" si="1"/>
        <v>830.78</v>
      </c>
      <c r="H9" s="27"/>
      <c r="K9">
        <v>5</v>
      </c>
      <c r="L9" s="32">
        <v>16</v>
      </c>
      <c r="M9" s="2">
        <v>115.97999999999999</v>
      </c>
      <c r="N9" s="30">
        <v>14</v>
      </c>
      <c r="O9" s="28">
        <v>94.39</v>
      </c>
      <c r="P9" s="29">
        <f t="shared" si="5"/>
        <v>1.2287318571882613</v>
      </c>
      <c r="Q9" s="31">
        <v>15</v>
      </c>
      <c r="R9" s="17">
        <v>102.95</v>
      </c>
      <c r="S9" s="22">
        <f t="shared" si="0"/>
        <v>1.1265662943176298</v>
      </c>
      <c r="T9" s="30">
        <v>15</v>
      </c>
      <c r="U9" s="28">
        <v>110.21000000000001</v>
      </c>
      <c r="V9" s="29">
        <f t="shared" si="2"/>
        <v>1.0523545957717084</v>
      </c>
      <c r="W9" s="31">
        <v>15</v>
      </c>
      <c r="X9" s="17">
        <v>105.59</v>
      </c>
      <c r="Y9" s="22">
        <f t="shared" si="3"/>
        <v>1.0983994696467467</v>
      </c>
      <c r="Z9" s="30">
        <v>14</v>
      </c>
      <c r="AA9" s="28">
        <v>54.81</v>
      </c>
      <c r="AB9" s="29">
        <f t="shared" si="6"/>
        <v>2.1160372194854951</v>
      </c>
      <c r="AC9" s="31">
        <v>14</v>
      </c>
      <c r="AD9" s="17">
        <v>55.37</v>
      </c>
      <c r="AE9" s="22">
        <f t="shared" si="4"/>
        <v>2.0946360845223042</v>
      </c>
      <c r="AF9" s="30">
        <v>14</v>
      </c>
      <c r="AG9" s="28">
        <v>59.22</v>
      </c>
      <c r="AH9" s="29">
        <f t="shared" si="7"/>
        <v>1.9584599797365754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6</v>
      </c>
      <c r="D10">
        <v>0</v>
      </c>
      <c r="E10" s="27" t="s">
        <v>101</v>
      </c>
      <c r="F10" s="27">
        <f t="shared" si="1"/>
        <v>832.3</v>
      </c>
      <c r="H10" s="27"/>
      <c r="K10">
        <v>6</v>
      </c>
      <c r="L10" s="32">
        <v>16</v>
      </c>
      <c r="M10" s="2">
        <v>115.71000000000001</v>
      </c>
      <c r="N10" s="30">
        <v>14</v>
      </c>
      <c r="O10" s="28">
        <v>89.83</v>
      </c>
      <c r="P10" s="29">
        <f t="shared" si="5"/>
        <v>1.2880997439608151</v>
      </c>
      <c r="Q10" s="31">
        <v>15</v>
      </c>
      <c r="R10" s="17">
        <v>103.42</v>
      </c>
      <c r="S10" s="22">
        <f t="shared" si="0"/>
        <v>1.1188358151228004</v>
      </c>
      <c r="T10" s="30">
        <v>15</v>
      </c>
      <c r="U10" s="28">
        <v>106.31</v>
      </c>
      <c r="V10" s="29">
        <f t="shared" si="2"/>
        <v>1.0884206565704073</v>
      </c>
      <c r="W10" s="31">
        <v>15</v>
      </c>
      <c r="X10" s="17">
        <v>105.82</v>
      </c>
      <c r="Y10" s="22">
        <f t="shared" si="3"/>
        <v>1.0934605934605937</v>
      </c>
      <c r="Z10" s="30">
        <v>14</v>
      </c>
      <c r="AA10" s="28">
        <v>54.11</v>
      </c>
      <c r="AB10" s="29">
        <f t="shared" si="6"/>
        <v>2.1384217335058215</v>
      </c>
      <c r="AC10" s="31">
        <v>14</v>
      </c>
      <c r="AD10" s="17">
        <v>54.98</v>
      </c>
      <c r="AE10" s="22">
        <f t="shared" si="4"/>
        <v>2.1045834849036016</v>
      </c>
      <c r="AF10" s="30">
        <v>14</v>
      </c>
      <c r="AG10" s="28">
        <v>59.35</v>
      </c>
      <c r="AH10" s="29">
        <f t="shared" si="7"/>
        <v>1.9496208930075822</v>
      </c>
    </row>
    <row r="11" spans="1:34" x14ac:dyDescent="0.25">
      <c r="A11">
        <f t="shared" si="8"/>
        <v>1</v>
      </c>
      <c r="B11">
        <f t="shared" si="9"/>
        <v>2</v>
      </c>
      <c r="C11">
        <v>7</v>
      </c>
      <c r="D11">
        <v>0</v>
      </c>
      <c r="E11" s="27" t="s">
        <v>102</v>
      </c>
      <c r="F11" s="27">
        <f t="shared" si="1"/>
        <v>734.5</v>
      </c>
      <c r="H11" s="27"/>
      <c r="K11">
        <v>7</v>
      </c>
      <c r="L11" s="32">
        <v>17</v>
      </c>
      <c r="M11" s="2">
        <v>120.75</v>
      </c>
      <c r="N11" s="30">
        <v>15</v>
      </c>
      <c r="O11" s="28">
        <v>99.87</v>
      </c>
      <c r="P11" s="29">
        <f t="shared" si="5"/>
        <v>1.2090717933313306</v>
      </c>
      <c r="Q11" s="31">
        <v>16</v>
      </c>
      <c r="R11" s="17">
        <v>109.07</v>
      </c>
      <c r="S11" s="22">
        <f t="shared" si="0"/>
        <v>1.1070871917117449</v>
      </c>
      <c r="T11" s="30">
        <v>16</v>
      </c>
      <c r="U11" s="28">
        <v>114.72999999999999</v>
      </c>
      <c r="V11" s="29">
        <f t="shared" si="2"/>
        <v>1.0524710189139721</v>
      </c>
      <c r="W11" s="31">
        <v>16</v>
      </c>
      <c r="X11" s="17">
        <v>116.05</v>
      </c>
      <c r="Y11" s="22">
        <f t="shared" si="3"/>
        <v>1.0404997845756141</v>
      </c>
      <c r="Z11" s="30">
        <v>14</v>
      </c>
      <c r="AA11" s="28">
        <v>53.7</v>
      </c>
      <c r="AB11" s="29">
        <f t="shared" si="6"/>
        <v>2.2486033519553073</v>
      </c>
      <c r="AC11" s="31">
        <v>15</v>
      </c>
      <c r="AD11" s="17">
        <v>58.6</v>
      </c>
      <c r="AE11" s="22">
        <f t="shared" si="4"/>
        <v>2.060580204778157</v>
      </c>
      <c r="AF11" s="30">
        <v>16</v>
      </c>
      <c r="AG11" s="28">
        <v>67.599999999999994</v>
      </c>
      <c r="AH11" s="29">
        <f t="shared" si="7"/>
        <v>1.7862426035502961</v>
      </c>
    </row>
    <row r="12" spans="1:34" x14ac:dyDescent="0.25">
      <c r="A12">
        <f t="shared" si="8"/>
        <v>1</v>
      </c>
      <c r="B12">
        <f t="shared" si="9"/>
        <v>3</v>
      </c>
      <c r="C12">
        <v>8</v>
      </c>
      <c r="D12">
        <v>0</v>
      </c>
      <c r="E12" s="27" t="s">
        <v>103</v>
      </c>
      <c r="F12" s="27">
        <f t="shared" si="1"/>
        <v>808.55</v>
      </c>
      <c r="H12" s="27"/>
      <c r="K12">
        <v>8</v>
      </c>
      <c r="L12" s="32">
        <v>17</v>
      </c>
      <c r="M12" s="2">
        <v>121.03</v>
      </c>
      <c r="N12" s="30">
        <v>16</v>
      </c>
      <c r="O12" s="28">
        <v>102.69</v>
      </c>
      <c r="P12" s="29">
        <f t="shared" si="5"/>
        <v>1.1785957736877983</v>
      </c>
      <c r="Q12" s="31">
        <v>16</v>
      </c>
      <c r="R12" s="17">
        <v>109.02000000000001</v>
      </c>
      <c r="S12" s="22">
        <f t="shared" si="0"/>
        <v>1.1101632727939827</v>
      </c>
      <c r="T12" s="30">
        <v>16</v>
      </c>
      <c r="U12" s="28">
        <v>119.03999999999999</v>
      </c>
      <c r="V12" s="29">
        <f t="shared" si="2"/>
        <v>1.0167170698924732</v>
      </c>
      <c r="W12" s="31">
        <v>16</v>
      </c>
      <c r="X12" s="17">
        <v>111.28</v>
      </c>
      <c r="Y12" s="22">
        <f t="shared" si="3"/>
        <v>1.0876168224299065</v>
      </c>
      <c r="Z12" s="30">
        <v>14</v>
      </c>
      <c r="AA12" s="28">
        <v>53.6</v>
      </c>
      <c r="AB12" s="29">
        <f t="shared" si="6"/>
        <v>2.2580223880597012</v>
      </c>
      <c r="AC12" s="31">
        <v>16</v>
      </c>
      <c r="AD12" s="17">
        <v>62.6</v>
      </c>
      <c r="AE12" s="22">
        <f t="shared" si="4"/>
        <v>1.9333865814696485</v>
      </c>
      <c r="AF12" s="30">
        <v>16</v>
      </c>
      <c r="AG12" s="28">
        <v>66.83</v>
      </c>
      <c r="AH12" s="29">
        <f t="shared" si="7"/>
        <v>1.8110130181056412</v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10</v>
      </c>
      <c r="D13">
        <v>0</v>
      </c>
      <c r="E13" s="27" t="s">
        <v>104</v>
      </c>
      <c r="F13" s="27">
        <f t="shared" si="1"/>
        <v>819.04</v>
      </c>
      <c r="H13" s="27"/>
      <c r="K13" s="24">
        <v>9</v>
      </c>
      <c r="L13" s="32">
        <v>17</v>
      </c>
      <c r="M13" s="2">
        <v>114.25</v>
      </c>
      <c r="N13" s="30">
        <v>16</v>
      </c>
      <c r="O13" s="28">
        <v>95.210000000000008</v>
      </c>
      <c r="P13" s="29">
        <f>$M13/O13</f>
        <v>1.1999789938031717</v>
      </c>
      <c r="Q13" s="31">
        <v>17</v>
      </c>
      <c r="R13" s="17">
        <v>108.47</v>
      </c>
      <c r="S13" s="22">
        <f t="shared" si="0"/>
        <v>1.0532866230294091</v>
      </c>
      <c r="T13" s="30">
        <v>17</v>
      </c>
      <c r="U13" s="28">
        <v>111.55</v>
      </c>
      <c r="V13" s="29">
        <f t="shared" si="2"/>
        <v>1.0242043926490363</v>
      </c>
      <c r="W13" s="31">
        <v>17</v>
      </c>
      <c r="X13" s="17">
        <v>111.06</v>
      </c>
      <c r="Y13" s="22">
        <f t="shared" si="3"/>
        <v>1.0287232126778318</v>
      </c>
      <c r="Z13" s="30">
        <v>16</v>
      </c>
      <c r="AA13" s="28">
        <v>59.78</v>
      </c>
      <c r="AB13" s="29">
        <f>$M13/AA13</f>
        <v>1.9111743057878889</v>
      </c>
      <c r="AC13" s="31">
        <v>16</v>
      </c>
      <c r="AD13" s="17">
        <v>55.03</v>
      </c>
      <c r="AE13" s="22">
        <f t="shared" si="4"/>
        <v>2.0761402871161185</v>
      </c>
      <c r="AF13" s="30">
        <v>16</v>
      </c>
      <c r="AG13" s="28">
        <v>60.33</v>
      </c>
      <c r="AH13" s="29">
        <f t="shared" si="7"/>
        <v>1.8937510359688381</v>
      </c>
    </row>
    <row r="14" spans="1:34" x14ac:dyDescent="0.25">
      <c r="A14">
        <f t="shared" si="10"/>
        <v>2</v>
      </c>
      <c r="B14">
        <f t="shared" si="9"/>
        <v>1</v>
      </c>
      <c r="C14">
        <v>0</v>
      </c>
      <c r="D14">
        <v>1</v>
      </c>
      <c r="E14" s="27" t="s">
        <v>105</v>
      </c>
      <c r="F14" s="27">
        <f t="shared" si="1"/>
        <v>824.42</v>
      </c>
      <c r="K14">
        <v>10</v>
      </c>
      <c r="L14" s="32">
        <v>17</v>
      </c>
      <c r="M14" s="2">
        <v>64.23</v>
      </c>
      <c r="N14" s="30">
        <v>17</v>
      </c>
      <c r="P14" s="29" t="e">
        <f>$M14/O14</f>
        <v>#DIV/0!</v>
      </c>
      <c r="Q14" s="31">
        <v>17</v>
      </c>
      <c r="S14" s="22" t="e">
        <f t="shared" si="0"/>
        <v>#DIV/0!</v>
      </c>
      <c r="T14" s="30">
        <v>17</v>
      </c>
      <c r="V14" s="29" t="e">
        <f>$M14/U14</f>
        <v>#DIV/0!</v>
      </c>
      <c r="W14" s="31">
        <v>17</v>
      </c>
      <c r="Y14" s="22" t="e">
        <f>$M14/X14</f>
        <v>#DIV/0!</v>
      </c>
      <c r="Z14" s="30">
        <v>17</v>
      </c>
      <c r="AB14" s="29" t="e">
        <f>$M14/AA14</f>
        <v>#DIV/0!</v>
      </c>
      <c r="AC14" s="31">
        <v>17</v>
      </c>
      <c r="AE14" s="22" t="e">
        <f>$M14/AD14</f>
        <v>#DIV/0!</v>
      </c>
      <c r="AF14" s="30">
        <v>17</v>
      </c>
      <c r="AH14" s="29" t="e">
        <f>$M14/AG14</f>
        <v>#DIV/0!</v>
      </c>
    </row>
    <row r="15" spans="1:34" x14ac:dyDescent="0.25">
      <c r="A15">
        <f t="shared" si="10"/>
        <v>2</v>
      </c>
      <c r="B15">
        <f t="shared" si="9"/>
        <v>2</v>
      </c>
      <c r="C15">
        <v>2</v>
      </c>
      <c r="D15">
        <v>1</v>
      </c>
      <c r="E15" s="27" t="s">
        <v>106</v>
      </c>
      <c r="F15" s="27">
        <f t="shared" si="1"/>
        <v>540.16999999999996</v>
      </c>
    </row>
    <row r="16" spans="1:34" x14ac:dyDescent="0.25">
      <c r="A16">
        <f t="shared" si="10"/>
        <v>2</v>
      </c>
      <c r="B16">
        <f t="shared" si="9"/>
        <v>3</v>
      </c>
      <c r="C16">
        <v>3</v>
      </c>
      <c r="D16">
        <v>1</v>
      </c>
      <c r="E16" s="27" t="s">
        <v>107</v>
      </c>
      <c r="F16" s="27">
        <f t="shared" si="1"/>
        <v>545.88</v>
      </c>
      <c r="K16" t="s">
        <v>69</v>
      </c>
      <c r="L16" s="32">
        <f t="shared" ref="L16:AH16" si="11">AVERAGE(L5:L13)</f>
        <v>16.444444444444443</v>
      </c>
      <c r="M16" s="2">
        <f t="shared" si="11"/>
        <v>118.97</v>
      </c>
      <c r="N16" s="30">
        <f t="shared" si="11"/>
        <v>14.888888888888889</v>
      </c>
      <c r="O16" s="28">
        <f t="shared" si="11"/>
        <v>94.11999999999999</v>
      </c>
      <c r="P16" s="29">
        <f t="shared" si="11"/>
        <v>1.2668184854726858</v>
      </c>
      <c r="Q16" s="31">
        <f t="shared" si="11"/>
        <v>15.333333333333334</v>
      </c>
      <c r="R16" s="17">
        <f t="shared" si="11"/>
        <v>104.13000000000001</v>
      </c>
      <c r="S16" s="22">
        <f t="shared" si="11"/>
        <v>1.145143460407746</v>
      </c>
      <c r="T16" s="30">
        <f t="shared" si="11"/>
        <v>15.444444444444445</v>
      </c>
      <c r="U16" s="28">
        <f t="shared" si="11"/>
        <v>109.10888888888888</v>
      </c>
      <c r="V16" s="29">
        <f t="shared" si="11"/>
        <v>1.0927624105398515</v>
      </c>
      <c r="W16" s="31">
        <f t="shared" si="11"/>
        <v>15.333333333333334</v>
      </c>
      <c r="X16" s="17">
        <f t="shared" si="11"/>
        <v>107.34555555555555</v>
      </c>
      <c r="Y16" s="22">
        <f t="shared" si="11"/>
        <v>1.1101075833691758</v>
      </c>
      <c r="Z16" s="30">
        <f t="shared" si="11"/>
        <v>14.555555555555555</v>
      </c>
      <c r="AA16" s="28">
        <f t="shared" si="11"/>
        <v>55.785555555555561</v>
      </c>
      <c r="AB16" s="29">
        <f t="shared" si="11"/>
        <v>2.1355474521599009</v>
      </c>
      <c r="AC16" s="31">
        <f t="shared" si="11"/>
        <v>14.888888888888889</v>
      </c>
      <c r="AD16" s="17">
        <f t="shared" si="11"/>
        <v>56.873333333333335</v>
      </c>
      <c r="AE16" s="22">
        <f t="shared" si="11"/>
        <v>2.0960417638753519</v>
      </c>
      <c r="AF16" s="30">
        <f t="shared" si="11"/>
        <v>15.222222222222221</v>
      </c>
      <c r="AG16" s="28">
        <f t="shared" si="11"/>
        <v>62.536666666666669</v>
      </c>
      <c r="AH16" s="29">
        <f t="shared" si="11"/>
        <v>1.9081975928955965</v>
      </c>
    </row>
    <row r="17" spans="1:34" x14ac:dyDescent="0.25">
      <c r="A17">
        <f t="shared" si="10"/>
        <v>3</v>
      </c>
      <c r="B17">
        <f t="shared" si="9"/>
        <v>0</v>
      </c>
      <c r="C17">
        <v>4</v>
      </c>
      <c r="D17">
        <v>1</v>
      </c>
      <c r="E17" s="27" t="s">
        <v>108</v>
      </c>
      <c r="F17" s="27">
        <f t="shared" si="1"/>
        <v>572.75</v>
      </c>
    </row>
    <row r="18" spans="1:34" x14ac:dyDescent="0.25">
      <c r="A18">
        <f t="shared" si="10"/>
        <v>3</v>
      </c>
      <c r="B18">
        <f t="shared" si="9"/>
        <v>1</v>
      </c>
      <c r="C18">
        <v>5</v>
      </c>
      <c r="D18">
        <v>1</v>
      </c>
      <c r="E18" s="27" t="s">
        <v>109</v>
      </c>
      <c r="F18" s="27">
        <f t="shared" si="1"/>
        <v>596.95000000000005</v>
      </c>
    </row>
    <row r="19" spans="1:34" x14ac:dyDescent="0.25">
      <c r="A19">
        <f t="shared" si="10"/>
        <v>3</v>
      </c>
      <c r="B19">
        <f t="shared" si="9"/>
        <v>2</v>
      </c>
      <c r="C19">
        <v>6</v>
      </c>
      <c r="D19">
        <v>1</v>
      </c>
      <c r="E19" s="27" t="s">
        <v>84</v>
      </c>
      <c r="F19" s="27">
        <f t="shared" si="1"/>
        <v>879.52</v>
      </c>
    </row>
    <row r="20" spans="1:34" x14ac:dyDescent="0.25">
      <c r="A20">
        <f t="shared" si="10"/>
        <v>3</v>
      </c>
      <c r="B20">
        <f t="shared" si="9"/>
        <v>3</v>
      </c>
      <c r="C20">
        <v>7</v>
      </c>
      <c r="D20">
        <v>1</v>
      </c>
      <c r="E20" s="27" t="s">
        <v>87</v>
      </c>
      <c r="F20" s="27">
        <f t="shared" si="1"/>
        <v>827.86</v>
      </c>
    </row>
    <row r="21" spans="1:34" x14ac:dyDescent="0.25">
      <c r="A21">
        <f t="shared" si="10"/>
        <v>4</v>
      </c>
      <c r="B21">
        <f t="shared" si="9"/>
        <v>0</v>
      </c>
      <c r="C21">
        <v>8</v>
      </c>
      <c r="D21">
        <v>1</v>
      </c>
      <c r="E21" s="27" t="s">
        <v>90</v>
      </c>
      <c r="F21" s="27">
        <f t="shared" si="1"/>
        <v>925.82</v>
      </c>
      <c r="J21" t="s">
        <v>73</v>
      </c>
      <c r="L21" s="46" t="s">
        <v>67</v>
      </c>
      <c r="M21" s="46"/>
      <c r="N21" s="47" t="s">
        <v>30</v>
      </c>
      <c r="O21" s="47"/>
      <c r="P21" s="47"/>
      <c r="Q21" s="35" t="s">
        <v>31</v>
      </c>
      <c r="R21" s="35"/>
      <c r="S21" s="35"/>
      <c r="T21" s="47" t="s">
        <v>32</v>
      </c>
      <c r="U21" s="47"/>
      <c r="V21" s="47"/>
      <c r="W21" s="35" t="s">
        <v>33</v>
      </c>
      <c r="X21" s="35"/>
      <c r="Y21" s="35"/>
      <c r="Z21" s="47" t="s">
        <v>34</v>
      </c>
      <c r="AA21" s="47"/>
      <c r="AB21" s="47"/>
      <c r="AC21" s="35" t="s">
        <v>35</v>
      </c>
      <c r="AD21" s="35"/>
      <c r="AE21" s="35"/>
      <c r="AF21" s="47" t="s">
        <v>62</v>
      </c>
      <c r="AG21" s="47"/>
      <c r="AH21" s="47"/>
    </row>
    <row r="22" spans="1:34" x14ac:dyDescent="0.25">
      <c r="A22">
        <f t="shared" si="10"/>
        <v>4</v>
      </c>
      <c r="B22">
        <f t="shared" si="9"/>
        <v>1</v>
      </c>
      <c r="C22">
        <v>10</v>
      </c>
      <c r="D22">
        <v>1</v>
      </c>
      <c r="E22" s="27" t="s">
        <v>93</v>
      </c>
      <c r="F22" s="27">
        <f t="shared" si="1"/>
        <v>813.38</v>
      </c>
      <c r="L22" s="45" t="s">
        <v>65</v>
      </c>
      <c r="M22" s="46" t="s">
        <v>66</v>
      </c>
      <c r="N22" s="39" t="s">
        <v>65</v>
      </c>
      <c r="O22" s="40" t="s">
        <v>66</v>
      </c>
      <c r="P22" s="41" t="s">
        <v>68</v>
      </c>
      <c r="Q22" s="42" t="s">
        <v>65</v>
      </c>
      <c r="R22" s="43" t="s">
        <v>66</v>
      </c>
      <c r="S22" s="44" t="s">
        <v>68</v>
      </c>
      <c r="T22" s="39" t="s">
        <v>65</v>
      </c>
      <c r="U22" s="40" t="s">
        <v>66</v>
      </c>
      <c r="V22" s="41" t="s">
        <v>68</v>
      </c>
      <c r="W22" s="42" t="s">
        <v>65</v>
      </c>
      <c r="X22" s="43" t="s">
        <v>66</v>
      </c>
      <c r="Y22" s="44" t="s">
        <v>68</v>
      </c>
      <c r="Z22" s="39" t="s">
        <v>65</v>
      </c>
      <c r="AA22" s="40" t="s">
        <v>66</v>
      </c>
      <c r="AB22" s="41" t="s">
        <v>68</v>
      </c>
      <c r="AC22" s="42" t="s">
        <v>65</v>
      </c>
      <c r="AD22" s="43" t="s">
        <v>66</v>
      </c>
      <c r="AE22" s="44" t="s">
        <v>68</v>
      </c>
      <c r="AF22" s="39" t="s">
        <v>65</v>
      </c>
      <c r="AG22" s="40" t="s">
        <v>66</v>
      </c>
      <c r="AH22" s="41" t="s">
        <v>68</v>
      </c>
    </row>
    <row r="23" spans="1:34" x14ac:dyDescent="0.25">
      <c r="A23">
        <f t="shared" si="10"/>
        <v>4</v>
      </c>
      <c r="B23">
        <f t="shared" si="9"/>
        <v>2</v>
      </c>
      <c r="C23">
        <v>0</v>
      </c>
      <c r="D23">
        <v>2</v>
      </c>
      <c r="E23" s="27" t="s">
        <v>74</v>
      </c>
      <c r="F23" s="27">
        <f t="shared" si="1"/>
        <v>668.86</v>
      </c>
      <c r="L23" s="45"/>
      <c r="M23" s="46"/>
      <c r="N23" s="39"/>
      <c r="O23" s="40"/>
      <c r="P23" s="41"/>
      <c r="Q23" s="42"/>
      <c r="R23" s="43"/>
      <c r="S23" s="44"/>
      <c r="T23" s="39"/>
      <c r="U23" s="40"/>
      <c r="V23" s="41"/>
      <c r="W23" s="42"/>
      <c r="X23" s="43"/>
      <c r="Y23" s="44"/>
      <c r="Z23" s="39"/>
      <c r="AA23" s="40"/>
      <c r="AB23" s="41"/>
      <c r="AC23" s="42"/>
      <c r="AD23" s="43"/>
      <c r="AE23" s="44"/>
      <c r="AF23" s="39"/>
      <c r="AG23" s="40"/>
      <c r="AH23" s="41"/>
    </row>
    <row r="24" spans="1:34" x14ac:dyDescent="0.25">
      <c r="A24">
        <f t="shared" si="10"/>
        <v>4</v>
      </c>
      <c r="B24">
        <f t="shared" si="9"/>
        <v>3</v>
      </c>
      <c r="C24">
        <v>2</v>
      </c>
      <c r="D24">
        <v>2</v>
      </c>
      <c r="E24" s="27" t="s">
        <v>76</v>
      </c>
      <c r="F24" s="27">
        <f t="shared" si="1"/>
        <v>833.21</v>
      </c>
      <c r="H24">
        <v>0</v>
      </c>
      <c r="I24">
        <v>26</v>
      </c>
      <c r="K24">
        <v>0</v>
      </c>
      <c r="L24" s="32">
        <v>26</v>
      </c>
      <c r="M24" s="2">
        <v>1060.44</v>
      </c>
      <c r="N24" s="30">
        <v>26</v>
      </c>
      <c r="O24" s="28">
        <v>749.97</v>
      </c>
      <c r="P24" s="29">
        <f>$M24/O24</f>
        <v>1.4139765590623625</v>
      </c>
      <c r="Q24" s="31">
        <v>26</v>
      </c>
      <c r="R24" s="17">
        <v>854.58</v>
      </c>
      <c r="S24" s="22">
        <f>$M24/R24</f>
        <v>1.2408902618830302</v>
      </c>
      <c r="T24" s="30">
        <v>26</v>
      </c>
      <c r="U24" s="28">
        <v>832.93</v>
      </c>
      <c r="V24" s="29">
        <f>$M24/U24</f>
        <v>1.2731442017936683</v>
      </c>
      <c r="W24" s="31">
        <v>26</v>
      </c>
      <c r="X24" s="17">
        <v>867.41</v>
      </c>
      <c r="Y24" s="22">
        <f>$M24/X24</f>
        <v>1.2225360556138389</v>
      </c>
      <c r="Z24" s="30">
        <v>26</v>
      </c>
      <c r="AA24" s="28">
        <v>778.76</v>
      </c>
      <c r="AB24" s="29">
        <f>$M24/AA24</f>
        <v>1.3617032205043917</v>
      </c>
      <c r="AC24" s="31">
        <v>26</v>
      </c>
      <c r="AD24" s="17">
        <v>762</v>
      </c>
      <c r="AE24" s="22">
        <f>$M24/AD24</f>
        <v>1.3916535433070867</v>
      </c>
      <c r="AF24" s="30">
        <v>26</v>
      </c>
      <c r="AG24" s="28">
        <v>781.52</v>
      </c>
      <c r="AH24" s="29">
        <f>$M24/AG24</f>
        <v>1.3568942573446618</v>
      </c>
    </row>
    <row r="25" spans="1:34" x14ac:dyDescent="0.25">
      <c r="A25">
        <f t="shared" si="10"/>
        <v>5</v>
      </c>
      <c r="B25">
        <f t="shared" si="9"/>
        <v>0</v>
      </c>
      <c r="C25">
        <v>3</v>
      </c>
      <c r="D25">
        <v>2</v>
      </c>
      <c r="E25" s="27" t="s">
        <v>78</v>
      </c>
      <c r="F25" s="27">
        <f t="shared" si="1"/>
        <v>865.95</v>
      </c>
      <c r="H25" t="s">
        <v>210</v>
      </c>
      <c r="I25" t="s">
        <v>211</v>
      </c>
      <c r="K25" s="24">
        <v>1</v>
      </c>
      <c r="L25" s="32">
        <v>27</v>
      </c>
      <c r="M25" s="2">
        <v>1088.48</v>
      </c>
      <c r="N25" s="30">
        <v>26</v>
      </c>
      <c r="O25" s="28">
        <v>801.15</v>
      </c>
      <c r="P25" s="29">
        <f t="shared" ref="P25:P34" si="12">$M25/O25</f>
        <v>1.3586469450165388</v>
      </c>
      <c r="Q25" s="31">
        <v>27</v>
      </c>
      <c r="R25" s="17">
        <v>790.6</v>
      </c>
      <c r="S25" s="22">
        <f>$M25/R25</f>
        <v>1.3767771312926891</v>
      </c>
      <c r="T25" s="30">
        <v>27</v>
      </c>
      <c r="U25" s="28">
        <v>900.93</v>
      </c>
      <c r="V25" s="29">
        <f t="shared" ref="V25:V34" si="13">$M25/U25</f>
        <v>1.2081737759870357</v>
      </c>
      <c r="W25" s="31">
        <v>27</v>
      </c>
      <c r="X25" s="17">
        <v>840.09</v>
      </c>
      <c r="Y25" s="22">
        <f>$M25/X25</f>
        <v>1.2956707019486007</v>
      </c>
      <c r="Z25" s="30">
        <v>26</v>
      </c>
      <c r="AA25" s="28">
        <v>706.61</v>
      </c>
      <c r="AB25" s="29">
        <f t="shared" ref="AB25:AB34" si="14">$M25/AA25</f>
        <v>1.5404254114716747</v>
      </c>
      <c r="AC25" s="31">
        <v>27</v>
      </c>
      <c r="AD25" s="17">
        <v>627.84</v>
      </c>
      <c r="AE25" s="22">
        <f>$M25/AD25</f>
        <v>1.7336901121304791</v>
      </c>
      <c r="AF25" s="30">
        <v>26</v>
      </c>
      <c r="AG25" s="28">
        <v>554.77</v>
      </c>
      <c r="AH25" s="29">
        <f t="shared" ref="AH25:AH34" si="15">$M25/AG25</f>
        <v>1.9620383221875732</v>
      </c>
    </row>
    <row r="26" spans="1:34" x14ac:dyDescent="0.25">
      <c r="A26">
        <f t="shared" si="10"/>
        <v>5</v>
      </c>
      <c r="B26">
        <f t="shared" si="9"/>
        <v>1</v>
      </c>
      <c r="C26">
        <v>4</v>
      </c>
      <c r="D26">
        <v>2</v>
      </c>
      <c r="E26" s="27" t="s">
        <v>80</v>
      </c>
      <c r="F26" s="27">
        <f t="shared" si="1"/>
        <v>835.97</v>
      </c>
      <c r="H26">
        <v>0</v>
      </c>
      <c r="I26">
        <v>26</v>
      </c>
      <c r="K26">
        <v>2</v>
      </c>
      <c r="L26" s="32">
        <v>26</v>
      </c>
      <c r="M26" s="2">
        <v>1147.9000000000001</v>
      </c>
      <c r="N26" s="30">
        <v>27</v>
      </c>
      <c r="O26" s="28">
        <v>835.93</v>
      </c>
      <c r="P26" s="29">
        <f t="shared" si="12"/>
        <v>1.3732011053557118</v>
      </c>
      <c r="Q26" s="31">
        <v>26</v>
      </c>
      <c r="R26" s="17">
        <v>854.82</v>
      </c>
      <c r="S26" s="22">
        <f t="shared" ref="S26:S32" si="16">$M26/R26</f>
        <v>1.3428558059006575</v>
      </c>
      <c r="T26" s="30">
        <v>27</v>
      </c>
      <c r="U26" s="28">
        <v>894.2</v>
      </c>
      <c r="V26" s="29">
        <f t="shared" si="13"/>
        <v>1.2837172891970476</v>
      </c>
      <c r="W26" s="31">
        <v>27</v>
      </c>
      <c r="X26" s="17">
        <v>906.03</v>
      </c>
      <c r="Y26" s="22">
        <f t="shared" ref="Y26:Y32" si="17">$M26/X26</f>
        <v>1.2669558403143386</v>
      </c>
      <c r="Z26" s="30">
        <v>26</v>
      </c>
      <c r="AA26" s="28">
        <v>709.31</v>
      </c>
      <c r="AB26" s="29">
        <f t="shared" si="14"/>
        <v>1.61833330983632</v>
      </c>
      <c r="AC26" s="31">
        <v>27</v>
      </c>
      <c r="AD26" s="17">
        <v>747.23</v>
      </c>
      <c r="AE26" s="22">
        <f t="shared" ref="AE26:AE32" si="18">$M26/AD26</f>
        <v>1.5362070580677971</v>
      </c>
      <c r="AF26" s="30">
        <v>27</v>
      </c>
      <c r="AG26" s="28">
        <v>660.05</v>
      </c>
      <c r="AH26" s="29">
        <f t="shared" si="15"/>
        <v>1.7391106734338311</v>
      </c>
    </row>
    <row r="27" spans="1:34" x14ac:dyDescent="0.25">
      <c r="A27">
        <f t="shared" si="10"/>
        <v>5</v>
      </c>
      <c r="B27">
        <f t="shared" si="9"/>
        <v>2</v>
      </c>
      <c r="C27">
        <v>5</v>
      </c>
      <c r="D27">
        <v>2</v>
      </c>
      <c r="E27" s="27" t="s">
        <v>82</v>
      </c>
      <c r="F27" s="27">
        <f t="shared" si="1"/>
        <v>837.53</v>
      </c>
      <c r="H27">
        <v>0</v>
      </c>
      <c r="I27">
        <v>26</v>
      </c>
      <c r="K27">
        <v>3</v>
      </c>
      <c r="L27" s="32">
        <v>26</v>
      </c>
      <c r="M27" s="2">
        <v>1102.6400000000001</v>
      </c>
      <c r="N27" s="30">
        <v>27</v>
      </c>
      <c r="O27" s="28">
        <v>845.26</v>
      </c>
      <c r="P27" s="29">
        <f t="shared" si="12"/>
        <v>1.304498024276554</v>
      </c>
      <c r="Q27" s="31">
        <v>26</v>
      </c>
      <c r="R27" s="17">
        <v>876.2</v>
      </c>
      <c r="S27" s="22">
        <f t="shared" si="16"/>
        <v>1.258434147454919</v>
      </c>
      <c r="T27" s="30">
        <v>26</v>
      </c>
      <c r="U27" s="28">
        <v>944.29</v>
      </c>
      <c r="V27" s="29">
        <f t="shared" si="13"/>
        <v>1.1676921284774806</v>
      </c>
      <c r="W27" s="31">
        <v>26</v>
      </c>
      <c r="X27" s="17">
        <v>908.15</v>
      </c>
      <c r="Y27" s="22">
        <f t="shared" si="17"/>
        <v>1.2141606562792491</v>
      </c>
      <c r="Z27" s="30">
        <v>26</v>
      </c>
      <c r="AA27" s="28">
        <v>715.71</v>
      </c>
      <c r="AB27" s="29">
        <f t="shared" si="14"/>
        <v>1.5406239957524697</v>
      </c>
      <c r="AC27" s="31">
        <v>28</v>
      </c>
      <c r="AD27" s="17">
        <v>776.46</v>
      </c>
      <c r="AE27" s="22">
        <f t="shared" si="18"/>
        <v>1.4200860314761869</v>
      </c>
      <c r="AF27" s="30">
        <v>27</v>
      </c>
      <c r="AG27" s="28">
        <v>672.95</v>
      </c>
      <c r="AH27" s="29">
        <f t="shared" si="15"/>
        <v>1.6385169774871833</v>
      </c>
    </row>
    <row r="28" spans="1:34" x14ac:dyDescent="0.25">
      <c r="A28">
        <f t="shared" si="10"/>
        <v>5</v>
      </c>
      <c r="B28">
        <f t="shared" si="9"/>
        <v>3</v>
      </c>
      <c r="C28">
        <v>6</v>
      </c>
      <c r="D28">
        <v>2</v>
      </c>
      <c r="E28" s="27" t="s">
        <v>85</v>
      </c>
      <c r="F28" s="27">
        <f t="shared" si="1"/>
        <v>903.2</v>
      </c>
      <c r="H28">
        <v>0</v>
      </c>
      <c r="I28">
        <v>26</v>
      </c>
      <c r="K28">
        <v>4</v>
      </c>
      <c r="L28" s="32">
        <v>26</v>
      </c>
      <c r="M28" s="2">
        <v>1171.3499999999999</v>
      </c>
      <c r="N28" s="30">
        <v>26</v>
      </c>
      <c r="O28" s="28">
        <v>826.3</v>
      </c>
      <c r="P28" s="29">
        <f t="shared" si="12"/>
        <v>1.417584412441002</v>
      </c>
      <c r="Q28" s="31">
        <v>26</v>
      </c>
      <c r="R28" s="17">
        <v>929.61</v>
      </c>
      <c r="S28" s="22">
        <f t="shared" si="16"/>
        <v>1.2600445348049181</v>
      </c>
      <c r="T28" s="30">
        <v>26</v>
      </c>
      <c r="U28" s="28">
        <v>886.73</v>
      </c>
      <c r="V28" s="29">
        <f t="shared" si="13"/>
        <v>1.3209770730662094</v>
      </c>
      <c r="W28" s="31">
        <v>26</v>
      </c>
      <c r="X28" s="17">
        <v>986.01</v>
      </c>
      <c r="Y28" s="22">
        <f t="shared" si="17"/>
        <v>1.1879696960477073</v>
      </c>
      <c r="Z28" s="30">
        <v>26</v>
      </c>
      <c r="AA28" s="28">
        <v>725.12</v>
      </c>
      <c r="AB28" s="29">
        <f t="shared" si="14"/>
        <v>1.6153877978817297</v>
      </c>
      <c r="AC28" s="31">
        <v>27</v>
      </c>
      <c r="AD28" s="17">
        <v>733.22</v>
      </c>
      <c r="AE28" s="22">
        <f t="shared" si="18"/>
        <v>1.5975423474536972</v>
      </c>
      <c r="AF28" s="30">
        <v>27</v>
      </c>
      <c r="AG28" s="28">
        <v>741.85</v>
      </c>
      <c r="AH28" s="29">
        <f t="shared" si="15"/>
        <v>1.5789580103794565</v>
      </c>
    </row>
    <row r="29" spans="1:34" x14ac:dyDescent="0.25">
      <c r="A29">
        <f t="shared" si="10"/>
        <v>6</v>
      </c>
      <c r="B29">
        <f t="shared" si="9"/>
        <v>0</v>
      </c>
      <c r="C29">
        <v>7</v>
      </c>
      <c r="D29">
        <v>2</v>
      </c>
      <c r="E29" s="27" t="s">
        <v>88</v>
      </c>
      <c r="F29" s="27">
        <f t="shared" si="1"/>
        <v>839.95</v>
      </c>
      <c r="H29">
        <v>0</v>
      </c>
      <c r="I29">
        <v>26</v>
      </c>
      <c r="K29">
        <v>5</v>
      </c>
      <c r="L29" s="32">
        <v>26</v>
      </c>
      <c r="M29" s="2">
        <v>1161.6099999999999</v>
      </c>
      <c r="N29" s="30">
        <v>28</v>
      </c>
      <c r="O29" s="28">
        <v>983.47</v>
      </c>
      <c r="P29" s="29">
        <f t="shared" si="12"/>
        <v>1.1811341474574719</v>
      </c>
      <c r="Q29" s="31">
        <v>26</v>
      </c>
      <c r="R29" s="17">
        <v>955.66</v>
      </c>
      <c r="S29" s="22">
        <f t="shared" si="16"/>
        <v>1.2155055145135298</v>
      </c>
      <c r="T29" s="30">
        <v>26</v>
      </c>
      <c r="U29" s="28">
        <v>972.33</v>
      </c>
      <c r="V29" s="29">
        <f t="shared" si="13"/>
        <v>1.1946664198368866</v>
      </c>
      <c r="W29" s="31">
        <v>26</v>
      </c>
      <c r="X29" s="17">
        <v>980.97</v>
      </c>
      <c r="Y29" s="22">
        <f t="shared" si="17"/>
        <v>1.1841442653699907</v>
      </c>
      <c r="Z29" s="30">
        <v>26</v>
      </c>
      <c r="AA29" s="28">
        <v>746.07</v>
      </c>
      <c r="AB29" s="29">
        <f t="shared" si="14"/>
        <v>1.5569718659107052</v>
      </c>
      <c r="AC29" s="31">
        <v>27</v>
      </c>
      <c r="AD29" s="17">
        <v>756.76</v>
      </c>
      <c r="AE29" s="22">
        <f t="shared" si="18"/>
        <v>1.5349780643797239</v>
      </c>
      <c r="AF29" s="30">
        <v>27</v>
      </c>
      <c r="AG29" s="28">
        <v>739.43</v>
      </c>
      <c r="AH29" s="29">
        <f t="shared" si="15"/>
        <v>1.5709533018676547</v>
      </c>
    </row>
    <row r="30" spans="1:34" x14ac:dyDescent="0.25">
      <c r="A30">
        <f t="shared" si="10"/>
        <v>6</v>
      </c>
      <c r="B30">
        <f t="shared" si="9"/>
        <v>1</v>
      </c>
      <c r="C30">
        <v>8</v>
      </c>
      <c r="D30">
        <v>2</v>
      </c>
      <c r="E30" s="27" t="s">
        <v>91</v>
      </c>
      <c r="F30" s="27">
        <f t="shared" si="1"/>
        <v>929.37</v>
      </c>
      <c r="H30">
        <v>0</v>
      </c>
      <c r="I30">
        <v>25</v>
      </c>
      <c r="K30">
        <v>6</v>
      </c>
      <c r="L30" s="32">
        <v>25</v>
      </c>
      <c r="M30" s="2">
        <v>1093.2</v>
      </c>
      <c r="N30" s="30">
        <v>27</v>
      </c>
      <c r="O30" s="28">
        <v>854.27</v>
      </c>
      <c r="P30" s="29">
        <f t="shared" si="12"/>
        <v>1.2796890912709098</v>
      </c>
      <c r="Q30" s="31">
        <v>26</v>
      </c>
      <c r="R30" s="17">
        <v>893.79</v>
      </c>
      <c r="S30" s="22">
        <f t="shared" si="16"/>
        <v>1.2231060987480282</v>
      </c>
      <c r="T30" s="30">
        <v>26</v>
      </c>
      <c r="U30" s="28">
        <v>909.84</v>
      </c>
      <c r="V30" s="29">
        <f t="shared" si="13"/>
        <v>1.2015299393299921</v>
      </c>
      <c r="W30" s="31">
        <v>26</v>
      </c>
      <c r="X30" s="17">
        <v>950.09</v>
      </c>
      <c r="Y30" s="22">
        <f t="shared" si="17"/>
        <v>1.1506278352577124</v>
      </c>
      <c r="Z30" s="30">
        <v>26</v>
      </c>
      <c r="AA30" s="28">
        <v>734.8</v>
      </c>
      <c r="AB30" s="29">
        <f t="shared" si="14"/>
        <v>1.4877517691888951</v>
      </c>
      <c r="AC30" s="31">
        <v>27</v>
      </c>
      <c r="AD30" s="17">
        <v>766.23</v>
      </c>
      <c r="AE30" s="22">
        <f t="shared" si="18"/>
        <v>1.4267256567871267</v>
      </c>
      <c r="AF30" s="30">
        <v>27</v>
      </c>
      <c r="AG30" s="28">
        <v>734.74</v>
      </c>
      <c r="AH30" s="29">
        <f t="shared" si="15"/>
        <v>1.4878732612897079</v>
      </c>
    </row>
    <row r="31" spans="1:34" x14ac:dyDescent="0.25">
      <c r="A31">
        <f t="shared" si="10"/>
        <v>6</v>
      </c>
      <c r="B31">
        <f t="shared" si="9"/>
        <v>2</v>
      </c>
      <c r="C31">
        <v>10</v>
      </c>
      <c r="D31">
        <v>2</v>
      </c>
      <c r="E31" s="27" t="s">
        <v>94</v>
      </c>
      <c r="F31" s="27">
        <f t="shared" si="1"/>
        <v>781.62</v>
      </c>
      <c r="H31">
        <v>0</v>
      </c>
      <c r="I31">
        <v>25</v>
      </c>
      <c r="K31">
        <v>7</v>
      </c>
      <c r="L31" s="32">
        <v>25</v>
      </c>
      <c r="M31" s="2">
        <v>1108.77</v>
      </c>
      <c r="N31" s="30">
        <v>26</v>
      </c>
      <c r="O31" s="28">
        <v>908.15</v>
      </c>
      <c r="P31" s="29">
        <f t="shared" si="12"/>
        <v>1.2209106425150031</v>
      </c>
      <c r="Q31" s="31">
        <v>26</v>
      </c>
      <c r="R31" s="17">
        <v>906.54</v>
      </c>
      <c r="S31" s="22">
        <f t="shared" si="16"/>
        <v>1.2230789595605269</v>
      </c>
      <c r="T31" s="30">
        <v>26</v>
      </c>
      <c r="U31" s="28">
        <v>911.09</v>
      </c>
      <c r="V31" s="29">
        <f t="shared" si="13"/>
        <v>1.2169708810326092</v>
      </c>
      <c r="W31" s="31">
        <v>26</v>
      </c>
      <c r="X31" s="17">
        <v>1008.63</v>
      </c>
      <c r="Y31" s="22">
        <f t="shared" si="17"/>
        <v>1.0992831861039232</v>
      </c>
      <c r="Z31" s="30">
        <v>26</v>
      </c>
      <c r="AA31" s="28">
        <v>820.03</v>
      </c>
      <c r="AB31" s="29">
        <f t="shared" si="14"/>
        <v>1.3521090691803959</v>
      </c>
      <c r="AC31" s="31">
        <v>26</v>
      </c>
      <c r="AD31" s="17">
        <v>737.9</v>
      </c>
      <c r="AE31" s="22">
        <f t="shared" si="18"/>
        <v>1.5026019785878846</v>
      </c>
      <c r="AF31" s="30">
        <v>27</v>
      </c>
      <c r="AG31" s="28">
        <v>719.4</v>
      </c>
      <c r="AH31" s="29">
        <f t="shared" si="15"/>
        <v>1.5412427022518767</v>
      </c>
    </row>
    <row r="32" spans="1:34" x14ac:dyDescent="0.25">
      <c r="A32">
        <f t="shared" si="10"/>
        <v>6</v>
      </c>
      <c r="B32">
        <f t="shared" si="9"/>
        <v>3</v>
      </c>
      <c r="C32">
        <v>0</v>
      </c>
      <c r="D32">
        <v>3</v>
      </c>
      <c r="E32" s="27" t="s">
        <v>75</v>
      </c>
      <c r="F32" s="27">
        <f t="shared" si="1"/>
        <v>665.37</v>
      </c>
      <c r="H32">
        <v>0</v>
      </c>
      <c r="I32">
        <v>25</v>
      </c>
      <c r="K32">
        <v>8</v>
      </c>
      <c r="L32" s="32">
        <v>25</v>
      </c>
      <c r="M32" s="2">
        <v>1088.43</v>
      </c>
      <c r="N32" s="30">
        <v>26</v>
      </c>
      <c r="O32" s="28">
        <v>872.56</v>
      </c>
      <c r="P32" s="29">
        <f t="shared" si="12"/>
        <v>1.2473984597047769</v>
      </c>
      <c r="Q32" s="31">
        <v>25</v>
      </c>
      <c r="R32" s="17">
        <v>892.53</v>
      </c>
      <c r="S32" s="22">
        <f t="shared" si="16"/>
        <v>1.2194884205572922</v>
      </c>
      <c r="T32" s="30">
        <v>26</v>
      </c>
      <c r="U32" s="28">
        <v>997.22</v>
      </c>
      <c r="V32" s="29">
        <f t="shared" si="13"/>
        <v>1.0914642706724695</v>
      </c>
      <c r="W32" s="31">
        <v>26</v>
      </c>
      <c r="X32" s="17">
        <v>997.04</v>
      </c>
      <c r="Y32" s="22">
        <f t="shared" si="17"/>
        <v>1.0916613174997996</v>
      </c>
      <c r="Z32" s="30">
        <v>25</v>
      </c>
      <c r="AA32" s="28">
        <v>751.85</v>
      </c>
      <c r="AB32" s="29">
        <f t="shared" si="14"/>
        <v>1.4476690829287757</v>
      </c>
      <c r="AC32" s="31">
        <v>26</v>
      </c>
      <c r="AD32" s="17">
        <v>747.48</v>
      </c>
      <c r="AE32" s="22">
        <f t="shared" si="18"/>
        <v>1.4561326055546637</v>
      </c>
      <c r="AF32" s="30">
        <v>27</v>
      </c>
      <c r="AG32" s="28">
        <v>782.42</v>
      </c>
      <c r="AH32" s="29">
        <f t="shared" si="15"/>
        <v>1.3911070780399275</v>
      </c>
    </row>
    <row r="33" spans="1:34" x14ac:dyDescent="0.25">
      <c r="A33">
        <f t="shared" si="10"/>
        <v>7</v>
      </c>
      <c r="B33">
        <f t="shared" si="9"/>
        <v>0</v>
      </c>
      <c r="C33">
        <v>2</v>
      </c>
      <c r="D33">
        <v>3</v>
      </c>
      <c r="E33" s="27" t="s">
        <v>77</v>
      </c>
      <c r="F33" s="27">
        <f t="shared" si="1"/>
        <v>841.67</v>
      </c>
      <c r="H33" t="s">
        <v>210</v>
      </c>
      <c r="I33" t="s">
        <v>211</v>
      </c>
      <c r="K33" s="24">
        <v>9</v>
      </c>
      <c r="L33" s="32">
        <v>25</v>
      </c>
      <c r="M33" s="2">
        <v>1003.48</v>
      </c>
      <c r="N33" s="30">
        <v>25</v>
      </c>
      <c r="O33" s="28">
        <v>819.6</v>
      </c>
      <c r="P33" s="29">
        <f t="shared" si="12"/>
        <v>1.2243533430941922</v>
      </c>
      <c r="Q33" s="31">
        <v>25</v>
      </c>
      <c r="R33" s="17">
        <v>827.43</v>
      </c>
      <c r="S33" s="22">
        <f>$M33/R33</f>
        <v>1.2127672431504781</v>
      </c>
      <c r="T33" s="30">
        <v>25</v>
      </c>
      <c r="U33" s="28">
        <v>861.75</v>
      </c>
      <c r="V33" s="29">
        <f t="shared" si="13"/>
        <v>1.1644676530316218</v>
      </c>
      <c r="W33" s="31">
        <v>25</v>
      </c>
      <c r="X33" s="17">
        <v>868.75</v>
      </c>
      <c r="Y33" s="22">
        <f>$M33/X33</f>
        <v>1.155084892086331</v>
      </c>
      <c r="Z33" s="30">
        <v>25</v>
      </c>
      <c r="AA33" s="28">
        <v>741.41</v>
      </c>
      <c r="AB33" s="29">
        <f t="shared" si="14"/>
        <v>1.3534751352153331</v>
      </c>
      <c r="AC33" s="31">
        <v>25</v>
      </c>
      <c r="AD33" s="17">
        <v>635.94000000000005</v>
      </c>
      <c r="AE33" s="22">
        <f>$M33/AD33</f>
        <v>1.5779476051199797</v>
      </c>
      <c r="AF33" s="30">
        <v>27</v>
      </c>
      <c r="AG33" s="28">
        <v>652.99</v>
      </c>
      <c r="AH33" s="29">
        <f t="shared" si="15"/>
        <v>1.5367463513989494</v>
      </c>
    </row>
    <row r="34" spans="1:34" x14ac:dyDescent="0.25">
      <c r="A34">
        <f t="shared" si="10"/>
        <v>7</v>
      </c>
      <c r="B34">
        <f t="shared" si="9"/>
        <v>1</v>
      </c>
      <c r="C34">
        <v>3</v>
      </c>
      <c r="D34">
        <v>3</v>
      </c>
      <c r="E34" s="27" t="s">
        <v>79</v>
      </c>
      <c r="F34" s="27">
        <f t="shared" si="1"/>
        <v>847.47</v>
      </c>
      <c r="H34">
        <v>0</v>
      </c>
      <c r="I34">
        <v>25</v>
      </c>
      <c r="K34">
        <v>10</v>
      </c>
      <c r="L34" s="32">
        <v>25</v>
      </c>
      <c r="N34" s="30">
        <v>25</v>
      </c>
      <c r="O34" s="28">
        <v>835.51</v>
      </c>
      <c r="P34" s="29">
        <f t="shared" si="12"/>
        <v>0</v>
      </c>
      <c r="Q34" s="31">
        <v>25</v>
      </c>
      <c r="R34" s="17">
        <v>810.1</v>
      </c>
      <c r="S34" s="22">
        <f>$M34/R34</f>
        <v>0</v>
      </c>
      <c r="T34" s="30">
        <v>25</v>
      </c>
      <c r="U34" s="28">
        <v>835.27</v>
      </c>
      <c r="V34" s="29">
        <f t="shared" si="13"/>
        <v>0</v>
      </c>
      <c r="W34" s="31">
        <v>25</v>
      </c>
      <c r="X34" s="17">
        <v>825.31</v>
      </c>
      <c r="Y34" s="22">
        <f>$M34/X34</f>
        <v>0</v>
      </c>
      <c r="Z34" s="30">
        <v>25</v>
      </c>
      <c r="AA34" s="28">
        <v>686.61</v>
      </c>
      <c r="AB34" s="29">
        <f t="shared" si="14"/>
        <v>0</v>
      </c>
      <c r="AC34" s="31">
        <v>25</v>
      </c>
      <c r="AD34" s="17">
        <v>758.62</v>
      </c>
      <c r="AE34" s="22">
        <f>$M34/AD34</f>
        <v>0</v>
      </c>
      <c r="AF34" s="30">
        <v>25</v>
      </c>
      <c r="AG34" s="28">
        <v>670.62</v>
      </c>
      <c r="AH34" s="29">
        <f t="shared" si="15"/>
        <v>0</v>
      </c>
    </row>
    <row r="35" spans="1:34" x14ac:dyDescent="0.25">
      <c r="A35">
        <f t="shared" si="10"/>
        <v>7</v>
      </c>
      <c r="B35">
        <f t="shared" si="9"/>
        <v>2</v>
      </c>
      <c r="C35">
        <v>4</v>
      </c>
      <c r="D35">
        <v>3</v>
      </c>
      <c r="E35" s="27" t="s">
        <v>81</v>
      </c>
      <c r="F35" s="27">
        <f t="shared" si="1"/>
        <v>851.77</v>
      </c>
    </row>
    <row r="36" spans="1:34" x14ac:dyDescent="0.25">
      <c r="A36">
        <f t="shared" si="10"/>
        <v>7</v>
      </c>
      <c r="B36">
        <f t="shared" si="9"/>
        <v>3</v>
      </c>
      <c r="C36">
        <v>5</v>
      </c>
      <c r="D36">
        <v>3</v>
      </c>
      <c r="E36" s="27" t="s">
        <v>83</v>
      </c>
      <c r="F36" s="27">
        <f t="shared" si="1"/>
        <v>923.78</v>
      </c>
      <c r="K36" t="s">
        <v>69</v>
      </c>
      <c r="L36" s="32">
        <f t="shared" ref="L36:AH36" si="19">AVERAGE(L25:L33)</f>
        <v>25.666666666666668</v>
      </c>
      <c r="M36" s="2">
        <f t="shared" si="19"/>
        <v>1107.3177777777778</v>
      </c>
      <c r="N36" s="30">
        <f t="shared" si="19"/>
        <v>26.444444444444443</v>
      </c>
      <c r="O36" s="28">
        <f t="shared" si="19"/>
        <v>860.74333333333334</v>
      </c>
      <c r="P36" s="29">
        <f t="shared" si="19"/>
        <v>1.2897129079035734</v>
      </c>
      <c r="Q36" s="31">
        <f t="shared" si="19"/>
        <v>25.888888888888889</v>
      </c>
      <c r="R36" s="17">
        <f t="shared" si="19"/>
        <v>880.79777777777781</v>
      </c>
      <c r="S36" s="22">
        <f t="shared" si="19"/>
        <v>1.2591175395536711</v>
      </c>
      <c r="T36" s="30">
        <f t="shared" si="19"/>
        <v>26.111111111111111</v>
      </c>
      <c r="U36" s="28">
        <f t="shared" si="19"/>
        <v>919.82000000000016</v>
      </c>
      <c r="V36" s="29">
        <f t="shared" si="19"/>
        <v>1.2055177145145946</v>
      </c>
      <c r="W36" s="31">
        <f t="shared" si="19"/>
        <v>26.111111111111111</v>
      </c>
      <c r="X36" s="17">
        <f t="shared" si="19"/>
        <v>938.41777777777781</v>
      </c>
      <c r="Y36" s="22">
        <f t="shared" si="19"/>
        <v>1.1828398212119613</v>
      </c>
      <c r="Z36" s="30">
        <f t="shared" si="19"/>
        <v>25.777777777777779</v>
      </c>
      <c r="AA36" s="28">
        <f t="shared" si="19"/>
        <v>738.99</v>
      </c>
      <c r="AB36" s="29">
        <f t="shared" si="19"/>
        <v>1.5014163819295887</v>
      </c>
      <c r="AC36" s="31">
        <f t="shared" si="19"/>
        <v>26.666666666666668</v>
      </c>
      <c r="AD36" s="17">
        <f t="shared" si="19"/>
        <v>725.451111111111</v>
      </c>
      <c r="AE36" s="22">
        <f t="shared" si="19"/>
        <v>1.5317679399508377</v>
      </c>
      <c r="AF36" s="30">
        <f t="shared" si="19"/>
        <v>26.888888888888889</v>
      </c>
      <c r="AG36" s="28">
        <f t="shared" si="19"/>
        <v>695.4</v>
      </c>
      <c r="AH36" s="29">
        <f t="shared" si="19"/>
        <v>1.6051718531484624</v>
      </c>
    </row>
    <row r="37" spans="1:34" x14ac:dyDescent="0.25">
      <c r="A37">
        <f t="shared" ref="A37:A99" si="20">A33+1</f>
        <v>8</v>
      </c>
      <c r="B37">
        <f t="shared" si="9"/>
        <v>0</v>
      </c>
      <c r="C37">
        <v>6</v>
      </c>
      <c r="D37">
        <v>3</v>
      </c>
      <c r="E37" s="27" t="s">
        <v>86</v>
      </c>
      <c r="F37" s="27">
        <f t="shared" si="1"/>
        <v>932.05</v>
      </c>
    </row>
    <row r="38" spans="1:34" x14ac:dyDescent="0.25">
      <c r="A38">
        <f t="shared" si="20"/>
        <v>8</v>
      </c>
      <c r="B38">
        <f t="shared" si="9"/>
        <v>1</v>
      </c>
      <c r="C38">
        <v>7</v>
      </c>
      <c r="D38">
        <v>3</v>
      </c>
      <c r="E38" s="27" t="s">
        <v>89</v>
      </c>
      <c r="F38" s="27">
        <f t="shared" si="1"/>
        <v>924.52</v>
      </c>
    </row>
    <row r="39" spans="1:34" x14ac:dyDescent="0.25">
      <c r="A39">
        <f t="shared" si="20"/>
        <v>8</v>
      </c>
      <c r="B39">
        <f t="shared" si="9"/>
        <v>2</v>
      </c>
      <c r="C39">
        <v>8</v>
      </c>
      <c r="D39">
        <v>3</v>
      </c>
      <c r="E39" s="27" t="s">
        <v>92</v>
      </c>
      <c r="F39" s="27">
        <f t="shared" si="1"/>
        <v>920.97</v>
      </c>
    </row>
    <row r="40" spans="1:34" x14ac:dyDescent="0.25">
      <c r="A40">
        <f t="shared" si="20"/>
        <v>8</v>
      </c>
      <c r="B40">
        <f t="shared" si="9"/>
        <v>3</v>
      </c>
      <c r="C40">
        <v>10</v>
      </c>
      <c r="D40">
        <v>3</v>
      </c>
      <c r="E40" s="27" t="s">
        <v>95</v>
      </c>
      <c r="F40" s="27">
        <f t="shared" si="1"/>
        <v>812.05</v>
      </c>
    </row>
    <row r="41" spans="1:34" x14ac:dyDescent="0.25">
      <c r="A41">
        <f t="shared" si="20"/>
        <v>9</v>
      </c>
      <c r="B41">
        <f t="shared" si="9"/>
        <v>0</v>
      </c>
      <c r="E41" s="27"/>
      <c r="F41" s="27" t="e">
        <f t="shared" si="1"/>
        <v>#VALUE!</v>
      </c>
    </row>
    <row r="42" spans="1:34" x14ac:dyDescent="0.25">
      <c r="A42">
        <f t="shared" si="20"/>
        <v>9</v>
      </c>
      <c r="B42">
        <f t="shared" si="9"/>
        <v>1</v>
      </c>
      <c r="E42" s="27"/>
      <c r="F42" s="27" t="e">
        <f t="shared" si="1"/>
        <v>#VALUE!</v>
      </c>
      <c r="J42" t="s">
        <v>73</v>
      </c>
      <c r="L42" s="46" t="s">
        <v>67</v>
      </c>
      <c r="M42" s="46"/>
      <c r="N42" s="47" t="s">
        <v>30</v>
      </c>
      <c r="O42" s="47"/>
      <c r="P42" s="47"/>
      <c r="Q42" s="35" t="s">
        <v>31</v>
      </c>
      <c r="R42" s="35"/>
      <c r="S42" s="35"/>
      <c r="T42" s="47" t="s">
        <v>32</v>
      </c>
      <c r="U42" s="47"/>
      <c r="V42" s="47"/>
      <c r="W42" s="35" t="s">
        <v>33</v>
      </c>
      <c r="X42" s="35"/>
      <c r="Y42" s="35"/>
      <c r="Z42" s="47" t="s">
        <v>34</v>
      </c>
      <c r="AA42" s="47"/>
      <c r="AB42" s="47"/>
      <c r="AC42" s="35" t="s">
        <v>35</v>
      </c>
      <c r="AD42" s="35"/>
      <c r="AE42" s="35"/>
      <c r="AF42" s="47" t="s">
        <v>62</v>
      </c>
      <c r="AG42" s="47"/>
      <c r="AH42" s="47"/>
    </row>
    <row r="43" spans="1:34" x14ac:dyDescent="0.25">
      <c r="A43">
        <f t="shared" si="20"/>
        <v>9</v>
      </c>
      <c r="B43">
        <f t="shared" si="9"/>
        <v>2</v>
      </c>
      <c r="E43" s="27"/>
      <c r="F43" s="27" t="e">
        <f t="shared" si="1"/>
        <v>#VALUE!</v>
      </c>
      <c r="L43" s="45" t="s">
        <v>65</v>
      </c>
      <c r="M43" s="46" t="s">
        <v>66</v>
      </c>
      <c r="N43" s="39" t="s">
        <v>65</v>
      </c>
      <c r="O43" s="40" t="s">
        <v>66</v>
      </c>
      <c r="P43" s="41" t="s">
        <v>68</v>
      </c>
      <c r="Q43" s="42" t="s">
        <v>65</v>
      </c>
      <c r="R43" s="43" t="s">
        <v>66</v>
      </c>
      <c r="S43" s="44" t="s">
        <v>68</v>
      </c>
      <c r="T43" s="39" t="s">
        <v>65</v>
      </c>
      <c r="U43" s="40" t="s">
        <v>66</v>
      </c>
      <c r="V43" s="41" t="s">
        <v>68</v>
      </c>
      <c r="W43" s="42" t="s">
        <v>65</v>
      </c>
      <c r="X43" s="43" t="s">
        <v>66</v>
      </c>
      <c r="Y43" s="44" t="s">
        <v>68</v>
      </c>
      <c r="Z43" s="39" t="s">
        <v>65</v>
      </c>
      <c r="AA43" s="40" t="s">
        <v>66</v>
      </c>
      <c r="AB43" s="41" t="s">
        <v>68</v>
      </c>
      <c r="AC43" s="42" t="s">
        <v>65</v>
      </c>
      <c r="AD43" s="43" t="s">
        <v>66</v>
      </c>
      <c r="AE43" s="44" t="s">
        <v>68</v>
      </c>
      <c r="AF43" s="39" t="s">
        <v>65</v>
      </c>
      <c r="AG43" s="40" t="s">
        <v>66</v>
      </c>
      <c r="AH43" s="41" t="s">
        <v>68</v>
      </c>
    </row>
    <row r="44" spans="1:34" x14ac:dyDescent="0.25">
      <c r="A44">
        <f t="shared" si="20"/>
        <v>9</v>
      </c>
      <c r="B44">
        <f t="shared" si="9"/>
        <v>3</v>
      </c>
      <c r="E44" s="27"/>
      <c r="F44" s="27" t="e">
        <f t="shared" si="1"/>
        <v>#VALUE!</v>
      </c>
      <c r="L44" s="45"/>
      <c r="M44" s="46"/>
      <c r="N44" s="39"/>
      <c r="O44" s="40"/>
      <c r="P44" s="41"/>
      <c r="Q44" s="42"/>
      <c r="R44" s="43"/>
      <c r="S44" s="44"/>
      <c r="T44" s="39"/>
      <c r="U44" s="40"/>
      <c r="V44" s="41"/>
      <c r="W44" s="42"/>
      <c r="X44" s="43"/>
      <c r="Y44" s="44"/>
      <c r="Z44" s="39"/>
      <c r="AA44" s="40"/>
      <c r="AB44" s="41"/>
      <c r="AC44" s="42"/>
      <c r="AD44" s="43"/>
      <c r="AE44" s="44"/>
      <c r="AF44" s="39"/>
      <c r="AG44" s="40"/>
      <c r="AH44" s="41"/>
    </row>
    <row r="45" spans="1:34" x14ac:dyDescent="0.25">
      <c r="A45">
        <f t="shared" si="20"/>
        <v>10</v>
      </c>
      <c r="B45">
        <f t="shared" si="9"/>
        <v>0</v>
      </c>
      <c r="E45" s="27"/>
      <c r="F45" s="27" t="e">
        <f t="shared" si="1"/>
        <v>#VALUE!</v>
      </c>
      <c r="K45">
        <v>0</v>
      </c>
      <c r="L45" s="32">
        <v>24</v>
      </c>
      <c r="M45" s="2">
        <v>1002.17</v>
      </c>
      <c r="N45" s="30">
        <v>24</v>
      </c>
      <c r="O45" s="28">
        <v>652.95000000000005</v>
      </c>
      <c r="P45" s="29">
        <f>$M45/O45</f>
        <v>1.5348342139520634</v>
      </c>
      <c r="Q45" s="31">
        <v>24</v>
      </c>
      <c r="R45" s="17">
        <v>746.72</v>
      </c>
      <c r="S45" s="22">
        <f>$M45/R45</f>
        <v>1.3420961002785514</v>
      </c>
      <c r="T45" s="30">
        <v>24</v>
      </c>
      <c r="U45" s="28">
        <v>668.86</v>
      </c>
      <c r="V45" s="29">
        <f>$M45/U45</f>
        <v>1.4983255090751426</v>
      </c>
      <c r="W45" s="31">
        <v>24</v>
      </c>
      <c r="X45" s="17">
        <v>665.37</v>
      </c>
      <c r="Y45" s="22">
        <f>$M45/X45</f>
        <v>1.5061845289087274</v>
      </c>
      <c r="Z45" s="30">
        <v>24</v>
      </c>
      <c r="AA45" s="28">
        <v>664.76</v>
      </c>
      <c r="AB45" s="29">
        <f>$M45/AA45</f>
        <v>1.5075666405920933</v>
      </c>
      <c r="AC45" s="31">
        <v>24</v>
      </c>
      <c r="AD45" s="17">
        <v>691.04</v>
      </c>
      <c r="AE45" s="22">
        <f>$M45/AD45</f>
        <v>1.4502344292660339</v>
      </c>
      <c r="AF45" s="30">
        <v>24</v>
      </c>
      <c r="AG45" s="28">
        <v>667.02</v>
      </c>
      <c r="AH45" s="29">
        <f>$M45/AG45</f>
        <v>1.5024586968906479</v>
      </c>
    </row>
    <row r="46" spans="1:34" x14ac:dyDescent="0.25">
      <c r="A46">
        <f t="shared" si="20"/>
        <v>10</v>
      </c>
      <c r="B46">
        <f t="shared" si="9"/>
        <v>1</v>
      </c>
      <c r="E46" s="27"/>
      <c r="F46" s="27" t="e">
        <f t="shared" si="1"/>
        <v>#VALUE!</v>
      </c>
      <c r="K46" s="24">
        <v>1</v>
      </c>
      <c r="L46" s="32">
        <v>25</v>
      </c>
      <c r="M46" s="2">
        <v>934.94</v>
      </c>
      <c r="N46" s="30">
        <v>25</v>
      </c>
      <c r="O46" s="28">
        <v>749.21</v>
      </c>
      <c r="P46" s="29">
        <f t="shared" ref="P46:P55" si="21">$M46/O46</f>
        <v>1.2479011225157166</v>
      </c>
      <c r="Q46" s="31">
        <v>25</v>
      </c>
      <c r="R46" s="17">
        <v>717.81</v>
      </c>
      <c r="S46" s="22">
        <f>$M46/R46</f>
        <v>1.3024895167244817</v>
      </c>
      <c r="T46" s="30">
        <v>25</v>
      </c>
      <c r="U46" s="28">
        <v>830.78</v>
      </c>
      <c r="V46" s="29">
        <f t="shared" ref="V46:V55" si="22">$M46/U46</f>
        <v>1.1253761525313561</v>
      </c>
      <c r="W46" s="31">
        <v>25</v>
      </c>
      <c r="X46" s="17">
        <v>832.3</v>
      </c>
      <c r="Y46" s="22">
        <f>$M46/X46</f>
        <v>1.1233209179382435</v>
      </c>
      <c r="Z46" s="30">
        <v>24</v>
      </c>
      <c r="AA46" s="28">
        <v>681.73</v>
      </c>
      <c r="AB46" s="29">
        <f t="shared" ref="AB46:AB55" si="23">$M46/AA46</f>
        <v>1.3714227040030511</v>
      </c>
      <c r="AC46" s="31">
        <v>25</v>
      </c>
      <c r="AD46" s="17">
        <v>540.16999999999996</v>
      </c>
      <c r="AE46" s="22">
        <f>$M46/AD46</f>
        <v>1.7308254808671346</v>
      </c>
      <c r="AF46" s="30">
        <v>25</v>
      </c>
      <c r="AG46" s="28">
        <v>572.75</v>
      </c>
      <c r="AH46" s="29">
        <f t="shared" ref="AH46:AH55" si="24">$M46/AG46</f>
        <v>1.6323701440419032</v>
      </c>
    </row>
    <row r="47" spans="1:34" x14ac:dyDescent="0.25">
      <c r="A47">
        <f t="shared" si="20"/>
        <v>10</v>
      </c>
      <c r="B47">
        <f t="shared" si="9"/>
        <v>2</v>
      </c>
      <c r="E47" s="27"/>
      <c r="F47" s="27" t="e">
        <f t="shared" si="1"/>
        <v>#VALUE!</v>
      </c>
      <c r="K47">
        <v>2</v>
      </c>
      <c r="L47" s="32">
        <v>24</v>
      </c>
      <c r="M47" s="2">
        <v>989.07</v>
      </c>
      <c r="N47" s="30">
        <v>25</v>
      </c>
      <c r="O47" s="28">
        <v>828.7</v>
      </c>
      <c r="P47" s="29">
        <f t="shared" si="21"/>
        <v>1.1935199710389768</v>
      </c>
      <c r="Q47" s="31">
        <v>25</v>
      </c>
      <c r="R47" s="17">
        <v>819.97</v>
      </c>
      <c r="S47" s="22">
        <f t="shared" ref="S47:S53" si="25">$M47/R47</f>
        <v>1.2062270570874545</v>
      </c>
      <c r="T47" s="30">
        <v>25</v>
      </c>
      <c r="U47" s="28">
        <v>833.21</v>
      </c>
      <c r="V47" s="29">
        <f t="shared" si="22"/>
        <v>1.1870596848333554</v>
      </c>
      <c r="W47" s="31">
        <v>25</v>
      </c>
      <c r="X47" s="17">
        <v>841.67</v>
      </c>
      <c r="Y47" s="22">
        <f t="shared" ref="Y47:Y53" si="26">$M47/X47</f>
        <v>1.1751280192949731</v>
      </c>
      <c r="Z47" s="30">
        <v>24</v>
      </c>
      <c r="AA47" s="28">
        <v>679.78</v>
      </c>
      <c r="AB47" s="29">
        <f t="shared" si="23"/>
        <v>1.4549854364647388</v>
      </c>
      <c r="AC47" s="31">
        <v>25</v>
      </c>
      <c r="AD47" s="17">
        <v>657.98</v>
      </c>
      <c r="AE47" s="22">
        <f t="shared" ref="AE47:AE53" si="27">$M47/AD47</f>
        <v>1.5031915863704064</v>
      </c>
      <c r="AF47" s="30">
        <v>25</v>
      </c>
      <c r="AG47" s="28">
        <v>601.98</v>
      </c>
      <c r="AH47" s="29">
        <f t="shared" si="24"/>
        <v>1.6430280075750026</v>
      </c>
    </row>
    <row r="48" spans="1:34" x14ac:dyDescent="0.25">
      <c r="A48">
        <f t="shared" si="20"/>
        <v>10</v>
      </c>
      <c r="B48">
        <f t="shared" si="9"/>
        <v>3</v>
      </c>
      <c r="E48" s="27"/>
      <c r="F48" s="27" t="e">
        <f t="shared" si="1"/>
        <v>#VALUE!</v>
      </c>
      <c r="K48">
        <v>3</v>
      </c>
      <c r="L48" s="32">
        <v>24</v>
      </c>
      <c r="M48" s="2">
        <v>1004.12</v>
      </c>
      <c r="N48" s="30">
        <v>25</v>
      </c>
      <c r="O48" s="28">
        <v>839.94</v>
      </c>
      <c r="P48" s="29">
        <f t="shared" si="21"/>
        <v>1.195466342834012</v>
      </c>
      <c r="Q48" s="31">
        <v>25</v>
      </c>
      <c r="R48" s="17">
        <v>823.58</v>
      </c>
      <c r="S48" s="22">
        <f t="shared" si="25"/>
        <v>1.2192136768741348</v>
      </c>
      <c r="T48" s="30">
        <v>25</v>
      </c>
      <c r="U48" s="28">
        <v>865.95</v>
      </c>
      <c r="V48" s="29">
        <f t="shared" si="22"/>
        <v>1.159558865985334</v>
      </c>
      <c r="W48" s="31">
        <v>25</v>
      </c>
      <c r="X48" s="17">
        <v>847.47</v>
      </c>
      <c r="Y48" s="22">
        <f t="shared" si="26"/>
        <v>1.1848443012732013</v>
      </c>
      <c r="Z48" s="30">
        <v>24</v>
      </c>
      <c r="AA48" s="28">
        <v>692.45</v>
      </c>
      <c r="AB48" s="29">
        <f t="shared" si="23"/>
        <v>1.450097479962452</v>
      </c>
      <c r="AC48" s="31">
        <v>25</v>
      </c>
      <c r="AD48" s="17">
        <v>654.1</v>
      </c>
      <c r="AE48" s="22">
        <f t="shared" si="27"/>
        <v>1.5351169545940988</v>
      </c>
      <c r="AF48" s="30">
        <v>25</v>
      </c>
      <c r="AG48" s="28">
        <v>686.98</v>
      </c>
      <c r="AH48" s="29">
        <f t="shared" si="24"/>
        <v>1.4616437159742641</v>
      </c>
    </row>
    <row r="49" spans="1:34" x14ac:dyDescent="0.25">
      <c r="A49">
        <f t="shared" si="20"/>
        <v>11</v>
      </c>
      <c r="B49">
        <f t="shared" si="9"/>
        <v>0</v>
      </c>
      <c r="E49" s="27"/>
      <c r="K49">
        <v>4</v>
      </c>
      <c r="L49" s="32">
        <v>24</v>
      </c>
      <c r="M49" s="2">
        <v>994.62</v>
      </c>
      <c r="N49" s="30">
        <v>25</v>
      </c>
      <c r="O49" s="28">
        <v>765.1</v>
      </c>
      <c r="P49" s="29">
        <f t="shared" si="21"/>
        <v>1.2999869298130964</v>
      </c>
      <c r="Q49" s="31">
        <v>25</v>
      </c>
      <c r="R49" s="17">
        <v>868.41</v>
      </c>
      <c r="S49" s="22">
        <f t="shared" si="25"/>
        <v>1.1453345769855252</v>
      </c>
      <c r="T49" s="30">
        <v>25</v>
      </c>
      <c r="U49" s="28">
        <v>835.97</v>
      </c>
      <c r="V49" s="29">
        <f t="shared" si="22"/>
        <v>1.1897795375432132</v>
      </c>
      <c r="W49" s="31">
        <v>25</v>
      </c>
      <c r="X49" s="17">
        <v>851.77</v>
      </c>
      <c r="Y49" s="22">
        <f t="shared" si="26"/>
        <v>1.167709592965237</v>
      </c>
      <c r="Z49" s="30">
        <v>24</v>
      </c>
      <c r="AA49" s="28">
        <v>617.16</v>
      </c>
      <c r="AB49" s="29">
        <f t="shared" si="23"/>
        <v>1.6116080108885866</v>
      </c>
      <c r="AC49" s="31">
        <v>25</v>
      </c>
      <c r="AD49" s="17">
        <v>675.77</v>
      </c>
      <c r="AE49" s="22">
        <f t="shared" si="27"/>
        <v>1.4718321322343402</v>
      </c>
      <c r="AF49" s="30">
        <v>25</v>
      </c>
      <c r="AG49" s="28">
        <v>597.95000000000005</v>
      </c>
      <c r="AH49" s="29">
        <f t="shared" si="24"/>
        <v>1.6633832260222425</v>
      </c>
    </row>
    <row r="50" spans="1:34" x14ac:dyDescent="0.25">
      <c r="A50">
        <f t="shared" si="20"/>
        <v>11</v>
      </c>
      <c r="B50">
        <f t="shared" si="9"/>
        <v>1</v>
      </c>
      <c r="E50" s="27"/>
      <c r="K50">
        <v>5</v>
      </c>
      <c r="L50" s="32">
        <v>24</v>
      </c>
      <c r="M50" s="2">
        <v>981.79</v>
      </c>
      <c r="N50" s="30">
        <v>25</v>
      </c>
      <c r="O50" s="28">
        <v>771.3</v>
      </c>
      <c r="P50" s="29">
        <f t="shared" si="21"/>
        <v>1.2729028912226112</v>
      </c>
      <c r="Q50" s="31">
        <v>25</v>
      </c>
      <c r="R50" s="17">
        <v>827.2</v>
      </c>
      <c r="S50" s="22">
        <f t="shared" si="25"/>
        <v>1.1868834622823983</v>
      </c>
      <c r="T50" s="30">
        <v>25</v>
      </c>
      <c r="U50" s="28">
        <v>837.53</v>
      </c>
      <c r="V50" s="29">
        <f t="shared" si="22"/>
        <v>1.1722445763136842</v>
      </c>
      <c r="W50" s="31">
        <v>25</v>
      </c>
      <c r="X50" s="17">
        <v>923.78</v>
      </c>
      <c r="Y50" s="22">
        <f t="shared" si="26"/>
        <v>1.0627963367901447</v>
      </c>
      <c r="Z50" s="30">
        <v>24</v>
      </c>
      <c r="AA50" s="28">
        <v>644.28</v>
      </c>
      <c r="AB50" s="29">
        <f t="shared" si="23"/>
        <v>1.5238560874154095</v>
      </c>
      <c r="AC50" s="31">
        <v>25</v>
      </c>
      <c r="AD50" s="17">
        <v>639.88</v>
      </c>
      <c r="AE50" s="22">
        <f t="shared" si="27"/>
        <v>1.5343345627305118</v>
      </c>
      <c r="AF50" s="30">
        <v>25</v>
      </c>
      <c r="AG50" s="28">
        <v>653.99</v>
      </c>
      <c r="AH50" s="29">
        <f t="shared" si="24"/>
        <v>1.5012309056713404</v>
      </c>
    </row>
    <row r="51" spans="1:34" x14ac:dyDescent="0.25">
      <c r="A51">
        <f t="shared" si="20"/>
        <v>11</v>
      </c>
      <c r="B51">
        <f t="shared" si="9"/>
        <v>2</v>
      </c>
      <c r="E51" s="27"/>
      <c r="K51">
        <v>6</v>
      </c>
      <c r="L51" s="32">
        <v>24</v>
      </c>
      <c r="M51" s="2">
        <v>1003.47</v>
      </c>
      <c r="N51" s="30">
        <v>25</v>
      </c>
      <c r="O51" s="28">
        <v>772.62</v>
      </c>
      <c r="P51" s="29">
        <f t="shared" si="21"/>
        <v>1.2987885377028812</v>
      </c>
      <c r="Q51" s="31">
        <v>25</v>
      </c>
      <c r="R51" s="17">
        <v>879.52</v>
      </c>
      <c r="S51" s="22">
        <f t="shared" si="25"/>
        <v>1.1409291431690014</v>
      </c>
      <c r="T51" s="30">
        <v>25</v>
      </c>
      <c r="U51" s="28">
        <v>903.2</v>
      </c>
      <c r="V51" s="29">
        <f t="shared" si="22"/>
        <v>1.1110163861824622</v>
      </c>
      <c r="W51" s="31">
        <v>25</v>
      </c>
      <c r="X51" s="17">
        <v>932.05</v>
      </c>
      <c r="Y51" s="22">
        <f t="shared" si="26"/>
        <v>1.0766267904082401</v>
      </c>
      <c r="Z51" s="30">
        <v>24</v>
      </c>
      <c r="AA51" s="28">
        <v>621.41</v>
      </c>
      <c r="AB51" s="29">
        <f t="shared" si="23"/>
        <v>1.6148275695595502</v>
      </c>
      <c r="AC51" s="31">
        <v>25</v>
      </c>
      <c r="AD51" s="17">
        <v>667.54</v>
      </c>
      <c r="AE51" s="22">
        <f t="shared" si="27"/>
        <v>1.5032357611528899</v>
      </c>
      <c r="AF51" s="30">
        <v>25</v>
      </c>
      <c r="AG51" s="28">
        <v>599.25</v>
      </c>
      <c r="AH51" s="29">
        <f t="shared" si="24"/>
        <v>1.6745431789737173</v>
      </c>
    </row>
    <row r="52" spans="1:34" x14ac:dyDescent="0.25">
      <c r="A52">
        <f t="shared" si="20"/>
        <v>11</v>
      </c>
      <c r="B52">
        <f t="shared" si="9"/>
        <v>3</v>
      </c>
      <c r="E52" s="27"/>
      <c r="K52">
        <v>7</v>
      </c>
      <c r="L52" s="32">
        <v>25</v>
      </c>
      <c r="M52" s="2">
        <v>1096.26</v>
      </c>
      <c r="N52" s="30">
        <v>26</v>
      </c>
      <c r="O52" s="28">
        <v>835.27</v>
      </c>
      <c r="P52" s="29">
        <f t="shared" si="21"/>
        <v>1.3124618386868916</v>
      </c>
      <c r="Q52" s="31">
        <v>25</v>
      </c>
      <c r="R52" s="17">
        <v>827.86</v>
      </c>
      <c r="S52" s="22">
        <f t="shared" si="25"/>
        <v>1.3242094073877226</v>
      </c>
      <c r="T52" s="30">
        <v>25</v>
      </c>
      <c r="U52" s="28">
        <v>839.95</v>
      </c>
      <c r="V52" s="29">
        <f t="shared" si="22"/>
        <v>1.3051491160188105</v>
      </c>
      <c r="W52" s="31">
        <v>25</v>
      </c>
      <c r="X52" s="17">
        <v>924.52</v>
      </c>
      <c r="Y52" s="22">
        <f t="shared" si="26"/>
        <v>1.1857612598970277</v>
      </c>
      <c r="Z52" s="30">
        <v>24</v>
      </c>
      <c r="AA52" s="28">
        <v>630.5</v>
      </c>
      <c r="AB52" s="29">
        <f t="shared" si="23"/>
        <v>1.7387153053132434</v>
      </c>
      <c r="AC52" s="31">
        <v>26</v>
      </c>
      <c r="AD52" s="17">
        <v>648.15</v>
      </c>
      <c r="AE52" s="22">
        <f t="shared" si="27"/>
        <v>1.6913677389493174</v>
      </c>
      <c r="AF52" s="30">
        <v>26</v>
      </c>
      <c r="AG52" s="28">
        <v>688.11</v>
      </c>
      <c r="AH52" s="29">
        <f t="shared" si="24"/>
        <v>1.5931464446091468</v>
      </c>
    </row>
    <row r="53" spans="1:34" x14ac:dyDescent="0.25">
      <c r="A53">
        <f t="shared" si="20"/>
        <v>12</v>
      </c>
      <c r="B53">
        <f t="shared" si="9"/>
        <v>0</v>
      </c>
      <c r="E53" s="27"/>
      <c r="K53">
        <v>8</v>
      </c>
      <c r="L53" s="32">
        <v>25</v>
      </c>
      <c r="M53" s="2">
        <v>1029.79</v>
      </c>
      <c r="N53" s="30">
        <v>26</v>
      </c>
      <c r="O53" s="28">
        <v>887.63</v>
      </c>
      <c r="P53" s="29">
        <f t="shared" si="21"/>
        <v>1.1601568220992982</v>
      </c>
      <c r="Q53" s="31">
        <v>25</v>
      </c>
      <c r="R53" s="17">
        <v>925.82</v>
      </c>
      <c r="S53" s="22">
        <f t="shared" si="25"/>
        <v>1.1123004471711562</v>
      </c>
      <c r="T53" s="30">
        <v>25</v>
      </c>
      <c r="U53" s="28">
        <v>929.37</v>
      </c>
      <c r="V53" s="29">
        <f t="shared" si="22"/>
        <v>1.1080516909304152</v>
      </c>
      <c r="W53" s="31">
        <v>25</v>
      </c>
      <c r="X53" s="17">
        <v>920.97</v>
      </c>
      <c r="Y53" s="22">
        <f t="shared" si="26"/>
        <v>1.1181580290346047</v>
      </c>
      <c r="Z53" s="30">
        <v>24</v>
      </c>
      <c r="AA53" s="28">
        <v>700.97</v>
      </c>
      <c r="AB53" s="29">
        <f t="shared" si="23"/>
        <v>1.4690928285090659</v>
      </c>
      <c r="AC53" s="31">
        <v>26</v>
      </c>
      <c r="AD53" s="17">
        <v>693.07</v>
      </c>
      <c r="AE53" s="22">
        <f t="shared" si="27"/>
        <v>1.4858383713044856</v>
      </c>
      <c r="AF53" s="30">
        <v>26</v>
      </c>
      <c r="AG53" s="28">
        <v>665.14</v>
      </c>
      <c r="AH53" s="29">
        <f t="shared" si="24"/>
        <v>1.5482304477252908</v>
      </c>
    </row>
    <row r="54" spans="1:34" x14ac:dyDescent="0.25">
      <c r="A54">
        <f t="shared" si="20"/>
        <v>12</v>
      </c>
      <c r="B54">
        <f t="shared" si="9"/>
        <v>1</v>
      </c>
      <c r="E54" s="27"/>
      <c r="K54" s="24">
        <v>9</v>
      </c>
      <c r="L54" s="32">
        <v>25</v>
      </c>
      <c r="M54" s="2">
        <v>1022.6</v>
      </c>
      <c r="N54" s="30">
        <v>26</v>
      </c>
      <c r="O54" s="28">
        <v>734.5</v>
      </c>
      <c r="P54" s="29">
        <f t="shared" si="21"/>
        <v>1.3922396187882913</v>
      </c>
      <c r="Q54" s="31">
        <v>25</v>
      </c>
      <c r="R54" s="17">
        <v>808.55</v>
      </c>
      <c r="S54" s="22">
        <f>$M54/R54</f>
        <v>1.2647331643064748</v>
      </c>
      <c r="T54" s="30">
        <v>25</v>
      </c>
      <c r="U54" s="28">
        <v>819.04</v>
      </c>
      <c r="V54" s="29">
        <f t="shared" si="22"/>
        <v>1.2485348700918149</v>
      </c>
      <c r="W54" s="31">
        <v>25</v>
      </c>
      <c r="X54" s="17">
        <v>824.42</v>
      </c>
      <c r="Y54" s="22">
        <f>$M54/X54</f>
        <v>1.2403871812910896</v>
      </c>
      <c r="Z54" s="30">
        <v>24</v>
      </c>
      <c r="AA54" s="28">
        <v>643.29999999999995</v>
      </c>
      <c r="AB54" s="29">
        <f t="shared" si="23"/>
        <v>1.5896160422819836</v>
      </c>
      <c r="AC54" s="31">
        <v>26</v>
      </c>
      <c r="AD54" s="17">
        <v>545.88</v>
      </c>
      <c r="AE54" s="22">
        <f>$M54/AD54</f>
        <v>1.8733054883857259</v>
      </c>
      <c r="AF54" s="30">
        <v>26</v>
      </c>
      <c r="AG54" s="28">
        <v>596.95000000000005</v>
      </c>
      <c r="AH54" s="29">
        <f t="shared" si="24"/>
        <v>1.7130412932406398</v>
      </c>
    </row>
    <row r="55" spans="1:34" x14ac:dyDescent="0.25">
      <c r="A55">
        <f t="shared" si="20"/>
        <v>12</v>
      </c>
      <c r="B55">
        <f t="shared" si="9"/>
        <v>2</v>
      </c>
      <c r="E55" s="27"/>
      <c r="K55">
        <v>10</v>
      </c>
      <c r="L55" s="32">
        <v>25</v>
      </c>
      <c r="M55" s="2">
        <v>564.51</v>
      </c>
      <c r="N55" s="30">
        <v>25</v>
      </c>
      <c r="O55" s="28">
        <v>814.91</v>
      </c>
      <c r="P55" s="29">
        <f t="shared" si="21"/>
        <v>0.69272680418696542</v>
      </c>
      <c r="Q55" s="31">
        <v>25</v>
      </c>
      <c r="R55" s="17">
        <v>813.38</v>
      </c>
      <c r="S55" s="22">
        <f>$M55/R55</f>
        <v>0.69402985074626866</v>
      </c>
      <c r="T55" s="30">
        <v>25</v>
      </c>
      <c r="U55" s="28">
        <v>781.62</v>
      </c>
      <c r="V55" s="29">
        <f t="shared" si="22"/>
        <v>0.72223075151608196</v>
      </c>
      <c r="W55" s="31">
        <v>25</v>
      </c>
      <c r="X55" s="17">
        <v>812.05</v>
      </c>
      <c r="Y55" s="22">
        <f>$M55/X55</f>
        <v>0.69516655378363401</v>
      </c>
      <c r="Z55" s="30">
        <v>25</v>
      </c>
      <c r="AA55" s="28">
        <v>669.78</v>
      </c>
      <c r="AB55" s="29">
        <f t="shared" si="23"/>
        <v>0.84282898862313005</v>
      </c>
      <c r="AC55" s="31">
        <v>25</v>
      </c>
      <c r="AD55" s="17">
        <v>742.38</v>
      </c>
      <c r="AE55" s="22">
        <f>$M55/AD55</f>
        <v>0.76040572213691104</v>
      </c>
      <c r="AF55" s="30">
        <v>25</v>
      </c>
      <c r="AG55" s="28">
        <v>670.24</v>
      </c>
      <c r="AH55" s="29">
        <f t="shared" si="24"/>
        <v>0.84225053712103126</v>
      </c>
    </row>
    <row r="56" spans="1:34" x14ac:dyDescent="0.25">
      <c r="A56">
        <f t="shared" si="20"/>
        <v>12</v>
      </c>
      <c r="B56">
        <f t="shared" si="9"/>
        <v>3</v>
      </c>
      <c r="E56" s="27"/>
    </row>
    <row r="57" spans="1:34" x14ac:dyDescent="0.25">
      <c r="A57">
        <f t="shared" si="20"/>
        <v>13</v>
      </c>
      <c r="B57">
        <f t="shared" si="9"/>
        <v>0</v>
      </c>
      <c r="E57" s="27"/>
      <c r="K57" t="s">
        <v>69</v>
      </c>
      <c r="L57" s="32">
        <f t="shared" ref="L57:AH57" si="28">AVERAGE(L46:L54)</f>
        <v>24.444444444444443</v>
      </c>
      <c r="M57" s="2">
        <f t="shared" si="28"/>
        <v>1006.2955555555556</v>
      </c>
      <c r="N57" s="30">
        <f t="shared" si="28"/>
        <v>25.333333333333332</v>
      </c>
      <c r="O57" s="28">
        <f t="shared" si="28"/>
        <v>798.25222222222214</v>
      </c>
      <c r="P57" s="29">
        <f t="shared" si="28"/>
        <v>1.263713786077975</v>
      </c>
      <c r="Q57" s="31">
        <f t="shared" si="28"/>
        <v>25</v>
      </c>
      <c r="R57" s="17">
        <f t="shared" si="28"/>
        <v>833.19111111111101</v>
      </c>
      <c r="S57" s="22">
        <f t="shared" si="28"/>
        <v>1.2113689391098166</v>
      </c>
      <c r="T57" s="30">
        <f t="shared" si="28"/>
        <v>25</v>
      </c>
      <c r="U57" s="28">
        <f t="shared" si="28"/>
        <v>854.99999999999989</v>
      </c>
      <c r="V57" s="29">
        <f t="shared" si="28"/>
        <v>1.1785300978256048</v>
      </c>
      <c r="W57" s="31">
        <f t="shared" si="28"/>
        <v>25</v>
      </c>
      <c r="X57" s="17">
        <f t="shared" si="28"/>
        <v>877.66111111111104</v>
      </c>
      <c r="Y57" s="22">
        <f t="shared" si="28"/>
        <v>1.1483036032103069</v>
      </c>
      <c r="Z57" s="30">
        <f t="shared" si="28"/>
        <v>24</v>
      </c>
      <c r="AA57" s="28">
        <f t="shared" si="28"/>
        <v>656.84222222222218</v>
      </c>
      <c r="AB57" s="29">
        <f t="shared" si="28"/>
        <v>1.5360246071553425</v>
      </c>
      <c r="AC57" s="31">
        <f t="shared" si="28"/>
        <v>25.333333333333332</v>
      </c>
      <c r="AD57" s="17">
        <f t="shared" si="28"/>
        <v>635.83777777777777</v>
      </c>
      <c r="AE57" s="22">
        <f t="shared" si="28"/>
        <v>1.5921164529543235</v>
      </c>
      <c r="AF57" s="30">
        <f t="shared" si="28"/>
        <v>25.333333333333332</v>
      </c>
      <c r="AG57" s="28">
        <f t="shared" si="28"/>
        <v>629.23333333333323</v>
      </c>
      <c r="AH57" s="29">
        <f t="shared" si="28"/>
        <v>1.6034019293148387</v>
      </c>
    </row>
    <row r="58" spans="1:34" x14ac:dyDescent="0.25">
      <c r="A58">
        <f t="shared" si="20"/>
        <v>13</v>
      </c>
      <c r="B58">
        <f t="shared" si="9"/>
        <v>1</v>
      </c>
      <c r="E58" s="27"/>
    </row>
    <row r="59" spans="1:34" x14ac:dyDescent="0.25">
      <c r="A59">
        <f t="shared" si="20"/>
        <v>13</v>
      </c>
      <c r="B59">
        <f t="shared" si="9"/>
        <v>2</v>
      </c>
      <c r="E59" s="27"/>
    </row>
    <row r="60" spans="1:34" x14ac:dyDescent="0.25">
      <c r="A60">
        <f t="shared" si="20"/>
        <v>13</v>
      </c>
      <c r="B60">
        <f t="shared" si="9"/>
        <v>3</v>
      </c>
      <c r="E60" s="27"/>
    </row>
    <row r="61" spans="1:34" x14ac:dyDescent="0.25">
      <c r="A61">
        <f t="shared" si="20"/>
        <v>14</v>
      </c>
      <c r="B61">
        <f t="shared" si="9"/>
        <v>0</v>
      </c>
      <c r="E61" s="27"/>
    </row>
    <row r="62" spans="1:34" x14ac:dyDescent="0.25">
      <c r="A62">
        <f t="shared" si="20"/>
        <v>14</v>
      </c>
      <c r="B62">
        <f t="shared" si="9"/>
        <v>1</v>
      </c>
      <c r="E62" s="27"/>
    </row>
    <row r="63" spans="1:34" x14ac:dyDescent="0.25">
      <c r="A63">
        <f t="shared" si="20"/>
        <v>14</v>
      </c>
      <c r="B63">
        <f t="shared" si="9"/>
        <v>2</v>
      </c>
      <c r="E63" s="27"/>
    </row>
    <row r="64" spans="1:34" x14ac:dyDescent="0.25">
      <c r="A64">
        <f t="shared" si="20"/>
        <v>14</v>
      </c>
      <c r="B64">
        <f t="shared" si="9"/>
        <v>3</v>
      </c>
      <c r="E64" s="27"/>
    </row>
    <row r="65" spans="1:5" x14ac:dyDescent="0.25">
      <c r="A65">
        <f t="shared" si="20"/>
        <v>15</v>
      </c>
      <c r="B65">
        <f t="shared" si="9"/>
        <v>0</v>
      </c>
      <c r="E65" s="27"/>
    </row>
    <row r="66" spans="1:5" x14ac:dyDescent="0.25">
      <c r="A66">
        <f t="shared" si="20"/>
        <v>15</v>
      </c>
      <c r="B66">
        <f t="shared" si="9"/>
        <v>1</v>
      </c>
      <c r="E66" s="27"/>
    </row>
    <row r="67" spans="1:5" x14ac:dyDescent="0.25">
      <c r="A67">
        <f t="shared" si="20"/>
        <v>15</v>
      </c>
      <c r="B67">
        <f t="shared" si="9"/>
        <v>2</v>
      </c>
      <c r="E67" s="27"/>
    </row>
    <row r="68" spans="1:5" x14ac:dyDescent="0.25">
      <c r="A68">
        <f t="shared" si="20"/>
        <v>15</v>
      </c>
      <c r="B68">
        <f t="shared" si="9"/>
        <v>3</v>
      </c>
      <c r="E68" s="27"/>
    </row>
    <row r="69" spans="1:5" x14ac:dyDescent="0.25">
      <c r="A69">
        <f t="shared" si="20"/>
        <v>16</v>
      </c>
      <c r="B69">
        <f t="shared" si="9"/>
        <v>0</v>
      </c>
      <c r="E69" s="27"/>
    </row>
    <row r="70" spans="1:5" x14ac:dyDescent="0.25">
      <c r="A70">
        <f t="shared" si="20"/>
        <v>16</v>
      </c>
      <c r="B70">
        <f t="shared" si="9"/>
        <v>1</v>
      </c>
      <c r="E70" s="27"/>
    </row>
    <row r="71" spans="1:5" x14ac:dyDescent="0.25">
      <c r="A71">
        <f t="shared" si="20"/>
        <v>16</v>
      </c>
      <c r="B71">
        <f t="shared" si="9"/>
        <v>2</v>
      </c>
      <c r="E71" s="27"/>
    </row>
    <row r="72" spans="1:5" x14ac:dyDescent="0.25">
      <c r="A72">
        <f t="shared" si="20"/>
        <v>16</v>
      </c>
      <c r="B72">
        <f t="shared" si="9"/>
        <v>3</v>
      </c>
      <c r="E72" s="27"/>
    </row>
    <row r="73" spans="1:5" x14ac:dyDescent="0.25">
      <c r="A73">
        <f t="shared" si="20"/>
        <v>17</v>
      </c>
      <c r="B73">
        <f t="shared" si="9"/>
        <v>0</v>
      </c>
      <c r="E73" s="27"/>
    </row>
    <row r="74" spans="1:5" x14ac:dyDescent="0.25">
      <c r="A74">
        <f t="shared" si="20"/>
        <v>17</v>
      </c>
      <c r="B74">
        <f t="shared" ref="B74:B128" si="29">B70</f>
        <v>1</v>
      </c>
      <c r="E74" s="27"/>
    </row>
    <row r="75" spans="1:5" x14ac:dyDescent="0.25">
      <c r="A75">
        <f t="shared" si="20"/>
        <v>17</v>
      </c>
      <c r="B75">
        <f t="shared" si="29"/>
        <v>2</v>
      </c>
      <c r="E75" s="27"/>
    </row>
    <row r="76" spans="1:5" x14ac:dyDescent="0.25">
      <c r="A76">
        <f t="shared" si="20"/>
        <v>17</v>
      </c>
      <c r="B76">
        <f t="shared" si="29"/>
        <v>3</v>
      </c>
      <c r="E76" s="27"/>
    </row>
    <row r="77" spans="1:5" x14ac:dyDescent="0.25">
      <c r="A77">
        <f t="shared" si="20"/>
        <v>18</v>
      </c>
      <c r="B77">
        <f t="shared" si="29"/>
        <v>0</v>
      </c>
      <c r="E77" s="27"/>
    </row>
    <row r="78" spans="1:5" x14ac:dyDescent="0.25">
      <c r="A78">
        <f t="shared" si="20"/>
        <v>18</v>
      </c>
      <c r="B78">
        <f t="shared" si="29"/>
        <v>1</v>
      </c>
      <c r="E78" s="27"/>
    </row>
    <row r="79" spans="1:5" x14ac:dyDescent="0.25">
      <c r="A79">
        <f t="shared" si="20"/>
        <v>18</v>
      </c>
      <c r="B79">
        <f t="shared" si="29"/>
        <v>2</v>
      </c>
      <c r="E79" s="27"/>
    </row>
    <row r="80" spans="1:5" x14ac:dyDescent="0.25">
      <c r="A80">
        <f t="shared" si="20"/>
        <v>18</v>
      </c>
      <c r="B80">
        <f t="shared" si="29"/>
        <v>3</v>
      </c>
      <c r="E80" s="27"/>
    </row>
    <row r="81" spans="1:5" x14ac:dyDescent="0.25">
      <c r="A81">
        <f t="shared" si="20"/>
        <v>19</v>
      </c>
      <c r="B81">
        <f t="shared" si="29"/>
        <v>0</v>
      </c>
      <c r="E81" s="27"/>
    </row>
    <row r="82" spans="1:5" x14ac:dyDescent="0.25">
      <c r="A82">
        <f t="shared" si="20"/>
        <v>19</v>
      </c>
      <c r="B82">
        <f t="shared" si="29"/>
        <v>1</v>
      </c>
      <c r="E82" s="27"/>
    </row>
    <row r="83" spans="1:5" x14ac:dyDescent="0.25">
      <c r="A83">
        <f t="shared" si="20"/>
        <v>19</v>
      </c>
      <c r="B83">
        <f t="shared" si="29"/>
        <v>2</v>
      </c>
      <c r="E83" s="27"/>
    </row>
    <row r="84" spans="1:5" x14ac:dyDescent="0.25">
      <c r="A84">
        <f t="shared" si="20"/>
        <v>19</v>
      </c>
      <c r="B84">
        <f t="shared" si="29"/>
        <v>3</v>
      </c>
      <c r="E84" s="27"/>
    </row>
    <row r="85" spans="1:5" x14ac:dyDescent="0.25">
      <c r="A85">
        <f t="shared" si="20"/>
        <v>20</v>
      </c>
      <c r="B85">
        <f t="shared" si="29"/>
        <v>0</v>
      </c>
      <c r="E85" s="27"/>
    </row>
    <row r="86" spans="1:5" x14ac:dyDescent="0.25">
      <c r="A86">
        <f t="shared" si="20"/>
        <v>20</v>
      </c>
      <c r="B86">
        <f t="shared" si="29"/>
        <v>1</v>
      </c>
      <c r="E86" s="27"/>
    </row>
    <row r="87" spans="1:5" x14ac:dyDescent="0.25">
      <c r="A87">
        <f t="shared" si="20"/>
        <v>20</v>
      </c>
      <c r="B87">
        <f t="shared" si="29"/>
        <v>2</v>
      </c>
      <c r="E87" s="27"/>
    </row>
    <row r="88" spans="1:5" x14ac:dyDescent="0.25">
      <c r="A88">
        <f t="shared" si="20"/>
        <v>20</v>
      </c>
      <c r="B88">
        <f t="shared" si="29"/>
        <v>3</v>
      </c>
      <c r="E88" s="27"/>
    </row>
    <row r="89" spans="1:5" x14ac:dyDescent="0.25">
      <c r="A89">
        <f t="shared" si="20"/>
        <v>21</v>
      </c>
      <c r="B89">
        <f t="shared" si="29"/>
        <v>0</v>
      </c>
      <c r="E89" s="27"/>
    </row>
    <row r="90" spans="1:5" x14ac:dyDescent="0.25">
      <c r="A90">
        <f t="shared" si="20"/>
        <v>21</v>
      </c>
      <c r="B90">
        <f t="shared" si="29"/>
        <v>1</v>
      </c>
      <c r="E90" s="27"/>
    </row>
    <row r="91" spans="1:5" x14ac:dyDescent="0.25">
      <c r="A91">
        <f t="shared" si="20"/>
        <v>21</v>
      </c>
      <c r="B91">
        <f t="shared" si="29"/>
        <v>2</v>
      </c>
      <c r="E91" s="27"/>
    </row>
    <row r="92" spans="1:5" x14ac:dyDescent="0.25">
      <c r="A92">
        <f t="shared" si="20"/>
        <v>21</v>
      </c>
      <c r="B92">
        <f t="shared" si="29"/>
        <v>3</v>
      </c>
      <c r="E92" s="27"/>
    </row>
    <row r="93" spans="1:5" x14ac:dyDescent="0.25">
      <c r="A93">
        <f t="shared" si="20"/>
        <v>22</v>
      </c>
      <c r="B93">
        <f t="shared" si="29"/>
        <v>0</v>
      </c>
      <c r="E93" s="27"/>
    </row>
    <row r="94" spans="1:5" x14ac:dyDescent="0.25">
      <c r="A94">
        <f t="shared" si="20"/>
        <v>22</v>
      </c>
      <c r="B94">
        <f t="shared" si="29"/>
        <v>1</v>
      </c>
      <c r="E94" s="27"/>
    </row>
    <row r="95" spans="1:5" x14ac:dyDescent="0.25">
      <c r="A95">
        <f t="shared" si="20"/>
        <v>22</v>
      </c>
      <c r="B95">
        <f t="shared" si="29"/>
        <v>2</v>
      </c>
      <c r="E95" s="27"/>
    </row>
    <row r="96" spans="1:5" x14ac:dyDescent="0.25">
      <c r="A96">
        <f t="shared" si="20"/>
        <v>22</v>
      </c>
      <c r="B96">
        <f t="shared" si="29"/>
        <v>3</v>
      </c>
      <c r="E96" s="27"/>
    </row>
    <row r="97" spans="1:5" x14ac:dyDescent="0.25">
      <c r="A97">
        <f t="shared" si="20"/>
        <v>23</v>
      </c>
      <c r="B97">
        <f t="shared" si="29"/>
        <v>0</v>
      </c>
      <c r="E97" s="27"/>
    </row>
    <row r="98" spans="1:5" x14ac:dyDescent="0.25">
      <c r="A98">
        <f t="shared" si="20"/>
        <v>23</v>
      </c>
      <c r="B98">
        <f t="shared" si="29"/>
        <v>1</v>
      </c>
      <c r="E98" s="27"/>
    </row>
    <row r="99" spans="1:5" x14ac:dyDescent="0.25">
      <c r="A99">
        <f t="shared" si="20"/>
        <v>23</v>
      </c>
      <c r="B99">
        <f t="shared" si="29"/>
        <v>2</v>
      </c>
      <c r="E99" s="27"/>
    </row>
    <row r="100" spans="1:5" x14ac:dyDescent="0.25">
      <c r="A100">
        <f>A96+1</f>
        <v>23</v>
      </c>
      <c r="B100">
        <f t="shared" si="29"/>
        <v>3</v>
      </c>
      <c r="E100" s="27"/>
    </row>
    <row r="101" spans="1:5" x14ac:dyDescent="0.25">
      <c r="A101">
        <f t="shared" ref="A101:A128" si="30">A97+1</f>
        <v>24</v>
      </c>
      <c r="B101">
        <f t="shared" si="29"/>
        <v>0</v>
      </c>
      <c r="E101" s="27"/>
    </row>
    <row r="102" spans="1:5" x14ac:dyDescent="0.25">
      <c r="A102">
        <f t="shared" si="30"/>
        <v>24</v>
      </c>
      <c r="B102">
        <f t="shared" si="29"/>
        <v>1</v>
      </c>
      <c r="E102" s="27"/>
    </row>
    <row r="103" spans="1:5" x14ac:dyDescent="0.25">
      <c r="A103">
        <f t="shared" si="30"/>
        <v>24</v>
      </c>
      <c r="B103">
        <f t="shared" si="29"/>
        <v>2</v>
      </c>
      <c r="E103" s="27"/>
    </row>
    <row r="104" spans="1:5" x14ac:dyDescent="0.25">
      <c r="A104">
        <f t="shared" si="30"/>
        <v>24</v>
      </c>
      <c r="B104">
        <f t="shared" si="29"/>
        <v>3</v>
      </c>
      <c r="E104" s="27"/>
    </row>
    <row r="105" spans="1:5" x14ac:dyDescent="0.25">
      <c r="A105">
        <f t="shared" si="30"/>
        <v>25</v>
      </c>
      <c r="B105">
        <f t="shared" si="29"/>
        <v>0</v>
      </c>
      <c r="E105" s="27"/>
    </row>
    <row r="106" spans="1:5" x14ac:dyDescent="0.25">
      <c r="A106">
        <f t="shared" si="30"/>
        <v>25</v>
      </c>
      <c r="B106">
        <f t="shared" si="29"/>
        <v>1</v>
      </c>
      <c r="E106" s="27"/>
    </row>
    <row r="107" spans="1:5" x14ac:dyDescent="0.25">
      <c r="A107">
        <f t="shared" si="30"/>
        <v>25</v>
      </c>
      <c r="B107">
        <f t="shared" si="29"/>
        <v>2</v>
      </c>
      <c r="E107" s="27"/>
    </row>
    <row r="108" spans="1:5" x14ac:dyDescent="0.25">
      <c r="A108">
        <f t="shared" si="30"/>
        <v>25</v>
      </c>
      <c r="B108">
        <f t="shared" si="29"/>
        <v>3</v>
      </c>
      <c r="E108" s="27"/>
    </row>
    <row r="109" spans="1:5" x14ac:dyDescent="0.25">
      <c r="A109">
        <f t="shared" si="30"/>
        <v>26</v>
      </c>
      <c r="B109">
        <f t="shared" si="29"/>
        <v>0</v>
      </c>
      <c r="E109" s="27"/>
    </row>
    <row r="110" spans="1:5" x14ac:dyDescent="0.25">
      <c r="A110">
        <f t="shared" si="30"/>
        <v>26</v>
      </c>
      <c r="B110">
        <f t="shared" si="29"/>
        <v>1</v>
      </c>
      <c r="E110" s="27"/>
    </row>
    <row r="111" spans="1:5" x14ac:dyDescent="0.25">
      <c r="A111">
        <f t="shared" si="30"/>
        <v>26</v>
      </c>
      <c r="B111">
        <f t="shared" si="29"/>
        <v>2</v>
      </c>
      <c r="E111" s="27"/>
    </row>
    <row r="112" spans="1:5" x14ac:dyDescent="0.25">
      <c r="A112">
        <f t="shared" si="30"/>
        <v>26</v>
      </c>
      <c r="B112">
        <f t="shared" si="29"/>
        <v>3</v>
      </c>
      <c r="E112" s="27"/>
    </row>
    <row r="113" spans="1:5" x14ac:dyDescent="0.25">
      <c r="A113">
        <f t="shared" si="30"/>
        <v>27</v>
      </c>
      <c r="B113">
        <f t="shared" si="29"/>
        <v>0</v>
      </c>
      <c r="E113" s="27"/>
    </row>
    <row r="114" spans="1:5" x14ac:dyDescent="0.25">
      <c r="A114">
        <f t="shared" si="30"/>
        <v>27</v>
      </c>
      <c r="B114">
        <f t="shared" si="29"/>
        <v>1</v>
      </c>
      <c r="E114" s="27"/>
    </row>
    <row r="115" spans="1:5" x14ac:dyDescent="0.25">
      <c r="A115">
        <f t="shared" si="30"/>
        <v>27</v>
      </c>
      <c r="B115">
        <f t="shared" si="29"/>
        <v>2</v>
      </c>
      <c r="E115" s="27"/>
    </row>
    <row r="116" spans="1:5" x14ac:dyDescent="0.25">
      <c r="A116">
        <f t="shared" si="30"/>
        <v>27</v>
      </c>
      <c r="B116">
        <f t="shared" si="29"/>
        <v>3</v>
      </c>
      <c r="E116" s="27"/>
    </row>
    <row r="117" spans="1:5" x14ac:dyDescent="0.25">
      <c r="A117">
        <f t="shared" si="30"/>
        <v>28</v>
      </c>
      <c r="B117">
        <f t="shared" si="29"/>
        <v>0</v>
      </c>
      <c r="E117" s="27"/>
    </row>
    <row r="118" spans="1:5" x14ac:dyDescent="0.25">
      <c r="A118">
        <f t="shared" si="30"/>
        <v>28</v>
      </c>
      <c r="B118">
        <f t="shared" si="29"/>
        <v>1</v>
      </c>
      <c r="E118" s="27"/>
    </row>
    <row r="119" spans="1:5" x14ac:dyDescent="0.25">
      <c r="A119">
        <f t="shared" si="30"/>
        <v>28</v>
      </c>
      <c r="B119">
        <f t="shared" si="29"/>
        <v>2</v>
      </c>
      <c r="E119" s="27"/>
    </row>
    <row r="120" spans="1:5" x14ac:dyDescent="0.25">
      <c r="A120">
        <f t="shared" si="30"/>
        <v>28</v>
      </c>
      <c r="B120">
        <f t="shared" si="29"/>
        <v>3</v>
      </c>
      <c r="E120" s="27"/>
    </row>
    <row r="121" spans="1:5" x14ac:dyDescent="0.25">
      <c r="A121">
        <f t="shared" si="30"/>
        <v>29</v>
      </c>
      <c r="B121">
        <f t="shared" si="29"/>
        <v>0</v>
      </c>
      <c r="E121" s="27"/>
    </row>
    <row r="122" spans="1:5" x14ac:dyDescent="0.25">
      <c r="A122">
        <f t="shared" si="30"/>
        <v>29</v>
      </c>
      <c r="B122">
        <f t="shared" si="29"/>
        <v>1</v>
      </c>
      <c r="E122" s="27"/>
    </row>
    <row r="123" spans="1:5" x14ac:dyDescent="0.25">
      <c r="A123">
        <f t="shared" si="30"/>
        <v>29</v>
      </c>
      <c r="B123">
        <f t="shared" si="29"/>
        <v>2</v>
      </c>
      <c r="E123" s="27"/>
    </row>
    <row r="124" spans="1:5" x14ac:dyDescent="0.25">
      <c r="A124">
        <f t="shared" si="30"/>
        <v>29</v>
      </c>
      <c r="B124">
        <f t="shared" si="29"/>
        <v>3</v>
      </c>
      <c r="E124" s="27"/>
    </row>
    <row r="125" spans="1:5" x14ac:dyDescent="0.25">
      <c r="A125">
        <f t="shared" si="30"/>
        <v>30</v>
      </c>
      <c r="B125">
        <f t="shared" si="29"/>
        <v>0</v>
      </c>
      <c r="E125" s="27"/>
    </row>
    <row r="126" spans="1:5" x14ac:dyDescent="0.25">
      <c r="A126">
        <f t="shared" si="30"/>
        <v>30</v>
      </c>
      <c r="B126">
        <f t="shared" si="29"/>
        <v>1</v>
      </c>
      <c r="E126" s="27"/>
    </row>
    <row r="127" spans="1:5" x14ac:dyDescent="0.25">
      <c r="A127">
        <f t="shared" si="30"/>
        <v>30</v>
      </c>
      <c r="B127">
        <f t="shared" si="29"/>
        <v>2</v>
      </c>
      <c r="E127" s="27"/>
    </row>
    <row r="128" spans="1:5" x14ac:dyDescent="0.25">
      <c r="A128">
        <f t="shared" si="30"/>
        <v>30</v>
      </c>
      <c r="B128">
        <f t="shared" si="29"/>
        <v>3</v>
      </c>
      <c r="E128" s="27"/>
    </row>
    <row r="129" spans="5:5" x14ac:dyDescent="0.25">
      <c r="E129" s="27"/>
    </row>
    <row r="130" spans="5:5" x14ac:dyDescent="0.25">
      <c r="E130" s="27"/>
    </row>
    <row r="131" spans="5:5" x14ac:dyDescent="0.25">
      <c r="E131" s="27"/>
    </row>
    <row r="132" spans="5:5" x14ac:dyDescent="0.25">
      <c r="E132" s="27"/>
    </row>
    <row r="133" spans="5:5" x14ac:dyDescent="0.25">
      <c r="E133" s="27"/>
    </row>
    <row r="134" spans="5:5" x14ac:dyDescent="0.25">
      <c r="E134" s="27"/>
    </row>
    <row r="135" spans="5:5" x14ac:dyDescent="0.25">
      <c r="E135" s="27"/>
    </row>
    <row r="136" spans="5:5" x14ac:dyDescent="0.25">
      <c r="E136" s="27"/>
    </row>
    <row r="137" spans="5:5" x14ac:dyDescent="0.25">
      <c r="E137" s="27"/>
    </row>
    <row r="138" spans="5:5" x14ac:dyDescent="0.25">
      <c r="E138" s="27"/>
    </row>
    <row r="139" spans="5:5" x14ac:dyDescent="0.25">
      <c r="E139" s="27"/>
    </row>
    <row r="140" spans="5:5" x14ac:dyDescent="0.25">
      <c r="E140" s="27"/>
    </row>
    <row r="141" spans="5:5" x14ac:dyDescent="0.25">
      <c r="E141" s="27"/>
    </row>
    <row r="142" spans="5:5" x14ac:dyDescent="0.25">
      <c r="E142" s="27"/>
    </row>
    <row r="143" spans="5:5" x14ac:dyDescent="0.25">
      <c r="E143" s="27"/>
    </row>
    <row r="144" spans="5:5" x14ac:dyDescent="0.25">
      <c r="E144" s="27"/>
    </row>
    <row r="145" spans="5:5" x14ac:dyDescent="0.25">
      <c r="E145" s="27"/>
    </row>
    <row r="146" spans="5:5" x14ac:dyDescent="0.25">
      <c r="E146" s="27"/>
    </row>
    <row r="147" spans="5:5" x14ac:dyDescent="0.25">
      <c r="E147" s="27"/>
    </row>
    <row r="148" spans="5:5" x14ac:dyDescent="0.25">
      <c r="E148" s="27"/>
    </row>
    <row r="149" spans="5:5" x14ac:dyDescent="0.25">
      <c r="E149" s="27"/>
    </row>
    <row r="150" spans="5:5" x14ac:dyDescent="0.25">
      <c r="E150" s="27"/>
    </row>
    <row r="151" spans="5:5" x14ac:dyDescent="0.25">
      <c r="E151" s="27"/>
    </row>
    <row r="152" spans="5:5" x14ac:dyDescent="0.25">
      <c r="E152" s="27"/>
    </row>
    <row r="153" spans="5:5" x14ac:dyDescent="0.25">
      <c r="E153" s="27"/>
    </row>
    <row r="154" spans="5:5" x14ac:dyDescent="0.25">
      <c r="E154" s="27"/>
    </row>
    <row r="155" spans="5:5" x14ac:dyDescent="0.25">
      <c r="E155" s="27"/>
    </row>
    <row r="156" spans="5:5" x14ac:dyDescent="0.25">
      <c r="E156" s="27"/>
    </row>
    <row r="157" spans="5:5" x14ac:dyDescent="0.25">
      <c r="E157" s="27"/>
    </row>
    <row r="158" spans="5:5" x14ac:dyDescent="0.25">
      <c r="E158" s="27"/>
    </row>
    <row r="159" spans="5:5" x14ac:dyDescent="0.25">
      <c r="E159" s="27"/>
    </row>
    <row r="160" spans="5:5" x14ac:dyDescent="0.25">
      <c r="E160" s="27"/>
    </row>
    <row r="161" spans="5:5" x14ac:dyDescent="0.25">
      <c r="E161" s="27"/>
    </row>
    <row r="162" spans="5:5" x14ac:dyDescent="0.25">
      <c r="E162" s="27"/>
    </row>
    <row r="163" spans="5:5" x14ac:dyDescent="0.25">
      <c r="E163" s="27"/>
    </row>
    <row r="164" spans="5:5" x14ac:dyDescent="0.25">
      <c r="E164" s="27"/>
    </row>
    <row r="165" spans="5:5" x14ac:dyDescent="0.25">
      <c r="E165" s="27"/>
    </row>
    <row r="166" spans="5:5" x14ac:dyDescent="0.25">
      <c r="E166" s="27"/>
    </row>
    <row r="167" spans="5:5" x14ac:dyDescent="0.25">
      <c r="E167" s="27"/>
    </row>
    <row r="168" spans="5:5" x14ac:dyDescent="0.25">
      <c r="E168" s="27"/>
    </row>
    <row r="169" spans="5:5" x14ac:dyDescent="0.25">
      <c r="E169" s="27"/>
    </row>
    <row r="170" spans="5:5" x14ac:dyDescent="0.25">
      <c r="E170" s="27"/>
    </row>
    <row r="171" spans="5:5" x14ac:dyDescent="0.25">
      <c r="E171" s="27"/>
    </row>
  </sheetData>
  <sortState ref="C5:E40">
    <sortCondition ref="D5:D40"/>
    <sortCondition ref="C5:C40"/>
  </sortState>
  <mergeCells count="93">
    <mergeCell ref="AF1:AH1"/>
    <mergeCell ref="AF2:AF3"/>
    <mergeCell ref="AG2:AG3"/>
    <mergeCell ref="AH2:AH3"/>
    <mergeCell ref="Z1:AB1"/>
    <mergeCell ref="Z2:Z3"/>
    <mergeCell ref="AA2:AA3"/>
    <mergeCell ref="AB2:AB3"/>
    <mergeCell ref="AC1:AE1"/>
    <mergeCell ref="AC2:AC3"/>
    <mergeCell ref="AD2:AD3"/>
    <mergeCell ref="AE2:AE3"/>
    <mergeCell ref="T1:V1"/>
    <mergeCell ref="T2:T3"/>
    <mergeCell ref="U2:U3"/>
    <mergeCell ref="V2:V3"/>
    <mergeCell ref="W1:Y1"/>
    <mergeCell ref="W2:W3"/>
    <mergeCell ref="X2:X3"/>
    <mergeCell ref="Y2:Y3"/>
    <mergeCell ref="Q1:S1"/>
    <mergeCell ref="Q2:Q3"/>
    <mergeCell ref="R2:R3"/>
    <mergeCell ref="S2:S3"/>
    <mergeCell ref="N1:P1"/>
    <mergeCell ref="N2:N3"/>
    <mergeCell ref="O2:O3"/>
    <mergeCell ref="L1:M1"/>
    <mergeCell ref="L2:L3"/>
    <mergeCell ref="M2:M3"/>
    <mergeCell ref="L21:M21"/>
    <mergeCell ref="N21:P21"/>
    <mergeCell ref="P2:P3"/>
    <mergeCell ref="Q21:S21"/>
    <mergeCell ref="T21:V21"/>
    <mergeCell ref="W21:Y21"/>
    <mergeCell ref="Z21:AB21"/>
    <mergeCell ref="AC21:AE21"/>
    <mergeCell ref="AF21:AH21"/>
    <mergeCell ref="L22:L23"/>
    <mergeCell ref="M22:M23"/>
    <mergeCell ref="N22:N23"/>
    <mergeCell ref="O22:O23"/>
    <mergeCell ref="P22:P23"/>
    <mergeCell ref="Q22:Q23"/>
    <mergeCell ref="R22:R23"/>
    <mergeCell ref="S22:S23"/>
    <mergeCell ref="T22:T23"/>
    <mergeCell ref="U22:U23"/>
    <mergeCell ref="V22:V23"/>
    <mergeCell ref="W22:W23"/>
    <mergeCell ref="X22:X23"/>
    <mergeCell ref="Y22:Y23"/>
    <mergeCell ref="Z22:Z23"/>
    <mergeCell ref="AF22:AF23"/>
    <mergeCell ref="AG22:AG23"/>
    <mergeCell ref="AH22:AH23"/>
    <mergeCell ref="L42:M42"/>
    <mergeCell ref="N42:P42"/>
    <mergeCell ref="Q42:S42"/>
    <mergeCell ref="T42:V42"/>
    <mergeCell ref="W42:Y42"/>
    <mergeCell ref="Z42:AB42"/>
    <mergeCell ref="AC42:AE42"/>
    <mergeCell ref="AF42:AH42"/>
    <mergeCell ref="AA22:AA23"/>
    <mergeCell ref="AB22:AB23"/>
    <mergeCell ref="AC22:AC23"/>
    <mergeCell ref="AD22:AD23"/>
    <mergeCell ref="AE22:AE23"/>
    <mergeCell ref="L43:L44"/>
    <mergeCell ref="M43:M44"/>
    <mergeCell ref="N43:N44"/>
    <mergeCell ref="O43:O44"/>
    <mergeCell ref="P43:P44"/>
    <mergeCell ref="Q43:Q44"/>
    <mergeCell ref="R43:R44"/>
    <mergeCell ref="S43:S44"/>
    <mergeCell ref="T43:T44"/>
    <mergeCell ref="U43:U44"/>
    <mergeCell ref="V43:V44"/>
    <mergeCell ref="W43:W44"/>
    <mergeCell ref="X43:X44"/>
    <mergeCell ref="Y43:Y44"/>
    <mergeCell ref="Z43:Z44"/>
    <mergeCell ref="AF43:AF44"/>
    <mergeCell ref="AG43:AG44"/>
    <mergeCell ref="AH43:AH44"/>
    <mergeCell ref="AA43:AA44"/>
    <mergeCell ref="AB43:AB44"/>
    <mergeCell ref="AC43:AC44"/>
    <mergeCell ref="AD43:AD44"/>
    <mergeCell ref="AE43:AE4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M33"/>
  <sheetViews>
    <sheetView workbookViewId="0">
      <selection activeCell="K2" sqref="K2:L2"/>
    </sheetView>
  </sheetViews>
  <sheetFormatPr defaultRowHeight="15" x14ac:dyDescent="0.25"/>
  <sheetData>
    <row r="2" spans="7:13" x14ac:dyDescent="0.25">
      <c r="G2">
        <v>418</v>
      </c>
      <c r="H2" t="s">
        <v>70</v>
      </c>
      <c r="I2">
        <v>756</v>
      </c>
      <c r="K2">
        <f>SUM(G2:G33)</f>
        <v>18960</v>
      </c>
      <c r="L2">
        <f>SUM(I2:I33)</f>
        <v>29480</v>
      </c>
    </row>
    <row r="3" spans="7:13" x14ac:dyDescent="0.25">
      <c r="G3">
        <v>418</v>
      </c>
      <c r="H3" t="s">
        <v>70</v>
      </c>
      <c r="I3">
        <v>756</v>
      </c>
      <c r="M3">
        <f>(L2+K2)/L2</f>
        <v>1.6431478968792401</v>
      </c>
    </row>
    <row r="4" spans="7:13" x14ac:dyDescent="0.25">
      <c r="G4">
        <v>576</v>
      </c>
      <c r="H4" t="s">
        <v>70</v>
      </c>
      <c r="I4">
        <v>828</v>
      </c>
    </row>
    <row r="5" spans="7:13" x14ac:dyDescent="0.25">
      <c r="G5">
        <v>576</v>
      </c>
      <c r="H5" t="s">
        <v>70</v>
      </c>
      <c r="I5">
        <v>828</v>
      </c>
    </row>
    <row r="6" spans="7:13" x14ac:dyDescent="0.25">
      <c r="G6">
        <v>594</v>
      </c>
      <c r="H6" t="s">
        <v>70</v>
      </c>
      <c r="I6">
        <v>870</v>
      </c>
    </row>
    <row r="7" spans="7:13" x14ac:dyDescent="0.25">
      <c r="G7">
        <v>594</v>
      </c>
      <c r="H7" t="s">
        <v>70</v>
      </c>
      <c r="I7">
        <v>870</v>
      </c>
    </row>
    <row r="8" spans="7:13" x14ac:dyDescent="0.25">
      <c r="G8">
        <v>614</v>
      </c>
      <c r="H8" t="s">
        <v>70</v>
      </c>
      <c r="I8">
        <v>930</v>
      </c>
    </row>
    <row r="9" spans="7:13" x14ac:dyDescent="0.25">
      <c r="G9">
        <v>614</v>
      </c>
      <c r="H9" t="s">
        <v>70</v>
      </c>
      <c r="I9">
        <v>930</v>
      </c>
    </row>
    <row r="10" spans="7:13" x14ac:dyDescent="0.25">
      <c r="G10">
        <v>635</v>
      </c>
      <c r="H10" t="s">
        <v>70</v>
      </c>
      <c r="I10">
        <v>975</v>
      </c>
    </row>
    <row r="11" spans="7:13" x14ac:dyDescent="0.25">
      <c r="G11">
        <v>635</v>
      </c>
      <c r="H11" t="s">
        <v>70</v>
      </c>
      <c r="I11">
        <v>975</v>
      </c>
    </row>
    <row r="12" spans="7:13" x14ac:dyDescent="0.25">
      <c r="G12">
        <v>636</v>
      </c>
      <c r="H12" t="s">
        <v>70</v>
      </c>
      <c r="I12">
        <v>984</v>
      </c>
    </row>
    <row r="13" spans="7:13" x14ac:dyDescent="0.25">
      <c r="G13">
        <v>636</v>
      </c>
      <c r="H13" t="s">
        <v>70</v>
      </c>
      <c r="I13">
        <v>984</v>
      </c>
    </row>
    <row r="14" spans="7:13" x14ac:dyDescent="0.25">
      <c r="G14">
        <v>647</v>
      </c>
      <c r="H14" t="s">
        <v>70</v>
      </c>
      <c r="I14">
        <v>1001</v>
      </c>
    </row>
    <row r="15" spans="7:13" x14ac:dyDescent="0.25">
      <c r="G15">
        <v>647</v>
      </c>
      <c r="H15" t="s">
        <v>70</v>
      </c>
      <c r="I15">
        <v>1001</v>
      </c>
    </row>
    <row r="16" spans="7:13" x14ac:dyDescent="0.25">
      <c r="G16">
        <v>620</v>
      </c>
      <c r="H16" t="s">
        <v>70</v>
      </c>
      <c r="I16">
        <v>1026</v>
      </c>
    </row>
    <row r="17" spans="7:9" x14ac:dyDescent="0.25">
      <c r="G17">
        <v>620</v>
      </c>
      <c r="H17" t="s">
        <v>70</v>
      </c>
      <c r="I17">
        <v>1026</v>
      </c>
    </row>
    <row r="18" spans="7:9" x14ac:dyDescent="0.25">
      <c r="G18">
        <v>620</v>
      </c>
      <c r="H18" t="s">
        <v>70</v>
      </c>
      <c r="I18">
        <v>1026</v>
      </c>
    </row>
    <row r="19" spans="7:9" x14ac:dyDescent="0.25">
      <c r="G19">
        <v>620</v>
      </c>
      <c r="H19" t="s">
        <v>70</v>
      </c>
      <c r="I19">
        <v>1026</v>
      </c>
    </row>
    <row r="20" spans="7:9" x14ac:dyDescent="0.25">
      <c r="G20">
        <v>647</v>
      </c>
      <c r="H20" t="s">
        <v>70</v>
      </c>
      <c r="I20">
        <v>1001</v>
      </c>
    </row>
    <row r="21" spans="7:9" x14ac:dyDescent="0.25">
      <c r="G21">
        <v>647</v>
      </c>
      <c r="H21" t="s">
        <v>70</v>
      </c>
      <c r="I21">
        <v>1001</v>
      </c>
    </row>
    <row r="22" spans="7:9" x14ac:dyDescent="0.25">
      <c r="G22">
        <v>636</v>
      </c>
      <c r="H22" t="s">
        <v>70</v>
      </c>
      <c r="I22">
        <v>984</v>
      </c>
    </row>
    <row r="23" spans="7:9" x14ac:dyDescent="0.25">
      <c r="G23">
        <v>636</v>
      </c>
      <c r="H23" t="s">
        <v>70</v>
      </c>
      <c r="I23">
        <v>984</v>
      </c>
    </row>
    <row r="24" spans="7:9" x14ac:dyDescent="0.25">
      <c r="G24">
        <v>635</v>
      </c>
      <c r="H24" t="s">
        <v>70</v>
      </c>
      <c r="I24">
        <v>975</v>
      </c>
    </row>
    <row r="25" spans="7:9" x14ac:dyDescent="0.25">
      <c r="G25">
        <v>635</v>
      </c>
      <c r="H25" t="s">
        <v>70</v>
      </c>
      <c r="I25">
        <v>975</v>
      </c>
    </row>
    <row r="26" spans="7:9" x14ac:dyDescent="0.25">
      <c r="G26">
        <v>614</v>
      </c>
      <c r="H26" t="s">
        <v>70</v>
      </c>
      <c r="I26">
        <v>930</v>
      </c>
    </row>
    <row r="27" spans="7:9" x14ac:dyDescent="0.25">
      <c r="G27">
        <v>614</v>
      </c>
      <c r="H27" t="s">
        <v>70</v>
      </c>
      <c r="I27">
        <v>930</v>
      </c>
    </row>
    <row r="28" spans="7:9" x14ac:dyDescent="0.25">
      <c r="G28">
        <v>594</v>
      </c>
      <c r="H28" t="s">
        <v>70</v>
      </c>
      <c r="I28">
        <v>870</v>
      </c>
    </row>
    <row r="29" spans="7:9" x14ac:dyDescent="0.25">
      <c r="G29">
        <v>594</v>
      </c>
      <c r="H29" t="s">
        <v>70</v>
      </c>
      <c r="I29">
        <v>870</v>
      </c>
    </row>
    <row r="30" spans="7:9" x14ac:dyDescent="0.25">
      <c r="G30">
        <v>576</v>
      </c>
      <c r="H30" t="s">
        <v>70</v>
      </c>
      <c r="I30">
        <v>828</v>
      </c>
    </row>
    <row r="31" spans="7:9" x14ac:dyDescent="0.25">
      <c r="G31">
        <v>576</v>
      </c>
      <c r="H31" t="s">
        <v>70</v>
      </c>
      <c r="I31">
        <v>828</v>
      </c>
    </row>
    <row r="32" spans="7:9" x14ac:dyDescent="0.25">
      <c r="G32">
        <v>418</v>
      </c>
      <c r="H32" t="s">
        <v>70</v>
      </c>
      <c r="I32">
        <v>756</v>
      </c>
    </row>
    <row r="33" spans="7:9" x14ac:dyDescent="0.25">
      <c r="G33">
        <v>418</v>
      </c>
      <c r="H33" t="s">
        <v>70</v>
      </c>
      <c r="I33">
        <v>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L48"/>
  <sheetViews>
    <sheetView tabSelected="1" topLeftCell="I4" zoomScale="80" zoomScaleNormal="80" workbookViewId="0">
      <selection activeCell="P38" sqref="P38:P39"/>
    </sheetView>
  </sheetViews>
  <sheetFormatPr defaultRowHeight="15" x14ac:dyDescent="0.25"/>
  <cols>
    <col min="1" max="1" width="13.28515625" customWidth="1"/>
  </cols>
  <sheetData>
    <row r="4" spans="1:38" x14ac:dyDescent="0.25">
      <c r="I4" t="s">
        <v>28</v>
      </c>
      <c r="J4" s="7" t="s">
        <v>29</v>
      </c>
      <c r="K4" s="33" t="s">
        <v>30</v>
      </c>
      <c r="L4" s="33"/>
      <c r="M4" s="33"/>
      <c r="N4" s="33"/>
      <c r="O4" s="35" t="s">
        <v>31</v>
      </c>
      <c r="P4" s="35"/>
      <c r="Q4" s="35"/>
      <c r="R4" s="35"/>
      <c r="S4" s="33" t="s">
        <v>32</v>
      </c>
      <c r="T4" s="33"/>
      <c r="U4" s="33"/>
      <c r="V4" s="33"/>
      <c r="W4" s="35" t="s">
        <v>33</v>
      </c>
      <c r="X4" s="35"/>
      <c r="Y4" s="35"/>
      <c r="Z4" s="35"/>
      <c r="AA4" s="33" t="s">
        <v>34</v>
      </c>
      <c r="AB4" s="33"/>
      <c r="AC4" s="33"/>
      <c r="AD4" s="33"/>
      <c r="AE4" s="35" t="s">
        <v>35</v>
      </c>
      <c r="AF4" s="35"/>
      <c r="AG4" s="35"/>
      <c r="AH4" s="35"/>
      <c r="AI4" s="33" t="s">
        <v>36</v>
      </c>
      <c r="AJ4" s="33"/>
      <c r="AK4" s="33"/>
      <c r="AL4" s="33"/>
    </row>
    <row r="5" spans="1:38" x14ac:dyDescent="0.25">
      <c r="H5" t="s">
        <v>37</v>
      </c>
      <c r="J5" s="8" t="s">
        <v>41</v>
      </c>
      <c r="K5" s="34" t="s">
        <v>41</v>
      </c>
      <c r="L5" s="34"/>
      <c r="M5" s="36" t="s">
        <v>38</v>
      </c>
      <c r="N5" s="36"/>
      <c r="O5" s="37" t="s">
        <v>41</v>
      </c>
      <c r="P5" s="37"/>
      <c r="Q5" s="35" t="s">
        <v>38</v>
      </c>
      <c r="R5" s="35"/>
      <c r="S5" s="34" t="s">
        <v>41</v>
      </c>
      <c r="T5" s="34"/>
      <c r="U5" s="33" t="s">
        <v>38</v>
      </c>
      <c r="V5" s="33"/>
      <c r="W5" s="37" t="s">
        <v>41</v>
      </c>
      <c r="X5" s="37"/>
      <c r="Y5" s="35" t="s">
        <v>38</v>
      </c>
      <c r="Z5" s="35"/>
      <c r="AA5" s="34" t="s">
        <v>41</v>
      </c>
      <c r="AB5" s="34"/>
      <c r="AC5" s="33" t="s">
        <v>38</v>
      </c>
      <c r="AD5" s="33"/>
      <c r="AE5" s="37" t="s">
        <v>41</v>
      </c>
      <c r="AF5" s="37"/>
      <c r="AG5" s="35" t="s">
        <v>38</v>
      </c>
      <c r="AH5" s="35"/>
      <c r="AI5" s="34" t="s">
        <v>41</v>
      </c>
      <c r="AJ5" s="34"/>
      <c r="AK5" s="33" t="s">
        <v>38</v>
      </c>
      <c r="AL5" s="33"/>
    </row>
    <row r="6" spans="1:38" x14ac:dyDescent="0.25">
      <c r="J6" s="8" t="s">
        <v>42</v>
      </c>
      <c r="K6" s="11" t="s">
        <v>42</v>
      </c>
      <c r="L6" s="15" t="s">
        <v>43</v>
      </c>
      <c r="M6" s="20" t="s">
        <v>39</v>
      </c>
      <c r="N6" s="20" t="s">
        <v>40</v>
      </c>
      <c r="O6" s="13" t="s">
        <v>42</v>
      </c>
      <c r="P6" s="18" t="s">
        <v>43</v>
      </c>
      <c r="Q6" s="23" t="s">
        <v>39</v>
      </c>
      <c r="R6" s="23" t="s">
        <v>40</v>
      </c>
      <c r="S6" s="11" t="s">
        <v>42</v>
      </c>
      <c r="T6" s="15" t="s">
        <v>43</v>
      </c>
      <c r="U6" s="20" t="s">
        <v>39</v>
      </c>
      <c r="V6" s="20" t="s">
        <v>40</v>
      </c>
      <c r="W6" s="13" t="s">
        <v>42</v>
      </c>
      <c r="X6" s="18" t="s">
        <v>43</v>
      </c>
      <c r="Y6" s="23" t="s">
        <v>39</v>
      </c>
      <c r="Z6" s="23" t="s">
        <v>40</v>
      </c>
      <c r="AA6" s="11" t="s">
        <v>42</v>
      </c>
      <c r="AB6" s="15" t="s">
        <v>43</v>
      </c>
      <c r="AC6" s="20" t="s">
        <v>39</v>
      </c>
      <c r="AD6" s="20" t="s">
        <v>40</v>
      </c>
      <c r="AE6" s="13" t="s">
        <v>42</v>
      </c>
      <c r="AF6" s="18" t="s">
        <v>43</v>
      </c>
      <c r="AG6" s="23" t="s">
        <v>39</v>
      </c>
      <c r="AH6" s="23" t="s">
        <v>40</v>
      </c>
      <c r="AI6" s="11" t="s">
        <v>42</v>
      </c>
      <c r="AJ6" s="15" t="s">
        <v>43</v>
      </c>
      <c r="AK6" s="20" t="s">
        <v>39</v>
      </c>
      <c r="AL6" s="20" t="s">
        <v>40</v>
      </c>
    </row>
    <row r="7" spans="1:38" x14ac:dyDescent="0.25">
      <c r="B7" s="38" t="s">
        <v>61</v>
      </c>
      <c r="C7" s="38" t="s">
        <v>38</v>
      </c>
      <c r="D7" s="38"/>
      <c r="I7">
        <v>0</v>
      </c>
      <c r="J7" s="6">
        <v>0.87403200000000003</v>
      </c>
      <c r="K7" s="10">
        <v>0.87403200000000003</v>
      </c>
      <c r="L7" s="14">
        <f>IF(K7="","",IF($J7="","",(K7-$J7)*100000))</f>
        <v>0</v>
      </c>
      <c r="M7" s="19">
        <v>0</v>
      </c>
      <c r="N7" s="19">
        <v>0</v>
      </c>
      <c r="O7" s="12">
        <v>0.87403200000000003</v>
      </c>
      <c r="P7" s="17">
        <f>IF(O7="","",IF($J7="","",(O7-$J7)*100000))</f>
        <v>0</v>
      </c>
      <c r="Q7" s="22">
        <v>0</v>
      </c>
      <c r="R7" s="22">
        <v>0</v>
      </c>
      <c r="S7" s="10">
        <v>0.87403200000000003</v>
      </c>
      <c r="T7" s="14">
        <f>IF(S7="","",IF($J7="","",(S7-$J7)*100000))</f>
        <v>0</v>
      </c>
      <c r="U7" s="19">
        <v>0</v>
      </c>
      <c r="V7" s="19">
        <v>0</v>
      </c>
      <c r="W7" s="12">
        <v>0.87403200000000003</v>
      </c>
      <c r="X7" s="17">
        <f>IF(W7="","",IF($J7="","",(W7-$J7)*100000))</f>
        <v>0</v>
      </c>
      <c r="Y7" s="22">
        <v>0</v>
      </c>
      <c r="Z7" s="22">
        <v>0</v>
      </c>
      <c r="AA7" s="10">
        <v>0.87403200000000003</v>
      </c>
      <c r="AB7" s="14">
        <f>IF(AA7="","",IF($J7="","",(AA7-$J7)*100000))</f>
        <v>0</v>
      </c>
      <c r="AC7" s="19">
        <v>0</v>
      </c>
      <c r="AD7" s="19">
        <v>0</v>
      </c>
      <c r="AE7" s="12">
        <v>0.87403200000000003</v>
      </c>
      <c r="AF7" s="17">
        <f>IF(AE7="","",IF($J7="","",(AE7-$J7)*100000))</f>
        <v>0</v>
      </c>
      <c r="AG7" s="22">
        <v>0</v>
      </c>
      <c r="AH7" s="22">
        <v>0</v>
      </c>
      <c r="AI7" s="10">
        <v>0.87403200000000003</v>
      </c>
      <c r="AJ7" s="14">
        <f>IF(AI7="","",IF($J7="","",(AI7-$J7)*100000))</f>
        <v>0</v>
      </c>
      <c r="AK7" s="19">
        <v>0</v>
      </c>
      <c r="AL7" s="19">
        <v>0</v>
      </c>
    </row>
    <row r="8" spans="1:38" x14ac:dyDescent="0.25">
      <c r="B8" s="38"/>
      <c r="C8" t="s">
        <v>39</v>
      </c>
      <c r="D8" t="s">
        <v>21</v>
      </c>
      <c r="I8">
        <f>I7+1</f>
        <v>1</v>
      </c>
      <c r="J8" s="6">
        <v>0.868502</v>
      </c>
      <c r="K8" s="10">
        <v>0.86499099999999995</v>
      </c>
      <c r="L8" s="14">
        <f t="shared" ref="L8:L37" si="0">IF(K8="","",IF($J8="","",(K8-$J8)*100000))</f>
        <v>-351.10000000000417</v>
      </c>
      <c r="M8" s="19">
        <v>1.665924</v>
      </c>
      <c r="N8" s="19">
        <v>2.5972710000000001</v>
      </c>
      <c r="O8" s="12">
        <v>0.864008</v>
      </c>
      <c r="P8" s="17">
        <f t="shared" ref="P8:P37" si="1">IF(O8="","",IF($J8="","",(O8-$J8)*100000))</f>
        <v>-449.39999999999981</v>
      </c>
      <c r="Q8" s="22">
        <v>3.55382</v>
      </c>
      <c r="R8" s="22">
        <v>5.8259980000000002</v>
      </c>
      <c r="S8" s="10">
        <v>0.86456599999999995</v>
      </c>
      <c r="T8" s="14">
        <f t="shared" ref="T8:T37" si="2">IF(S8="","",IF($J8="","",(S8-$J8)*100000))</f>
        <v>-393.60000000000508</v>
      </c>
      <c r="U8" s="19">
        <v>3.3974350000000002</v>
      </c>
      <c r="V8" s="19">
        <v>6.6701090000000001</v>
      </c>
      <c r="W8" s="12">
        <v>0.86468599999999995</v>
      </c>
      <c r="X8" s="17">
        <f t="shared" ref="X8:X37" si="3">IF(W8="","",IF($J8="","",(W8-$J8)*100000))</f>
        <v>-381.60000000000417</v>
      </c>
      <c r="Y8" s="22">
        <v>3.356811</v>
      </c>
      <c r="Z8" s="22">
        <v>7.4850209999999997</v>
      </c>
      <c r="AA8" s="10">
        <v>0.872444</v>
      </c>
      <c r="AB8" s="14">
        <f t="shared" ref="AB8:AB37" si="4">IF(AA8="","",IF($J8="","",(AA8-$J8)*100000))</f>
        <v>394.2000000000001</v>
      </c>
      <c r="AC8" s="19">
        <v>1.731614</v>
      </c>
      <c r="AD8" s="19">
        <v>2.6076820000000001</v>
      </c>
      <c r="AE8" s="12">
        <v>0.86448199999999997</v>
      </c>
      <c r="AF8" s="17">
        <f t="shared" ref="AF8:AF37" si="5">IF(AE8="","",IF($J8="","",(AE8-$J8)*100000))</f>
        <v>-402.00000000000233</v>
      </c>
      <c r="AG8" s="22">
        <v>2.0255730000000001</v>
      </c>
      <c r="AH8" s="22">
        <v>3.107885</v>
      </c>
      <c r="AI8" s="10">
        <v>0.86730600000000002</v>
      </c>
      <c r="AJ8" s="14">
        <f t="shared" ref="AJ8:AJ37" si="6">IF(AI8="","",IF($J8="","",(AI8-$J8)*100000))</f>
        <v>-119.59999999999749</v>
      </c>
      <c r="AK8" s="19">
        <v>0.68118299999999998</v>
      </c>
      <c r="AL8" s="19">
        <v>1.1828080000000001</v>
      </c>
    </row>
    <row r="9" spans="1:38" x14ac:dyDescent="0.25">
      <c r="A9" t="s">
        <v>34</v>
      </c>
      <c r="B9" s="2">
        <f>AB38</f>
        <v>2193.0863636363633</v>
      </c>
      <c r="C9" s="25">
        <f>AC38</f>
        <v>5.5424621904761908</v>
      </c>
      <c r="D9" s="25">
        <f>AD38</f>
        <v>11.002366809523808</v>
      </c>
      <c r="I9">
        <f t="shared" ref="I9:I37" si="7">I8+1</f>
        <v>2</v>
      </c>
      <c r="J9" s="6">
        <v>0.87207699999999999</v>
      </c>
      <c r="K9" s="10">
        <v>0.87040099999999998</v>
      </c>
      <c r="L9" s="14">
        <f t="shared" si="0"/>
        <v>-167.60000000000107</v>
      </c>
      <c r="M9" s="19">
        <v>0.93740900000000005</v>
      </c>
      <c r="N9" s="19">
        <v>1.4834940000000001</v>
      </c>
      <c r="O9" s="12">
        <v>0.86954100000000001</v>
      </c>
      <c r="P9" s="17">
        <f t="shared" si="1"/>
        <v>-253.59999999999826</v>
      </c>
      <c r="Q9" s="22">
        <v>2.194871</v>
      </c>
      <c r="R9" s="22">
        <v>3.8643010000000002</v>
      </c>
      <c r="S9" s="10">
        <v>0.86972899999999997</v>
      </c>
      <c r="T9" s="14">
        <f t="shared" si="2"/>
        <v>-234.80000000000166</v>
      </c>
      <c r="U9" s="19">
        <v>2.2456550000000002</v>
      </c>
      <c r="V9" s="19">
        <v>4.5736910000000002</v>
      </c>
      <c r="W9" s="12">
        <v>0.86975100000000005</v>
      </c>
      <c r="X9" s="17">
        <f t="shared" si="3"/>
        <v>-232.59999999999391</v>
      </c>
      <c r="Y9" s="22">
        <v>2.2766609999999998</v>
      </c>
      <c r="Z9" s="22">
        <v>5.1309180000000003</v>
      </c>
      <c r="AA9" s="10">
        <v>0.87765700000000002</v>
      </c>
      <c r="AB9" s="14">
        <f t="shared" si="4"/>
        <v>558.00000000000296</v>
      </c>
      <c r="AC9" s="19">
        <v>2.5380180000000001</v>
      </c>
      <c r="AD9" s="19">
        <v>3.7464490000000001</v>
      </c>
      <c r="AE9" s="12">
        <v>0.86975499999999994</v>
      </c>
      <c r="AF9" s="17">
        <f t="shared" si="5"/>
        <v>-232.20000000000462</v>
      </c>
      <c r="AG9" s="22">
        <v>1.5218510000000001</v>
      </c>
      <c r="AH9" s="22">
        <v>2.368153</v>
      </c>
      <c r="AI9" s="10">
        <v>0.87091799999999997</v>
      </c>
      <c r="AJ9" s="14">
        <f t="shared" si="6"/>
        <v>-115.90000000000211</v>
      </c>
      <c r="AK9" s="19">
        <v>0.69877900000000004</v>
      </c>
      <c r="AL9" s="19">
        <v>1.2126840000000001</v>
      </c>
    </row>
    <row r="10" spans="1:38" x14ac:dyDescent="0.25">
      <c r="A10" t="s">
        <v>35</v>
      </c>
      <c r="B10" s="2">
        <f>AF38</f>
        <v>519.50000000000261</v>
      </c>
      <c r="C10" s="25">
        <f>AG38</f>
        <v>2.1112792857142857</v>
      </c>
      <c r="D10" s="25">
        <f>AH38</f>
        <v>4.053032666666665</v>
      </c>
      <c r="I10">
        <f t="shared" si="7"/>
        <v>3</v>
      </c>
      <c r="J10" s="6">
        <v>0.87395100000000003</v>
      </c>
      <c r="K10" s="10">
        <v>0.87308699999999995</v>
      </c>
      <c r="L10" s="14">
        <f t="shared" si="0"/>
        <v>-86.400000000008689</v>
      </c>
      <c r="M10" s="19">
        <v>0.65468199999999999</v>
      </c>
      <c r="N10" s="19">
        <v>1.1871659999999999</v>
      </c>
      <c r="O10" s="12">
        <v>0.87245600000000001</v>
      </c>
      <c r="P10" s="17">
        <f t="shared" si="1"/>
        <v>-149.50000000000242</v>
      </c>
      <c r="Q10" s="22">
        <v>1.5190999999999999</v>
      </c>
      <c r="R10" s="22">
        <v>2.9737100000000001</v>
      </c>
      <c r="S10" s="10">
        <v>0.87251100000000004</v>
      </c>
      <c r="T10" s="14">
        <f t="shared" si="2"/>
        <v>-143.99999999999969</v>
      </c>
      <c r="U10" s="19">
        <v>1.6336489999999999</v>
      </c>
      <c r="V10" s="19">
        <v>3.5177049999999999</v>
      </c>
      <c r="W10" s="12">
        <v>0.87251699999999999</v>
      </c>
      <c r="X10" s="17">
        <f t="shared" si="3"/>
        <v>-143.40000000000464</v>
      </c>
      <c r="Y10" s="22">
        <v>1.673932</v>
      </c>
      <c r="Z10" s="22">
        <v>3.8276590000000001</v>
      </c>
      <c r="AA10" s="10">
        <v>0.88005299999999997</v>
      </c>
      <c r="AB10" s="14">
        <f t="shared" si="4"/>
        <v>610.19999999999413</v>
      </c>
      <c r="AC10" s="19">
        <v>2.5628980000000001</v>
      </c>
      <c r="AD10" s="19">
        <v>3.9336250000000001</v>
      </c>
      <c r="AE10" s="12">
        <v>0.87213799999999997</v>
      </c>
      <c r="AF10" s="17">
        <f t="shared" si="5"/>
        <v>-181.30000000000646</v>
      </c>
      <c r="AG10" s="22">
        <v>1.4426110000000001</v>
      </c>
      <c r="AH10" s="22">
        <v>2.2589229999999998</v>
      </c>
      <c r="AI10" s="10">
        <v>0.87281200000000003</v>
      </c>
      <c r="AJ10" s="14">
        <f t="shared" si="6"/>
        <v>-113.90000000000012</v>
      </c>
      <c r="AK10" s="19">
        <v>0.68271700000000002</v>
      </c>
      <c r="AL10" s="19">
        <v>1.205214</v>
      </c>
    </row>
    <row r="11" spans="1:38" x14ac:dyDescent="0.25">
      <c r="A11" t="s">
        <v>62</v>
      </c>
      <c r="B11" s="2">
        <f>AJ38</f>
        <v>114.05909090909155</v>
      </c>
      <c r="C11" s="25">
        <f>AK38</f>
        <v>0.4542965238095239</v>
      </c>
      <c r="D11" s="25">
        <f>AL38</f>
        <v>0.83646304761904755</v>
      </c>
      <c r="I11">
        <f t="shared" si="7"/>
        <v>4</v>
      </c>
      <c r="J11" s="6">
        <v>0.87717699999999998</v>
      </c>
      <c r="K11" s="10">
        <v>0.87677000000000005</v>
      </c>
      <c r="L11" s="14">
        <f t="shared" si="0"/>
        <v>-40.699999999993523</v>
      </c>
      <c r="M11" s="19">
        <v>0.53048099999999998</v>
      </c>
      <c r="N11" s="19">
        <v>1.083907</v>
      </c>
      <c r="O11" s="12">
        <v>0.87637100000000001</v>
      </c>
      <c r="P11" s="17">
        <f t="shared" si="1"/>
        <v>-80.599999999997337</v>
      </c>
      <c r="Q11" s="22">
        <v>1.100311</v>
      </c>
      <c r="R11" s="22">
        <v>2.4140640000000002</v>
      </c>
      <c r="S11" s="10">
        <v>0.87633799999999995</v>
      </c>
      <c r="T11" s="14">
        <f t="shared" si="2"/>
        <v>-83.900000000003416</v>
      </c>
      <c r="U11" s="19">
        <v>1.250626</v>
      </c>
      <c r="V11" s="19">
        <v>2.8157350000000001</v>
      </c>
      <c r="W11" s="12">
        <v>0.87633700000000003</v>
      </c>
      <c r="X11" s="17">
        <f t="shared" si="3"/>
        <v>-83.999999999995197</v>
      </c>
      <c r="Y11" s="22">
        <v>1.2943659999999999</v>
      </c>
      <c r="Z11" s="22">
        <v>2.9146559999999999</v>
      </c>
      <c r="AA11" s="10">
        <v>0.88299099999999997</v>
      </c>
      <c r="AB11" s="14">
        <f t="shared" si="4"/>
        <v>581.39999999999861</v>
      </c>
      <c r="AC11" s="19">
        <v>2.1042740000000002</v>
      </c>
      <c r="AD11" s="19">
        <v>3.4541900000000001</v>
      </c>
      <c r="AE11" s="12">
        <v>0.87555300000000003</v>
      </c>
      <c r="AF11" s="17">
        <f t="shared" si="5"/>
        <v>-162.39999999999588</v>
      </c>
      <c r="AG11" s="22">
        <v>1.3829039999999999</v>
      </c>
      <c r="AH11" s="22">
        <v>2.176393</v>
      </c>
      <c r="AI11" s="10">
        <v>0.87603799999999998</v>
      </c>
      <c r="AJ11" s="14">
        <f t="shared" si="6"/>
        <v>-113.90000000000012</v>
      </c>
      <c r="AK11" s="19">
        <v>0.67186900000000005</v>
      </c>
      <c r="AL11" s="19">
        <v>1.2063839999999999</v>
      </c>
    </row>
    <row r="12" spans="1:38" x14ac:dyDescent="0.25">
      <c r="A12" t="s">
        <v>30</v>
      </c>
      <c r="B12" s="2">
        <f>L38</f>
        <v>176.42272727272822</v>
      </c>
      <c r="C12" s="25">
        <f>M38</f>
        <v>0.8140463809523808</v>
      </c>
      <c r="D12" s="25">
        <f>N38</f>
        <v>1.5794842380952383</v>
      </c>
      <c r="I12">
        <f t="shared" si="7"/>
        <v>5</v>
      </c>
      <c r="J12" s="6">
        <v>0.88187400000000005</v>
      </c>
      <c r="K12" s="10">
        <v>0.88167700000000004</v>
      </c>
      <c r="L12" s="14">
        <f t="shared" si="0"/>
        <v>-19.700000000000273</v>
      </c>
      <c r="M12" s="19">
        <v>0.49868200000000001</v>
      </c>
      <c r="N12" s="19">
        <v>1.064883</v>
      </c>
      <c r="O12" s="12">
        <v>0.88145600000000002</v>
      </c>
      <c r="P12" s="17">
        <f t="shared" si="1"/>
        <v>-41.800000000002946</v>
      </c>
      <c r="Q12" s="22">
        <v>0.828932</v>
      </c>
      <c r="R12" s="22">
        <v>2.0144869999999999</v>
      </c>
      <c r="S12" s="10">
        <v>0.88136700000000001</v>
      </c>
      <c r="T12" s="14">
        <f t="shared" si="2"/>
        <v>-50.70000000000352</v>
      </c>
      <c r="U12" s="19">
        <v>0.99054600000000004</v>
      </c>
      <c r="V12" s="19">
        <v>2.2684340000000001</v>
      </c>
      <c r="W12" s="12">
        <v>0.88136199999999998</v>
      </c>
      <c r="X12" s="17">
        <f t="shared" si="3"/>
        <v>-51.200000000006796</v>
      </c>
      <c r="Y12" s="22">
        <v>1.0359849999999999</v>
      </c>
      <c r="Z12" s="22">
        <v>2.1625130000000001</v>
      </c>
      <c r="AA12" s="10">
        <v>0.886652</v>
      </c>
      <c r="AB12" s="14">
        <f t="shared" si="4"/>
        <v>477.7999999999949</v>
      </c>
      <c r="AC12" s="19">
        <v>1.4893749999999999</v>
      </c>
      <c r="AD12" s="19">
        <v>2.4328310000000002</v>
      </c>
      <c r="AE12" s="12">
        <v>0.88031099999999995</v>
      </c>
      <c r="AF12" s="17">
        <f t="shared" si="5"/>
        <v>-156.30000000000922</v>
      </c>
      <c r="AG12" s="22">
        <v>1.3018689999999999</v>
      </c>
      <c r="AH12" s="22">
        <v>2.0420449999999999</v>
      </c>
      <c r="AI12" s="10">
        <v>0.88071999999999995</v>
      </c>
      <c r="AJ12" s="14">
        <f t="shared" si="6"/>
        <v>-115.40000000000994</v>
      </c>
      <c r="AK12" s="19">
        <v>0.65926600000000002</v>
      </c>
      <c r="AL12" s="19">
        <v>1.198493</v>
      </c>
    </row>
    <row r="13" spans="1:38" x14ac:dyDescent="0.25">
      <c r="A13" t="s">
        <v>31</v>
      </c>
      <c r="B13" s="2">
        <f>P38</f>
        <v>165.4863636363645</v>
      </c>
      <c r="C13" s="25">
        <f>Q38</f>
        <v>0.89733519047619037</v>
      </c>
      <c r="D13" s="25">
        <f>R38</f>
        <v>1.7817718095238095</v>
      </c>
      <c r="I13">
        <f t="shared" si="7"/>
        <v>6</v>
      </c>
      <c r="J13" s="6">
        <v>0.88820200000000005</v>
      </c>
      <c r="K13" s="10">
        <v>0.88799899999999998</v>
      </c>
      <c r="L13" s="14">
        <f t="shared" si="0"/>
        <v>-20.300000000006424</v>
      </c>
      <c r="M13" s="19">
        <v>0.53344899999999995</v>
      </c>
      <c r="N13" s="19">
        <v>1.0970839999999999</v>
      </c>
      <c r="O13" s="12">
        <v>0.88800400000000002</v>
      </c>
      <c r="P13" s="17">
        <f t="shared" si="1"/>
        <v>-19.800000000003148</v>
      </c>
      <c r="Q13" s="22">
        <v>0.64959299999999998</v>
      </c>
      <c r="R13" s="22">
        <v>1.699773</v>
      </c>
      <c r="S13" s="10">
        <v>0.88788900000000004</v>
      </c>
      <c r="T13" s="14">
        <f t="shared" si="2"/>
        <v>-31.300000000000772</v>
      </c>
      <c r="U13" s="19">
        <v>0.80533200000000005</v>
      </c>
      <c r="V13" s="19">
        <v>1.7963769999999999</v>
      </c>
      <c r="W13" s="12">
        <v>0.88788</v>
      </c>
      <c r="X13" s="17">
        <f t="shared" si="3"/>
        <v>-32.200000000004451</v>
      </c>
      <c r="Y13" s="22">
        <v>0.85167499999999996</v>
      </c>
      <c r="Z13" s="22">
        <v>1.9541200000000001</v>
      </c>
      <c r="AA13" s="10">
        <v>0.89131300000000002</v>
      </c>
      <c r="AB13" s="14">
        <f t="shared" si="4"/>
        <v>311.09999999999746</v>
      </c>
      <c r="AC13" s="19">
        <v>1.6213610000000001</v>
      </c>
      <c r="AD13" s="19">
        <v>3.4464980000000001</v>
      </c>
      <c r="AE13" s="12">
        <v>0.88653800000000005</v>
      </c>
      <c r="AF13" s="17">
        <f t="shared" si="5"/>
        <v>-166.39999999999989</v>
      </c>
      <c r="AG13" s="22">
        <v>1.260027</v>
      </c>
      <c r="AH13" s="22">
        <v>1.975565</v>
      </c>
      <c r="AI13" s="10">
        <v>0.88703799999999999</v>
      </c>
      <c r="AJ13" s="14">
        <f t="shared" si="6"/>
        <v>-116.40000000000539</v>
      </c>
      <c r="AK13" s="19">
        <v>0.63680099999999995</v>
      </c>
      <c r="AL13" s="19">
        <v>1.159664</v>
      </c>
    </row>
    <row r="14" spans="1:38" x14ac:dyDescent="0.25">
      <c r="A14" t="s">
        <v>32</v>
      </c>
      <c r="B14" s="2">
        <f>T38</f>
        <v>147.1636363636392</v>
      </c>
      <c r="C14" s="25">
        <f>U38</f>
        <v>0.87680314285714311</v>
      </c>
      <c r="D14" s="25">
        <f>V38</f>
        <v>1.7465023333333334</v>
      </c>
      <c r="I14">
        <f t="shared" si="7"/>
        <v>7</v>
      </c>
      <c r="J14" s="6">
        <v>0.89634800000000003</v>
      </c>
      <c r="K14" s="10">
        <v>0.89592099999999997</v>
      </c>
      <c r="L14" s="14">
        <f t="shared" si="0"/>
        <v>-42.700000000006625</v>
      </c>
      <c r="M14" s="19">
        <v>0.62876399999999999</v>
      </c>
      <c r="N14" s="19">
        <v>1.1692370000000001</v>
      </c>
      <c r="O14" s="12">
        <v>0.89614300000000002</v>
      </c>
      <c r="P14" s="17">
        <f t="shared" si="1"/>
        <v>-20.500000000001073</v>
      </c>
      <c r="Q14" s="22">
        <v>0.55315499999999995</v>
      </c>
      <c r="R14" s="22">
        <v>1.480124</v>
      </c>
      <c r="S14" s="10">
        <v>0.89603299999999997</v>
      </c>
      <c r="T14" s="14">
        <f t="shared" si="2"/>
        <v>-31.500000000006523</v>
      </c>
      <c r="U14" s="19">
        <v>0.69267400000000001</v>
      </c>
      <c r="V14" s="19">
        <v>1.410093</v>
      </c>
      <c r="W14" s="12">
        <v>0.89602400000000004</v>
      </c>
      <c r="X14" s="17">
        <f t="shared" si="3"/>
        <v>-32.399999999999096</v>
      </c>
      <c r="Y14" s="22">
        <v>0.74074499999999999</v>
      </c>
      <c r="Z14" s="22">
        <v>1.7736719999999999</v>
      </c>
      <c r="AA14" s="10">
        <v>0.89741899999999997</v>
      </c>
      <c r="AB14" s="14">
        <f t="shared" si="4"/>
        <v>107.09999999999332</v>
      </c>
      <c r="AC14" s="19">
        <v>2.6236929999999998</v>
      </c>
      <c r="AD14" s="19">
        <v>6.3434419999999996</v>
      </c>
      <c r="AE14" s="12">
        <v>0.89437699999999998</v>
      </c>
      <c r="AF14" s="17">
        <f t="shared" si="5"/>
        <v>-197.10000000000559</v>
      </c>
      <c r="AG14" s="22">
        <v>1.2833749999999999</v>
      </c>
      <c r="AH14" s="22">
        <v>2.065912</v>
      </c>
      <c r="AI14" s="10">
        <v>0.89520599999999995</v>
      </c>
      <c r="AJ14" s="14">
        <f t="shared" si="6"/>
        <v>-114.20000000000874</v>
      </c>
      <c r="AK14" s="19">
        <v>0.59097900000000003</v>
      </c>
      <c r="AL14" s="19">
        <v>1.061353</v>
      </c>
    </row>
    <row r="15" spans="1:38" x14ac:dyDescent="0.25">
      <c r="A15" t="s">
        <v>33</v>
      </c>
      <c r="B15" s="2">
        <f>X38</f>
        <v>144.90000000000086</v>
      </c>
      <c r="C15" s="25">
        <f>Y38</f>
        <v>0.88969280952380969</v>
      </c>
      <c r="D15" s="25">
        <f>Z38</f>
        <v>1.9044469523809524</v>
      </c>
      <c r="I15">
        <f t="shared" si="7"/>
        <v>8</v>
      </c>
      <c r="J15" s="6">
        <v>0.90665399999999996</v>
      </c>
      <c r="K15" s="10">
        <v>0.90577600000000003</v>
      </c>
      <c r="L15" s="14">
        <f t="shared" si="0"/>
        <v>-87.799999999993446</v>
      </c>
      <c r="M15" s="19">
        <v>0.78931700000000005</v>
      </c>
      <c r="N15" s="19">
        <v>1.2924990000000001</v>
      </c>
      <c r="O15" s="12">
        <v>0.90629800000000005</v>
      </c>
      <c r="P15" s="17">
        <f t="shared" si="1"/>
        <v>-35.599999999991198</v>
      </c>
      <c r="Q15" s="22">
        <v>0.56352999999999998</v>
      </c>
      <c r="R15" s="22">
        <v>1.398145</v>
      </c>
      <c r="S15" s="10">
        <v>0.906227</v>
      </c>
      <c r="T15" s="14">
        <f t="shared" si="2"/>
        <v>-42.699999999995519</v>
      </c>
      <c r="U15" s="19">
        <v>0.68525100000000005</v>
      </c>
      <c r="V15" s="19">
        <v>1.4292020000000001</v>
      </c>
      <c r="W15" s="12">
        <v>0.906219</v>
      </c>
      <c r="X15" s="17">
        <f t="shared" si="3"/>
        <v>-43.499999999996319</v>
      </c>
      <c r="Y15" s="22">
        <v>0.73261799999999999</v>
      </c>
      <c r="Z15" s="22">
        <v>1.6238779999999999</v>
      </c>
      <c r="AA15" s="10">
        <v>0.90574399999999999</v>
      </c>
      <c r="AB15" s="14">
        <f t="shared" si="4"/>
        <v>-90.999999999996646</v>
      </c>
      <c r="AC15" s="19">
        <v>3.5849980000000001</v>
      </c>
      <c r="AD15" s="19">
        <v>8.4689099999999993</v>
      </c>
      <c r="AE15" s="12">
        <v>0.90419000000000005</v>
      </c>
      <c r="AF15" s="17">
        <f t="shared" si="5"/>
        <v>-246.39999999999108</v>
      </c>
      <c r="AG15" s="22">
        <v>1.3653360000000001</v>
      </c>
      <c r="AH15" s="22">
        <v>2.2283179999999998</v>
      </c>
      <c r="AI15" s="10">
        <v>0.90559400000000001</v>
      </c>
      <c r="AJ15" s="14">
        <f t="shared" si="6"/>
        <v>-105.99999999999498</v>
      </c>
      <c r="AK15" s="19">
        <v>0.51865300000000003</v>
      </c>
      <c r="AL15" s="19">
        <v>0.89213699999999996</v>
      </c>
    </row>
    <row r="16" spans="1:38" x14ac:dyDescent="0.25">
      <c r="I16">
        <f t="shared" si="7"/>
        <v>9</v>
      </c>
      <c r="J16" s="6"/>
      <c r="K16" s="10"/>
      <c r="L16" s="14" t="str">
        <f t="shared" si="0"/>
        <v/>
      </c>
      <c r="M16" s="19"/>
      <c r="N16" s="19"/>
      <c r="O16" s="12"/>
      <c r="P16" s="17" t="str">
        <f t="shared" si="1"/>
        <v/>
      </c>
      <c r="Q16" s="22"/>
      <c r="R16" s="22"/>
      <c r="S16" s="10"/>
      <c r="T16" s="14" t="str">
        <f t="shared" si="2"/>
        <v/>
      </c>
      <c r="U16" s="19"/>
      <c r="V16" s="19"/>
      <c r="W16" s="12"/>
      <c r="X16" s="17" t="str">
        <f t="shared" si="3"/>
        <v/>
      </c>
      <c r="Y16" s="22"/>
      <c r="Z16" s="22"/>
      <c r="AA16" s="10"/>
      <c r="AB16" s="14" t="str">
        <f t="shared" si="4"/>
        <v/>
      </c>
      <c r="AC16" s="19"/>
      <c r="AD16" s="19"/>
      <c r="AE16" s="12"/>
      <c r="AF16" s="17" t="str">
        <f t="shared" si="5"/>
        <v/>
      </c>
      <c r="AG16" s="22"/>
      <c r="AH16" s="22"/>
      <c r="AI16" s="10"/>
      <c r="AJ16" s="14" t="str">
        <f t="shared" si="6"/>
        <v/>
      </c>
      <c r="AK16" s="19"/>
      <c r="AL16" s="19"/>
    </row>
    <row r="17" spans="9:38" x14ac:dyDescent="0.25">
      <c r="I17">
        <f t="shared" si="7"/>
        <v>10</v>
      </c>
      <c r="J17" s="6">
        <v>0.93771400000000005</v>
      </c>
      <c r="K17" s="10">
        <v>0.93771400000000005</v>
      </c>
      <c r="L17" s="14">
        <f t="shared" si="0"/>
        <v>0</v>
      </c>
      <c r="M17" s="19">
        <v>0</v>
      </c>
      <c r="N17" s="19">
        <v>0</v>
      </c>
      <c r="O17" s="12">
        <v>0.93771400000000005</v>
      </c>
      <c r="P17" s="17">
        <f t="shared" si="1"/>
        <v>0</v>
      </c>
      <c r="Q17" s="22">
        <v>0</v>
      </c>
      <c r="R17" s="22">
        <v>0</v>
      </c>
      <c r="S17" s="10">
        <v>0.93771400000000005</v>
      </c>
      <c r="T17" s="14">
        <f t="shared" si="2"/>
        <v>0</v>
      </c>
      <c r="U17" s="19">
        <v>0</v>
      </c>
      <c r="V17" s="19">
        <v>0</v>
      </c>
      <c r="W17" s="12">
        <v>0.93771400000000005</v>
      </c>
      <c r="X17" s="17">
        <f t="shared" si="3"/>
        <v>0</v>
      </c>
      <c r="Y17" s="22">
        <v>0</v>
      </c>
      <c r="Z17" s="22">
        <v>0</v>
      </c>
      <c r="AA17" s="10">
        <v>0.93771400000000005</v>
      </c>
      <c r="AB17" s="14">
        <f t="shared" si="4"/>
        <v>0</v>
      </c>
      <c r="AC17" s="19">
        <v>0</v>
      </c>
      <c r="AD17" s="19">
        <v>0</v>
      </c>
      <c r="AE17" s="12">
        <v>0.93771400000000005</v>
      </c>
      <c r="AF17" s="17">
        <f t="shared" si="5"/>
        <v>0</v>
      </c>
      <c r="AG17" s="22">
        <v>0</v>
      </c>
      <c r="AH17" s="22">
        <v>0</v>
      </c>
      <c r="AI17" s="10">
        <v>0.93771400000000005</v>
      </c>
      <c r="AJ17" s="14">
        <f t="shared" si="6"/>
        <v>0</v>
      </c>
      <c r="AK17" s="19">
        <v>0</v>
      </c>
      <c r="AL17" s="19">
        <v>0</v>
      </c>
    </row>
    <row r="18" spans="9:38" x14ac:dyDescent="0.25">
      <c r="I18">
        <f t="shared" si="7"/>
        <v>11</v>
      </c>
      <c r="J18" s="6"/>
      <c r="K18" s="10"/>
      <c r="L18" s="14" t="str">
        <f t="shared" si="0"/>
        <v/>
      </c>
      <c r="M18" s="19"/>
      <c r="N18" s="19"/>
      <c r="O18" s="12"/>
      <c r="P18" s="17" t="str">
        <f t="shared" si="1"/>
        <v/>
      </c>
      <c r="Q18" s="22"/>
      <c r="R18" s="22"/>
      <c r="S18" s="10"/>
      <c r="T18" s="14" t="str">
        <f t="shared" si="2"/>
        <v/>
      </c>
      <c r="U18" s="19"/>
      <c r="V18" s="19"/>
      <c r="W18" s="12"/>
      <c r="X18" s="17" t="str">
        <f t="shared" si="3"/>
        <v/>
      </c>
      <c r="Y18" s="22"/>
      <c r="Z18" s="22"/>
      <c r="AA18" s="10"/>
      <c r="AB18" s="14" t="str">
        <f t="shared" si="4"/>
        <v/>
      </c>
      <c r="AC18" s="19"/>
      <c r="AD18" s="19"/>
      <c r="AE18" s="12"/>
      <c r="AF18" s="17" t="str">
        <f t="shared" si="5"/>
        <v/>
      </c>
      <c r="AG18" s="22"/>
      <c r="AH18" s="22"/>
      <c r="AI18" s="10"/>
      <c r="AJ18" s="14" t="str">
        <f t="shared" si="6"/>
        <v/>
      </c>
      <c r="AK18" s="19"/>
      <c r="AL18" s="19"/>
    </row>
    <row r="19" spans="9:38" x14ac:dyDescent="0.25">
      <c r="I19">
        <f t="shared" si="7"/>
        <v>12</v>
      </c>
      <c r="J19" s="6">
        <v>0.98214000000000001</v>
      </c>
      <c r="K19" s="10">
        <v>0.97913899999999998</v>
      </c>
      <c r="L19" s="14">
        <f t="shared" si="0"/>
        <v>-300.10000000000315</v>
      </c>
      <c r="M19" s="19">
        <v>0.56005199999999999</v>
      </c>
      <c r="N19" s="19">
        <v>1.081183</v>
      </c>
      <c r="O19" s="12">
        <v>0.98039699999999996</v>
      </c>
      <c r="P19" s="17">
        <f t="shared" si="1"/>
        <v>-174.30000000000501</v>
      </c>
      <c r="Q19" s="22">
        <v>0.32199299999999997</v>
      </c>
      <c r="R19" s="22">
        <v>0.68931900000000002</v>
      </c>
      <c r="S19" s="10">
        <v>0.98063900000000004</v>
      </c>
      <c r="T19" s="14">
        <f t="shared" si="2"/>
        <v>-150.09999999999746</v>
      </c>
      <c r="U19" s="19">
        <v>0.32800400000000002</v>
      </c>
      <c r="V19" s="19">
        <v>0.78988599999999998</v>
      </c>
      <c r="W19" s="12">
        <v>0.98063400000000001</v>
      </c>
      <c r="X19" s="17">
        <f t="shared" si="3"/>
        <v>-150.60000000000073</v>
      </c>
      <c r="Y19" s="22">
        <v>0.35736899999999999</v>
      </c>
      <c r="Z19" s="22">
        <v>1.104417</v>
      </c>
      <c r="AA19" s="10">
        <v>0.95208599999999999</v>
      </c>
      <c r="AB19" s="14">
        <f t="shared" si="4"/>
        <v>-3005.4000000000024</v>
      </c>
      <c r="AC19" s="19">
        <v>6.8728360000000004</v>
      </c>
      <c r="AD19" s="19">
        <v>11.169534000000001</v>
      </c>
      <c r="AE19" s="12">
        <v>0.96984899999999996</v>
      </c>
      <c r="AF19" s="17">
        <f t="shared" si="5"/>
        <v>-1229.1000000000051</v>
      </c>
      <c r="AG19" s="22">
        <v>2.070414</v>
      </c>
      <c r="AH19" s="22">
        <v>4.3228960000000001</v>
      </c>
      <c r="AI19" s="10">
        <v>0.97974300000000003</v>
      </c>
      <c r="AJ19" s="14">
        <f t="shared" si="6"/>
        <v>-239.69999999999825</v>
      </c>
      <c r="AK19" s="19">
        <v>0.62182899999999997</v>
      </c>
      <c r="AL19" s="19">
        <v>1.1055470000000001</v>
      </c>
    </row>
    <row r="20" spans="9:38" x14ac:dyDescent="0.25">
      <c r="I20">
        <f t="shared" si="7"/>
        <v>13</v>
      </c>
      <c r="J20" s="6">
        <v>0.99915799999999999</v>
      </c>
      <c r="K20" s="10">
        <v>0.99579700000000004</v>
      </c>
      <c r="L20" s="14">
        <f t="shared" si="0"/>
        <v>-336.09999999999474</v>
      </c>
      <c r="M20" s="19">
        <v>0.60587599999999997</v>
      </c>
      <c r="N20" s="19">
        <v>1.3487279999999999</v>
      </c>
      <c r="O20" s="12">
        <v>0.99692400000000003</v>
      </c>
      <c r="P20" s="17">
        <f t="shared" si="1"/>
        <v>-223.39999999999583</v>
      </c>
      <c r="Q20" s="22">
        <v>0.42699999999999999</v>
      </c>
      <c r="R20" s="22">
        <v>0.86914599999999997</v>
      </c>
      <c r="S20" s="10">
        <v>0.99724699999999999</v>
      </c>
      <c r="T20" s="14">
        <f t="shared" si="2"/>
        <v>-191.0999999999996</v>
      </c>
      <c r="U20" s="19">
        <v>0.39877600000000002</v>
      </c>
      <c r="V20" s="19">
        <v>0.90632100000000004</v>
      </c>
      <c r="W20" s="12">
        <v>0.99726899999999996</v>
      </c>
      <c r="X20" s="17">
        <f t="shared" si="3"/>
        <v>-188.90000000000296</v>
      </c>
      <c r="Y20" s="22">
        <v>0.41298899999999999</v>
      </c>
      <c r="Z20" s="22">
        <v>1.1912689999999999</v>
      </c>
      <c r="AA20" s="10">
        <v>0.96096800000000004</v>
      </c>
      <c r="AB20" s="14">
        <f t="shared" si="4"/>
        <v>-3818.9999999999945</v>
      </c>
      <c r="AC20" s="19">
        <v>7.0138319999999998</v>
      </c>
      <c r="AD20" s="19">
        <v>11.494325999999999</v>
      </c>
      <c r="AE20" s="12">
        <v>0.98676600000000003</v>
      </c>
      <c r="AF20" s="17">
        <f t="shared" si="5"/>
        <v>-1239.199999999996</v>
      </c>
      <c r="AG20" s="22">
        <v>2.3490150000000001</v>
      </c>
      <c r="AH20" s="22">
        <v>5.3447129999999996</v>
      </c>
      <c r="AI20" s="10">
        <v>0.99688600000000005</v>
      </c>
      <c r="AJ20" s="14">
        <f t="shared" si="6"/>
        <v>-227.19999999999408</v>
      </c>
      <c r="AK20" s="19">
        <v>0.56236900000000001</v>
      </c>
      <c r="AL20" s="19">
        <v>1.030745</v>
      </c>
    </row>
    <row r="21" spans="9:38" x14ac:dyDescent="0.25">
      <c r="I21">
        <f t="shared" si="7"/>
        <v>14</v>
      </c>
      <c r="J21" s="6">
        <v>1.0154380000000001</v>
      </c>
      <c r="K21" s="10">
        <v>1.0120400000000001</v>
      </c>
      <c r="L21" s="14">
        <f t="shared" si="0"/>
        <v>-339.80000000000121</v>
      </c>
      <c r="M21" s="19">
        <v>0.64761599999999997</v>
      </c>
      <c r="N21" s="19">
        <v>1.4775370000000001</v>
      </c>
      <c r="O21" s="12">
        <v>1.0129490000000001</v>
      </c>
      <c r="P21" s="17">
        <f t="shared" si="1"/>
        <v>-248.89999999999634</v>
      </c>
      <c r="Q21" s="22">
        <v>0.50436800000000004</v>
      </c>
      <c r="R21" s="22">
        <v>0.98638499999999996</v>
      </c>
      <c r="S21" s="10">
        <v>1.0132969999999999</v>
      </c>
      <c r="T21" s="14">
        <f t="shared" si="2"/>
        <v>-214.10000000001705</v>
      </c>
      <c r="U21" s="19">
        <v>0.45461299999999999</v>
      </c>
      <c r="V21" s="19">
        <v>0.97936900000000005</v>
      </c>
      <c r="W21" s="12">
        <v>1.0133220000000001</v>
      </c>
      <c r="X21" s="17">
        <f t="shared" si="3"/>
        <v>-211.60000000000068</v>
      </c>
      <c r="Y21" s="22">
        <v>0.46140300000000001</v>
      </c>
      <c r="Z21" s="22">
        <v>1.240391</v>
      </c>
      <c r="AA21" s="10">
        <v>0.97133899999999995</v>
      </c>
      <c r="AB21" s="14">
        <f t="shared" si="4"/>
        <v>-4409.9000000000115</v>
      </c>
      <c r="AC21" s="19">
        <v>7.1840140000000003</v>
      </c>
      <c r="AD21" s="19">
        <v>13.027315</v>
      </c>
      <c r="AE21" s="12">
        <v>1.003501</v>
      </c>
      <c r="AF21" s="17">
        <f t="shared" si="5"/>
        <v>-1193.7000000000087</v>
      </c>
      <c r="AG21" s="22">
        <v>2.4803320000000002</v>
      </c>
      <c r="AH21" s="22">
        <v>5.5205659999999996</v>
      </c>
      <c r="AI21" s="10">
        <v>1.0133570000000001</v>
      </c>
      <c r="AJ21" s="14">
        <f t="shared" si="6"/>
        <v>-208.09999999999997</v>
      </c>
      <c r="AK21" s="19">
        <v>0.50303100000000001</v>
      </c>
      <c r="AL21" s="19">
        <v>0.93490700000000004</v>
      </c>
    </row>
    <row r="22" spans="9:38" x14ac:dyDescent="0.25">
      <c r="I22">
        <f t="shared" si="7"/>
        <v>15</v>
      </c>
      <c r="J22" s="6">
        <v>1.0310839999999999</v>
      </c>
      <c r="K22" s="10">
        <v>1.027892</v>
      </c>
      <c r="L22" s="14">
        <f t="shared" si="0"/>
        <v>-319.19999999998618</v>
      </c>
      <c r="M22" s="19">
        <v>0.63846800000000004</v>
      </c>
      <c r="N22" s="19">
        <v>1.4542379999999999</v>
      </c>
      <c r="O22" s="12">
        <v>1.0284690000000001</v>
      </c>
      <c r="P22" s="17">
        <f t="shared" si="1"/>
        <v>-261.49999999998118</v>
      </c>
      <c r="Q22" s="22">
        <v>0.54642000000000002</v>
      </c>
      <c r="R22" s="22">
        <v>1.042055</v>
      </c>
      <c r="S22" s="10">
        <v>1.0288219999999999</v>
      </c>
      <c r="T22" s="14">
        <f t="shared" si="2"/>
        <v>-226.19999999999862</v>
      </c>
      <c r="U22" s="19">
        <v>0.48551</v>
      </c>
      <c r="V22" s="19">
        <v>1.003879</v>
      </c>
      <c r="W22" s="12">
        <v>1.0288489999999999</v>
      </c>
      <c r="X22" s="17">
        <f t="shared" si="3"/>
        <v>-223.49999999999869</v>
      </c>
      <c r="Y22" s="22">
        <v>0.48777500000000001</v>
      </c>
      <c r="Z22" s="22">
        <v>1.2424580000000001</v>
      </c>
      <c r="AA22" s="10">
        <v>0.98358999999999996</v>
      </c>
      <c r="AB22" s="14">
        <f t="shared" si="4"/>
        <v>-4749.3999999999924</v>
      </c>
      <c r="AC22" s="19">
        <v>7.2880770000000004</v>
      </c>
      <c r="AD22" s="19">
        <v>15.028359</v>
      </c>
      <c r="AE22" s="12">
        <v>1.020381</v>
      </c>
      <c r="AF22" s="17">
        <f t="shared" si="5"/>
        <v>-1070.2999999999906</v>
      </c>
      <c r="AG22" s="22">
        <v>2.3079269999999998</v>
      </c>
      <c r="AH22" s="22">
        <v>4.9957390000000004</v>
      </c>
      <c r="AI22" s="10">
        <v>1.0292209999999999</v>
      </c>
      <c r="AJ22" s="14">
        <f t="shared" si="6"/>
        <v>-186.29999999999481</v>
      </c>
      <c r="AK22" s="19">
        <v>0.43984699999999999</v>
      </c>
      <c r="AL22" s="19">
        <v>0.81612700000000005</v>
      </c>
    </row>
    <row r="23" spans="9:38" x14ac:dyDescent="0.25">
      <c r="I23">
        <f t="shared" si="7"/>
        <v>16</v>
      </c>
      <c r="J23" s="6">
        <v>1.046162</v>
      </c>
      <c r="K23" s="10">
        <v>1.0433840000000001</v>
      </c>
      <c r="L23" s="14">
        <f t="shared" si="0"/>
        <v>-277.79999999999472</v>
      </c>
      <c r="M23" s="19">
        <v>0.566554</v>
      </c>
      <c r="N23" s="19">
        <v>1.2951760000000001</v>
      </c>
      <c r="O23" s="12">
        <v>1.043563</v>
      </c>
      <c r="P23" s="17">
        <f t="shared" si="1"/>
        <v>-259.9000000000018</v>
      </c>
      <c r="Q23" s="22">
        <v>0.55091299999999999</v>
      </c>
      <c r="R23" s="22">
        <v>1.029898</v>
      </c>
      <c r="S23" s="10">
        <v>1.043901</v>
      </c>
      <c r="T23" s="14">
        <f t="shared" si="2"/>
        <v>-226.10000000000684</v>
      </c>
      <c r="U23" s="19">
        <v>0.48724400000000001</v>
      </c>
      <c r="V23" s="19">
        <v>0.98668900000000004</v>
      </c>
      <c r="W23" s="12">
        <v>1.04393</v>
      </c>
      <c r="X23" s="17">
        <f t="shared" si="3"/>
        <v>-223.20000000000118</v>
      </c>
      <c r="Y23" s="22">
        <v>0.48698000000000002</v>
      </c>
      <c r="Z23" s="22">
        <v>1.2044539999999999</v>
      </c>
      <c r="AA23" s="10">
        <v>0.99827399999999999</v>
      </c>
      <c r="AB23" s="14">
        <f t="shared" si="4"/>
        <v>-4788.8000000000038</v>
      </c>
      <c r="AC23" s="19">
        <v>7.1619640000000002</v>
      </c>
      <c r="AD23" s="19">
        <v>15.833712</v>
      </c>
      <c r="AE23" s="12">
        <v>1.0371360000000001</v>
      </c>
      <c r="AF23" s="17">
        <f t="shared" si="5"/>
        <v>-902.59999999999786</v>
      </c>
      <c r="AG23" s="22">
        <v>1.933268</v>
      </c>
      <c r="AH23" s="22">
        <v>4.104247</v>
      </c>
      <c r="AI23" s="10">
        <v>1.044546</v>
      </c>
      <c r="AJ23" s="14">
        <f t="shared" si="6"/>
        <v>-161.60000000000619</v>
      </c>
      <c r="AK23" s="19">
        <v>0.37390699999999999</v>
      </c>
      <c r="AL23" s="19">
        <v>0.68097300000000005</v>
      </c>
    </row>
    <row r="24" spans="9:38" x14ac:dyDescent="0.25">
      <c r="I24">
        <f t="shared" si="7"/>
        <v>17</v>
      </c>
      <c r="J24" s="6">
        <v>1.0607519999999999</v>
      </c>
      <c r="K24" s="10">
        <v>1.0585199999999999</v>
      </c>
      <c r="L24" s="14">
        <f t="shared" si="0"/>
        <v>-223.20000000000118</v>
      </c>
      <c r="M24" s="19">
        <v>0.44464799999999999</v>
      </c>
      <c r="N24" s="19">
        <v>1.0432889999999999</v>
      </c>
      <c r="O24" s="12">
        <v>1.0582609999999999</v>
      </c>
      <c r="P24" s="17">
        <f t="shared" si="1"/>
        <v>-249.1000000000021</v>
      </c>
      <c r="Q24" s="22">
        <v>0.51355799999999996</v>
      </c>
      <c r="R24" s="22">
        <v>0.96753800000000001</v>
      </c>
      <c r="S24" s="10">
        <v>1.0585690000000001</v>
      </c>
      <c r="T24" s="14">
        <f t="shared" si="2"/>
        <v>-218.29999999998239</v>
      </c>
      <c r="U24" s="19">
        <v>0.45331900000000003</v>
      </c>
      <c r="V24" s="19">
        <v>0.91498800000000002</v>
      </c>
      <c r="W24" s="12">
        <v>1.058597</v>
      </c>
      <c r="X24" s="17">
        <f t="shared" si="3"/>
        <v>-215.49999999999071</v>
      </c>
      <c r="Y24" s="22">
        <v>0.44963999999999998</v>
      </c>
      <c r="Z24" s="22">
        <v>1.1100159999999999</v>
      </c>
      <c r="AA24" s="10">
        <v>1.0161899999999999</v>
      </c>
      <c r="AB24" s="14">
        <f t="shared" si="4"/>
        <v>-4456.1999999999989</v>
      </c>
      <c r="AC24" s="19">
        <v>6.6408870000000002</v>
      </c>
      <c r="AD24" s="19">
        <v>15.184106</v>
      </c>
      <c r="AE24" s="12">
        <v>1.0536140000000001</v>
      </c>
      <c r="AF24" s="17">
        <f t="shared" si="5"/>
        <v>-713.79999999998665</v>
      </c>
      <c r="AG24" s="22">
        <v>1.4585710000000001</v>
      </c>
      <c r="AH24" s="22">
        <v>3.076387</v>
      </c>
      <c r="AI24" s="10">
        <v>1.0594129999999999</v>
      </c>
      <c r="AJ24" s="14">
        <f t="shared" si="6"/>
        <v>-133.8999999999979</v>
      </c>
      <c r="AK24" s="19">
        <v>0.30671999999999999</v>
      </c>
      <c r="AL24" s="19">
        <v>0.53521200000000002</v>
      </c>
    </row>
    <row r="25" spans="9:38" x14ac:dyDescent="0.25">
      <c r="I25">
        <f t="shared" si="7"/>
        <v>18</v>
      </c>
      <c r="J25" s="6">
        <v>1.075043</v>
      </c>
      <c r="K25" s="10">
        <v>1.0734090000000001</v>
      </c>
      <c r="L25" s="14">
        <f t="shared" si="0"/>
        <v>-163.39999999999134</v>
      </c>
      <c r="M25" s="19">
        <v>0.29683399999999999</v>
      </c>
      <c r="N25" s="19">
        <v>0.75005100000000002</v>
      </c>
      <c r="O25" s="12">
        <v>1.072716</v>
      </c>
      <c r="P25" s="17">
        <f t="shared" si="1"/>
        <v>-232.69999999999681</v>
      </c>
      <c r="Q25" s="22">
        <v>0.45457799999999998</v>
      </c>
      <c r="R25" s="22">
        <v>0.88649100000000003</v>
      </c>
      <c r="S25" s="10">
        <v>1.0729820000000001</v>
      </c>
      <c r="T25" s="14">
        <f t="shared" si="2"/>
        <v>-206.09999999998684</v>
      </c>
      <c r="U25" s="19">
        <v>0.40312500000000001</v>
      </c>
      <c r="V25" s="19">
        <v>0.81501599999999996</v>
      </c>
      <c r="W25" s="12">
        <v>1.0730090000000001</v>
      </c>
      <c r="X25" s="17">
        <f t="shared" si="3"/>
        <v>-203.39999999998693</v>
      </c>
      <c r="Y25" s="22">
        <v>0.40090799999999999</v>
      </c>
      <c r="Z25" s="22">
        <v>0.998525</v>
      </c>
      <c r="AA25" s="10">
        <v>1.0385530000000001</v>
      </c>
      <c r="AB25" s="14">
        <f t="shared" si="4"/>
        <v>-3648.9999999999914</v>
      </c>
      <c r="AC25" s="19">
        <v>5.5621489999999998</v>
      </c>
      <c r="AD25" s="19">
        <v>12.750748</v>
      </c>
      <c r="AE25" s="12">
        <v>1.069895</v>
      </c>
      <c r="AF25" s="17">
        <f t="shared" si="5"/>
        <v>-514.79999999999302</v>
      </c>
      <c r="AG25" s="22">
        <v>0.94803499999999996</v>
      </c>
      <c r="AH25" s="22">
        <v>2.049747</v>
      </c>
      <c r="AI25" s="10">
        <v>1.0740080000000001</v>
      </c>
      <c r="AJ25" s="14">
        <f t="shared" si="6"/>
        <v>-103.49999999998971</v>
      </c>
      <c r="AK25" s="19">
        <v>0.23972199999999999</v>
      </c>
      <c r="AL25" s="19">
        <v>0.38347599999999998</v>
      </c>
    </row>
    <row r="26" spans="9:38" x14ac:dyDescent="0.25">
      <c r="I26">
        <f t="shared" si="7"/>
        <v>19</v>
      </c>
      <c r="J26" s="6"/>
      <c r="K26" s="10"/>
      <c r="L26" s="14" t="str">
        <f t="shared" si="0"/>
        <v/>
      </c>
      <c r="M26" s="19"/>
      <c r="N26" s="19"/>
      <c r="O26" s="12"/>
      <c r="P26" s="17" t="str">
        <f t="shared" si="1"/>
        <v/>
      </c>
      <c r="Q26" s="22"/>
      <c r="R26" s="22"/>
      <c r="S26" s="10"/>
      <c r="T26" s="14" t="str">
        <f t="shared" si="2"/>
        <v/>
      </c>
      <c r="U26" s="19"/>
      <c r="V26" s="19"/>
      <c r="W26" s="12"/>
      <c r="X26" s="17" t="str">
        <f t="shared" si="3"/>
        <v/>
      </c>
      <c r="Y26" s="22"/>
      <c r="Z26" s="22"/>
      <c r="AA26" s="10"/>
      <c r="AB26" s="14" t="str">
        <f t="shared" si="4"/>
        <v/>
      </c>
      <c r="AC26" s="19"/>
      <c r="AD26" s="19"/>
      <c r="AE26" s="12"/>
      <c r="AF26" s="17" t="str">
        <f t="shared" si="5"/>
        <v/>
      </c>
      <c r="AG26" s="22"/>
      <c r="AH26" s="22"/>
      <c r="AI26" s="10"/>
      <c r="AJ26" s="14" t="str">
        <f t="shared" si="6"/>
        <v/>
      </c>
      <c r="AK26" s="19"/>
      <c r="AL26" s="19"/>
    </row>
    <row r="27" spans="9:38" x14ac:dyDescent="0.25">
      <c r="I27">
        <f t="shared" si="7"/>
        <v>20</v>
      </c>
      <c r="J27" s="6">
        <v>1.1057090000000001</v>
      </c>
      <c r="K27" s="10">
        <v>1.1057090000000001</v>
      </c>
      <c r="L27" s="14">
        <f t="shared" si="0"/>
        <v>0</v>
      </c>
      <c r="M27" s="19">
        <v>0</v>
      </c>
      <c r="N27" s="19">
        <v>0</v>
      </c>
      <c r="O27" s="12">
        <v>1.1057090000000001</v>
      </c>
      <c r="P27" s="17">
        <f t="shared" si="1"/>
        <v>0</v>
      </c>
      <c r="Q27" s="22">
        <v>0</v>
      </c>
      <c r="R27" s="22">
        <v>0</v>
      </c>
      <c r="S27" s="10">
        <v>1.1057090000000001</v>
      </c>
      <c r="T27" s="14">
        <f t="shared" si="2"/>
        <v>0</v>
      </c>
      <c r="U27" s="19">
        <v>0</v>
      </c>
      <c r="V27" s="19">
        <v>0</v>
      </c>
      <c r="W27" s="12">
        <v>1.1057090000000001</v>
      </c>
      <c r="X27" s="17">
        <f t="shared" si="3"/>
        <v>0</v>
      </c>
      <c r="Y27" s="22">
        <v>0</v>
      </c>
      <c r="Z27" s="22">
        <v>0</v>
      </c>
      <c r="AA27" s="10">
        <v>1.1057090000000001</v>
      </c>
      <c r="AB27" s="14">
        <f t="shared" si="4"/>
        <v>0</v>
      </c>
      <c r="AC27" s="19">
        <v>0</v>
      </c>
      <c r="AD27" s="19">
        <v>0</v>
      </c>
      <c r="AE27" s="12">
        <v>1.1057090000000001</v>
      </c>
      <c r="AF27" s="17">
        <f t="shared" si="5"/>
        <v>0</v>
      </c>
      <c r="AG27" s="22">
        <v>0</v>
      </c>
      <c r="AH27" s="22">
        <v>0</v>
      </c>
      <c r="AI27" s="10">
        <v>1.1057090000000001</v>
      </c>
      <c r="AJ27" s="14">
        <f t="shared" si="6"/>
        <v>0</v>
      </c>
      <c r="AK27" s="19">
        <v>0</v>
      </c>
      <c r="AL27" s="19">
        <v>0</v>
      </c>
    </row>
    <row r="28" spans="9:38" x14ac:dyDescent="0.25">
      <c r="I28">
        <f t="shared" si="7"/>
        <v>21</v>
      </c>
      <c r="J28" s="6"/>
      <c r="K28" s="10"/>
      <c r="L28" s="14" t="str">
        <f t="shared" si="0"/>
        <v/>
      </c>
      <c r="M28" s="19"/>
      <c r="N28" s="19"/>
      <c r="O28" s="12"/>
      <c r="P28" s="17" t="str">
        <f t="shared" si="1"/>
        <v/>
      </c>
      <c r="Q28" s="22"/>
      <c r="R28" s="22"/>
      <c r="S28" s="10"/>
      <c r="T28" s="14" t="str">
        <f t="shared" si="2"/>
        <v/>
      </c>
      <c r="U28" s="19"/>
      <c r="V28" s="19"/>
      <c r="W28" s="12"/>
      <c r="X28" s="17" t="str">
        <f t="shared" si="3"/>
        <v/>
      </c>
      <c r="Y28" s="22"/>
      <c r="Z28" s="22"/>
      <c r="AA28" s="10"/>
      <c r="AB28" s="14" t="str">
        <f t="shared" si="4"/>
        <v/>
      </c>
      <c r="AC28" s="19"/>
      <c r="AD28" s="19"/>
      <c r="AE28" s="12"/>
      <c r="AF28" s="17" t="str">
        <f t="shared" si="5"/>
        <v/>
      </c>
      <c r="AG28" s="22"/>
      <c r="AH28" s="22"/>
      <c r="AI28" s="10"/>
      <c r="AJ28" s="14" t="str">
        <f t="shared" si="6"/>
        <v/>
      </c>
      <c r="AK28" s="19"/>
      <c r="AL28" s="19"/>
    </row>
    <row r="29" spans="9:38" x14ac:dyDescent="0.25">
      <c r="I29">
        <f t="shared" si="7"/>
        <v>22</v>
      </c>
      <c r="J29" s="6">
        <v>1.1260490000000001</v>
      </c>
      <c r="K29" s="10">
        <v>1.124376</v>
      </c>
      <c r="L29" s="14">
        <f t="shared" si="0"/>
        <v>-167.30000000000356</v>
      </c>
      <c r="M29" s="19">
        <v>1.288014</v>
      </c>
      <c r="N29" s="19">
        <v>2.1098059999999998</v>
      </c>
      <c r="O29" s="12">
        <v>1.1253219999999999</v>
      </c>
      <c r="P29" s="17">
        <f t="shared" si="1"/>
        <v>-72.700000000014427</v>
      </c>
      <c r="Q29" s="22">
        <v>1.064765</v>
      </c>
      <c r="R29" s="22">
        <v>1.8982829999999999</v>
      </c>
      <c r="S29" s="10">
        <v>1.1254789999999999</v>
      </c>
      <c r="T29" s="14">
        <f t="shared" si="2"/>
        <v>-57.000000000018147</v>
      </c>
      <c r="U29" s="19">
        <v>0.95540199999999997</v>
      </c>
      <c r="V29" s="19">
        <v>1.66428</v>
      </c>
      <c r="W29" s="12">
        <v>1.1255109999999999</v>
      </c>
      <c r="X29" s="17">
        <f t="shared" si="3"/>
        <v>-53.800000000014947</v>
      </c>
      <c r="Y29" s="22">
        <v>0.95344799999999996</v>
      </c>
      <c r="Z29" s="22">
        <v>1.7310430000000001</v>
      </c>
      <c r="AA29" s="10">
        <v>1.1096140000000001</v>
      </c>
      <c r="AB29" s="14">
        <f t="shared" si="4"/>
        <v>-1643.4999999999977</v>
      </c>
      <c r="AC29" s="19">
        <v>4.5180309999999997</v>
      </c>
      <c r="AD29" s="19">
        <v>8.5061979999999995</v>
      </c>
      <c r="AE29" s="12">
        <v>1.120811</v>
      </c>
      <c r="AF29" s="17">
        <f t="shared" si="5"/>
        <v>-523.80000000000757</v>
      </c>
      <c r="AG29" s="22">
        <v>3.2798940000000001</v>
      </c>
      <c r="AH29" s="22">
        <v>5.7188340000000002</v>
      </c>
      <c r="AI29" s="10">
        <v>1.1253649999999999</v>
      </c>
      <c r="AJ29" s="14">
        <f t="shared" si="6"/>
        <v>-68.400000000012895</v>
      </c>
      <c r="AK29" s="19">
        <v>0.40005400000000002</v>
      </c>
      <c r="AL29" s="19">
        <v>0.80080499999999999</v>
      </c>
    </row>
    <row r="30" spans="9:38" x14ac:dyDescent="0.25">
      <c r="I30">
        <f t="shared" si="7"/>
        <v>23</v>
      </c>
      <c r="J30" s="6">
        <v>1.1330690000000001</v>
      </c>
      <c r="K30" s="10">
        <v>1.131256</v>
      </c>
      <c r="L30" s="14">
        <f t="shared" si="0"/>
        <v>-181.30000000000646</v>
      </c>
      <c r="M30" s="19">
        <v>1.4398789999999999</v>
      </c>
      <c r="N30" s="19">
        <v>2.5404460000000002</v>
      </c>
      <c r="O30" s="12">
        <v>1.131955</v>
      </c>
      <c r="P30" s="17">
        <f t="shared" si="1"/>
        <v>-111.40000000000595</v>
      </c>
      <c r="Q30" s="22">
        <v>1.1961120000000001</v>
      </c>
      <c r="R30" s="22">
        <v>2.1270120000000001</v>
      </c>
      <c r="S30" s="10">
        <v>1.1321639999999999</v>
      </c>
      <c r="T30" s="14">
        <f t="shared" si="2"/>
        <v>-90.500000000015575</v>
      </c>
      <c r="U30" s="19">
        <v>1.055528</v>
      </c>
      <c r="V30" s="19">
        <v>1.8195950000000001</v>
      </c>
      <c r="W30" s="12">
        <v>1.1322030000000001</v>
      </c>
      <c r="X30" s="17">
        <f t="shared" si="3"/>
        <v>-86.600000000003348</v>
      </c>
      <c r="Y30" s="22">
        <v>1.0474950000000001</v>
      </c>
      <c r="Z30" s="22">
        <v>1.8714440000000001</v>
      </c>
      <c r="AA30" s="10">
        <v>1.1121799999999999</v>
      </c>
      <c r="AB30" s="14">
        <f t="shared" si="4"/>
        <v>-2088.9000000000156</v>
      </c>
      <c r="AC30" s="19">
        <v>6.4431240000000001</v>
      </c>
      <c r="AD30" s="19">
        <v>12.53524</v>
      </c>
      <c r="AE30" s="12">
        <v>1.1280239999999999</v>
      </c>
      <c r="AF30" s="17">
        <f t="shared" si="5"/>
        <v>-504.50000000001882</v>
      </c>
      <c r="AG30" s="22">
        <v>3.7174149999999999</v>
      </c>
      <c r="AH30" s="22">
        <v>6.8938930000000003</v>
      </c>
      <c r="AI30" s="10">
        <v>1.1324259999999999</v>
      </c>
      <c r="AJ30" s="14">
        <f t="shared" si="6"/>
        <v>-64.300000000017121</v>
      </c>
      <c r="AK30" s="19">
        <v>0.37745299999999998</v>
      </c>
      <c r="AL30" s="19">
        <v>0.77003200000000005</v>
      </c>
    </row>
    <row r="31" spans="9:38" x14ac:dyDescent="0.25">
      <c r="I31">
        <f t="shared" si="7"/>
        <v>24</v>
      </c>
      <c r="J31" s="6">
        <v>1.1395090000000001</v>
      </c>
      <c r="K31" s="10">
        <v>1.1377159999999999</v>
      </c>
      <c r="L31" s="14">
        <f t="shared" si="0"/>
        <v>-179.30000000001556</v>
      </c>
      <c r="M31" s="19">
        <v>1.506324</v>
      </c>
      <c r="N31" s="19">
        <v>2.7741250000000002</v>
      </c>
      <c r="O31" s="12">
        <v>1.138199</v>
      </c>
      <c r="P31" s="17">
        <f t="shared" si="1"/>
        <v>-131.00000000001444</v>
      </c>
      <c r="Q31" s="22">
        <v>1.2679640000000001</v>
      </c>
      <c r="R31" s="22">
        <v>2.2692019999999999</v>
      </c>
      <c r="S31" s="10">
        <v>1.138433</v>
      </c>
      <c r="T31" s="14">
        <f t="shared" si="2"/>
        <v>-107.6000000000077</v>
      </c>
      <c r="U31" s="19">
        <v>1.1062479999999999</v>
      </c>
      <c r="V31" s="19">
        <v>1.889502</v>
      </c>
      <c r="W31" s="12">
        <v>1.1384749999999999</v>
      </c>
      <c r="X31" s="17">
        <f t="shared" si="3"/>
        <v>-103.40000000002014</v>
      </c>
      <c r="Y31" s="22">
        <v>1.093669</v>
      </c>
      <c r="Z31" s="22">
        <v>1.921567</v>
      </c>
      <c r="AA31" s="10">
        <v>1.1153120000000001</v>
      </c>
      <c r="AB31" s="14">
        <f t="shared" si="4"/>
        <v>-2419.7000000000025</v>
      </c>
      <c r="AC31" s="19">
        <v>7.9277889999999998</v>
      </c>
      <c r="AD31" s="19">
        <v>15.714869999999999</v>
      </c>
      <c r="AE31" s="12">
        <v>1.1349009999999999</v>
      </c>
      <c r="AF31" s="17">
        <f t="shared" si="5"/>
        <v>-460.80000000001678</v>
      </c>
      <c r="AG31" s="22">
        <v>3.7777530000000001</v>
      </c>
      <c r="AH31" s="22">
        <v>7.2079849999999999</v>
      </c>
      <c r="AI31" s="10">
        <v>1.1389290000000001</v>
      </c>
      <c r="AJ31" s="14">
        <f t="shared" si="6"/>
        <v>-58.000000000002494</v>
      </c>
      <c r="AK31" s="19">
        <v>0.34420899999999999</v>
      </c>
      <c r="AL31" s="19">
        <v>0.70932499999999998</v>
      </c>
    </row>
    <row r="32" spans="9:38" x14ac:dyDescent="0.25">
      <c r="I32">
        <f t="shared" si="7"/>
        <v>25</v>
      </c>
      <c r="J32" s="6">
        <v>1.145492</v>
      </c>
      <c r="K32" s="10">
        <v>1.143813</v>
      </c>
      <c r="L32" s="14">
        <f t="shared" si="0"/>
        <v>-167.89999999999861</v>
      </c>
      <c r="M32" s="19">
        <v>1.45713</v>
      </c>
      <c r="N32" s="19">
        <v>2.7623120000000001</v>
      </c>
      <c r="O32" s="12">
        <v>1.1440589999999999</v>
      </c>
      <c r="P32" s="17">
        <f t="shared" si="1"/>
        <v>-143.30000000000177</v>
      </c>
      <c r="Q32" s="22">
        <v>1.283687</v>
      </c>
      <c r="R32" s="22">
        <v>2.3423310000000002</v>
      </c>
      <c r="S32" s="10">
        <v>1.144298</v>
      </c>
      <c r="T32" s="14">
        <f t="shared" si="2"/>
        <v>-119.39999999999173</v>
      </c>
      <c r="U32" s="19">
        <v>1.1133379999999999</v>
      </c>
      <c r="V32" s="19">
        <v>1.9270149999999999</v>
      </c>
      <c r="W32" s="12">
        <v>1.1443380000000001</v>
      </c>
      <c r="X32" s="17">
        <f t="shared" si="3"/>
        <v>-115.39999999998773</v>
      </c>
      <c r="Y32" s="22">
        <v>1.0982179999999999</v>
      </c>
      <c r="Z32" s="22">
        <v>1.9046019999999999</v>
      </c>
      <c r="AA32" s="10">
        <v>1.119197</v>
      </c>
      <c r="AB32" s="14">
        <f t="shared" si="4"/>
        <v>-2629.4999999999959</v>
      </c>
      <c r="AC32" s="19">
        <v>8.8722080000000005</v>
      </c>
      <c r="AD32" s="19">
        <v>17.82114</v>
      </c>
      <c r="AE32" s="12">
        <v>1.14141</v>
      </c>
      <c r="AF32" s="17">
        <f t="shared" si="5"/>
        <v>-408.19999999999192</v>
      </c>
      <c r="AG32" s="22">
        <v>3.4991430000000001</v>
      </c>
      <c r="AH32" s="22">
        <v>6.7898529999999999</v>
      </c>
      <c r="AI32" s="10">
        <v>1.1449910000000001</v>
      </c>
      <c r="AJ32" s="14">
        <f t="shared" si="6"/>
        <v>-50.099999999986267</v>
      </c>
      <c r="AK32" s="19">
        <v>0.302236</v>
      </c>
      <c r="AL32" s="19">
        <v>0.62497999999999998</v>
      </c>
    </row>
    <row r="33" spans="7:38" x14ac:dyDescent="0.25">
      <c r="I33">
        <f t="shared" si="7"/>
        <v>26</v>
      </c>
      <c r="J33" s="6">
        <v>1.1510670000000001</v>
      </c>
      <c r="K33" s="10">
        <v>1.1495500000000001</v>
      </c>
      <c r="L33" s="14">
        <f t="shared" si="0"/>
        <v>-151.69999999999905</v>
      </c>
      <c r="M33" s="19">
        <v>1.2949949999999999</v>
      </c>
      <c r="N33" s="19">
        <v>2.5171540000000001</v>
      </c>
      <c r="O33" s="12">
        <v>1.149583</v>
      </c>
      <c r="P33" s="17">
        <f t="shared" si="1"/>
        <v>-148.40000000000407</v>
      </c>
      <c r="Q33" s="22">
        <v>1.226121</v>
      </c>
      <c r="R33" s="22">
        <v>2.2948179999999998</v>
      </c>
      <c r="S33" s="10">
        <v>1.1498139999999999</v>
      </c>
      <c r="T33" s="14">
        <f t="shared" si="2"/>
        <v>-125.30000000001706</v>
      </c>
      <c r="U33" s="19">
        <v>1.0605070000000001</v>
      </c>
      <c r="V33" s="19">
        <v>1.8734200000000001</v>
      </c>
      <c r="W33" s="12">
        <v>1.14985</v>
      </c>
      <c r="X33" s="17">
        <f t="shared" si="3"/>
        <v>-121.70000000000236</v>
      </c>
      <c r="Y33" s="22">
        <v>1.0450569999999999</v>
      </c>
      <c r="Z33" s="22">
        <v>1.8093509999999999</v>
      </c>
      <c r="AA33" s="10">
        <v>1.124115</v>
      </c>
      <c r="AB33" s="14">
        <f t="shared" si="4"/>
        <v>-2695.2000000000089</v>
      </c>
      <c r="AC33" s="19">
        <v>9.1554090000000006</v>
      </c>
      <c r="AD33" s="19">
        <v>18.594460000000002</v>
      </c>
      <c r="AE33" s="12">
        <v>1.14751</v>
      </c>
      <c r="AF33" s="17">
        <f t="shared" si="5"/>
        <v>-355.70000000000323</v>
      </c>
      <c r="AG33" s="22">
        <v>2.9949249999999998</v>
      </c>
      <c r="AH33" s="22">
        <v>5.8964980000000002</v>
      </c>
      <c r="AI33" s="10">
        <v>1.1506590000000001</v>
      </c>
      <c r="AJ33" s="14">
        <f t="shared" si="6"/>
        <v>-40.799999999996395</v>
      </c>
      <c r="AK33" s="19">
        <v>0.25441599999999998</v>
      </c>
      <c r="AL33" s="19">
        <v>0.52427000000000001</v>
      </c>
    </row>
    <row r="34" spans="7:38" x14ac:dyDescent="0.25">
      <c r="I34">
        <f t="shared" si="7"/>
        <v>27</v>
      </c>
      <c r="J34" s="6">
        <v>1.1562600000000001</v>
      </c>
      <c r="K34" s="10">
        <v>1.1548909999999999</v>
      </c>
      <c r="L34" s="14">
        <f t="shared" si="0"/>
        <v>-136.90000000001757</v>
      </c>
      <c r="M34" s="19">
        <v>1.050492</v>
      </c>
      <c r="N34" s="19">
        <v>2.1010119999999999</v>
      </c>
      <c r="O34" s="12">
        <v>1.154657</v>
      </c>
      <c r="P34" s="17">
        <f t="shared" si="1"/>
        <v>-160.30000000000211</v>
      </c>
      <c r="Q34" s="22">
        <v>1.1150979999999999</v>
      </c>
      <c r="R34" s="22">
        <v>2.1607449999999999</v>
      </c>
      <c r="S34" s="10">
        <v>1.1548689999999999</v>
      </c>
      <c r="T34" s="14">
        <f t="shared" si="2"/>
        <v>-139.10000000001421</v>
      </c>
      <c r="U34" s="19">
        <v>0.96684000000000003</v>
      </c>
      <c r="V34" s="19">
        <v>1.7401359999999999</v>
      </c>
      <c r="W34" s="12">
        <v>1.1548940000000001</v>
      </c>
      <c r="X34" s="17">
        <f t="shared" si="3"/>
        <v>-136.59999999999783</v>
      </c>
      <c r="Y34" s="22">
        <v>0.95302399999999998</v>
      </c>
      <c r="Z34" s="22">
        <v>1.680447</v>
      </c>
      <c r="AA34" s="10">
        <v>1.130506</v>
      </c>
      <c r="AB34" s="14">
        <f t="shared" si="4"/>
        <v>-2575.4000000000055</v>
      </c>
      <c r="AC34" s="19">
        <v>8.6112149999999996</v>
      </c>
      <c r="AD34" s="19">
        <v>17.679179999999999</v>
      </c>
      <c r="AE34" s="12">
        <v>1.1531769999999999</v>
      </c>
      <c r="AF34" s="17">
        <f t="shared" si="5"/>
        <v>-308.30000000001689</v>
      </c>
      <c r="AG34" s="22">
        <v>2.3666399999999999</v>
      </c>
      <c r="AH34" s="22">
        <v>4.7433810000000003</v>
      </c>
      <c r="AI34" s="10">
        <v>1.1559520000000001</v>
      </c>
      <c r="AJ34" s="14">
        <f t="shared" si="6"/>
        <v>-30.799999999997496</v>
      </c>
      <c r="AK34" s="19">
        <v>0.20321900000000001</v>
      </c>
      <c r="AL34" s="19">
        <v>0.413101</v>
      </c>
    </row>
    <row r="35" spans="7:38" x14ac:dyDescent="0.25">
      <c r="I35">
        <f t="shared" si="7"/>
        <v>28</v>
      </c>
      <c r="J35" s="6">
        <v>1.15679</v>
      </c>
      <c r="K35" s="10">
        <v>1.1555800000000001</v>
      </c>
      <c r="L35" s="14">
        <f t="shared" si="0"/>
        <v>-120.99999999999334</v>
      </c>
      <c r="M35" s="19">
        <v>0.72530799999999995</v>
      </c>
      <c r="N35" s="19">
        <v>1.5358419999999999</v>
      </c>
      <c r="O35" s="12">
        <v>1.15506</v>
      </c>
      <c r="P35" s="17">
        <f t="shared" si="1"/>
        <v>-173.00000000000094</v>
      </c>
      <c r="Q35" s="22">
        <v>0.96196999999999999</v>
      </c>
      <c r="R35" s="22">
        <v>2.0093809999999999</v>
      </c>
      <c r="S35" s="10">
        <v>1.1552480000000001</v>
      </c>
      <c r="T35" s="14">
        <f t="shared" si="2"/>
        <v>-154.19999999999322</v>
      </c>
      <c r="U35" s="19">
        <v>0.84067899999999995</v>
      </c>
      <c r="V35" s="19">
        <v>1.5552159999999999</v>
      </c>
      <c r="W35" s="12">
        <v>1.1552629999999999</v>
      </c>
      <c r="X35" s="17">
        <f t="shared" si="3"/>
        <v>-152.70000000000562</v>
      </c>
      <c r="Y35" s="22">
        <v>0.829592</v>
      </c>
      <c r="Z35" s="22">
        <v>1.5959859999999999</v>
      </c>
      <c r="AA35" s="10">
        <v>1.1349180000000001</v>
      </c>
      <c r="AB35" s="14">
        <f t="shared" si="4"/>
        <v>-2187.1999999999894</v>
      </c>
      <c r="AC35" s="19">
        <v>6.6155540000000004</v>
      </c>
      <c r="AD35" s="19">
        <v>13.88457</v>
      </c>
      <c r="AE35" s="12">
        <v>1.1541889999999999</v>
      </c>
      <c r="AF35" s="17">
        <f t="shared" si="5"/>
        <v>-260.10000000000753</v>
      </c>
      <c r="AG35" s="22">
        <v>1.5955600000000001</v>
      </c>
      <c r="AH35" s="22">
        <v>3.3336380000000001</v>
      </c>
      <c r="AI35" s="10">
        <v>1.156577</v>
      </c>
      <c r="AJ35" s="14">
        <f t="shared" si="6"/>
        <v>-21.300000000001873</v>
      </c>
      <c r="AK35" s="19">
        <v>0.15215100000000001</v>
      </c>
      <c r="AL35" s="19">
        <v>0.30029499999999998</v>
      </c>
    </row>
    <row r="36" spans="7:38" x14ac:dyDescent="0.25">
      <c r="I36">
        <f t="shared" si="7"/>
        <v>29</v>
      </c>
      <c r="J36" s="6"/>
      <c r="K36" s="10"/>
      <c r="L36" s="14" t="str">
        <f t="shared" si="0"/>
        <v/>
      </c>
      <c r="M36" s="19"/>
      <c r="N36" s="19"/>
      <c r="O36" s="12"/>
      <c r="P36" s="17" t="str">
        <f t="shared" si="1"/>
        <v/>
      </c>
      <c r="Q36" s="22"/>
      <c r="R36" s="22"/>
      <c r="S36" s="10"/>
      <c r="T36" s="14" t="str">
        <f t="shared" si="2"/>
        <v/>
      </c>
      <c r="U36" s="19"/>
      <c r="V36" s="19"/>
      <c r="W36" s="12"/>
      <c r="X36" s="17" t="str">
        <f t="shared" si="3"/>
        <v/>
      </c>
      <c r="Y36" s="22"/>
      <c r="Z36" s="22"/>
      <c r="AA36" s="10"/>
      <c r="AB36" s="14" t="str">
        <f t="shared" si="4"/>
        <v/>
      </c>
      <c r="AC36" s="19"/>
      <c r="AD36" s="19"/>
      <c r="AE36" s="12"/>
      <c r="AF36" s="17" t="str">
        <f t="shared" si="5"/>
        <v/>
      </c>
      <c r="AG36" s="22"/>
      <c r="AH36" s="22"/>
      <c r="AI36" s="10"/>
      <c r="AJ36" s="14" t="str">
        <f t="shared" si="6"/>
        <v/>
      </c>
      <c r="AK36" s="19"/>
      <c r="AL36" s="19"/>
    </row>
    <row r="37" spans="7:38" x14ac:dyDescent="0.25">
      <c r="I37">
        <f t="shared" si="7"/>
        <v>30</v>
      </c>
      <c r="J37" s="6">
        <v>1.1696029999999999</v>
      </c>
      <c r="K37" s="10">
        <v>1.1696029999999999</v>
      </c>
      <c r="L37" s="14">
        <f t="shared" si="0"/>
        <v>0</v>
      </c>
      <c r="M37" s="19">
        <v>0</v>
      </c>
      <c r="N37" s="19">
        <v>0</v>
      </c>
      <c r="O37" s="12">
        <v>1.1696029999999999</v>
      </c>
      <c r="P37" s="17">
        <f t="shared" si="1"/>
        <v>0</v>
      </c>
      <c r="Q37" s="22">
        <v>0</v>
      </c>
      <c r="R37" s="22">
        <v>0</v>
      </c>
      <c r="S37" s="10">
        <v>1.1696029999999999</v>
      </c>
      <c r="T37" s="14">
        <f t="shared" si="2"/>
        <v>0</v>
      </c>
      <c r="U37" s="19">
        <v>0</v>
      </c>
      <c r="V37" s="19">
        <v>0</v>
      </c>
      <c r="W37" s="12">
        <v>1.1696029999999999</v>
      </c>
      <c r="X37" s="17">
        <f t="shared" si="3"/>
        <v>0</v>
      </c>
      <c r="Y37" s="22">
        <v>0</v>
      </c>
      <c r="Z37" s="22">
        <v>0</v>
      </c>
      <c r="AA37" s="10">
        <v>1.1696029999999999</v>
      </c>
      <c r="AB37" s="14">
        <f t="shared" si="4"/>
        <v>0</v>
      </c>
      <c r="AC37" s="19">
        <v>0</v>
      </c>
      <c r="AD37" s="19">
        <v>0</v>
      </c>
      <c r="AE37" s="12">
        <v>1.1696029999999999</v>
      </c>
      <c r="AF37" s="17">
        <f t="shared" si="5"/>
        <v>0</v>
      </c>
      <c r="AG37" s="22">
        <v>0</v>
      </c>
      <c r="AH37" s="22">
        <v>0</v>
      </c>
      <c r="AI37" s="10">
        <v>1.1696029999999999</v>
      </c>
      <c r="AJ37" s="14">
        <f t="shared" si="6"/>
        <v>0</v>
      </c>
      <c r="AK37" s="19">
        <v>0</v>
      </c>
      <c r="AL37" s="19">
        <v>0</v>
      </c>
    </row>
    <row r="38" spans="7:38" x14ac:dyDescent="0.25">
      <c r="I38" t="s">
        <v>44</v>
      </c>
      <c r="J38" s="6"/>
      <c r="K38" s="10"/>
      <c r="L38" s="14">
        <f t="array" ref="L38">AVERAGE(ABS(L8:L15),ABS(L19:L25),ABS(L29:L35))</f>
        <v>176.42272727272822</v>
      </c>
      <c r="M38" s="19">
        <f>M39</f>
        <v>0.8140463809523808</v>
      </c>
      <c r="N38" s="19">
        <f t="shared" ref="N38" si="8">N39</f>
        <v>1.5794842380952383</v>
      </c>
      <c r="O38" s="12"/>
      <c r="P38" s="17">
        <f t="array" ref="P38">AVERAGE(ABS(P8:P15),ABS(P19:P25),ABS(P29:P35))</f>
        <v>165.4863636363645</v>
      </c>
      <c r="Q38" s="22">
        <f>Q39</f>
        <v>0.89733519047619037</v>
      </c>
      <c r="R38" s="22">
        <f t="shared" ref="R38" si="9">R39</f>
        <v>1.7817718095238095</v>
      </c>
      <c r="S38" s="10"/>
      <c r="T38" s="14">
        <f t="array" ref="T38">AVERAGE(ABS(T8:T15),ABS(T19:T25),ABS(T29:T35))</f>
        <v>147.1636363636392</v>
      </c>
      <c r="U38" s="19">
        <f>U39</f>
        <v>0.87680314285714311</v>
      </c>
      <c r="V38" s="19">
        <f t="shared" ref="V38" si="10">V39</f>
        <v>1.7465023333333334</v>
      </c>
      <c r="W38" s="12"/>
      <c r="X38" s="17">
        <f t="array" ref="X38">AVERAGE(ABS(X8:X15),ABS(X19:X25),ABS(X29:X35))</f>
        <v>144.90000000000086</v>
      </c>
      <c r="Y38" s="22">
        <f>Y39</f>
        <v>0.88969280952380969</v>
      </c>
      <c r="Z38" s="22">
        <f t="shared" ref="Z38" si="11">Z39</f>
        <v>1.9044469523809524</v>
      </c>
      <c r="AA38" s="10"/>
      <c r="AB38" s="14">
        <f t="array" ref="AB38">AVERAGE(ABS(AB8:AB15),ABS(AB19:AB25),ABS(AB29:AB35))</f>
        <v>2193.0863636363633</v>
      </c>
      <c r="AC38" s="19">
        <f>AC39</f>
        <v>5.5424621904761908</v>
      </c>
      <c r="AD38" s="19">
        <f t="shared" ref="AD38" si="12">AD39</f>
        <v>11.002366809523808</v>
      </c>
      <c r="AE38" s="12"/>
      <c r="AF38" s="17">
        <f t="array" ref="AF38">AVERAGE(ABS(AF8:AF15),ABS(AF19:AF25),ABS(AF29:AF35))</f>
        <v>519.50000000000261</v>
      </c>
      <c r="AG38" s="22">
        <f>AG39</f>
        <v>2.1112792857142857</v>
      </c>
      <c r="AH38" s="22">
        <f t="shared" ref="AH38" si="13">AH39</f>
        <v>4.053032666666665</v>
      </c>
      <c r="AI38" s="10"/>
      <c r="AJ38" s="14">
        <f t="array" ref="AJ38">AVERAGE(ABS(AJ8:AJ15),ABS(AJ19:AJ25),ABS(AJ29:AJ35))</f>
        <v>114.05909090909155</v>
      </c>
      <c r="AK38" s="19">
        <f>AK39</f>
        <v>0.4542965238095239</v>
      </c>
      <c r="AL38" s="19">
        <f t="shared" ref="AL38" si="14">AL39</f>
        <v>0.83646304761904755</v>
      </c>
    </row>
    <row r="39" spans="7:38" x14ac:dyDescent="0.25">
      <c r="I39" t="s">
        <v>46</v>
      </c>
      <c r="J39" s="6"/>
      <c r="K39" s="10"/>
      <c r="L39" s="14">
        <f>AVERAGE(L8:L15,L19:L25,L29:L35)</f>
        <v>-176.42272727272822</v>
      </c>
      <c r="M39" s="19">
        <f>AVERAGE(M9:M15,M19:M25,M29:M35)</f>
        <v>0.8140463809523808</v>
      </c>
      <c r="N39" s="19">
        <f>AVERAGE(N9:N15,N19:N25,N29:N35)</f>
        <v>1.5794842380952383</v>
      </c>
      <c r="O39" s="12"/>
      <c r="P39" s="17">
        <f>AVERAGE(P8:P15,P19:P25,P29:P35)</f>
        <v>-165.4863636363645</v>
      </c>
      <c r="Q39" s="22">
        <f>AVERAGE(Q9:Q15,Q19:Q25,Q29:Q35)</f>
        <v>0.89733519047619037</v>
      </c>
      <c r="R39" s="22">
        <f>AVERAGE(R9:R15,R19:R25,R29:R35)</f>
        <v>1.7817718095238095</v>
      </c>
      <c r="S39" s="10"/>
      <c r="T39" s="14">
        <f>AVERAGE(T8:T15,T19:T25,T29:T35)</f>
        <v>-147.1636363636392</v>
      </c>
      <c r="U39" s="19">
        <f>AVERAGE(U9:U15,U19:U25,U29:U35)</f>
        <v>0.87680314285714311</v>
      </c>
      <c r="V39" s="19">
        <f>AVERAGE(V9:V15,V19:V25,V29:V35)</f>
        <v>1.7465023333333334</v>
      </c>
      <c r="W39" s="12"/>
      <c r="X39" s="17">
        <f>AVERAGE(X8:X15,X19:X25,X29:X35)</f>
        <v>-144.90000000000086</v>
      </c>
      <c r="Y39" s="22">
        <f>AVERAGE(Y9:Y15,Y19:Y25,Y29:Y35)</f>
        <v>0.88969280952380969</v>
      </c>
      <c r="Z39" s="22">
        <f>AVERAGE(Z9:Z15,Z19:Z25,Z29:Z35)</f>
        <v>1.9044469523809524</v>
      </c>
      <c r="AA39" s="10"/>
      <c r="AB39" s="14">
        <f>AVERAGE(AB8:AB15,AB19:AB25,AB29:AB35)</f>
        <v>-1916.7409090909102</v>
      </c>
      <c r="AC39" s="19">
        <f>AVERAGE(AC9:AC15,AC19:AC25,AC29:AC35)</f>
        <v>5.5424621904761908</v>
      </c>
      <c r="AD39" s="19">
        <f>AVERAGE(AD9:AD15,AD19:AD25,AD29:AD35)</f>
        <v>11.002366809523808</v>
      </c>
      <c r="AE39" s="12"/>
      <c r="AF39" s="17">
        <f>AVERAGE(AF8:AF15,AF19:AF25,AF29:AF35)</f>
        <v>-519.50000000000261</v>
      </c>
      <c r="AG39" s="22">
        <f>AVERAGE(AG9:AG15,AG19:AG25,AG29:AG35)</f>
        <v>2.1112792857142857</v>
      </c>
      <c r="AH39" s="22">
        <f>AVERAGE(AH9:AH15,AH19:AH25,AH29:AH35)</f>
        <v>4.053032666666665</v>
      </c>
      <c r="AI39" s="10"/>
      <c r="AJ39" s="14">
        <f>AVERAGE(AJ8:AJ15,AJ19:AJ25,AJ29:AJ35)</f>
        <v>-114.05909090909155</v>
      </c>
      <c r="AK39" s="19">
        <f>AVERAGE(AK9:AK15,AK19:AK25,AK29:AK35)</f>
        <v>0.4542965238095239</v>
      </c>
      <c r="AL39" s="19">
        <f>AVERAGE(AL9:AL15,AL19:AL25,AL29:AL35)</f>
        <v>0.83646304761904755</v>
      </c>
    </row>
    <row r="40" spans="7:38" x14ac:dyDescent="0.25">
      <c r="I40" t="s">
        <v>47</v>
      </c>
      <c r="J40" s="6"/>
      <c r="K40" s="10"/>
      <c r="L40" s="14">
        <f>STDEV(L9:L15)</f>
        <v>52.642912063032178</v>
      </c>
      <c r="M40" s="19"/>
      <c r="N40" s="19"/>
      <c r="O40" s="12"/>
      <c r="P40" s="17">
        <f>STDEV(P9:P15)</f>
        <v>86.907622001207315</v>
      </c>
      <c r="Q40" s="22"/>
      <c r="R40" s="22"/>
      <c r="S40" s="10"/>
      <c r="T40" s="14">
        <f>STDEV(T9:T15)</f>
        <v>75.88628397304781</v>
      </c>
      <c r="U40" s="19"/>
      <c r="V40" s="19"/>
      <c r="W40" s="12"/>
      <c r="X40" s="17">
        <f>STDEV(X9:X15)</f>
        <v>74.757668821457713</v>
      </c>
      <c r="Y40" s="22"/>
      <c r="Z40" s="22"/>
      <c r="AA40" s="10"/>
      <c r="AB40" s="14">
        <f>STDEV(AB9:AB15)</f>
        <v>269.0348295738101</v>
      </c>
      <c r="AC40" s="19"/>
      <c r="AD40" s="19"/>
      <c r="AE40" s="12"/>
      <c r="AF40" s="17">
        <f>STDEV(AF9:AF15)</f>
        <v>35.405729964026285</v>
      </c>
      <c r="AG40" s="22"/>
      <c r="AH40" s="22"/>
      <c r="AI40" s="10"/>
      <c r="AJ40" s="14">
        <f>STDEV(AJ9:AJ15)</f>
        <v>3.5269034037061751</v>
      </c>
      <c r="AK40" s="19"/>
      <c r="AL40" s="19"/>
    </row>
    <row r="47" spans="7:38" x14ac:dyDescent="0.25">
      <c r="G47" s="4"/>
    </row>
    <row r="48" spans="7:38" x14ac:dyDescent="0.25">
      <c r="G48" s="4"/>
    </row>
  </sheetData>
  <mergeCells count="23">
    <mergeCell ref="AI5:AJ5"/>
    <mergeCell ref="AK5:AL5"/>
    <mergeCell ref="S4:V4"/>
    <mergeCell ref="W4:Z4"/>
    <mergeCell ref="AC5:AD5"/>
    <mergeCell ref="AE5:AF5"/>
    <mergeCell ref="AG5:AH5"/>
    <mergeCell ref="AA4:AD4"/>
    <mergeCell ref="AE4:AH4"/>
    <mergeCell ref="B7:B8"/>
    <mergeCell ref="C7:D7"/>
    <mergeCell ref="AI4:AL4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K4:N4"/>
    <mergeCell ref="O4:R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8"/>
  <sheetViews>
    <sheetView zoomScale="85" zoomScaleNormal="85" workbookViewId="0">
      <selection activeCell="L36" sqref="L36:AH36"/>
    </sheetView>
  </sheetViews>
  <sheetFormatPr defaultRowHeight="15" x14ac:dyDescent="0.25"/>
  <cols>
    <col min="5" max="5" width="9.7109375" style="27" customWidth="1"/>
    <col min="12" max="12" width="9.140625" style="32"/>
    <col min="13" max="13" width="9.140625" style="2"/>
    <col min="14" max="14" width="9.140625" style="32"/>
    <col min="15" max="15" width="9.140625" style="2"/>
    <col min="16" max="16" width="9.140625" style="25"/>
    <col min="17" max="17" width="9.140625" style="32"/>
    <col min="18" max="18" width="9.140625" style="2"/>
    <col min="19" max="19" width="9.140625" style="25"/>
    <col min="20" max="20" width="9.140625" style="32"/>
    <col min="21" max="21" width="9.140625" style="2"/>
    <col min="22" max="22" width="9.140625" style="25"/>
    <col min="23" max="23" width="9.140625" style="32"/>
    <col min="24" max="24" width="9.140625" style="2"/>
    <col min="25" max="25" width="9.140625" style="25"/>
    <col min="26" max="26" width="9.140625" style="32"/>
    <col min="27" max="27" width="9.140625" style="2"/>
    <col min="28" max="28" width="9.140625" style="25"/>
    <col min="29" max="29" width="9.140625" style="32"/>
    <col min="30" max="30" width="9.140625" style="2"/>
    <col min="31" max="31" width="9.140625" style="25"/>
    <col min="32" max="32" width="9.140625" style="32"/>
    <col min="33" max="33" width="9.140625" style="2"/>
    <col min="34" max="34" width="9.140625" style="25"/>
  </cols>
  <sheetData>
    <row r="1" spans="1:34" x14ac:dyDescent="0.25">
      <c r="J1" t="s">
        <v>64</v>
      </c>
      <c r="L1" s="38" t="s">
        <v>67</v>
      </c>
      <c r="M1" s="38"/>
      <c r="N1" s="47" t="s">
        <v>30</v>
      </c>
      <c r="O1" s="47"/>
      <c r="P1" s="47"/>
      <c r="Q1" s="35" t="s">
        <v>31</v>
      </c>
      <c r="R1" s="35"/>
      <c r="S1" s="35"/>
      <c r="T1" s="47" t="s">
        <v>32</v>
      </c>
      <c r="U1" s="47"/>
      <c r="V1" s="47"/>
      <c r="W1" s="35" t="s">
        <v>33</v>
      </c>
      <c r="X1" s="35"/>
      <c r="Y1" s="35"/>
      <c r="Z1" s="47" t="s">
        <v>34</v>
      </c>
      <c r="AA1" s="47"/>
      <c r="AB1" s="47"/>
      <c r="AC1" s="35" t="s">
        <v>35</v>
      </c>
      <c r="AD1" s="35"/>
      <c r="AE1" s="35"/>
      <c r="AF1" s="47" t="s">
        <v>62</v>
      </c>
      <c r="AG1" s="47"/>
      <c r="AH1" s="47"/>
    </row>
    <row r="2" spans="1:34" x14ac:dyDescent="0.25">
      <c r="L2" s="45" t="s">
        <v>65</v>
      </c>
      <c r="M2" s="46" t="s">
        <v>66</v>
      </c>
      <c r="N2" s="39" t="s">
        <v>65</v>
      </c>
      <c r="O2" s="40" t="s">
        <v>66</v>
      </c>
      <c r="P2" s="41" t="s">
        <v>68</v>
      </c>
      <c r="Q2" s="42" t="s">
        <v>65</v>
      </c>
      <c r="R2" s="43" t="s">
        <v>66</v>
      </c>
      <c r="S2" s="44" t="s">
        <v>68</v>
      </c>
      <c r="T2" s="39" t="s">
        <v>65</v>
      </c>
      <c r="U2" s="40" t="s">
        <v>66</v>
      </c>
      <c r="V2" s="41" t="s">
        <v>68</v>
      </c>
      <c r="W2" s="42" t="s">
        <v>65</v>
      </c>
      <c r="X2" s="43" t="s">
        <v>66</v>
      </c>
      <c r="Y2" s="44" t="s">
        <v>68</v>
      </c>
      <c r="Z2" s="39" t="s">
        <v>65</v>
      </c>
      <c r="AA2" s="40" t="s">
        <v>66</v>
      </c>
      <c r="AB2" s="41" t="s">
        <v>68</v>
      </c>
      <c r="AC2" s="42" t="s">
        <v>65</v>
      </c>
      <c r="AD2" s="43" t="s">
        <v>66</v>
      </c>
      <c r="AE2" s="44" t="s">
        <v>68</v>
      </c>
      <c r="AF2" s="39" t="s">
        <v>65</v>
      </c>
      <c r="AG2" s="40" t="s">
        <v>66</v>
      </c>
      <c r="AH2" s="41" t="s">
        <v>68</v>
      </c>
    </row>
    <row r="3" spans="1:34" x14ac:dyDescent="0.25">
      <c r="L3" s="45"/>
      <c r="M3" s="46"/>
      <c r="N3" s="39"/>
      <c r="O3" s="40"/>
      <c r="P3" s="41"/>
      <c r="Q3" s="42"/>
      <c r="R3" s="43"/>
      <c r="S3" s="44"/>
      <c r="T3" s="39"/>
      <c r="U3" s="40"/>
      <c r="V3" s="41"/>
      <c r="W3" s="42"/>
      <c r="X3" s="43"/>
      <c r="Y3" s="44"/>
      <c r="Z3" s="39"/>
      <c r="AA3" s="40"/>
      <c r="AB3" s="41"/>
      <c r="AC3" s="42"/>
      <c r="AD3" s="43"/>
      <c r="AE3" s="44"/>
      <c r="AF3" s="39"/>
      <c r="AG3" s="40"/>
      <c r="AH3" s="41"/>
    </row>
    <row r="4" spans="1:34" x14ac:dyDescent="0.25">
      <c r="H4">
        <v>0</v>
      </c>
      <c r="I4">
        <v>21</v>
      </c>
      <c r="K4">
        <v>0</v>
      </c>
      <c r="L4" s="32">
        <v>33</v>
      </c>
      <c r="M4" s="2">
        <v>392.27</v>
      </c>
      <c r="N4" s="30">
        <v>33</v>
      </c>
      <c r="O4" s="28">
        <v>543.70000000000005</v>
      </c>
      <c r="P4" s="29">
        <f>$M4/O4</f>
        <v>0.72148243516645194</v>
      </c>
      <c r="Q4" s="31">
        <v>33</v>
      </c>
      <c r="R4" s="17">
        <v>511.09</v>
      </c>
      <c r="S4" s="22">
        <f t="shared" ref="S4:S14" si="0">$M4/R4</f>
        <v>0.76751648437652864</v>
      </c>
      <c r="T4" s="30">
        <v>33</v>
      </c>
      <c r="U4" s="28">
        <v>503.6</v>
      </c>
      <c r="V4" s="29">
        <f>$M4/U4</f>
        <v>0.77893169181890387</v>
      </c>
      <c r="W4" s="31">
        <v>33</v>
      </c>
      <c r="X4" s="17">
        <v>552.87</v>
      </c>
      <c r="Y4" s="22">
        <f>$M4/X4</f>
        <v>0.70951579937417475</v>
      </c>
      <c r="Z4" s="30">
        <v>33</v>
      </c>
      <c r="AA4" s="28">
        <v>392.27</v>
      </c>
      <c r="AB4" s="29">
        <f>$M4/AA4</f>
        <v>1</v>
      </c>
      <c r="AC4" s="31">
        <v>33</v>
      </c>
      <c r="AD4" s="17">
        <v>490.68</v>
      </c>
      <c r="AE4" s="22">
        <f>$M4/AD4</f>
        <v>0.79944159126110703</v>
      </c>
      <c r="AF4" s="30">
        <v>33</v>
      </c>
      <c r="AG4" s="28">
        <v>425.08</v>
      </c>
      <c r="AH4" s="29">
        <f>$M4/AG4</f>
        <v>0.92281452902982963</v>
      </c>
    </row>
    <row r="5" spans="1:34" x14ac:dyDescent="0.25">
      <c r="A5">
        <v>0</v>
      </c>
      <c r="B5">
        <v>0</v>
      </c>
      <c r="C5">
        <v>0</v>
      </c>
      <c r="D5">
        <v>0</v>
      </c>
      <c r="E5" s="27" t="s">
        <v>135</v>
      </c>
      <c r="F5" s="26">
        <f t="shared" ref="F5:F48" si="1">LEFT(E5,2)*60+RIGHT(E5,LEN(E5)-FIND(":",E5))</f>
        <v>392.27</v>
      </c>
      <c r="H5">
        <v>0</v>
      </c>
      <c r="I5">
        <v>21</v>
      </c>
      <c r="K5" s="24">
        <v>1</v>
      </c>
      <c r="L5" s="32">
        <v>21</v>
      </c>
      <c r="M5" s="2">
        <v>429.41</v>
      </c>
      <c r="N5" s="30">
        <v>21</v>
      </c>
      <c r="O5" s="28">
        <v>450.17</v>
      </c>
      <c r="P5" s="29">
        <f>$M5/O5</f>
        <v>0.95388408823333415</v>
      </c>
      <c r="Q5" s="31">
        <v>28</v>
      </c>
      <c r="R5" s="17">
        <v>485.6</v>
      </c>
      <c r="S5" s="22">
        <f t="shared" si="0"/>
        <v>0.88428747940691932</v>
      </c>
      <c r="T5" s="30">
        <v>28</v>
      </c>
      <c r="U5" s="28">
        <v>555.72</v>
      </c>
      <c r="V5" s="29">
        <f t="shared" ref="V5:V13" si="2">$M5/U5</f>
        <v>0.77270927805369616</v>
      </c>
      <c r="W5" s="31">
        <v>28</v>
      </c>
      <c r="X5" s="17">
        <v>570.58000000000004</v>
      </c>
      <c r="Y5" s="22">
        <f t="shared" ref="Y5:Y13" si="3">$M5/X5</f>
        <v>0.75258508885695252</v>
      </c>
      <c r="Z5" s="30">
        <v>33</v>
      </c>
      <c r="AA5" s="28">
        <v>353.27</v>
      </c>
      <c r="AB5" s="29">
        <f>$M5/AA5</f>
        <v>1.2155291986299432</v>
      </c>
      <c r="AC5" s="31">
        <v>21</v>
      </c>
      <c r="AD5" s="17">
        <v>353.46</v>
      </c>
      <c r="AE5" s="22">
        <f t="shared" ref="AE5:AE13" si="4">$M5/AD5</f>
        <v>1.2148757992417814</v>
      </c>
      <c r="AF5" s="30">
        <v>21</v>
      </c>
      <c r="AG5" s="28">
        <v>304.85000000000002</v>
      </c>
      <c r="AH5" s="29">
        <f>$M5/AG5</f>
        <v>1.4085943906839429</v>
      </c>
    </row>
    <row r="6" spans="1:34" x14ac:dyDescent="0.25">
      <c r="A6">
        <v>0</v>
      </c>
      <c r="B6">
        <v>1</v>
      </c>
      <c r="C6">
        <v>1</v>
      </c>
      <c r="D6">
        <v>0</v>
      </c>
      <c r="E6" s="27" t="s">
        <v>196</v>
      </c>
      <c r="F6">
        <f t="shared" si="1"/>
        <v>429.41</v>
      </c>
      <c r="H6">
        <v>0</v>
      </c>
      <c r="I6">
        <v>21</v>
      </c>
      <c r="K6">
        <v>2</v>
      </c>
      <c r="L6" s="32">
        <v>30</v>
      </c>
      <c r="M6" s="2">
        <v>669</v>
      </c>
      <c r="N6" s="30">
        <v>29</v>
      </c>
      <c r="O6" s="28">
        <v>536.9</v>
      </c>
      <c r="P6" s="29">
        <f t="shared" ref="P6:P12" si="5">$M6/O6</f>
        <v>1.2460420934997207</v>
      </c>
      <c r="Q6" s="31">
        <v>31</v>
      </c>
      <c r="R6" s="17">
        <v>572.41</v>
      </c>
      <c r="S6" s="22">
        <f t="shared" si="0"/>
        <v>1.1687426844394753</v>
      </c>
      <c r="T6" s="30">
        <v>32</v>
      </c>
      <c r="U6" s="28">
        <v>556.77</v>
      </c>
      <c r="V6" s="29">
        <f t="shared" si="2"/>
        <v>1.2015733606336549</v>
      </c>
      <c r="W6" s="31">
        <v>32</v>
      </c>
      <c r="X6" s="17">
        <v>580.32000000000005</v>
      </c>
      <c r="Y6" s="22">
        <f t="shared" si="3"/>
        <v>1.1528122415219189</v>
      </c>
      <c r="Z6" s="30">
        <v>33</v>
      </c>
      <c r="AA6" s="28">
        <v>669</v>
      </c>
      <c r="AB6" s="29">
        <f t="shared" ref="AB6:AB12" si="6">$M6/AA6</f>
        <v>1</v>
      </c>
      <c r="AC6" s="31">
        <v>27</v>
      </c>
      <c r="AD6" s="17">
        <v>351.06</v>
      </c>
      <c r="AE6" s="22">
        <f t="shared" si="4"/>
        <v>1.9056571526234831</v>
      </c>
      <c r="AF6" s="30">
        <v>28</v>
      </c>
      <c r="AG6" s="28">
        <v>364.67</v>
      </c>
      <c r="AH6" s="29">
        <f t="shared" ref="AH6:AH13" si="7">$M6/AG6</f>
        <v>1.8345353333150518</v>
      </c>
    </row>
    <row r="7" spans="1:34" x14ac:dyDescent="0.25">
      <c r="A7">
        <v>0</v>
      </c>
      <c r="B7">
        <v>2</v>
      </c>
      <c r="C7">
        <v>2</v>
      </c>
      <c r="D7">
        <v>0</v>
      </c>
      <c r="E7" s="27" t="s">
        <v>136</v>
      </c>
      <c r="F7">
        <f t="shared" si="1"/>
        <v>669</v>
      </c>
      <c r="H7">
        <v>0</v>
      </c>
      <c r="I7">
        <v>21</v>
      </c>
      <c r="K7">
        <v>3</v>
      </c>
      <c r="L7" s="32">
        <v>29</v>
      </c>
      <c r="M7" s="2">
        <v>663.15</v>
      </c>
      <c r="N7" s="30">
        <v>27</v>
      </c>
      <c r="O7" s="28">
        <v>517.39</v>
      </c>
      <c r="P7" s="29">
        <f t="shared" si="5"/>
        <v>1.2817217186261813</v>
      </c>
      <c r="Q7" s="31">
        <v>30</v>
      </c>
      <c r="R7" s="17">
        <v>567.51</v>
      </c>
      <c r="S7" s="22">
        <f t="shared" si="0"/>
        <v>1.1685256647459956</v>
      </c>
      <c r="T7" s="30">
        <v>31</v>
      </c>
      <c r="U7" s="28">
        <v>583.27</v>
      </c>
      <c r="V7" s="29">
        <f t="shared" si="2"/>
        <v>1.1369520119327241</v>
      </c>
      <c r="W7" s="31">
        <v>31</v>
      </c>
      <c r="X7" s="17">
        <v>519.98</v>
      </c>
      <c r="Y7" s="22">
        <f t="shared" si="3"/>
        <v>1.2753375129812685</v>
      </c>
      <c r="Z7" s="30">
        <v>33</v>
      </c>
      <c r="AA7" s="28">
        <v>663.15</v>
      </c>
      <c r="AB7" s="29">
        <f t="shared" si="6"/>
        <v>1</v>
      </c>
      <c r="AC7" s="31">
        <v>26</v>
      </c>
      <c r="AD7" s="17">
        <v>414.39</v>
      </c>
      <c r="AE7" s="22">
        <f t="shared" si="4"/>
        <v>1.6003040613914428</v>
      </c>
      <c r="AF7" s="30">
        <v>60</v>
      </c>
      <c r="AG7" s="28">
        <v>712.58</v>
      </c>
      <c r="AH7" s="29">
        <f t="shared" si="7"/>
        <v>0.93063235005192391</v>
      </c>
    </row>
    <row r="8" spans="1:34" x14ac:dyDescent="0.25">
      <c r="A8">
        <v>0</v>
      </c>
      <c r="B8">
        <v>3</v>
      </c>
      <c r="C8">
        <v>3</v>
      </c>
      <c r="D8">
        <v>0</v>
      </c>
      <c r="E8" s="27" t="s">
        <v>137</v>
      </c>
      <c r="F8">
        <f t="shared" si="1"/>
        <v>663.15</v>
      </c>
      <c r="H8">
        <v>0</v>
      </c>
      <c r="I8">
        <v>20</v>
      </c>
      <c r="K8">
        <v>4</v>
      </c>
      <c r="L8" s="32">
        <v>28</v>
      </c>
      <c r="M8" s="2">
        <v>647.29999999999995</v>
      </c>
      <c r="N8" s="30">
        <v>25</v>
      </c>
      <c r="O8" s="28">
        <v>454.77</v>
      </c>
      <c r="P8" s="29">
        <f t="shared" si="5"/>
        <v>1.4233568617103152</v>
      </c>
      <c r="Q8" s="31">
        <v>29</v>
      </c>
      <c r="R8" s="17">
        <v>520.65</v>
      </c>
      <c r="S8" s="22">
        <f t="shared" si="0"/>
        <v>1.2432536252760971</v>
      </c>
      <c r="T8" s="30">
        <v>29</v>
      </c>
      <c r="U8" s="28">
        <v>549.6</v>
      </c>
      <c r="V8" s="29">
        <f t="shared" si="2"/>
        <v>1.1777656477438136</v>
      </c>
      <c r="W8" s="31">
        <v>60</v>
      </c>
      <c r="X8" s="17">
        <v>964.11</v>
      </c>
      <c r="Y8" s="22">
        <f t="shared" si="3"/>
        <v>0.67139641742124856</v>
      </c>
      <c r="Z8" s="30">
        <v>33</v>
      </c>
      <c r="AA8" s="28">
        <v>647.29999999999995</v>
      </c>
      <c r="AB8" s="29">
        <f t="shared" si="6"/>
        <v>1</v>
      </c>
      <c r="AC8" s="31">
        <v>25</v>
      </c>
      <c r="AD8" s="17">
        <v>404.13</v>
      </c>
      <c r="AE8" s="22">
        <f t="shared" si="4"/>
        <v>1.6017123202929748</v>
      </c>
      <c r="AF8" s="30">
        <v>25</v>
      </c>
      <c r="AG8" s="28">
        <v>363.09</v>
      </c>
      <c r="AH8" s="29">
        <f t="shared" si="7"/>
        <v>1.7827535872648654</v>
      </c>
    </row>
    <row r="9" spans="1:34" x14ac:dyDescent="0.25">
      <c r="A9">
        <f t="shared" ref="A9:A12" si="8">A5+1</f>
        <v>1</v>
      </c>
      <c r="B9">
        <f>B5</f>
        <v>0</v>
      </c>
      <c r="C9">
        <v>4</v>
      </c>
      <c r="D9">
        <v>0</v>
      </c>
      <c r="E9" s="27" t="s">
        <v>138</v>
      </c>
      <c r="F9">
        <f t="shared" si="1"/>
        <v>647.29999999999995</v>
      </c>
      <c r="H9">
        <v>0</v>
      </c>
      <c r="I9">
        <v>21</v>
      </c>
      <c r="K9">
        <v>5</v>
      </c>
      <c r="L9" s="32">
        <v>26</v>
      </c>
      <c r="M9" s="2">
        <v>584.85</v>
      </c>
      <c r="N9" s="30">
        <v>24</v>
      </c>
      <c r="O9" s="28">
        <v>409.5</v>
      </c>
      <c r="P9" s="29">
        <f t="shared" si="5"/>
        <v>1.4282051282051282</v>
      </c>
      <c r="Q9" s="31">
        <v>28</v>
      </c>
      <c r="R9" s="17">
        <v>549.38</v>
      </c>
      <c r="S9" s="22">
        <f t="shared" si="0"/>
        <v>1.0645636899777933</v>
      </c>
      <c r="T9" s="30">
        <v>28</v>
      </c>
      <c r="U9" s="28">
        <v>604.28</v>
      </c>
      <c r="V9" s="29">
        <f t="shared" si="2"/>
        <v>0.96784603164096128</v>
      </c>
      <c r="W9" s="31">
        <v>27</v>
      </c>
      <c r="X9" s="17">
        <v>541.79</v>
      </c>
      <c r="Y9" s="22">
        <f t="shared" si="3"/>
        <v>1.0794772882482144</v>
      </c>
      <c r="Z9" s="30">
        <v>33</v>
      </c>
      <c r="AA9" s="28">
        <v>584.85</v>
      </c>
      <c r="AB9" s="29">
        <f t="shared" si="6"/>
        <v>1</v>
      </c>
      <c r="AC9" s="31">
        <v>25</v>
      </c>
      <c r="AD9" s="17">
        <v>363.76</v>
      </c>
      <c r="AE9" s="22">
        <f t="shared" si="4"/>
        <v>1.6077908511106225</v>
      </c>
      <c r="AF9" s="30">
        <v>24</v>
      </c>
      <c r="AG9" s="28">
        <v>358.07</v>
      </c>
      <c r="AH9" s="29">
        <f t="shared" si="7"/>
        <v>1.6333398497500489</v>
      </c>
    </row>
    <row r="10" spans="1:34" x14ac:dyDescent="0.25">
      <c r="A10">
        <f t="shared" si="8"/>
        <v>1</v>
      </c>
      <c r="B10">
        <f t="shared" ref="B10:B73" si="9">B6</f>
        <v>1</v>
      </c>
      <c r="C10">
        <v>5</v>
      </c>
      <c r="D10">
        <v>0</v>
      </c>
      <c r="E10" s="27" t="s">
        <v>139</v>
      </c>
      <c r="F10">
        <f t="shared" si="1"/>
        <v>584.85</v>
      </c>
      <c r="H10">
        <v>0</v>
      </c>
      <c r="I10">
        <v>21</v>
      </c>
      <c r="K10">
        <v>6</v>
      </c>
      <c r="L10" s="32">
        <v>24</v>
      </c>
      <c r="M10" s="2">
        <v>597.62</v>
      </c>
      <c r="N10" s="30">
        <v>24</v>
      </c>
      <c r="O10" s="28">
        <v>562.08000000000004</v>
      </c>
      <c r="P10" s="29">
        <f t="shared" si="5"/>
        <v>1.0632294335325931</v>
      </c>
      <c r="Q10" s="31">
        <v>27</v>
      </c>
      <c r="R10" s="17">
        <v>527.94000000000005</v>
      </c>
      <c r="S10" s="22">
        <f t="shared" si="0"/>
        <v>1.1319846952305186</v>
      </c>
      <c r="T10" s="30">
        <v>27</v>
      </c>
      <c r="U10" s="28">
        <v>537.54999999999995</v>
      </c>
      <c r="V10" s="29">
        <f t="shared" si="2"/>
        <v>1.1117477443958703</v>
      </c>
      <c r="W10" s="31">
        <v>28</v>
      </c>
      <c r="X10" s="17">
        <v>630.16</v>
      </c>
      <c r="Y10" s="22">
        <f t="shared" si="3"/>
        <v>0.94836232068046211</v>
      </c>
      <c r="Z10" s="30">
        <v>33</v>
      </c>
      <c r="AA10" s="28">
        <v>597.62</v>
      </c>
      <c r="AB10" s="29">
        <f t="shared" si="6"/>
        <v>1</v>
      </c>
      <c r="AC10" s="31">
        <v>25</v>
      </c>
      <c r="AD10" s="17">
        <v>350.51</v>
      </c>
      <c r="AE10" s="22">
        <f t="shared" si="4"/>
        <v>1.7050012838435422</v>
      </c>
      <c r="AF10" s="30">
        <v>25</v>
      </c>
      <c r="AG10" s="28">
        <v>333.15999999999997</v>
      </c>
      <c r="AH10" s="29">
        <f t="shared" si="7"/>
        <v>1.7937927722415659</v>
      </c>
    </row>
    <row r="11" spans="1:34" x14ac:dyDescent="0.25">
      <c r="A11">
        <f t="shared" si="8"/>
        <v>1</v>
      </c>
      <c r="B11">
        <f t="shared" si="9"/>
        <v>2</v>
      </c>
      <c r="C11">
        <v>6</v>
      </c>
      <c r="D11">
        <v>0</v>
      </c>
      <c r="E11" s="27" t="s">
        <v>140</v>
      </c>
      <c r="F11">
        <f t="shared" si="1"/>
        <v>597.62</v>
      </c>
      <c r="H11">
        <v>0</v>
      </c>
      <c r="I11">
        <v>19</v>
      </c>
      <c r="K11">
        <v>7</v>
      </c>
      <c r="L11" s="32">
        <v>24</v>
      </c>
      <c r="M11" s="2">
        <v>552.74</v>
      </c>
      <c r="N11" s="30">
        <v>25</v>
      </c>
      <c r="O11" s="28">
        <v>451.82</v>
      </c>
      <c r="P11" s="29">
        <f t="shared" si="5"/>
        <v>1.2233632862644417</v>
      </c>
      <c r="Q11" s="31">
        <v>60</v>
      </c>
      <c r="R11" s="17">
        <v>1071.1199999999999</v>
      </c>
      <c r="S11" s="22">
        <f t="shared" si="0"/>
        <v>0.51603928598102922</v>
      </c>
      <c r="T11" s="30">
        <v>28</v>
      </c>
      <c r="U11" s="28">
        <v>608.78</v>
      </c>
      <c r="V11" s="29">
        <f t="shared" si="2"/>
        <v>0.90794704162423212</v>
      </c>
      <c r="W11" s="31">
        <v>28</v>
      </c>
      <c r="X11" s="17">
        <v>588.64</v>
      </c>
      <c r="Y11" s="22">
        <f t="shared" si="3"/>
        <v>0.93901195977167717</v>
      </c>
      <c r="Z11" s="30">
        <v>33</v>
      </c>
      <c r="AA11" s="28">
        <v>552.74</v>
      </c>
      <c r="AB11" s="29">
        <f t="shared" si="6"/>
        <v>1</v>
      </c>
      <c r="AC11" s="31">
        <v>26</v>
      </c>
      <c r="AD11" s="17">
        <v>379.52</v>
      </c>
      <c r="AE11" s="22">
        <f t="shared" si="4"/>
        <v>1.456418634064081</v>
      </c>
      <c r="AF11" s="30">
        <v>24</v>
      </c>
      <c r="AG11" s="28">
        <v>371.97</v>
      </c>
      <c r="AH11" s="29">
        <f t="shared" si="7"/>
        <v>1.4859800521547435</v>
      </c>
    </row>
    <row r="12" spans="1:34" x14ac:dyDescent="0.25">
      <c r="A12">
        <f t="shared" si="8"/>
        <v>1</v>
      </c>
      <c r="B12">
        <f t="shared" si="9"/>
        <v>3</v>
      </c>
      <c r="C12">
        <v>7</v>
      </c>
      <c r="D12">
        <v>0</v>
      </c>
      <c r="E12" s="27" t="s">
        <v>141</v>
      </c>
      <c r="F12">
        <f t="shared" si="1"/>
        <v>552.74</v>
      </c>
      <c r="H12">
        <v>0</v>
      </c>
      <c r="I12">
        <v>20</v>
      </c>
      <c r="K12">
        <v>8</v>
      </c>
      <c r="L12" s="32">
        <v>60</v>
      </c>
      <c r="M12" s="2">
        <v>922.08</v>
      </c>
      <c r="N12" s="30">
        <v>60</v>
      </c>
      <c r="O12" s="28">
        <v>913.04</v>
      </c>
      <c r="P12" s="29">
        <f t="shared" si="5"/>
        <v>1.0099009900990099</v>
      </c>
      <c r="Q12" s="31">
        <v>60</v>
      </c>
      <c r="R12" s="17">
        <v>1011.41</v>
      </c>
      <c r="S12" s="22">
        <f t="shared" si="0"/>
        <v>0.91167775679496943</v>
      </c>
      <c r="T12" s="30">
        <v>60</v>
      </c>
      <c r="U12" s="28">
        <v>1018.36</v>
      </c>
      <c r="V12" s="29">
        <f t="shared" si="2"/>
        <v>0.90545583094387061</v>
      </c>
      <c r="W12" s="31">
        <v>60</v>
      </c>
      <c r="X12" s="17">
        <v>1072.9000000000001</v>
      </c>
      <c r="Y12" s="22">
        <f t="shared" si="3"/>
        <v>0.85942771926554196</v>
      </c>
      <c r="Z12" s="30">
        <v>34</v>
      </c>
      <c r="AA12" s="28">
        <v>922.08</v>
      </c>
      <c r="AB12" s="29">
        <f t="shared" si="6"/>
        <v>1</v>
      </c>
      <c r="AC12" s="31">
        <v>60</v>
      </c>
      <c r="AD12" s="17">
        <v>719.05</v>
      </c>
      <c r="AE12" s="22">
        <f t="shared" si="4"/>
        <v>1.2823586676865311</v>
      </c>
      <c r="AF12" s="30">
        <v>60</v>
      </c>
      <c r="AG12" s="28">
        <v>712.47</v>
      </c>
      <c r="AH12" s="29">
        <f t="shared" si="7"/>
        <v>1.2942018611309949</v>
      </c>
    </row>
    <row r="13" spans="1:34" x14ac:dyDescent="0.25">
      <c r="A13">
        <f t="shared" ref="A13:A36" si="10">A9+1</f>
        <v>2</v>
      </c>
      <c r="B13">
        <f t="shared" si="9"/>
        <v>0</v>
      </c>
      <c r="C13">
        <v>8</v>
      </c>
      <c r="D13">
        <v>0</v>
      </c>
      <c r="E13" s="27" t="s">
        <v>142</v>
      </c>
      <c r="F13">
        <f t="shared" si="1"/>
        <v>922.08</v>
      </c>
      <c r="H13">
        <v>0</v>
      </c>
      <c r="I13">
        <v>20</v>
      </c>
      <c r="K13" s="24">
        <v>9</v>
      </c>
      <c r="L13" s="32">
        <v>20</v>
      </c>
      <c r="M13" s="2">
        <v>424.27</v>
      </c>
      <c r="N13" s="30">
        <v>20</v>
      </c>
      <c r="O13" s="28">
        <v>626.1</v>
      </c>
      <c r="P13" s="29">
        <f>$M13/O13</f>
        <v>0.67763935473566517</v>
      </c>
      <c r="Q13" s="31">
        <v>27</v>
      </c>
      <c r="R13" s="17">
        <v>555.79</v>
      </c>
      <c r="S13" s="22">
        <f t="shared" si="0"/>
        <v>0.76336386045088978</v>
      </c>
      <c r="T13" s="30">
        <v>27</v>
      </c>
      <c r="U13" s="28">
        <v>610.99</v>
      </c>
      <c r="V13" s="29">
        <f t="shared" si="2"/>
        <v>0.69439761698227465</v>
      </c>
      <c r="W13" s="31">
        <v>27</v>
      </c>
      <c r="X13" s="17">
        <v>605.52</v>
      </c>
      <c r="Y13" s="22">
        <f t="shared" si="3"/>
        <v>0.70067049808429116</v>
      </c>
      <c r="Z13" s="30">
        <v>34</v>
      </c>
      <c r="AA13" s="28">
        <v>348.94</v>
      </c>
      <c r="AB13" s="29">
        <f>$M13/AA13</f>
        <v>1.2158823866567319</v>
      </c>
      <c r="AC13" s="31">
        <v>21</v>
      </c>
      <c r="AD13" s="17">
        <v>343.51</v>
      </c>
      <c r="AE13" s="22">
        <f t="shared" si="4"/>
        <v>1.2351023259875986</v>
      </c>
      <c r="AF13" s="30">
        <v>20</v>
      </c>
      <c r="AG13" s="28">
        <v>283.43</v>
      </c>
      <c r="AH13" s="29">
        <f t="shared" si="7"/>
        <v>1.496912817979748</v>
      </c>
    </row>
    <row r="14" spans="1:34" x14ac:dyDescent="0.25">
      <c r="A14">
        <f t="shared" si="10"/>
        <v>2</v>
      </c>
      <c r="B14">
        <f t="shared" si="9"/>
        <v>1</v>
      </c>
      <c r="C14">
        <v>9</v>
      </c>
      <c r="D14">
        <v>0</v>
      </c>
      <c r="E14" s="27" t="s">
        <v>197</v>
      </c>
      <c r="F14">
        <f t="shared" si="1"/>
        <v>424.27</v>
      </c>
      <c r="H14">
        <v>0</v>
      </c>
      <c r="I14">
        <v>20</v>
      </c>
      <c r="K14">
        <f>K13+1</f>
        <v>10</v>
      </c>
      <c r="L14" s="32">
        <v>34</v>
      </c>
      <c r="M14" s="2">
        <v>575.38</v>
      </c>
      <c r="N14" s="30">
        <v>34</v>
      </c>
      <c r="O14" s="28">
        <v>614.23</v>
      </c>
      <c r="P14" s="29">
        <f>$M14/O14</f>
        <v>0.9367500773325953</v>
      </c>
      <c r="Q14" s="31">
        <v>34</v>
      </c>
      <c r="R14" s="17">
        <v>548.41</v>
      </c>
      <c r="S14" s="22">
        <f t="shared" si="0"/>
        <v>1.0491785343082731</v>
      </c>
      <c r="T14" s="30">
        <v>34</v>
      </c>
      <c r="U14" s="28">
        <v>546.5</v>
      </c>
      <c r="V14" s="29">
        <f>$M14/U14</f>
        <v>1.0528453796889294</v>
      </c>
      <c r="W14" s="31">
        <v>34</v>
      </c>
      <c r="X14" s="17">
        <v>632.36</v>
      </c>
      <c r="Y14" s="22">
        <f>$M14/X14</f>
        <v>0.90989309886773351</v>
      </c>
      <c r="Z14" s="30">
        <v>34</v>
      </c>
      <c r="AA14" s="28">
        <v>575.38</v>
      </c>
      <c r="AB14" s="29">
        <f>$M14/AA14</f>
        <v>1</v>
      </c>
      <c r="AC14" s="31">
        <v>34</v>
      </c>
      <c r="AD14" s="17">
        <v>485.52</v>
      </c>
      <c r="AE14" s="22">
        <f>$M14/AD14</f>
        <v>1.1850799143186688</v>
      </c>
      <c r="AF14" s="30">
        <v>34</v>
      </c>
      <c r="AG14" s="28">
        <v>496.5</v>
      </c>
      <c r="AH14" s="29">
        <f>$M14/AG14</f>
        <v>1.1588721047331318</v>
      </c>
    </row>
    <row r="15" spans="1:34" x14ac:dyDescent="0.25">
      <c r="A15">
        <f t="shared" si="10"/>
        <v>2</v>
      </c>
      <c r="B15">
        <f t="shared" si="9"/>
        <v>2</v>
      </c>
      <c r="C15">
        <v>10</v>
      </c>
      <c r="D15">
        <v>0</v>
      </c>
      <c r="E15" s="27" t="s">
        <v>143</v>
      </c>
      <c r="F15">
        <f t="shared" si="1"/>
        <v>575.38</v>
      </c>
      <c r="H15">
        <v>0</v>
      </c>
      <c r="I15">
        <v>20</v>
      </c>
      <c r="K15" s="24">
        <f t="shared" ref="K15:K34" si="11">K14+1</f>
        <v>11</v>
      </c>
      <c r="L15" s="32">
        <v>20</v>
      </c>
      <c r="M15" s="2">
        <v>443.07</v>
      </c>
      <c r="N15" s="30">
        <v>20</v>
      </c>
      <c r="O15" s="28">
        <v>425.04</v>
      </c>
      <c r="P15" s="29">
        <f t="shared" ref="P15:P34" si="12">$M15/O15</f>
        <v>1.0424195369847542</v>
      </c>
      <c r="Q15" s="31">
        <v>26</v>
      </c>
      <c r="R15" s="17">
        <v>682.21</v>
      </c>
      <c r="S15" s="22">
        <f t="shared" ref="S15:S34" si="13">$M15/R15</f>
        <v>0.64946277539174146</v>
      </c>
      <c r="T15" s="30">
        <v>26</v>
      </c>
      <c r="U15" s="28">
        <v>611.83000000000004</v>
      </c>
      <c r="V15" s="29">
        <f t="shared" ref="V15:V34" si="14">$M15/U15</f>
        <v>0.72417174705392018</v>
      </c>
      <c r="W15" s="31">
        <v>26</v>
      </c>
      <c r="X15" s="17">
        <v>631.04999999999995</v>
      </c>
      <c r="Y15" s="22">
        <f t="shared" ref="Y15:Y34" si="15">$M15/X15</f>
        <v>0.70211552174946523</v>
      </c>
      <c r="Z15" s="30">
        <v>34</v>
      </c>
      <c r="AA15" s="28">
        <v>297.95</v>
      </c>
      <c r="AB15" s="29">
        <f t="shared" ref="AB15:AB34" si="16">$M15/AA15</f>
        <v>1.4870615875146838</v>
      </c>
      <c r="AC15" s="31">
        <v>20</v>
      </c>
      <c r="AD15" s="17">
        <v>288.19</v>
      </c>
      <c r="AE15" s="22">
        <f t="shared" ref="AE15:AE34" si="17">$M15/AD15</f>
        <v>1.5374232277317048</v>
      </c>
      <c r="AF15" s="30">
        <v>20</v>
      </c>
      <c r="AG15" s="28">
        <v>280.3</v>
      </c>
      <c r="AH15" s="29">
        <f t="shared" ref="AH15:AH34" si="18">$M15/AG15</f>
        <v>1.5806992508027113</v>
      </c>
    </row>
    <row r="16" spans="1:34" x14ac:dyDescent="0.25">
      <c r="A16">
        <f t="shared" si="10"/>
        <v>2</v>
      </c>
      <c r="B16">
        <f t="shared" si="9"/>
        <v>3</v>
      </c>
      <c r="C16">
        <v>11</v>
      </c>
      <c r="D16">
        <v>0</v>
      </c>
      <c r="E16" s="27" t="s">
        <v>198</v>
      </c>
      <c r="F16">
        <f t="shared" si="1"/>
        <v>443.07</v>
      </c>
      <c r="H16">
        <v>0</v>
      </c>
      <c r="I16">
        <v>20</v>
      </c>
      <c r="K16">
        <f t="shared" si="11"/>
        <v>12</v>
      </c>
      <c r="L16" s="32">
        <v>60</v>
      </c>
      <c r="M16" s="2">
        <v>998.45</v>
      </c>
      <c r="N16" s="30">
        <v>60</v>
      </c>
      <c r="O16" s="28">
        <v>1045.55</v>
      </c>
      <c r="P16" s="29">
        <f t="shared" si="12"/>
        <v>0.95495193917077148</v>
      </c>
      <c r="Q16" s="31">
        <v>60</v>
      </c>
      <c r="R16" s="17">
        <v>964.59</v>
      </c>
      <c r="S16" s="22">
        <f t="shared" si="13"/>
        <v>1.0351029971283137</v>
      </c>
      <c r="T16" s="30">
        <v>60</v>
      </c>
      <c r="U16" s="28">
        <v>1012.63</v>
      </c>
      <c r="V16" s="29">
        <f t="shared" si="14"/>
        <v>0.98599685966246309</v>
      </c>
      <c r="W16" s="31">
        <v>60</v>
      </c>
      <c r="X16" s="17">
        <v>1070.3800000000001</v>
      </c>
      <c r="Y16" s="22">
        <f t="shared" si="15"/>
        <v>0.93279956650909013</v>
      </c>
      <c r="Z16" s="30">
        <v>33</v>
      </c>
      <c r="AA16" s="28">
        <v>998.45</v>
      </c>
      <c r="AB16" s="29">
        <f t="shared" si="16"/>
        <v>1</v>
      </c>
      <c r="AC16" s="31">
        <v>60</v>
      </c>
      <c r="AD16" s="17">
        <v>700.19</v>
      </c>
      <c r="AE16" s="22">
        <f t="shared" si="17"/>
        <v>1.4259700938316742</v>
      </c>
      <c r="AF16" s="30">
        <v>60</v>
      </c>
      <c r="AG16" s="28">
        <v>703.26</v>
      </c>
      <c r="AH16" s="29">
        <f t="shared" si="18"/>
        <v>1.4197451867019311</v>
      </c>
    </row>
    <row r="17" spans="1:34" x14ac:dyDescent="0.25">
      <c r="A17">
        <f t="shared" si="10"/>
        <v>3</v>
      </c>
      <c r="B17">
        <f t="shared" si="9"/>
        <v>0</v>
      </c>
      <c r="C17">
        <v>12</v>
      </c>
      <c r="D17">
        <v>0</v>
      </c>
      <c r="E17" s="27" t="s">
        <v>144</v>
      </c>
      <c r="F17">
        <f t="shared" si="1"/>
        <v>998.45</v>
      </c>
      <c r="H17">
        <v>0</v>
      </c>
      <c r="I17">
        <v>20</v>
      </c>
      <c r="K17">
        <f t="shared" si="11"/>
        <v>13</v>
      </c>
      <c r="L17" s="32">
        <v>26</v>
      </c>
      <c r="M17" s="2">
        <v>737.14</v>
      </c>
      <c r="N17" s="30">
        <v>26</v>
      </c>
      <c r="O17" s="28">
        <v>593.07000000000005</v>
      </c>
      <c r="P17" s="29">
        <f t="shared" si="12"/>
        <v>1.2429224206248839</v>
      </c>
      <c r="Q17" s="31">
        <v>26</v>
      </c>
      <c r="R17" s="17">
        <v>577.05999999999995</v>
      </c>
      <c r="S17" s="22">
        <f t="shared" si="13"/>
        <v>1.2774061622708213</v>
      </c>
      <c r="T17" s="30">
        <v>26</v>
      </c>
      <c r="U17" s="28">
        <v>587.96</v>
      </c>
      <c r="V17" s="29">
        <f t="shared" si="14"/>
        <v>1.253724743179808</v>
      </c>
      <c r="W17" s="31">
        <v>26</v>
      </c>
      <c r="X17" s="17">
        <v>471.75</v>
      </c>
      <c r="Y17" s="22">
        <f t="shared" si="15"/>
        <v>1.5625649178590355</v>
      </c>
      <c r="Z17" s="30">
        <v>33</v>
      </c>
      <c r="AA17" s="28">
        <v>737.14</v>
      </c>
      <c r="AB17" s="29">
        <f t="shared" si="16"/>
        <v>1</v>
      </c>
      <c r="AC17" s="31">
        <v>27</v>
      </c>
      <c r="AD17" s="17">
        <v>438.69</v>
      </c>
      <c r="AE17" s="22">
        <f t="shared" si="17"/>
        <v>1.680320955572272</v>
      </c>
      <c r="AF17" s="30">
        <v>26</v>
      </c>
      <c r="AG17" s="28">
        <v>337.1</v>
      </c>
      <c r="AH17" s="29">
        <f t="shared" si="18"/>
        <v>2.1867101750222484</v>
      </c>
    </row>
    <row r="18" spans="1:34" x14ac:dyDescent="0.25">
      <c r="A18">
        <f t="shared" si="10"/>
        <v>3</v>
      </c>
      <c r="B18">
        <f t="shared" si="9"/>
        <v>1</v>
      </c>
      <c r="C18">
        <v>13</v>
      </c>
      <c r="D18">
        <v>0</v>
      </c>
      <c r="E18" s="27" t="s">
        <v>145</v>
      </c>
      <c r="F18">
        <f t="shared" si="1"/>
        <v>737.14</v>
      </c>
      <c r="H18">
        <v>0</v>
      </c>
      <c r="I18">
        <v>19</v>
      </c>
      <c r="K18">
        <f t="shared" si="11"/>
        <v>14</v>
      </c>
      <c r="L18" s="32">
        <v>25</v>
      </c>
      <c r="M18" s="2">
        <v>656.49</v>
      </c>
      <c r="N18" s="30">
        <v>26</v>
      </c>
      <c r="O18" s="28">
        <v>452.89</v>
      </c>
      <c r="P18" s="29">
        <f t="shared" si="12"/>
        <v>1.4495572876415908</v>
      </c>
      <c r="Q18" s="31">
        <v>60</v>
      </c>
      <c r="R18" s="17">
        <v>997.2</v>
      </c>
      <c r="S18" s="22">
        <f t="shared" si="13"/>
        <v>0.65833333333333333</v>
      </c>
      <c r="T18" s="30">
        <v>26</v>
      </c>
      <c r="U18" s="28">
        <v>442.43</v>
      </c>
      <c r="V18" s="29">
        <f t="shared" si="14"/>
        <v>1.48382795018421</v>
      </c>
      <c r="W18" s="31">
        <v>26</v>
      </c>
      <c r="X18" s="17">
        <v>514.54</v>
      </c>
      <c r="Y18" s="22">
        <f t="shared" si="15"/>
        <v>1.2758774828001711</v>
      </c>
      <c r="Z18" s="30">
        <v>33</v>
      </c>
      <c r="AA18" s="28">
        <v>656.49</v>
      </c>
      <c r="AB18" s="29">
        <f t="shared" si="16"/>
        <v>1</v>
      </c>
      <c r="AC18" s="31">
        <v>26</v>
      </c>
      <c r="AD18" s="17">
        <v>396.29</v>
      </c>
      <c r="AE18" s="22">
        <f t="shared" si="17"/>
        <v>1.6565898710540261</v>
      </c>
      <c r="AF18" s="30">
        <v>25</v>
      </c>
      <c r="AG18" s="28">
        <v>365.12</v>
      </c>
      <c r="AH18" s="29">
        <f t="shared" si="18"/>
        <v>1.7980116126205083</v>
      </c>
    </row>
    <row r="19" spans="1:34" x14ac:dyDescent="0.25">
      <c r="A19">
        <f t="shared" si="10"/>
        <v>3</v>
      </c>
      <c r="B19">
        <f t="shared" si="9"/>
        <v>2</v>
      </c>
      <c r="C19">
        <v>14</v>
      </c>
      <c r="D19">
        <v>0</v>
      </c>
      <c r="E19" s="27" t="s">
        <v>146</v>
      </c>
      <c r="F19">
        <f t="shared" si="1"/>
        <v>656.49</v>
      </c>
      <c r="H19">
        <v>0</v>
      </c>
      <c r="I19">
        <v>19</v>
      </c>
      <c r="K19">
        <f t="shared" si="11"/>
        <v>15</v>
      </c>
      <c r="L19" s="32">
        <v>25</v>
      </c>
      <c r="M19" s="2">
        <v>548.38</v>
      </c>
      <c r="N19" s="30">
        <v>26</v>
      </c>
      <c r="O19" s="28">
        <v>491.85</v>
      </c>
      <c r="P19" s="29">
        <f t="shared" si="12"/>
        <v>1.1149334146589407</v>
      </c>
      <c r="Q19" s="31">
        <v>26</v>
      </c>
      <c r="R19" s="17">
        <v>553.9</v>
      </c>
      <c r="S19" s="22">
        <f t="shared" si="13"/>
        <v>0.9900343022206175</v>
      </c>
      <c r="T19" s="30">
        <v>26</v>
      </c>
      <c r="U19" s="28">
        <v>541.12</v>
      </c>
      <c r="V19" s="29">
        <f t="shared" si="14"/>
        <v>1.0134166173861621</v>
      </c>
      <c r="W19" s="31">
        <v>26</v>
      </c>
      <c r="X19" s="17">
        <v>510.39</v>
      </c>
      <c r="Y19" s="22">
        <f t="shared" si="15"/>
        <v>1.0744332765140383</v>
      </c>
      <c r="Z19" s="30">
        <v>32</v>
      </c>
      <c r="AA19" s="28">
        <v>548.38</v>
      </c>
      <c r="AB19" s="29">
        <f t="shared" si="16"/>
        <v>1</v>
      </c>
      <c r="AC19" s="31">
        <v>28</v>
      </c>
      <c r="AD19" s="17">
        <v>442.31</v>
      </c>
      <c r="AE19" s="22">
        <f t="shared" si="17"/>
        <v>1.2398091836042595</v>
      </c>
      <c r="AF19" s="30">
        <v>25</v>
      </c>
      <c r="AG19" s="28">
        <v>404.22</v>
      </c>
      <c r="AH19" s="29">
        <f t="shared" si="18"/>
        <v>1.3566374746425214</v>
      </c>
    </row>
    <row r="20" spans="1:34" x14ac:dyDescent="0.25">
      <c r="A20">
        <f t="shared" si="10"/>
        <v>3</v>
      </c>
      <c r="B20">
        <f t="shared" si="9"/>
        <v>3</v>
      </c>
      <c r="C20">
        <v>15</v>
      </c>
      <c r="D20">
        <v>0</v>
      </c>
      <c r="E20" s="27" t="s">
        <v>147</v>
      </c>
      <c r="F20">
        <f t="shared" si="1"/>
        <v>548.38</v>
      </c>
      <c r="H20">
        <v>0</v>
      </c>
      <c r="I20">
        <v>19</v>
      </c>
      <c r="K20">
        <f t="shared" si="11"/>
        <v>16</v>
      </c>
      <c r="L20" s="32">
        <v>26</v>
      </c>
      <c r="M20" s="2">
        <v>711.99</v>
      </c>
      <c r="N20" s="30">
        <v>26</v>
      </c>
      <c r="O20" s="28">
        <v>475.79</v>
      </c>
      <c r="P20" s="29">
        <f t="shared" si="12"/>
        <v>1.4964375039408142</v>
      </c>
      <c r="Q20" s="31">
        <v>26</v>
      </c>
      <c r="R20" s="17">
        <v>581.54999999999995</v>
      </c>
      <c r="S20" s="22">
        <f t="shared" si="13"/>
        <v>1.2242971369615683</v>
      </c>
      <c r="T20" s="30">
        <v>26</v>
      </c>
      <c r="U20" s="28">
        <v>513.79</v>
      </c>
      <c r="V20" s="29">
        <f t="shared" si="14"/>
        <v>1.3857607193600499</v>
      </c>
      <c r="W20" s="31">
        <v>27</v>
      </c>
      <c r="X20" s="17">
        <v>505.97</v>
      </c>
      <c r="Y20" s="22">
        <f t="shared" si="15"/>
        <v>1.4071782912030357</v>
      </c>
      <c r="Z20" s="30">
        <v>32</v>
      </c>
      <c r="AA20" s="28">
        <v>711.99</v>
      </c>
      <c r="AB20" s="29">
        <f t="shared" si="16"/>
        <v>1</v>
      </c>
      <c r="AC20" s="31">
        <v>26</v>
      </c>
      <c r="AD20" s="17">
        <v>387.5</v>
      </c>
      <c r="AE20" s="22">
        <f t="shared" si="17"/>
        <v>1.8373935483870969</v>
      </c>
      <c r="AF20" s="30">
        <v>26</v>
      </c>
      <c r="AG20" s="28">
        <v>339.52</v>
      </c>
      <c r="AH20" s="29">
        <f t="shared" si="18"/>
        <v>2.0970487747408106</v>
      </c>
    </row>
    <row r="21" spans="1:34" x14ac:dyDescent="0.25">
      <c r="A21">
        <f t="shared" si="10"/>
        <v>4</v>
      </c>
      <c r="B21">
        <f t="shared" si="9"/>
        <v>0</v>
      </c>
      <c r="C21">
        <v>16</v>
      </c>
      <c r="D21">
        <v>0</v>
      </c>
      <c r="E21" s="27" t="s">
        <v>148</v>
      </c>
      <c r="F21">
        <f t="shared" si="1"/>
        <v>711.99</v>
      </c>
      <c r="H21">
        <v>0</v>
      </c>
      <c r="I21">
        <v>19</v>
      </c>
      <c r="K21">
        <f t="shared" si="11"/>
        <v>17</v>
      </c>
      <c r="L21" s="32">
        <v>26</v>
      </c>
      <c r="M21" s="2">
        <v>666.21</v>
      </c>
      <c r="N21" s="30">
        <v>26</v>
      </c>
      <c r="O21" s="28">
        <v>442.25</v>
      </c>
      <c r="P21" s="29">
        <f t="shared" si="12"/>
        <v>1.5064104013566988</v>
      </c>
      <c r="Q21" s="31">
        <v>26</v>
      </c>
      <c r="R21" s="17">
        <v>578.64</v>
      </c>
      <c r="S21" s="22">
        <f t="shared" si="13"/>
        <v>1.1513376192451266</v>
      </c>
      <c r="T21" s="30">
        <v>27</v>
      </c>
      <c r="U21" s="28">
        <v>555.91999999999996</v>
      </c>
      <c r="V21" s="29">
        <f t="shared" si="14"/>
        <v>1.1983918549431574</v>
      </c>
      <c r="W21" s="31">
        <v>26</v>
      </c>
      <c r="X21" s="17">
        <v>543.26</v>
      </c>
      <c r="Y21" s="22">
        <f t="shared" si="15"/>
        <v>1.2263188896660899</v>
      </c>
      <c r="Z21" s="30">
        <v>32</v>
      </c>
      <c r="AA21" s="28">
        <v>666.21</v>
      </c>
      <c r="AB21" s="29">
        <f t="shared" si="16"/>
        <v>1</v>
      </c>
      <c r="AC21" s="31">
        <v>27</v>
      </c>
      <c r="AD21" s="17">
        <v>398.25</v>
      </c>
      <c r="AE21" s="22">
        <f t="shared" si="17"/>
        <v>1.6728436911487761</v>
      </c>
      <c r="AF21" s="30">
        <v>26</v>
      </c>
      <c r="AG21" s="28">
        <v>340.63</v>
      </c>
      <c r="AH21" s="29">
        <f t="shared" si="18"/>
        <v>1.9558171623168836</v>
      </c>
    </row>
    <row r="22" spans="1:34" x14ac:dyDescent="0.25">
      <c r="A22">
        <f t="shared" si="10"/>
        <v>4</v>
      </c>
      <c r="B22">
        <f t="shared" si="9"/>
        <v>1</v>
      </c>
      <c r="C22">
        <v>17</v>
      </c>
      <c r="D22">
        <v>0</v>
      </c>
      <c r="E22" s="27" t="s">
        <v>149</v>
      </c>
      <c r="F22">
        <f t="shared" si="1"/>
        <v>666.21</v>
      </c>
      <c r="H22">
        <v>0</v>
      </c>
      <c r="I22">
        <v>19</v>
      </c>
      <c r="K22">
        <f t="shared" si="11"/>
        <v>18</v>
      </c>
      <c r="L22" s="32">
        <v>27</v>
      </c>
      <c r="M22" s="2">
        <v>686.74</v>
      </c>
      <c r="N22" s="30">
        <v>32</v>
      </c>
      <c r="O22" s="28">
        <v>550.73</v>
      </c>
      <c r="P22" s="29">
        <f t="shared" si="12"/>
        <v>1.2469631216748678</v>
      </c>
      <c r="Q22" s="31">
        <v>46</v>
      </c>
      <c r="R22" s="17">
        <v>801.99</v>
      </c>
      <c r="S22" s="22">
        <f t="shared" si="13"/>
        <v>0.85629496627139989</v>
      </c>
      <c r="T22" s="30">
        <v>36</v>
      </c>
      <c r="U22" s="28">
        <v>774.4</v>
      </c>
      <c r="V22" s="29">
        <f t="shared" si="14"/>
        <v>0.88680268595041323</v>
      </c>
      <c r="W22" s="31">
        <v>27</v>
      </c>
      <c r="X22" s="17">
        <v>612.99</v>
      </c>
      <c r="Y22" s="22">
        <f t="shared" si="15"/>
        <v>1.1203119137343187</v>
      </c>
      <c r="Z22" s="30">
        <v>31</v>
      </c>
      <c r="AA22" s="28">
        <v>686.74</v>
      </c>
      <c r="AB22" s="29">
        <f t="shared" si="16"/>
        <v>1</v>
      </c>
      <c r="AC22" s="31">
        <v>32</v>
      </c>
      <c r="AD22" s="17">
        <v>395.18</v>
      </c>
      <c r="AE22" s="22">
        <f t="shared" si="17"/>
        <v>1.7377903740067817</v>
      </c>
      <c r="AF22" s="30">
        <v>28</v>
      </c>
      <c r="AG22" s="28">
        <v>418.95</v>
      </c>
      <c r="AH22" s="29">
        <f t="shared" si="18"/>
        <v>1.6391932211481084</v>
      </c>
    </row>
    <row r="23" spans="1:34" x14ac:dyDescent="0.25">
      <c r="A23">
        <f t="shared" si="10"/>
        <v>4</v>
      </c>
      <c r="B23">
        <f t="shared" si="9"/>
        <v>2</v>
      </c>
      <c r="C23">
        <v>18</v>
      </c>
      <c r="D23">
        <v>0</v>
      </c>
      <c r="E23" s="27" t="s">
        <v>150</v>
      </c>
      <c r="F23">
        <f t="shared" si="1"/>
        <v>686.74</v>
      </c>
      <c r="H23">
        <v>0</v>
      </c>
      <c r="I23">
        <v>19</v>
      </c>
      <c r="K23" s="24">
        <f t="shared" si="11"/>
        <v>19</v>
      </c>
      <c r="L23" s="32">
        <v>20</v>
      </c>
      <c r="M23" s="2">
        <v>397.23</v>
      </c>
      <c r="N23" s="30">
        <v>19</v>
      </c>
      <c r="O23" s="28">
        <v>463.11</v>
      </c>
      <c r="P23" s="29">
        <f t="shared" si="12"/>
        <v>0.85774438038478984</v>
      </c>
      <c r="Q23" s="31">
        <v>26</v>
      </c>
      <c r="R23" s="17">
        <v>688.26</v>
      </c>
      <c r="S23" s="22">
        <f t="shared" si="13"/>
        <v>0.57715107662801857</v>
      </c>
      <c r="T23" s="30">
        <v>26</v>
      </c>
      <c r="U23" s="28">
        <v>654.41</v>
      </c>
      <c r="V23" s="29">
        <f t="shared" si="14"/>
        <v>0.6070047829342462</v>
      </c>
      <c r="W23" s="31">
        <v>27</v>
      </c>
      <c r="X23" s="17">
        <v>535.80999999999995</v>
      </c>
      <c r="Y23" s="22">
        <f t="shared" si="15"/>
        <v>0.74136354304697571</v>
      </c>
      <c r="Z23" s="30">
        <v>31</v>
      </c>
      <c r="AA23" s="28">
        <v>214.61</v>
      </c>
      <c r="AB23" s="29">
        <f t="shared" si="16"/>
        <v>1.850938912445832</v>
      </c>
      <c r="AC23" s="31">
        <v>19</v>
      </c>
      <c r="AD23" s="17">
        <v>346.12</v>
      </c>
      <c r="AE23" s="22">
        <f t="shared" si="17"/>
        <v>1.1476655495203976</v>
      </c>
      <c r="AF23" s="30">
        <v>19</v>
      </c>
      <c r="AG23" s="28">
        <v>283.60000000000002</v>
      </c>
      <c r="AH23" s="29">
        <f t="shared" si="18"/>
        <v>1.4006699576868828</v>
      </c>
    </row>
    <row r="24" spans="1:34" x14ac:dyDescent="0.25">
      <c r="A24">
        <f t="shared" si="10"/>
        <v>4</v>
      </c>
      <c r="B24">
        <f t="shared" si="9"/>
        <v>3</v>
      </c>
      <c r="C24">
        <v>19</v>
      </c>
      <c r="D24">
        <v>0</v>
      </c>
      <c r="E24" s="27" t="s">
        <v>199</v>
      </c>
      <c r="F24">
        <f t="shared" si="1"/>
        <v>397.23</v>
      </c>
      <c r="H24">
        <v>0</v>
      </c>
      <c r="I24">
        <v>19</v>
      </c>
      <c r="K24">
        <f t="shared" si="11"/>
        <v>20</v>
      </c>
      <c r="L24" s="32">
        <v>30</v>
      </c>
      <c r="M24" s="2">
        <v>491.27</v>
      </c>
      <c r="N24" s="30">
        <v>30</v>
      </c>
      <c r="O24" s="28">
        <v>632.35</v>
      </c>
      <c r="P24" s="29">
        <f t="shared" si="12"/>
        <v>0.77689570649165807</v>
      </c>
      <c r="Q24" s="31">
        <v>30</v>
      </c>
      <c r="R24" s="17">
        <v>621.53</v>
      </c>
      <c r="S24" s="22">
        <f t="shared" si="13"/>
        <v>0.79042041413930142</v>
      </c>
      <c r="T24" s="30">
        <v>30</v>
      </c>
      <c r="U24" s="28">
        <v>483.35</v>
      </c>
      <c r="V24" s="29">
        <f t="shared" si="14"/>
        <v>1.0163856418744179</v>
      </c>
      <c r="W24" s="31">
        <v>30</v>
      </c>
      <c r="X24" s="17">
        <v>530.92999999999995</v>
      </c>
      <c r="Y24" s="22">
        <f t="shared" si="15"/>
        <v>0.92530088712259628</v>
      </c>
      <c r="Z24" s="30">
        <v>30</v>
      </c>
      <c r="AA24" s="28">
        <v>491.27</v>
      </c>
      <c r="AB24" s="29">
        <f t="shared" si="16"/>
        <v>1</v>
      </c>
      <c r="AC24" s="31">
        <v>30</v>
      </c>
      <c r="AD24" s="17">
        <v>482.84</v>
      </c>
      <c r="AE24" s="22">
        <f t="shared" si="17"/>
        <v>1.0174591997349018</v>
      </c>
      <c r="AF24" s="30">
        <v>30</v>
      </c>
      <c r="AG24" s="28">
        <v>434.77</v>
      </c>
      <c r="AH24" s="29">
        <f t="shared" si="18"/>
        <v>1.1299537686592911</v>
      </c>
    </row>
    <row r="25" spans="1:34" x14ac:dyDescent="0.25">
      <c r="A25">
        <f t="shared" si="10"/>
        <v>5</v>
      </c>
      <c r="B25">
        <f t="shared" si="9"/>
        <v>0</v>
      </c>
      <c r="C25">
        <v>20</v>
      </c>
      <c r="D25">
        <v>0</v>
      </c>
      <c r="E25" s="27" t="s">
        <v>151</v>
      </c>
      <c r="F25">
        <f t="shared" si="1"/>
        <v>491.27</v>
      </c>
      <c r="H25">
        <v>0</v>
      </c>
      <c r="I25">
        <v>19</v>
      </c>
      <c r="K25" s="24">
        <f t="shared" si="11"/>
        <v>21</v>
      </c>
      <c r="L25" s="32">
        <v>19</v>
      </c>
      <c r="M25" s="2">
        <v>391.49</v>
      </c>
      <c r="N25" s="30">
        <v>19</v>
      </c>
      <c r="O25" s="28">
        <v>415.92</v>
      </c>
      <c r="P25" s="29">
        <f t="shared" si="12"/>
        <v>0.94126274283516065</v>
      </c>
      <c r="Q25" s="31">
        <v>19</v>
      </c>
      <c r="R25" s="17">
        <v>584.07000000000005</v>
      </c>
      <c r="S25" s="22">
        <f t="shared" si="13"/>
        <v>0.67027924735048872</v>
      </c>
      <c r="T25" s="30">
        <v>26</v>
      </c>
      <c r="U25" s="28">
        <v>730.25</v>
      </c>
      <c r="V25" s="29">
        <f t="shared" si="14"/>
        <v>0.53610407394727833</v>
      </c>
      <c r="W25" s="31">
        <v>26</v>
      </c>
      <c r="X25" s="17">
        <v>676.33</v>
      </c>
      <c r="Y25" s="22">
        <f t="shared" si="15"/>
        <v>0.57884464684399628</v>
      </c>
      <c r="Z25" s="30">
        <v>30</v>
      </c>
      <c r="AA25" s="28">
        <v>228.66</v>
      </c>
      <c r="AB25" s="29">
        <f t="shared" si="16"/>
        <v>1.7121053091926879</v>
      </c>
      <c r="AC25" s="31">
        <v>19</v>
      </c>
      <c r="AD25" s="17">
        <v>323.89999999999998</v>
      </c>
      <c r="AE25" s="22">
        <f t="shared" si="17"/>
        <v>1.2086755171349184</v>
      </c>
      <c r="AF25" s="30">
        <v>19</v>
      </c>
      <c r="AG25" s="28">
        <v>345.35</v>
      </c>
      <c r="AH25" s="29">
        <f t="shared" si="18"/>
        <v>1.133603590560301</v>
      </c>
    </row>
    <row r="26" spans="1:34" x14ac:dyDescent="0.25">
      <c r="A26">
        <f t="shared" si="10"/>
        <v>5</v>
      </c>
      <c r="B26">
        <f t="shared" si="9"/>
        <v>1</v>
      </c>
      <c r="C26">
        <v>21</v>
      </c>
      <c r="D26">
        <v>0</v>
      </c>
      <c r="E26" s="27" t="s">
        <v>200</v>
      </c>
      <c r="F26">
        <f t="shared" si="1"/>
        <v>391.49</v>
      </c>
      <c r="H26">
        <v>0</v>
      </c>
      <c r="I26">
        <v>19</v>
      </c>
      <c r="K26">
        <f t="shared" si="11"/>
        <v>22</v>
      </c>
      <c r="L26" s="32">
        <v>29</v>
      </c>
      <c r="M26" s="2">
        <v>736.38</v>
      </c>
      <c r="N26" s="30">
        <v>42</v>
      </c>
      <c r="O26" s="28">
        <v>840.18</v>
      </c>
      <c r="P26" s="29">
        <f t="shared" si="12"/>
        <v>0.87645504534742558</v>
      </c>
      <c r="Q26" s="31">
        <v>34</v>
      </c>
      <c r="R26" s="17">
        <v>747.49</v>
      </c>
      <c r="S26" s="22">
        <f t="shared" si="13"/>
        <v>0.98513692490869442</v>
      </c>
      <c r="T26" s="30">
        <v>29</v>
      </c>
      <c r="U26" s="28">
        <v>705.03</v>
      </c>
      <c r="V26" s="29">
        <f t="shared" si="14"/>
        <v>1.0444661929279606</v>
      </c>
      <c r="W26" s="31">
        <v>60</v>
      </c>
      <c r="X26" s="17">
        <v>1072.95</v>
      </c>
      <c r="Y26" s="22">
        <f t="shared" si="15"/>
        <v>0.68631343492241015</v>
      </c>
      <c r="Z26" s="30">
        <v>30</v>
      </c>
      <c r="AA26" s="28">
        <v>736.38</v>
      </c>
      <c r="AB26" s="29">
        <f t="shared" si="16"/>
        <v>1</v>
      </c>
      <c r="AC26" s="31">
        <v>60</v>
      </c>
      <c r="AD26" s="17">
        <v>815.69</v>
      </c>
      <c r="AE26" s="22">
        <f t="shared" si="17"/>
        <v>0.90276943446652524</v>
      </c>
      <c r="AF26" s="30">
        <v>31</v>
      </c>
      <c r="AG26" s="28">
        <v>476.83</v>
      </c>
      <c r="AH26" s="29">
        <f t="shared" si="18"/>
        <v>1.5443239729043894</v>
      </c>
    </row>
    <row r="27" spans="1:34" x14ac:dyDescent="0.25">
      <c r="A27">
        <f t="shared" si="10"/>
        <v>5</v>
      </c>
      <c r="B27">
        <f t="shared" si="9"/>
        <v>2</v>
      </c>
      <c r="C27">
        <v>22</v>
      </c>
      <c r="D27">
        <v>0</v>
      </c>
      <c r="E27" s="27" t="s">
        <v>152</v>
      </c>
      <c r="F27">
        <f t="shared" si="1"/>
        <v>736.38</v>
      </c>
      <c r="H27">
        <v>0</v>
      </c>
      <c r="I27">
        <v>19</v>
      </c>
      <c r="K27">
        <f t="shared" si="11"/>
        <v>23</v>
      </c>
      <c r="L27" s="32">
        <v>29</v>
      </c>
      <c r="M27" s="2">
        <v>748.64</v>
      </c>
      <c r="N27" s="30">
        <v>29</v>
      </c>
      <c r="O27" s="28">
        <v>614.73</v>
      </c>
      <c r="P27" s="29">
        <f t="shared" si="12"/>
        <v>1.2178354724838547</v>
      </c>
      <c r="Q27" s="31">
        <v>29</v>
      </c>
      <c r="R27" s="17">
        <v>690.12</v>
      </c>
      <c r="S27" s="22">
        <f t="shared" si="13"/>
        <v>1.0847968469251723</v>
      </c>
      <c r="T27" s="30">
        <v>29</v>
      </c>
      <c r="U27" s="28">
        <v>618.37</v>
      </c>
      <c r="V27" s="29">
        <f t="shared" si="14"/>
        <v>1.2106667529149215</v>
      </c>
      <c r="W27" s="31">
        <v>29</v>
      </c>
      <c r="X27" s="17">
        <v>696.23</v>
      </c>
      <c r="Y27" s="22">
        <f t="shared" si="15"/>
        <v>1.0752768481679904</v>
      </c>
      <c r="Z27" s="30">
        <v>30</v>
      </c>
      <c r="AA27" s="28">
        <v>748.64</v>
      </c>
      <c r="AB27" s="29">
        <f t="shared" si="16"/>
        <v>1</v>
      </c>
      <c r="AC27" s="31">
        <v>29</v>
      </c>
      <c r="AD27" s="17">
        <v>425.3</v>
      </c>
      <c r="AE27" s="22">
        <f t="shared" si="17"/>
        <v>1.7602633435222195</v>
      </c>
      <c r="AF27" s="30">
        <v>29</v>
      </c>
      <c r="AG27" s="28">
        <v>419.53</v>
      </c>
      <c r="AH27" s="29">
        <f t="shared" si="18"/>
        <v>1.7844731008509522</v>
      </c>
    </row>
    <row r="28" spans="1:34" x14ac:dyDescent="0.25">
      <c r="A28">
        <f t="shared" si="10"/>
        <v>5</v>
      </c>
      <c r="B28">
        <f t="shared" si="9"/>
        <v>3</v>
      </c>
      <c r="C28">
        <v>23</v>
      </c>
      <c r="D28">
        <v>0</v>
      </c>
      <c r="E28" s="27" t="s">
        <v>153</v>
      </c>
      <c r="F28">
        <f t="shared" si="1"/>
        <v>748.64</v>
      </c>
      <c r="H28">
        <v>0</v>
      </c>
      <c r="I28">
        <v>19</v>
      </c>
      <c r="K28">
        <f t="shared" si="11"/>
        <v>24</v>
      </c>
      <c r="L28" s="32">
        <v>29</v>
      </c>
      <c r="M28" s="2">
        <v>616.63</v>
      </c>
      <c r="N28" s="30">
        <v>28</v>
      </c>
      <c r="O28" s="28">
        <v>441.85</v>
      </c>
      <c r="P28" s="29">
        <f t="shared" si="12"/>
        <v>1.3955641054656558</v>
      </c>
      <c r="Q28" s="31">
        <v>29</v>
      </c>
      <c r="R28" s="17">
        <v>468.46</v>
      </c>
      <c r="S28" s="22">
        <f t="shared" si="13"/>
        <v>1.3162916791188148</v>
      </c>
      <c r="T28" s="30">
        <v>29</v>
      </c>
      <c r="U28" s="28">
        <v>474.57</v>
      </c>
      <c r="V28" s="29">
        <f t="shared" si="14"/>
        <v>1.2993446699117095</v>
      </c>
      <c r="W28" s="31">
        <v>29</v>
      </c>
      <c r="X28" s="17">
        <v>493.83</v>
      </c>
      <c r="Y28" s="22">
        <f t="shared" si="15"/>
        <v>1.2486685701557216</v>
      </c>
      <c r="Z28" s="30">
        <v>30</v>
      </c>
      <c r="AA28" s="28">
        <v>616.63</v>
      </c>
      <c r="AB28" s="29">
        <f t="shared" si="16"/>
        <v>1</v>
      </c>
      <c r="AC28" s="31">
        <v>29</v>
      </c>
      <c r="AD28" s="17">
        <v>482.21</v>
      </c>
      <c r="AE28" s="22">
        <f t="shared" si="17"/>
        <v>1.2787582173741732</v>
      </c>
      <c r="AF28" s="30">
        <v>29</v>
      </c>
      <c r="AG28" s="28">
        <v>495.15</v>
      </c>
      <c r="AH28" s="29">
        <f t="shared" si="18"/>
        <v>1.2453397960214077</v>
      </c>
    </row>
    <row r="29" spans="1:34" x14ac:dyDescent="0.25">
      <c r="A29">
        <f t="shared" si="10"/>
        <v>6</v>
      </c>
      <c r="B29">
        <f t="shared" si="9"/>
        <v>0</v>
      </c>
      <c r="C29">
        <v>24</v>
      </c>
      <c r="D29">
        <v>0</v>
      </c>
      <c r="E29" s="27" t="s">
        <v>154</v>
      </c>
      <c r="F29">
        <f t="shared" si="1"/>
        <v>616.63</v>
      </c>
      <c r="H29">
        <v>0</v>
      </c>
      <c r="I29">
        <v>19</v>
      </c>
      <c r="K29">
        <f t="shared" si="11"/>
        <v>25</v>
      </c>
      <c r="L29" s="32">
        <v>29</v>
      </c>
      <c r="M29" s="2">
        <v>603.39</v>
      </c>
      <c r="N29" s="30">
        <v>29</v>
      </c>
      <c r="O29" s="28">
        <v>436.93</v>
      </c>
      <c r="P29" s="29">
        <f t="shared" si="12"/>
        <v>1.3809763577689789</v>
      </c>
      <c r="Q29" s="31">
        <v>29</v>
      </c>
      <c r="R29" s="17">
        <v>473.83</v>
      </c>
      <c r="S29" s="22">
        <f t="shared" si="13"/>
        <v>1.2734313994470592</v>
      </c>
      <c r="T29" s="30">
        <v>29</v>
      </c>
      <c r="U29" s="28">
        <v>474.2</v>
      </c>
      <c r="V29" s="29">
        <f t="shared" si="14"/>
        <v>1.2724377899620414</v>
      </c>
      <c r="W29" s="31">
        <v>29</v>
      </c>
      <c r="X29" s="17">
        <v>477.03</v>
      </c>
      <c r="Y29" s="22">
        <f t="shared" si="15"/>
        <v>1.2648890006917803</v>
      </c>
      <c r="Z29" s="30">
        <v>30</v>
      </c>
      <c r="AA29" s="28">
        <v>603.39</v>
      </c>
      <c r="AB29" s="29">
        <f t="shared" si="16"/>
        <v>1</v>
      </c>
      <c r="AC29" s="31">
        <v>29</v>
      </c>
      <c r="AD29" s="17">
        <v>522.76</v>
      </c>
      <c r="AE29" s="22">
        <f t="shared" si="17"/>
        <v>1.1542390389471269</v>
      </c>
      <c r="AF29" s="30">
        <v>29</v>
      </c>
      <c r="AG29" s="28">
        <v>433.64</v>
      </c>
      <c r="AH29" s="29">
        <f t="shared" si="18"/>
        <v>1.3914537404298497</v>
      </c>
    </row>
    <row r="30" spans="1:34" x14ac:dyDescent="0.25">
      <c r="A30">
        <f t="shared" si="10"/>
        <v>6</v>
      </c>
      <c r="B30">
        <f t="shared" si="9"/>
        <v>1</v>
      </c>
      <c r="C30">
        <v>25</v>
      </c>
      <c r="D30">
        <v>0</v>
      </c>
      <c r="E30" s="27" t="s">
        <v>155</v>
      </c>
      <c r="F30">
        <f t="shared" si="1"/>
        <v>603.39</v>
      </c>
      <c r="H30">
        <v>0</v>
      </c>
      <c r="I30">
        <v>19</v>
      </c>
      <c r="K30">
        <f t="shared" si="11"/>
        <v>26</v>
      </c>
      <c r="L30" s="32">
        <v>29</v>
      </c>
      <c r="M30" s="2">
        <v>588.38</v>
      </c>
      <c r="N30" s="30">
        <v>29</v>
      </c>
      <c r="O30" s="28">
        <v>434.53</v>
      </c>
      <c r="P30" s="29">
        <f t="shared" si="12"/>
        <v>1.3540607092720871</v>
      </c>
      <c r="Q30" s="31">
        <v>29</v>
      </c>
      <c r="R30" s="17">
        <v>474.07</v>
      </c>
      <c r="S30" s="22">
        <f t="shared" si="13"/>
        <v>1.2411247284156348</v>
      </c>
      <c r="T30" s="30">
        <v>29</v>
      </c>
      <c r="U30" s="28">
        <v>466.62</v>
      </c>
      <c r="V30" s="29">
        <f t="shared" si="14"/>
        <v>1.2609403797522609</v>
      </c>
      <c r="W30" s="31">
        <v>29</v>
      </c>
      <c r="X30" s="17">
        <v>471.46</v>
      </c>
      <c r="Y30" s="22">
        <f t="shared" si="15"/>
        <v>1.2479955881729097</v>
      </c>
      <c r="Z30" s="30">
        <v>30</v>
      </c>
      <c r="AA30" s="28">
        <v>588.38</v>
      </c>
      <c r="AB30" s="29">
        <f t="shared" si="16"/>
        <v>1</v>
      </c>
      <c r="AC30" s="31">
        <v>29</v>
      </c>
      <c r="AD30" s="17">
        <v>403.04</v>
      </c>
      <c r="AE30" s="22">
        <f t="shared" si="17"/>
        <v>1.4598551012306471</v>
      </c>
      <c r="AF30" s="30">
        <v>29</v>
      </c>
      <c r="AG30" s="28">
        <v>470.74</v>
      </c>
      <c r="AH30" s="29">
        <f t="shared" si="18"/>
        <v>1.24990440582912</v>
      </c>
    </row>
    <row r="31" spans="1:34" x14ac:dyDescent="0.25">
      <c r="A31">
        <f t="shared" si="10"/>
        <v>6</v>
      </c>
      <c r="B31">
        <f t="shared" si="9"/>
        <v>2</v>
      </c>
      <c r="C31">
        <v>26</v>
      </c>
      <c r="D31">
        <v>0</v>
      </c>
      <c r="E31" s="27" t="s">
        <v>156</v>
      </c>
      <c r="F31">
        <f t="shared" si="1"/>
        <v>588.38</v>
      </c>
      <c r="H31">
        <v>0</v>
      </c>
      <c r="I31">
        <v>19</v>
      </c>
      <c r="K31">
        <f t="shared" si="11"/>
        <v>27</v>
      </c>
      <c r="L31" s="32">
        <v>29</v>
      </c>
      <c r="M31" s="2">
        <v>609.46</v>
      </c>
      <c r="N31" s="30">
        <v>30</v>
      </c>
      <c r="O31" s="28">
        <v>446.94</v>
      </c>
      <c r="P31" s="29">
        <f t="shared" si="12"/>
        <v>1.3636282275025731</v>
      </c>
      <c r="Q31" s="31">
        <v>29</v>
      </c>
      <c r="R31" s="17">
        <v>460.94</v>
      </c>
      <c r="S31" s="22">
        <f t="shared" si="13"/>
        <v>1.3222111337701221</v>
      </c>
      <c r="T31" s="30">
        <v>29</v>
      </c>
      <c r="U31" s="28">
        <v>463.63</v>
      </c>
      <c r="V31" s="29">
        <f t="shared" si="14"/>
        <v>1.3145396113279988</v>
      </c>
      <c r="W31" s="31">
        <v>29</v>
      </c>
      <c r="X31" s="17">
        <v>476.93</v>
      </c>
      <c r="Y31" s="22">
        <f t="shared" si="15"/>
        <v>1.2778814501079823</v>
      </c>
      <c r="Z31" s="30">
        <v>29</v>
      </c>
      <c r="AA31" s="28">
        <v>609.46</v>
      </c>
      <c r="AB31" s="29">
        <f t="shared" si="16"/>
        <v>1</v>
      </c>
      <c r="AC31" s="31">
        <v>29</v>
      </c>
      <c r="AD31" s="17">
        <v>466.92</v>
      </c>
      <c r="AE31" s="22">
        <f t="shared" si="17"/>
        <v>1.3052771352694252</v>
      </c>
      <c r="AF31" s="30">
        <v>29</v>
      </c>
      <c r="AG31" s="28">
        <v>464.34000000000003</v>
      </c>
      <c r="AH31" s="29">
        <f t="shared" si="18"/>
        <v>1.3125296119222982</v>
      </c>
    </row>
    <row r="32" spans="1:34" x14ac:dyDescent="0.25">
      <c r="A32">
        <f t="shared" si="10"/>
        <v>6</v>
      </c>
      <c r="B32">
        <f t="shared" si="9"/>
        <v>3</v>
      </c>
      <c r="C32">
        <v>27</v>
      </c>
      <c r="D32">
        <v>0</v>
      </c>
      <c r="E32" s="27" t="s">
        <v>157</v>
      </c>
      <c r="F32">
        <f t="shared" si="1"/>
        <v>609.46</v>
      </c>
      <c r="H32">
        <v>0</v>
      </c>
      <c r="I32">
        <v>19</v>
      </c>
      <c r="K32" s="24">
        <f t="shared" si="11"/>
        <v>28</v>
      </c>
      <c r="L32" s="32">
        <v>19</v>
      </c>
      <c r="M32" s="2">
        <v>405.6</v>
      </c>
      <c r="N32" s="30">
        <v>19</v>
      </c>
      <c r="O32" s="28">
        <v>357.82</v>
      </c>
      <c r="P32" s="29">
        <f t="shared" si="12"/>
        <v>1.1335308255547483</v>
      </c>
      <c r="Q32" s="31">
        <v>25</v>
      </c>
      <c r="R32" s="17">
        <v>427.22</v>
      </c>
      <c r="S32" s="22">
        <f t="shared" si="13"/>
        <v>0.94939375497401801</v>
      </c>
      <c r="T32" s="30">
        <v>26</v>
      </c>
      <c r="U32" s="28">
        <v>449.48</v>
      </c>
      <c r="V32" s="29">
        <f t="shared" si="14"/>
        <v>0.90237607902465067</v>
      </c>
      <c r="W32" s="31">
        <v>28</v>
      </c>
      <c r="X32" s="17">
        <v>433.2</v>
      </c>
      <c r="Y32" s="22">
        <f t="shared" si="15"/>
        <v>0.93628808864265933</v>
      </c>
      <c r="Z32" s="30">
        <v>29</v>
      </c>
      <c r="AA32" s="28">
        <v>280.32</v>
      </c>
      <c r="AB32" s="29">
        <f t="shared" si="16"/>
        <v>1.4469178082191783</v>
      </c>
      <c r="AC32" s="31">
        <v>19</v>
      </c>
      <c r="AD32" s="17">
        <v>353.14</v>
      </c>
      <c r="AE32" s="22">
        <f t="shared" si="17"/>
        <v>1.1485529818202413</v>
      </c>
      <c r="AF32" s="30">
        <v>19</v>
      </c>
      <c r="AG32" s="28">
        <v>343.45</v>
      </c>
      <c r="AH32" s="29">
        <f t="shared" si="18"/>
        <v>1.1809579269180377</v>
      </c>
    </row>
    <row r="33" spans="1:34" x14ac:dyDescent="0.25">
      <c r="A33">
        <f t="shared" si="10"/>
        <v>7</v>
      </c>
      <c r="B33">
        <f t="shared" si="9"/>
        <v>0</v>
      </c>
      <c r="C33">
        <v>28</v>
      </c>
      <c r="D33">
        <v>0</v>
      </c>
      <c r="E33" s="27" t="s">
        <v>201</v>
      </c>
      <c r="F33">
        <f t="shared" si="1"/>
        <v>405.6</v>
      </c>
      <c r="H33">
        <v>0</v>
      </c>
      <c r="I33">
        <v>19</v>
      </c>
      <c r="K33" s="24">
        <f t="shared" si="11"/>
        <v>29</v>
      </c>
      <c r="L33" s="32">
        <v>19</v>
      </c>
      <c r="M33" s="2">
        <v>440.38</v>
      </c>
      <c r="N33" s="30">
        <v>19</v>
      </c>
      <c r="O33" s="28">
        <v>353.8</v>
      </c>
      <c r="P33" s="29">
        <f t="shared" si="12"/>
        <v>1.2447145279819107</v>
      </c>
      <c r="Q33" s="31">
        <v>26</v>
      </c>
      <c r="R33" s="17">
        <v>466.59</v>
      </c>
      <c r="S33" s="22">
        <f t="shared" si="13"/>
        <v>0.94382648577980677</v>
      </c>
      <c r="T33" s="30">
        <v>26</v>
      </c>
      <c r="U33" s="28">
        <v>468.03</v>
      </c>
      <c r="V33" s="29">
        <f t="shared" si="14"/>
        <v>0.94092259043223725</v>
      </c>
      <c r="W33" s="31">
        <v>29</v>
      </c>
      <c r="X33" s="17">
        <v>452.87</v>
      </c>
      <c r="Y33" s="22">
        <f t="shared" si="15"/>
        <v>0.97242034137832045</v>
      </c>
      <c r="Z33" s="30">
        <v>29</v>
      </c>
      <c r="AA33" s="28">
        <v>236.15</v>
      </c>
      <c r="AB33" s="29">
        <f t="shared" si="16"/>
        <v>1.864831674782977</v>
      </c>
      <c r="AC33" s="31">
        <v>19</v>
      </c>
      <c r="AD33" s="17">
        <v>341.55</v>
      </c>
      <c r="AE33" s="22">
        <f t="shared" si="17"/>
        <v>1.2893573415312545</v>
      </c>
      <c r="AF33" s="30">
        <v>19</v>
      </c>
      <c r="AG33" s="28">
        <v>365.07</v>
      </c>
      <c r="AH33" s="29">
        <f t="shared" si="18"/>
        <v>1.2062892048100364</v>
      </c>
    </row>
    <row r="34" spans="1:34" x14ac:dyDescent="0.25">
      <c r="A34">
        <f t="shared" si="10"/>
        <v>7</v>
      </c>
      <c r="B34">
        <f t="shared" si="9"/>
        <v>1</v>
      </c>
      <c r="C34">
        <v>29</v>
      </c>
      <c r="D34">
        <v>0</v>
      </c>
      <c r="E34" s="27" t="s">
        <v>202</v>
      </c>
      <c r="F34">
        <f t="shared" si="1"/>
        <v>440.38</v>
      </c>
      <c r="H34">
        <v>0</v>
      </c>
      <c r="I34">
        <v>20</v>
      </c>
      <c r="K34">
        <f t="shared" si="11"/>
        <v>30</v>
      </c>
      <c r="L34" s="32">
        <v>29</v>
      </c>
      <c r="M34" s="2">
        <v>536.63</v>
      </c>
      <c r="N34" s="30">
        <v>29</v>
      </c>
      <c r="O34" s="28">
        <v>387.13</v>
      </c>
      <c r="P34" s="29">
        <f t="shared" si="12"/>
        <v>1.3861751866298142</v>
      </c>
      <c r="Q34" s="31">
        <v>29</v>
      </c>
      <c r="R34" s="17">
        <v>398.55</v>
      </c>
      <c r="S34" s="22">
        <f t="shared" si="13"/>
        <v>1.3464559026470957</v>
      </c>
      <c r="T34" s="30">
        <v>29</v>
      </c>
      <c r="U34" s="28">
        <v>394.26</v>
      </c>
      <c r="V34" s="29">
        <f t="shared" si="14"/>
        <v>1.3611068837822757</v>
      </c>
      <c r="W34" s="31">
        <v>29</v>
      </c>
      <c r="X34" s="17">
        <v>392.91</v>
      </c>
      <c r="Y34" s="22">
        <f t="shared" si="15"/>
        <v>1.3657835127637372</v>
      </c>
      <c r="Z34" s="30">
        <v>29</v>
      </c>
      <c r="AA34" s="28">
        <v>536.63</v>
      </c>
      <c r="AB34" s="29">
        <f t="shared" si="16"/>
        <v>1</v>
      </c>
      <c r="AC34" s="31">
        <v>29</v>
      </c>
      <c r="AD34" s="17">
        <v>462.06</v>
      </c>
      <c r="AE34" s="22">
        <f t="shared" si="17"/>
        <v>1.1613859671904081</v>
      </c>
      <c r="AF34" s="30">
        <v>29</v>
      </c>
      <c r="AG34" s="28">
        <v>474.57</v>
      </c>
      <c r="AH34" s="29">
        <f t="shared" si="18"/>
        <v>1.1307710137598246</v>
      </c>
    </row>
    <row r="35" spans="1:34" x14ac:dyDescent="0.25">
      <c r="A35">
        <f t="shared" si="10"/>
        <v>7</v>
      </c>
      <c r="B35">
        <f t="shared" si="9"/>
        <v>2</v>
      </c>
      <c r="C35">
        <v>30</v>
      </c>
      <c r="D35">
        <v>0</v>
      </c>
      <c r="E35" s="27" t="s">
        <v>158</v>
      </c>
      <c r="F35">
        <f t="shared" si="1"/>
        <v>536.63</v>
      </c>
    </row>
    <row r="36" spans="1:34" x14ac:dyDescent="0.25">
      <c r="A36">
        <f t="shared" si="10"/>
        <v>7</v>
      </c>
      <c r="B36">
        <f t="shared" si="9"/>
        <v>3</v>
      </c>
      <c r="C36">
        <v>0</v>
      </c>
      <c r="D36">
        <v>1</v>
      </c>
      <c r="E36" s="27" t="s">
        <v>135</v>
      </c>
      <c r="F36">
        <f t="shared" si="1"/>
        <v>392.27</v>
      </c>
      <c r="K36" t="s">
        <v>69</v>
      </c>
      <c r="L36" s="32">
        <f>AVERAGE(L25:L33,L15:L23,L5:L13)</f>
        <v>27.703703703703702</v>
      </c>
      <c r="M36" s="2">
        <f t="shared" ref="M36:AH36" si="19">AVERAGE(M25:M33,M15:M23,M5:M13)</f>
        <v>610.23962962962958</v>
      </c>
      <c r="N36" s="30">
        <f t="shared" si="19"/>
        <v>28.148148148148149</v>
      </c>
      <c r="O36" s="28">
        <f t="shared" si="19"/>
        <v>526.10185185185173</v>
      </c>
      <c r="P36" s="29">
        <f t="shared" si="19"/>
        <v>1.189915221316922</v>
      </c>
      <c r="Q36" s="31">
        <f t="shared" si="19"/>
        <v>33</v>
      </c>
      <c r="R36" s="17">
        <f t="shared" si="19"/>
        <v>632.59259259259261</v>
      </c>
      <c r="S36" s="22">
        <f t="shared" si="19"/>
        <v>1.0021611597201645</v>
      </c>
      <c r="T36" s="30">
        <f t="shared" si="19"/>
        <v>30.407407407407408</v>
      </c>
      <c r="U36" s="28">
        <f t="shared" si="19"/>
        <v>598.88851851851848</v>
      </c>
      <c r="V36" s="29">
        <f t="shared" si="19"/>
        <v>1.0443440986965404</v>
      </c>
      <c r="W36" s="31">
        <f t="shared" si="19"/>
        <v>32.592592592592595</v>
      </c>
      <c r="X36" s="17">
        <f t="shared" si="19"/>
        <v>619.29518518518512</v>
      </c>
      <c r="Y36" s="22">
        <f t="shared" si="19"/>
        <v>1.0263193488517617</v>
      </c>
      <c r="Z36" s="30">
        <f t="shared" si="19"/>
        <v>31.74074074074074</v>
      </c>
      <c r="AA36" s="28">
        <f t="shared" si="19"/>
        <v>574.25629629629634</v>
      </c>
      <c r="AB36" s="29">
        <f t="shared" si="19"/>
        <v>1.1404913658311866</v>
      </c>
      <c r="AC36" s="31">
        <f t="shared" si="19"/>
        <v>29</v>
      </c>
      <c r="AD36" s="17">
        <f t="shared" si="19"/>
        <v>429.87481481481473</v>
      </c>
      <c r="AE36" s="22">
        <f t="shared" si="19"/>
        <v>1.4463991000887251</v>
      </c>
      <c r="AF36" s="30">
        <f t="shared" si="19"/>
        <v>28.703703703703702</v>
      </c>
      <c r="AG36" s="28">
        <f t="shared" si="19"/>
        <v>410.7811111111111</v>
      </c>
      <c r="AH36" s="29">
        <f t="shared" si="19"/>
        <v>1.5238574511296994</v>
      </c>
    </row>
    <row r="37" spans="1:34" x14ac:dyDescent="0.25">
      <c r="A37">
        <f t="shared" ref="A37:A99" si="20">A33+1</f>
        <v>8</v>
      </c>
      <c r="B37">
        <f t="shared" si="9"/>
        <v>0</v>
      </c>
      <c r="C37">
        <v>1</v>
      </c>
      <c r="D37">
        <v>1</v>
      </c>
      <c r="E37" s="27" t="s">
        <v>189</v>
      </c>
      <c r="F37">
        <f t="shared" si="1"/>
        <v>353.27</v>
      </c>
    </row>
    <row r="38" spans="1:34" x14ac:dyDescent="0.25">
      <c r="A38">
        <f t="shared" si="20"/>
        <v>8</v>
      </c>
      <c r="B38">
        <f t="shared" si="9"/>
        <v>1</v>
      </c>
      <c r="C38">
        <v>2</v>
      </c>
      <c r="D38">
        <v>1</v>
      </c>
      <c r="E38" s="27" t="s">
        <v>136</v>
      </c>
      <c r="F38">
        <f t="shared" si="1"/>
        <v>669</v>
      </c>
    </row>
    <row r="39" spans="1:34" x14ac:dyDescent="0.25">
      <c r="A39">
        <f t="shared" si="20"/>
        <v>8</v>
      </c>
      <c r="B39">
        <f t="shared" si="9"/>
        <v>2</v>
      </c>
      <c r="C39">
        <v>3</v>
      </c>
      <c r="D39">
        <v>1</v>
      </c>
      <c r="E39" s="27" t="s">
        <v>137</v>
      </c>
      <c r="F39">
        <f t="shared" si="1"/>
        <v>663.15</v>
      </c>
    </row>
    <row r="40" spans="1:34" x14ac:dyDescent="0.25">
      <c r="A40">
        <f t="shared" si="20"/>
        <v>8</v>
      </c>
      <c r="B40">
        <f t="shared" si="9"/>
        <v>3</v>
      </c>
      <c r="C40">
        <v>4</v>
      </c>
      <c r="D40">
        <v>1</v>
      </c>
      <c r="E40" s="27" t="s">
        <v>138</v>
      </c>
      <c r="F40">
        <f t="shared" si="1"/>
        <v>647.29999999999995</v>
      </c>
    </row>
    <row r="41" spans="1:34" x14ac:dyDescent="0.25">
      <c r="A41">
        <f t="shared" si="20"/>
        <v>9</v>
      </c>
      <c r="B41">
        <f t="shared" si="9"/>
        <v>0</v>
      </c>
      <c r="C41">
        <v>5</v>
      </c>
      <c r="D41">
        <v>1</v>
      </c>
      <c r="E41" s="27" t="s">
        <v>139</v>
      </c>
      <c r="F41">
        <f t="shared" si="1"/>
        <v>584.85</v>
      </c>
    </row>
    <row r="42" spans="1:34" x14ac:dyDescent="0.25">
      <c r="A42">
        <f t="shared" si="20"/>
        <v>9</v>
      </c>
      <c r="B42">
        <f t="shared" si="9"/>
        <v>1</v>
      </c>
      <c r="C42">
        <v>6</v>
      </c>
      <c r="D42">
        <v>1</v>
      </c>
      <c r="E42" s="27" t="s">
        <v>140</v>
      </c>
      <c r="F42">
        <f t="shared" si="1"/>
        <v>597.62</v>
      </c>
    </row>
    <row r="43" spans="1:34" x14ac:dyDescent="0.25">
      <c r="A43">
        <f t="shared" si="20"/>
        <v>9</v>
      </c>
      <c r="B43">
        <f t="shared" si="9"/>
        <v>2</v>
      </c>
      <c r="C43">
        <v>7</v>
      </c>
      <c r="D43">
        <v>1</v>
      </c>
      <c r="E43" s="27" t="s">
        <v>141</v>
      </c>
      <c r="F43">
        <f t="shared" si="1"/>
        <v>552.74</v>
      </c>
    </row>
    <row r="44" spans="1:34" x14ac:dyDescent="0.25">
      <c r="A44">
        <f t="shared" si="20"/>
        <v>9</v>
      </c>
      <c r="B44">
        <f t="shared" si="9"/>
        <v>3</v>
      </c>
      <c r="C44">
        <v>8</v>
      </c>
      <c r="D44">
        <v>1</v>
      </c>
      <c r="E44" s="27" t="s">
        <v>142</v>
      </c>
      <c r="F44">
        <f t="shared" si="1"/>
        <v>922.08</v>
      </c>
    </row>
    <row r="45" spans="1:34" x14ac:dyDescent="0.25">
      <c r="A45">
        <f t="shared" si="20"/>
        <v>10</v>
      </c>
      <c r="B45">
        <f t="shared" si="9"/>
        <v>0</v>
      </c>
      <c r="C45">
        <v>9</v>
      </c>
      <c r="D45">
        <v>1</v>
      </c>
      <c r="E45" s="27" t="s">
        <v>190</v>
      </c>
      <c r="F45">
        <f t="shared" si="1"/>
        <v>348.94</v>
      </c>
    </row>
    <row r="46" spans="1:34" x14ac:dyDescent="0.25">
      <c r="A46">
        <f t="shared" si="20"/>
        <v>10</v>
      </c>
      <c r="B46">
        <f t="shared" si="9"/>
        <v>1</v>
      </c>
      <c r="C46">
        <v>10</v>
      </c>
      <c r="D46">
        <v>1</v>
      </c>
      <c r="E46" s="27" t="s">
        <v>143</v>
      </c>
      <c r="F46">
        <f t="shared" si="1"/>
        <v>575.38</v>
      </c>
    </row>
    <row r="47" spans="1:34" x14ac:dyDescent="0.25">
      <c r="A47">
        <f t="shared" si="20"/>
        <v>10</v>
      </c>
      <c r="B47">
        <f t="shared" si="9"/>
        <v>2</v>
      </c>
      <c r="C47">
        <v>11</v>
      </c>
      <c r="D47">
        <v>1</v>
      </c>
      <c r="E47" s="27" t="s">
        <v>191</v>
      </c>
      <c r="F47">
        <f t="shared" si="1"/>
        <v>297.95</v>
      </c>
    </row>
    <row r="48" spans="1:34" x14ac:dyDescent="0.25">
      <c r="A48">
        <f t="shared" si="20"/>
        <v>10</v>
      </c>
      <c r="B48">
        <f t="shared" si="9"/>
        <v>3</v>
      </c>
      <c r="C48">
        <v>12</v>
      </c>
      <c r="D48">
        <v>1</v>
      </c>
      <c r="E48" s="27" t="s">
        <v>144</v>
      </c>
      <c r="F48">
        <f t="shared" si="1"/>
        <v>998.45</v>
      </c>
    </row>
    <row r="49" spans="1:6" x14ac:dyDescent="0.25">
      <c r="A49">
        <f t="shared" si="20"/>
        <v>11</v>
      </c>
      <c r="B49">
        <f t="shared" si="9"/>
        <v>0</v>
      </c>
      <c r="C49">
        <v>13</v>
      </c>
      <c r="D49">
        <v>1</v>
      </c>
      <c r="E49" s="27" t="s">
        <v>145</v>
      </c>
      <c r="F49">
        <f t="shared" ref="F49:F112" si="21">LEFT(E49,2)*60+RIGHT(E49,LEN(E49)-FIND(":",E49))</f>
        <v>737.14</v>
      </c>
    </row>
    <row r="50" spans="1:6" x14ac:dyDescent="0.25">
      <c r="A50">
        <f t="shared" si="20"/>
        <v>11</v>
      </c>
      <c r="B50">
        <f t="shared" si="9"/>
        <v>1</v>
      </c>
      <c r="C50">
        <v>14</v>
      </c>
      <c r="D50">
        <v>1</v>
      </c>
      <c r="E50" s="27" t="s">
        <v>146</v>
      </c>
      <c r="F50">
        <f t="shared" si="21"/>
        <v>656.49</v>
      </c>
    </row>
    <row r="51" spans="1:6" x14ac:dyDescent="0.25">
      <c r="A51">
        <f t="shared" si="20"/>
        <v>11</v>
      </c>
      <c r="B51">
        <f t="shared" si="9"/>
        <v>2</v>
      </c>
      <c r="C51">
        <v>15</v>
      </c>
      <c r="D51">
        <v>1</v>
      </c>
      <c r="E51" s="27" t="s">
        <v>147</v>
      </c>
      <c r="F51">
        <f t="shared" si="21"/>
        <v>548.38</v>
      </c>
    </row>
    <row r="52" spans="1:6" x14ac:dyDescent="0.25">
      <c r="A52">
        <f t="shared" si="20"/>
        <v>11</v>
      </c>
      <c r="B52">
        <f t="shared" si="9"/>
        <v>3</v>
      </c>
      <c r="C52">
        <v>16</v>
      </c>
      <c r="D52">
        <v>1</v>
      </c>
      <c r="E52" s="27" t="s">
        <v>148</v>
      </c>
      <c r="F52">
        <f t="shared" si="21"/>
        <v>711.99</v>
      </c>
    </row>
    <row r="53" spans="1:6" x14ac:dyDescent="0.25">
      <c r="A53">
        <f t="shared" si="20"/>
        <v>12</v>
      </c>
      <c r="B53">
        <f t="shared" si="9"/>
        <v>0</v>
      </c>
      <c r="C53">
        <v>17</v>
      </c>
      <c r="D53">
        <v>1</v>
      </c>
      <c r="E53" s="27" t="s">
        <v>149</v>
      </c>
      <c r="F53">
        <f t="shared" si="21"/>
        <v>666.21</v>
      </c>
    </row>
    <row r="54" spans="1:6" x14ac:dyDescent="0.25">
      <c r="A54">
        <f t="shared" si="20"/>
        <v>12</v>
      </c>
      <c r="B54">
        <f t="shared" si="9"/>
        <v>1</v>
      </c>
      <c r="C54">
        <v>18</v>
      </c>
      <c r="D54">
        <v>1</v>
      </c>
      <c r="E54" s="27" t="s">
        <v>150</v>
      </c>
      <c r="F54">
        <f t="shared" si="21"/>
        <v>686.74</v>
      </c>
    </row>
    <row r="55" spans="1:6" x14ac:dyDescent="0.25">
      <c r="A55">
        <f t="shared" si="20"/>
        <v>12</v>
      </c>
      <c r="B55">
        <f t="shared" si="9"/>
        <v>2</v>
      </c>
      <c r="C55">
        <v>19</v>
      </c>
      <c r="D55">
        <v>1</v>
      </c>
      <c r="E55" s="27" t="s">
        <v>192</v>
      </c>
      <c r="F55">
        <f t="shared" si="21"/>
        <v>214.61</v>
      </c>
    </row>
    <row r="56" spans="1:6" x14ac:dyDescent="0.25">
      <c r="A56">
        <f t="shared" si="20"/>
        <v>12</v>
      </c>
      <c r="B56">
        <f t="shared" si="9"/>
        <v>3</v>
      </c>
      <c r="C56">
        <v>20</v>
      </c>
      <c r="D56">
        <v>1</v>
      </c>
      <c r="E56" s="27" t="s">
        <v>151</v>
      </c>
      <c r="F56">
        <f t="shared" si="21"/>
        <v>491.27</v>
      </c>
    </row>
    <row r="57" spans="1:6" x14ac:dyDescent="0.25">
      <c r="A57">
        <f t="shared" si="20"/>
        <v>13</v>
      </c>
      <c r="B57">
        <f t="shared" si="9"/>
        <v>0</v>
      </c>
      <c r="C57">
        <v>21</v>
      </c>
      <c r="D57">
        <v>1</v>
      </c>
      <c r="E57" s="27" t="s">
        <v>193</v>
      </c>
      <c r="F57">
        <f t="shared" si="21"/>
        <v>228.66</v>
      </c>
    </row>
    <row r="58" spans="1:6" x14ac:dyDescent="0.25">
      <c r="A58">
        <f t="shared" si="20"/>
        <v>13</v>
      </c>
      <c r="B58">
        <f t="shared" si="9"/>
        <v>1</v>
      </c>
      <c r="C58">
        <v>22</v>
      </c>
      <c r="D58">
        <v>1</v>
      </c>
      <c r="E58" s="27" t="s">
        <v>152</v>
      </c>
      <c r="F58">
        <f t="shared" si="21"/>
        <v>736.38</v>
      </c>
    </row>
    <row r="59" spans="1:6" x14ac:dyDescent="0.25">
      <c r="A59">
        <f t="shared" si="20"/>
        <v>13</v>
      </c>
      <c r="B59">
        <f t="shared" si="9"/>
        <v>2</v>
      </c>
      <c r="C59">
        <v>23</v>
      </c>
      <c r="D59">
        <v>1</v>
      </c>
      <c r="E59" s="27" t="s">
        <v>153</v>
      </c>
      <c r="F59">
        <f t="shared" si="21"/>
        <v>748.64</v>
      </c>
    </row>
    <row r="60" spans="1:6" x14ac:dyDescent="0.25">
      <c r="A60">
        <f t="shared" si="20"/>
        <v>13</v>
      </c>
      <c r="B60">
        <f t="shared" si="9"/>
        <v>3</v>
      </c>
      <c r="C60">
        <v>24</v>
      </c>
      <c r="D60">
        <v>1</v>
      </c>
      <c r="E60" s="27" t="s">
        <v>154</v>
      </c>
      <c r="F60">
        <f t="shared" si="21"/>
        <v>616.63</v>
      </c>
    </row>
    <row r="61" spans="1:6" x14ac:dyDescent="0.25">
      <c r="A61">
        <f t="shared" si="20"/>
        <v>14</v>
      </c>
      <c r="B61">
        <f t="shared" si="9"/>
        <v>0</v>
      </c>
      <c r="C61">
        <v>25</v>
      </c>
      <c r="D61">
        <v>1</v>
      </c>
      <c r="E61" s="27" t="s">
        <v>155</v>
      </c>
      <c r="F61">
        <f t="shared" si="21"/>
        <v>603.39</v>
      </c>
    </row>
    <row r="62" spans="1:6" x14ac:dyDescent="0.25">
      <c r="A62">
        <f t="shared" si="20"/>
        <v>14</v>
      </c>
      <c r="B62">
        <f t="shared" si="9"/>
        <v>1</v>
      </c>
      <c r="C62">
        <v>26</v>
      </c>
      <c r="D62">
        <v>1</v>
      </c>
      <c r="E62" s="27" t="s">
        <v>156</v>
      </c>
      <c r="F62">
        <f t="shared" si="21"/>
        <v>588.38</v>
      </c>
    </row>
    <row r="63" spans="1:6" x14ac:dyDescent="0.25">
      <c r="A63">
        <f t="shared" si="20"/>
        <v>14</v>
      </c>
      <c r="B63">
        <f t="shared" si="9"/>
        <v>2</v>
      </c>
      <c r="C63">
        <v>27</v>
      </c>
      <c r="D63">
        <v>1</v>
      </c>
      <c r="E63" s="27" t="s">
        <v>157</v>
      </c>
      <c r="F63">
        <f t="shared" si="21"/>
        <v>609.46</v>
      </c>
    </row>
    <row r="64" spans="1:6" x14ac:dyDescent="0.25">
      <c r="A64">
        <f t="shared" si="20"/>
        <v>14</v>
      </c>
      <c r="B64">
        <f t="shared" si="9"/>
        <v>3</v>
      </c>
      <c r="C64">
        <v>28</v>
      </c>
      <c r="D64">
        <v>1</v>
      </c>
      <c r="E64" s="27" t="s">
        <v>194</v>
      </c>
      <c r="F64">
        <f t="shared" si="21"/>
        <v>280.32</v>
      </c>
    </row>
    <row r="65" spans="1:6" x14ac:dyDescent="0.25">
      <c r="A65">
        <f t="shared" si="20"/>
        <v>15</v>
      </c>
      <c r="B65">
        <f t="shared" si="9"/>
        <v>0</v>
      </c>
      <c r="C65">
        <v>29</v>
      </c>
      <c r="D65">
        <v>1</v>
      </c>
      <c r="E65" s="27" t="s">
        <v>195</v>
      </c>
      <c r="F65">
        <f t="shared" si="21"/>
        <v>236.15</v>
      </c>
    </row>
    <row r="66" spans="1:6" x14ac:dyDescent="0.25">
      <c r="A66">
        <f t="shared" si="20"/>
        <v>15</v>
      </c>
      <c r="B66">
        <f t="shared" si="9"/>
        <v>1</v>
      </c>
      <c r="C66">
        <v>30</v>
      </c>
      <c r="D66">
        <v>1</v>
      </c>
      <c r="E66" s="27" t="s">
        <v>158</v>
      </c>
      <c r="F66">
        <f t="shared" si="21"/>
        <v>536.63</v>
      </c>
    </row>
    <row r="67" spans="1:6" x14ac:dyDescent="0.25">
      <c r="A67">
        <f t="shared" si="20"/>
        <v>15</v>
      </c>
      <c r="B67">
        <f t="shared" si="9"/>
        <v>2</v>
      </c>
      <c r="C67">
        <v>0</v>
      </c>
      <c r="D67">
        <v>2</v>
      </c>
      <c r="E67" s="27" t="s">
        <v>111</v>
      </c>
      <c r="F67">
        <f t="shared" si="21"/>
        <v>490.68</v>
      </c>
    </row>
    <row r="68" spans="1:6" x14ac:dyDescent="0.25">
      <c r="A68">
        <f t="shared" si="20"/>
        <v>15</v>
      </c>
      <c r="B68">
        <f t="shared" si="9"/>
        <v>3</v>
      </c>
      <c r="C68">
        <v>1</v>
      </c>
      <c r="D68">
        <v>2</v>
      </c>
      <c r="E68" s="27" t="s">
        <v>203</v>
      </c>
      <c r="F68">
        <f t="shared" si="21"/>
        <v>353.46</v>
      </c>
    </row>
    <row r="69" spans="1:6" x14ac:dyDescent="0.25">
      <c r="A69">
        <f t="shared" si="20"/>
        <v>16</v>
      </c>
      <c r="B69">
        <f t="shared" si="9"/>
        <v>0</v>
      </c>
      <c r="C69">
        <v>2</v>
      </c>
      <c r="D69">
        <v>2</v>
      </c>
      <c r="E69" s="27" t="s">
        <v>112</v>
      </c>
      <c r="F69">
        <f t="shared" si="21"/>
        <v>351.06</v>
      </c>
    </row>
    <row r="70" spans="1:6" x14ac:dyDescent="0.25">
      <c r="A70">
        <f t="shared" si="20"/>
        <v>16</v>
      </c>
      <c r="B70">
        <f t="shared" si="9"/>
        <v>1</v>
      </c>
      <c r="C70">
        <v>3</v>
      </c>
      <c r="D70">
        <v>2</v>
      </c>
      <c r="E70" s="27" t="s">
        <v>113</v>
      </c>
      <c r="F70">
        <f t="shared" si="21"/>
        <v>414.39</v>
      </c>
    </row>
    <row r="71" spans="1:6" x14ac:dyDescent="0.25">
      <c r="A71">
        <f t="shared" si="20"/>
        <v>16</v>
      </c>
      <c r="B71">
        <f t="shared" si="9"/>
        <v>2</v>
      </c>
      <c r="C71">
        <v>4</v>
      </c>
      <c r="D71">
        <v>2</v>
      </c>
      <c r="E71" s="27" t="s">
        <v>114</v>
      </c>
      <c r="F71">
        <f t="shared" si="21"/>
        <v>404.13</v>
      </c>
    </row>
    <row r="72" spans="1:6" x14ac:dyDescent="0.25">
      <c r="A72">
        <f t="shared" si="20"/>
        <v>16</v>
      </c>
      <c r="B72">
        <f t="shared" si="9"/>
        <v>3</v>
      </c>
      <c r="C72">
        <v>5</v>
      </c>
      <c r="D72">
        <v>2</v>
      </c>
      <c r="E72" s="27" t="s">
        <v>115</v>
      </c>
      <c r="F72">
        <f t="shared" si="21"/>
        <v>363.76</v>
      </c>
    </row>
    <row r="73" spans="1:6" x14ac:dyDescent="0.25">
      <c r="A73">
        <f t="shared" si="20"/>
        <v>17</v>
      </c>
      <c r="B73">
        <f t="shared" si="9"/>
        <v>0</v>
      </c>
      <c r="C73">
        <v>6</v>
      </c>
      <c r="D73">
        <v>2</v>
      </c>
      <c r="E73" s="27" t="s">
        <v>116</v>
      </c>
      <c r="F73">
        <f t="shared" si="21"/>
        <v>350.51</v>
      </c>
    </row>
    <row r="74" spans="1:6" x14ac:dyDescent="0.25">
      <c r="A74">
        <f t="shared" si="20"/>
        <v>17</v>
      </c>
      <c r="B74">
        <f t="shared" ref="B74:B128" si="22">B70</f>
        <v>1</v>
      </c>
      <c r="C74">
        <v>7</v>
      </c>
      <c r="D74">
        <v>2</v>
      </c>
      <c r="E74" s="27" t="s">
        <v>117</v>
      </c>
      <c r="F74">
        <f t="shared" si="21"/>
        <v>379.52</v>
      </c>
    </row>
    <row r="75" spans="1:6" x14ac:dyDescent="0.25">
      <c r="A75">
        <f t="shared" si="20"/>
        <v>17</v>
      </c>
      <c r="B75">
        <f t="shared" si="22"/>
        <v>2</v>
      </c>
      <c r="C75">
        <v>8</v>
      </c>
      <c r="D75">
        <v>2</v>
      </c>
      <c r="E75" s="27" t="s">
        <v>118</v>
      </c>
      <c r="F75">
        <f t="shared" si="21"/>
        <v>719.05</v>
      </c>
    </row>
    <row r="76" spans="1:6" x14ac:dyDescent="0.25">
      <c r="A76">
        <f t="shared" si="20"/>
        <v>17</v>
      </c>
      <c r="B76">
        <f t="shared" si="22"/>
        <v>3</v>
      </c>
      <c r="C76">
        <v>9</v>
      </c>
      <c r="D76">
        <v>2</v>
      </c>
      <c r="E76" s="27" t="s">
        <v>204</v>
      </c>
      <c r="F76">
        <f t="shared" si="21"/>
        <v>343.51</v>
      </c>
    </row>
    <row r="77" spans="1:6" x14ac:dyDescent="0.25">
      <c r="A77">
        <f t="shared" si="20"/>
        <v>18</v>
      </c>
      <c r="B77">
        <f t="shared" si="22"/>
        <v>0</v>
      </c>
      <c r="C77">
        <v>10</v>
      </c>
      <c r="D77">
        <v>2</v>
      </c>
      <c r="E77" s="27" t="s">
        <v>119</v>
      </c>
      <c r="F77">
        <f t="shared" si="21"/>
        <v>485.52</v>
      </c>
    </row>
    <row r="78" spans="1:6" x14ac:dyDescent="0.25">
      <c r="A78">
        <f t="shared" si="20"/>
        <v>18</v>
      </c>
      <c r="B78">
        <f t="shared" si="22"/>
        <v>1</v>
      </c>
      <c r="C78">
        <v>11</v>
      </c>
      <c r="D78">
        <v>2</v>
      </c>
      <c r="E78" s="27" t="s">
        <v>205</v>
      </c>
      <c r="F78">
        <f t="shared" si="21"/>
        <v>288.19</v>
      </c>
    </row>
    <row r="79" spans="1:6" x14ac:dyDescent="0.25">
      <c r="A79">
        <f t="shared" si="20"/>
        <v>18</v>
      </c>
      <c r="B79">
        <f t="shared" si="22"/>
        <v>2</v>
      </c>
      <c r="C79">
        <v>12</v>
      </c>
      <c r="D79">
        <v>2</v>
      </c>
      <c r="E79" s="27" t="s">
        <v>120</v>
      </c>
      <c r="F79">
        <f t="shared" si="21"/>
        <v>700.19</v>
      </c>
    </row>
    <row r="80" spans="1:6" x14ac:dyDescent="0.25">
      <c r="A80">
        <f t="shared" si="20"/>
        <v>18</v>
      </c>
      <c r="B80">
        <f t="shared" si="22"/>
        <v>3</v>
      </c>
      <c r="C80">
        <v>13</v>
      </c>
      <c r="D80">
        <v>2</v>
      </c>
      <c r="E80" s="27" t="s">
        <v>121</v>
      </c>
      <c r="F80">
        <f t="shared" si="21"/>
        <v>438.69</v>
      </c>
    </row>
    <row r="81" spans="1:6" x14ac:dyDescent="0.25">
      <c r="A81">
        <f t="shared" si="20"/>
        <v>19</v>
      </c>
      <c r="B81">
        <f t="shared" si="22"/>
        <v>0</v>
      </c>
      <c r="C81">
        <v>14</v>
      </c>
      <c r="D81">
        <v>2</v>
      </c>
      <c r="E81" s="27" t="s">
        <v>122</v>
      </c>
      <c r="F81">
        <f t="shared" si="21"/>
        <v>396.29</v>
      </c>
    </row>
    <row r="82" spans="1:6" x14ac:dyDescent="0.25">
      <c r="A82">
        <f t="shared" si="20"/>
        <v>19</v>
      </c>
      <c r="B82">
        <f t="shared" si="22"/>
        <v>1</v>
      </c>
      <c r="C82">
        <v>15</v>
      </c>
      <c r="D82">
        <v>2</v>
      </c>
      <c r="E82" s="27" t="s">
        <v>123</v>
      </c>
      <c r="F82">
        <f t="shared" si="21"/>
        <v>442.31</v>
      </c>
    </row>
    <row r="83" spans="1:6" x14ac:dyDescent="0.25">
      <c r="A83">
        <f t="shared" si="20"/>
        <v>19</v>
      </c>
      <c r="B83">
        <f t="shared" si="22"/>
        <v>2</v>
      </c>
      <c r="C83">
        <v>16</v>
      </c>
      <c r="D83">
        <v>2</v>
      </c>
      <c r="E83" s="27" t="s">
        <v>124</v>
      </c>
      <c r="F83">
        <f t="shared" si="21"/>
        <v>387.5</v>
      </c>
    </row>
    <row r="84" spans="1:6" x14ac:dyDescent="0.25">
      <c r="A84">
        <f t="shared" si="20"/>
        <v>19</v>
      </c>
      <c r="B84">
        <f t="shared" si="22"/>
        <v>3</v>
      </c>
      <c r="C84">
        <v>17</v>
      </c>
      <c r="D84">
        <v>2</v>
      </c>
      <c r="E84" s="27" t="s">
        <v>125</v>
      </c>
      <c r="F84">
        <f t="shared" si="21"/>
        <v>398.25</v>
      </c>
    </row>
    <row r="85" spans="1:6" x14ac:dyDescent="0.25">
      <c r="A85">
        <f t="shared" si="20"/>
        <v>20</v>
      </c>
      <c r="B85">
        <f t="shared" si="22"/>
        <v>0</v>
      </c>
      <c r="C85">
        <v>18</v>
      </c>
      <c r="D85">
        <v>2</v>
      </c>
      <c r="E85" s="27" t="s">
        <v>126</v>
      </c>
      <c r="F85">
        <f t="shared" si="21"/>
        <v>395.18</v>
      </c>
    </row>
    <row r="86" spans="1:6" x14ac:dyDescent="0.25">
      <c r="A86">
        <f t="shared" si="20"/>
        <v>20</v>
      </c>
      <c r="B86">
        <f t="shared" si="22"/>
        <v>1</v>
      </c>
      <c r="C86">
        <v>19</v>
      </c>
      <c r="D86">
        <v>2</v>
      </c>
      <c r="E86" s="27" t="s">
        <v>206</v>
      </c>
      <c r="F86">
        <f t="shared" si="21"/>
        <v>346.12</v>
      </c>
    </row>
    <row r="87" spans="1:6" x14ac:dyDescent="0.25">
      <c r="A87">
        <f t="shared" si="20"/>
        <v>20</v>
      </c>
      <c r="B87">
        <f t="shared" si="22"/>
        <v>2</v>
      </c>
      <c r="C87">
        <v>20</v>
      </c>
      <c r="D87">
        <v>2</v>
      </c>
      <c r="E87" s="27" t="s">
        <v>127</v>
      </c>
      <c r="F87">
        <f t="shared" si="21"/>
        <v>482.84</v>
      </c>
    </row>
    <row r="88" spans="1:6" x14ac:dyDescent="0.25">
      <c r="A88">
        <f t="shared" si="20"/>
        <v>20</v>
      </c>
      <c r="B88">
        <f t="shared" si="22"/>
        <v>3</v>
      </c>
      <c r="C88">
        <v>21</v>
      </c>
      <c r="D88">
        <v>2</v>
      </c>
      <c r="E88" s="27" t="s">
        <v>207</v>
      </c>
      <c r="F88">
        <f t="shared" si="21"/>
        <v>323.89999999999998</v>
      </c>
    </row>
    <row r="89" spans="1:6" x14ac:dyDescent="0.25">
      <c r="A89">
        <f t="shared" si="20"/>
        <v>21</v>
      </c>
      <c r="B89">
        <f t="shared" si="22"/>
        <v>0</v>
      </c>
      <c r="C89">
        <v>22</v>
      </c>
      <c r="D89">
        <v>2</v>
      </c>
      <c r="E89" s="27" t="s">
        <v>128</v>
      </c>
      <c r="F89">
        <f t="shared" si="21"/>
        <v>815.69</v>
      </c>
    </row>
    <row r="90" spans="1:6" x14ac:dyDescent="0.25">
      <c r="A90">
        <f t="shared" si="20"/>
        <v>21</v>
      </c>
      <c r="B90">
        <f t="shared" si="22"/>
        <v>1</v>
      </c>
      <c r="C90">
        <v>23</v>
      </c>
      <c r="D90">
        <v>2</v>
      </c>
      <c r="E90" s="27" t="s">
        <v>129</v>
      </c>
      <c r="F90">
        <f t="shared" si="21"/>
        <v>425.3</v>
      </c>
    </row>
    <row r="91" spans="1:6" x14ac:dyDescent="0.25">
      <c r="A91">
        <f t="shared" si="20"/>
        <v>21</v>
      </c>
      <c r="B91">
        <f t="shared" si="22"/>
        <v>2</v>
      </c>
      <c r="C91">
        <v>24</v>
      </c>
      <c r="D91">
        <v>2</v>
      </c>
      <c r="E91" s="27" t="s">
        <v>130</v>
      </c>
      <c r="F91">
        <f t="shared" si="21"/>
        <v>482.21</v>
      </c>
    </row>
    <row r="92" spans="1:6" x14ac:dyDescent="0.25">
      <c r="A92">
        <f t="shared" si="20"/>
        <v>21</v>
      </c>
      <c r="B92">
        <f t="shared" si="22"/>
        <v>3</v>
      </c>
      <c r="C92">
        <v>25</v>
      </c>
      <c r="D92">
        <v>2</v>
      </c>
      <c r="E92" s="27" t="s">
        <v>131</v>
      </c>
      <c r="F92">
        <f t="shared" si="21"/>
        <v>522.76</v>
      </c>
    </row>
    <row r="93" spans="1:6" x14ac:dyDescent="0.25">
      <c r="A93">
        <f t="shared" si="20"/>
        <v>22</v>
      </c>
      <c r="B93">
        <f t="shared" si="22"/>
        <v>0</v>
      </c>
      <c r="C93">
        <v>26</v>
      </c>
      <c r="D93">
        <v>2</v>
      </c>
      <c r="E93" s="27" t="s">
        <v>132</v>
      </c>
      <c r="F93">
        <f t="shared" si="21"/>
        <v>403.04</v>
      </c>
    </row>
    <row r="94" spans="1:6" x14ac:dyDescent="0.25">
      <c r="A94">
        <f t="shared" si="20"/>
        <v>22</v>
      </c>
      <c r="B94">
        <f t="shared" si="22"/>
        <v>1</v>
      </c>
      <c r="C94">
        <v>27</v>
      </c>
      <c r="D94">
        <v>2</v>
      </c>
      <c r="E94" s="27" t="s">
        <v>133</v>
      </c>
      <c r="F94">
        <f t="shared" si="21"/>
        <v>466.92</v>
      </c>
    </row>
    <row r="95" spans="1:6" x14ac:dyDescent="0.25">
      <c r="A95">
        <f t="shared" si="20"/>
        <v>22</v>
      </c>
      <c r="B95">
        <f t="shared" si="22"/>
        <v>2</v>
      </c>
      <c r="C95">
        <v>28</v>
      </c>
      <c r="D95">
        <v>2</v>
      </c>
      <c r="E95" s="27" t="s">
        <v>208</v>
      </c>
      <c r="F95">
        <f t="shared" si="21"/>
        <v>353.14</v>
      </c>
    </row>
    <row r="96" spans="1:6" x14ac:dyDescent="0.25">
      <c r="A96">
        <f t="shared" si="20"/>
        <v>22</v>
      </c>
      <c r="B96">
        <f t="shared" si="22"/>
        <v>3</v>
      </c>
      <c r="C96">
        <v>29</v>
      </c>
      <c r="D96">
        <v>2</v>
      </c>
      <c r="E96" s="27" t="s">
        <v>209</v>
      </c>
      <c r="F96">
        <f t="shared" si="21"/>
        <v>341.55</v>
      </c>
    </row>
    <row r="97" spans="1:6" x14ac:dyDescent="0.25">
      <c r="A97">
        <f t="shared" si="20"/>
        <v>23</v>
      </c>
      <c r="B97">
        <f t="shared" si="22"/>
        <v>0</v>
      </c>
      <c r="C97">
        <v>30</v>
      </c>
      <c r="D97">
        <v>2</v>
      </c>
      <c r="E97" s="27" t="s">
        <v>134</v>
      </c>
      <c r="F97">
        <f t="shared" si="21"/>
        <v>462.06</v>
      </c>
    </row>
    <row r="98" spans="1:6" x14ac:dyDescent="0.25">
      <c r="A98">
        <f t="shared" si="20"/>
        <v>23</v>
      </c>
      <c r="B98">
        <f t="shared" si="22"/>
        <v>1</v>
      </c>
      <c r="C98">
        <v>0</v>
      </c>
      <c r="D98">
        <v>3</v>
      </c>
      <c r="E98" s="27" t="s">
        <v>159</v>
      </c>
      <c r="F98">
        <f t="shared" si="21"/>
        <v>425.08</v>
      </c>
    </row>
    <row r="99" spans="1:6" x14ac:dyDescent="0.25">
      <c r="A99">
        <f t="shared" si="20"/>
        <v>23</v>
      </c>
      <c r="B99">
        <f t="shared" si="22"/>
        <v>2</v>
      </c>
      <c r="C99">
        <v>1</v>
      </c>
      <c r="D99">
        <v>3</v>
      </c>
      <c r="E99" s="27" t="s">
        <v>182</v>
      </c>
      <c r="F99">
        <f t="shared" si="21"/>
        <v>304.85000000000002</v>
      </c>
    </row>
    <row r="100" spans="1:6" x14ac:dyDescent="0.25">
      <c r="A100">
        <f>A96+1</f>
        <v>23</v>
      </c>
      <c r="B100">
        <f t="shared" si="22"/>
        <v>3</v>
      </c>
      <c r="C100">
        <v>2</v>
      </c>
      <c r="D100">
        <v>3</v>
      </c>
      <c r="E100" s="27" t="s">
        <v>160</v>
      </c>
      <c r="F100">
        <f t="shared" si="21"/>
        <v>364.67</v>
      </c>
    </row>
    <row r="101" spans="1:6" x14ac:dyDescent="0.25">
      <c r="A101">
        <f t="shared" ref="A101:A128" si="23">A97+1</f>
        <v>24</v>
      </c>
      <c r="B101">
        <f t="shared" si="22"/>
        <v>0</v>
      </c>
      <c r="C101">
        <v>3</v>
      </c>
      <c r="D101">
        <v>3</v>
      </c>
      <c r="E101" s="27" t="s">
        <v>161</v>
      </c>
      <c r="F101">
        <f t="shared" si="21"/>
        <v>712.58</v>
      </c>
    </row>
    <row r="102" spans="1:6" x14ac:dyDescent="0.25">
      <c r="A102">
        <f t="shared" si="23"/>
        <v>24</v>
      </c>
      <c r="B102">
        <f t="shared" si="22"/>
        <v>1</v>
      </c>
      <c r="C102">
        <v>4</v>
      </c>
      <c r="D102">
        <v>3</v>
      </c>
      <c r="E102" s="27" t="s">
        <v>162</v>
      </c>
      <c r="F102">
        <f t="shared" si="21"/>
        <v>363.09</v>
      </c>
    </row>
    <row r="103" spans="1:6" x14ac:dyDescent="0.25">
      <c r="A103">
        <f t="shared" si="23"/>
        <v>24</v>
      </c>
      <c r="B103">
        <f t="shared" si="22"/>
        <v>2</v>
      </c>
      <c r="C103">
        <v>5</v>
      </c>
      <c r="D103">
        <v>3</v>
      </c>
      <c r="E103" s="27" t="s">
        <v>163</v>
      </c>
      <c r="F103">
        <f t="shared" si="21"/>
        <v>358.07</v>
      </c>
    </row>
    <row r="104" spans="1:6" x14ac:dyDescent="0.25">
      <c r="A104">
        <f t="shared" si="23"/>
        <v>24</v>
      </c>
      <c r="B104">
        <f t="shared" si="22"/>
        <v>3</v>
      </c>
      <c r="C104">
        <v>6</v>
      </c>
      <c r="D104">
        <v>3</v>
      </c>
      <c r="E104" s="27" t="s">
        <v>164</v>
      </c>
      <c r="F104">
        <f t="shared" si="21"/>
        <v>333.15999999999997</v>
      </c>
    </row>
    <row r="105" spans="1:6" x14ac:dyDescent="0.25">
      <c r="A105">
        <f t="shared" si="23"/>
        <v>25</v>
      </c>
      <c r="B105">
        <f t="shared" si="22"/>
        <v>0</v>
      </c>
      <c r="C105">
        <v>7</v>
      </c>
      <c r="D105">
        <v>3</v>
      </c>
      <c r="E105" s="27" t="s">
        <v>165</v>
      </c>
      <c r="F105">
        <f t="shared" si="21"/>
        <v>371.97</v>
      </c>
    </row>
    <row r="106" spans="1:6" x14ac:dyDescent="0.25">
      <c r="A106">
        <f t="shared" si="23"/>
        <v>25</v>
      </c>
      <c r="B106">
        <f t="shared" si="22"/>
        <v>1</v>
      </c>
      <c r="C106">
        <v>8</v>
      </c>
      <c r="D106">
        <v>3</v>
      </c>
      <c r="E106" s="27" t="s">
        <v>166</v>
      </c>
      <c r="F106">
        <f t="shared" si="21"/>
        <v>712.47</v>
      </c>
    </row>
    <row r="107" spans="1:6" x14ac:dyDescent="0.25">
      <c r="A107">
        <f t="shared" si="23"/>
        <v>25</v>
      </c>
      <c r="B107">
        <f t="shared" si="22"/>
        <v>2</v>
      </c>
      <c r="C107">
        <v>9</v>
      </c>
      <c r="D107">
        <v>3</v>
      </c>
      <c r="E107" s="27" t="s">
        <v>183</v>
      </c>
      <c r="F107">
        <f t="shared" si="21"/>
        <v>283.43</v>
      </c>
    </row>
    <row r="108" spans="1:6" x14ac:dyDescent="0.25">
      <c r="A108">
        <f t="shared" si="23"/>
        <v>25</v>
      </c>
      <c r="B108">
        <f t="shared" si="22"/>
        <v>3</v>
      </c>
      <c r="C108">
        <v>10</v>
      </c>
      <c r="D108">
        <v>3</v>
      </c>
      <c r="E108" s="27" t="s">
        <v>167</v>
      </c>
      <c r="F108">
        <f t="shared" si="21"/>
        <v>496.5</v>
      </c>
    </row>
    <row r="109" spans="1:6" x14ac:dyDescent="0.25">
      <c r="A109">
        <f t="shared" si="23"/>
        <v>26</v>
      </c>
      <c r="B109">
        <f t="shared" si="22"/>
        <v>0</v>
      </c>
      <c r="C109">
        <v>11</v>
      </c>
      <c r="D109">
        <v>3</v>
      </c>
      <c r="E109" s="27" t="s">
        <v>184</v>
      </c>
      <c r="F109">
        <f t="shared" si="21"/>
        <v>280.3</v>
      </c>
    </row>
    <row r="110" spans="1:6" x14ac:dyDescent="0.25">
      <c r="A110">
        <f t="shared" si="23"/>
        <v>26</v>
      </c>
      <c r="B110">
        <f t="shared" si="22"/>
        <v>1</v>
      </c>
      <c r="C110">
        <v>12</v>
      </c>
      <c r="D110">
        <v>3</v>
      </c>
      <c r="E110" s="27" t="s">
        <v>168</v>
      </c>
      <c r="F110">
        <f t="shared" si="21"/>
        <v>703.26</v>
      </c>
    </row>
    <row r="111" spans="1:6" x14ac:dyDescent="0.25">
      <c r="A111">
        <f t="shared" si="23"/>
        <v>26</v>
      </c>
      <c r="B111">
        <f t="shared" si="22"/>
        <v>2</v>
      </c>
      <c r="C111">
        <v>13</v>
      </c>
      <c r="D111">
        <v>3</v>
      </c>
      <c r="E111" s="27" t="s">
        <v>169</v>
      </c>
      <c r="F111">
        <f t="shared" si="21"/>
        <v>337.1</v>
      </c>
    </row>
    <row r="112" spans="1:6" x14ac:dyDescent="0.25">
      <c r="A112">
        <f t="shared" si="23"/>
        <v>26</v>
      </c>
      <c r="B112">
        <f t="shared" si="22"/>
        <v>3</v>
      </c>
      <c r="C112">
        <v>14</v>
      </c>
      <c r="D112">
        <v>3</v>
      </c>
      <c r="E112" s="27" t="s">
        <v>170</v>
      </c>
      <c r="F112">
        <f t="shared" si="21"/>
        <v>365.12</v>
      </c>
    </row>
    <row r="113" spans="1:6" x14ac:dyDescent="0.25">
      <c r="A113">
        <f t="shared" si="23"/>
        <v>27</v>
      </c>
      <c r="B113">
        <f t="shared" si="22"/>
        <v>0</v>
      </c>
      <c r="C113">
        <v>15</v>
      </c>
      <c r="D113">
        <v>3</v>
      </c>
      <c r="E113" s="27" t="s">
        <v>171</v>
      </c>
      <c r="F113">
        <f t="shared" ref="F113:F128" si="24">LEFT(E113,2)*60+RIGHT(E113,LEN(E113)-FIND(":",E113))</f>
        <v>404.22</v>
      </c>
    </row>
    <row r="114" spans="1:6" x14ac:dyDescent="0.25">
      <c r="A114">
        <f t="shared" si="23"/>
        <v>27</v>
      </c>
      <c r="B114">
        <f t="shared" si="22"/>
        <v>1</v>
      </c>
      <c r="C114">
        <v>16</v>
      </c>
      <c r="D114">
        <v>3</v>
      </c>
      <c r="E114" s="27" t="s">
        <v>172</v>
      </c>
      <c r="F114">
        <f t="shared" si="24"/>
        <v>339.52</v>
      </c>
    </row>
    <row r="115" spans="1:6" x14ac:dyDescent="0.25">
      <c r="A115">
        <f t="shared" si="23"/>
        <v>27</v>
      </c>
      <c r="B115">
        <f t="shared" si="22"/>
        <v>2</v>
      </c>
      <c r="C115">
        <v>17</v>
      </c>
      <c r="D115">
        <v>3</v>
      </c>
      <c r="E115" s="27" t="s">
        <v>173</v>
      </c>
      <c r="F115">
        <f t="shared" si="24"/>
        <v>340.63</v>
      </c>
    </row>
    <row r="116" spans="1:6" x14ac:dyDescent="0.25">
      <c r="A116">
        <f t="shared" si="23"/>
        <v>27</v>
      </c>
      <c r="B116">
        <f t="shared" si="22"/>
        <v>3</v>
      </c>
      <c r="C116">
        <v>18</v>
      </c>
      <c r="D116">
        <v>3</v>
      </c>
      <c r="E116" s="27" t="s">
        <v>174</v>
      </c>
      <c r="F116">
        <f t="shared" si="24"/>
        <v>418.95</v>
      </c>
    </row>
    <row r="117" spans="1:6" x14ac:dyDescent="0.25">
      <c r="A117">
        <f t="shared" si="23"/>
        <v>28</v>
      </c>
      <c r="B117">
        <f t="shared" si="22"/>
        <v>0</v>
      </c>
      <c r="C117">
        <v>19</v>
      </c>
      <c r="D117">
        <v>3</v>
      </c>
      <c r="E117" s="27" t="s">
        <v>185</v>
      </c>
      <c r="F117">
        <f t="shared" si="24"/>
        <v>283.60000000000002</v>
      </c>
    </row>
    <row r="118" spans="1:6" x14ac:dyDescent="0.25">
      <c r="A118">
        <f t="shared" si="23"/>
        <v>28</v>
      </c>
      <c r="B118">
        <f t="shared" si="22"/>
        <v>1</v>
      </c>
      <c r="C118">
        <v>20</v>
      </c>
      <c r="D118">
        <v>3</v>
      </c>
      <c r="E118" s="27" t="s">
        <v>175</v>
      </c>
      <c r="F118">
        <f t="shared" si="24"/>
        <v>434.77</v>
      </c>
    </row>
    <row r="119" spans="1:6" x14ac:dyDescent="0.25">
      <c r="A119">
        <f t="shared" si="23"/>
        <v>28</v>
      </c>
      <c r="B119">
        <f t="shared" si="22"/>
        <v>2</v>
      </c>
      <c r="C119">
        <v>21</v>
      </c>
      <c r="D119">
        <v>3</v>
      </c>
      <c r="E119" s="27" t="s">
        <v>186</v>
      </c>
      <c r="F119">
        <f t="shared" si="24"/>
        <v>345.35</v>
      </c>
    </row>
    <row r="120" spans="1:6" x14ac:dyDescent="0.25">
      <c r="A120">
        <f t="shared" si="23"/>
        <v>28</v>
      </c>
      <c r="B120">
        <f t="shared" si="22"/>
        <v>3</v>
      </c>
      <c r="C120">
        <v>22</v>
      </c>
      <c r="D120">
        <v>3</v>
      </c>
      <c r="E120" s="27" t="s">
        <v>176</v>
      </c>
      <c r="F120">
        <f t="shared" si="24"/>
        <v>476.83</v>
      </c>
    </row>
    <row r="121" spans="1:6" x14ac:dyDescent="0.25">
      <c r="A121">
        <f t="shared" si="23"/>
        <v>29</v>
      </c>
      <c r="B121">
        <f t="shared" si="22"/>
        <v>0</v>
      </c>
      <c r="C121">
        <v>23</v>
      </c>
      <c r="D121">
        <v>3</v>
      </c>
      <c r="E121" s="27" t="s">
        <v>177</v>
      </c>
      <c r="F121">
        <f t="shared" si="24"/>
        <v>419.53</v>
      </c>
    </row>
    <row r="122" spans="1:6" x14ac:dyDescent="0.25">
      <c r="A122">
        <f t="shared" si="23"/>
        <v>29</v>
      </c>
      <c r="B122">
        <f t="shared" si="22"/>
        <v>1</v>
      </c>
      <c r="C122">
        <v>24</v>
      </c>
      <c r="D122">
        <v>3</v>
      </c>
      <c r="E122" s="27" t="s">
        <v>178</v>
      </c>
      <c r="F122">
        <f t="shared" si="24"/>
        <v>495.15</v>
      </c>
    </row>
    <row r="123" spans="1:6" x14ac:dyDescent="0.25">
      <c r="A123">
        <f t="shared" si="23"/>
        <v>29</v>
      </c>
      <c r="B123">
        <f t="shared" si="22"/>
        <v>2</v>
      </c>
      <c r="C123">
        <v>25</v>
      </c>
      <c r="D123">
        <v>3</v>
      </c>
      <c r="E123" s="27" t="s">
        <v>179</v>
      </c>
      <c r="F123">
        <f t="shared" si="24"/>
        <v>433.64</v>
      </c>
    </row>
    <row r="124" spans="1:6" x14ac:dyDescent="0.25">
      <c r="A124">
        <f t="shared" si="23"/>
        <v>29</v>
      </c>
      <c r="B124">
        <f t="shared" si="22"/>
        <v>3</v>
      </c>
      <c r="C124">
        <v>26</v>
      </c>
      <c r="D124">
        <v>3</v>
      </c>
      <c r="E124" s="27" t="s">
        <v>180</v>
      </c>
      <c r="F124">
        <f t="shared" si="24"/>
        <v>470.74</v>
      </c>
    </row>
    <row r="125" spans="1:6" x14ac:dyDescent="0.25">
      <c r="A125">
        <f t="shared" si="23"/>
        <v>30</v>
      </c>
      <c r="B125">
        <f t="shared" si="22"/>
        <v>0</v>
      </c>
      <c r="C125">
        <v>27</v>
      </c>
      <c r="D125">
        <v>3</v>
      </c>
      <c r="E125" s="27" t="s">
        <v>181</v>
      </c>
      <c r="F125">
        <f t="shared" si="24"/>
        <v>464.34000000000003</v>
      </c>
    </row>
    <row r="126" spans="1:6" x14ac:dyDescent="0.25">
      <c r="A126">
        <f t="shared" si="23"/>
        <v>30</v>
      </c>
      <c r="B126">
        <f t="shared" si="22"/>
        <v>1</v>
      </c>
      <c r="C126">
        <v>28</v>
      </c>
      <c r="D126">
        <v>3</v>
      </c>
      <c r="E126" s="27" t="s">
        <v>187</v>
      </c>
      <c r="F126">
        <f t="shared" si="24"/>
        <v>343.45</v>
      </c>
    </row>
    <row r="127" spans="1:6" x14ac:dyDescent="0.25">
      <c r="A127">
        <f t="shared" si="23"/>
        <v>30</v>
      </c>
      <c r="B127">
        <f t="shared" si="22"/>
        <v>2</v>
      </c>
      <c r="C127">
        <v>29</v>
      </c>
      <c r="D127">
        <v>3</v>
      </c>
      <c r="E127" s="27" t="s">
        <v>188</v>
      </c>
      <c r="F127">
        <f t="shared" si="24"/>
        <v>365.07</v>
      </c>
    </row>
    <row r="128" spans="1:6" x14ac:dyDescent="0.25">
      <c r="A128">
        <f t="shared" si="23"/>
        <v>30</v>
      </c>
      <c r="B128">
        <f t="shared" si="22"/>
        <v>3</v>
      </c>
      <c r="C128">
        <v>30</v>
      </c>
      <c r="D128">
        <v>3</v>
      </c>
      <c r="E128" s="27" t="s">
        <v>110</v>
      </c>
      <c r="F128">
        <f t="shared" si="24"/>
        <v>474.57</v>
      </c>
    </row>
  </sheetData>
  <sortState ref="C5:E128">
    <sortCondition ref="D5:D128"/>
    <sortCondition ref="C5:C128"/>
  </sortState>
  <mergeCells count="31">
    <mergeCell ref="Z1:AB1"/>
    <mergeCell ref="Y2:Y3"/>
    <mergeCell ref="AC1:AE1"/>
    <mergeCell ref="AF1:AH1"/>
    <mergeCell ref="L2:L3"/>
    <mergeCell ref="M2:M3"/>
    <mergeCell ref="N2:N3"/>
    <mergeCell ref="O2:O3"/>
    <mergeCell ref="P2:P3"/>
    <mergeCell ref="Q2:Q3"/>
    <mergeCell ref="R2:R3"/>
    <mergeCell ref="S2:S3"/>
    <mergeCell ref="L1:M1"/>
    <mergeCell ref="N1:P1"/>
    <mergeCell ref="Q1:S1"/>
    <mergeCell ref="T1:V1"/>
    <mergeCell ref="W1:Y1"/>
    <mergeCell ref="T2:T3"/>
    <mergeCell ref="U2:U3"/>
    <mergeCell ref="V2:V3"/>
    <mergeCell ref="W2:W3"/>
    <mergeCell ref="X2:X3"/>
    <mergeCell ref="AF2:AF3"/>
    <mergeCell ref="AG2:AG3"/>
    <mergeCell ref="AH2:AH3"/>
    <mergeCell ref="Z2:Z3"/>
    <mergeCell ref="AA2:AA3"/>
    <mergeCell ref="AB2:AB3"/>
    <mergeCell ref="AC2:AC3"/>
    <mergeCell ref="AD2:AD3"/>
    <mergeCell ref="AE2:A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meshing stuff</vt:lpstr>
      <vt:lpstr>p4 results</vt:lpstr>
      <vt:lpstr>p5 results</vt:lpstr>
      <vt:lpstr>2D Subray</vt:lpstr>
      <vt:lpstr>2D Subray Runtime</vt:lpstr>
      <vt:lpstr>Sheet2</vt:lpstr>
      <vt:lpstr>3D Subray</vt:lpstr>
      <vt:lpstr>3D Subray Runtime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Aaron M.</dc:creator>
  <cp:lastModifiedBy>Aaron Graham</cp:lastModifiedBy>
  <dcterms:created xsi:type="dcterms:W3CDTF">2016-10-18T15:35:59Z</dcterms:created>
  <dcterms:modified xsi:type="dcterms:W3CDTF">2017-07-08T18:39:01Z</dcterms:modified>
</cp:coreProperties>
</file>