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5EB7AF64-4A62-4878-8025-5974561B8D67}" xr6:coauthVersionLast="47" xr6:coauthVersionMax="47" xr10:uidLastSave="{00000000-0000-0000-0000-000000000000}"/>
  <bookViews>
    <workbookView xWindow="0" yWindow="30" windowWidth="19185" windowHeight="10515" firstSheet="3" activeTab="4" xr2:uid="{09650B9A-9751-4E7C-88F1-6E2BFCCE4CED}"/>
  </bookViews>
  <sheets>
    <sheet name="D Ranges from strategy experts" sheetId="2" r:id="rId1"/>
    <sheet name="Model Results Import" sheetId="4" r:id="rId2"/>
    <sheet name="Panel 1 Score" sheetId="5" r:id="rId3"/>
    <sheet name="Panel 1 D Score composite" sheetId="1" r:id="rId4"/>
    <sheet name="Pivot for Local Score" sheetId="6" r:id="rId5"/>
  </sheets>
  <definedNames>
    <definedName name="_xlnm._FilterDatabase" localSheetId="3" hidden="1">'Panel 1 D Score composite'!$A$1:$G$1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2" i="4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2" i="1"/>
  <c r="F2" i="1" s="1"/>
  <c r="D13" i="5"/>
  <c r="F31" i="1" l="1"/>
  <c r="B32" i="2"/>
  <c r="C32" i="2"/>
  <c r="D32" i="2"/>
  <c r="E32" i="2"/>
  <c r="F32" i="2"/>
  <c r="G32" i="2"/>
  <c r="H32" i="2"/>
  <c r="I32" i="2"/>
  <c r="J32" i="2"/>
  <c r="K32" i="2"/>
  <c r="L32" i="2"/>
  <c r="M32" i="2"/>
  <c r="R32" i="2"/>
  <c r="E3" i="2"/>
  <c r="R3" i="2" s="1"/>
  <c r="C2" i="1" s="1"/>
  <c r="G2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I4" i="2"/>
  <c r="R4" i="2" s="1"/>
  <c r="C3" i="1" s="1"/>
  <c r="G3" i="1" s="1"/>
  <c r="I5" i="2"/>
  <c r="I6" i="2"/>
  <c r="I7" i="2"/>
  <c r="R7" i="2" s="1"/>
  <c r="C6" i="1" s="1"/>
  <c r="G6" i="1" s="1"/>
  <c r="I8" i="2"/>
  <c r="I9" i="2"/>
  <c r="I10" i="2"/>
  <c r="R10" i="2" s="1"/>
  <c r="C9" i="1" s="1"/>
  <c r="G9" i="1" s="1"/>
  <c r="I11" i="2"/>
  <c r="I12" i="2"/>
  <c r="R12" i="2" s="1"/>
  <c r="C11" i="1" s="1"/>
  <c r="G11" i="1" s="1"/>
  <c r="I13" i="2"/>
  <c r="R13" i="2" s="1"/>
  <c r="C12" i="1" s="1"/>
  <c r="G12" i="1" s="1"/>
  <c r="I14" i="2"/>
  <c r="I15" i="2"/>
  <c r="I16" i="2"/>
  <c r="R16" i="2" s="1"/>
  <c r="C15" i="1" s="1"/>
  <c r="G15" i="1" s="1"/>
  <c r="I17" i="2"/>
  <c r="I18" i="2"/>
  <c r="I19" i="2"/>
  <c r="R19" i="2" s="1"/>
  <c r="C18" i="1" s="1"/>
  <c r="G18" i="1" s="1"/>
  <c r="I20" i="2"/>
  <c r="I21" i="2"/>
  <c r="I22" i="2"/>
  <c r="R22" i="2" s="1"/>
  <c r="C21" i="1" s="1"/>
  <c r="G21" i="1" s="1"/>
  <c r="I23" i="2"/>
  <c r="I24" i="2"/>
  <c r="I25" i="2"/>
  <c r="R25" i="2" s="1"/>
  <c r="C24" i="1" s="1"/>
  <c r="G24" i="1" s="1"/>
  <c r="I26" i="2"/>
  <c r="I27" i="2"/>
  <c r="R27" i="2" s="1"/>
  <c r="C26" i="1" s="1"/>
  <c r="G26" i="1" s="1"/>
  <c r="I28" i="2"/>
  <c r="I29" i="2"/>
  <c r="I30" i="2"/>
  <c r="R30" i="2" s="1"/>
  <c r="C29" i="1" s="1"/>
  <c r="G29" i="1" s="1"/>
  <c r="I31" i="2"/>
  <c r="R31" i="2" s="1"/>
  <c r="C30" i="1" s="1"/>
  <c r="G30" i="1" s="1"/>
  <c r="M4" i="2"/>
  <c r="M5" i="2"/>
  <c r="R5" i="2" s="1"/>
  <c r="C4" i="1" s="1"/>
  <c r="G4" i="1" s="1"/>
  <c r="M6" i="2"/>
  <c r="M7" i="2"/>
  <c r="M8" i="2"/>
  <c r="M9" i="2"/>
  <c r="R8" i="2" s="1"/>
  <c r="C7" i="1" s="1"/>
  <c r="G7" i="1" s="1"/>
  <c r="M10" i="2"/>
  <c r="M11" i="2"/>
  <c r="M12" i="2"/>
  <c r="M13" i="2"/>
  <c r="M14" i="2"/>
  <c r="R14" i="2" s="1"/>
  <c r="C13" i="1" s="1"/>
  <c r="G13" i="1" s="1"/>
  <c r="M15" i="2"/>
  <c r="M16" i="2"/>
  <c r="M17" i="2"/>
  <c r="M18" i="2"/>
  <c r="R17" i="2" s="1"/>
  <c r="C16" i="1" s="1"/>
  <c r="G16" i="1" s="1"/>
  <c r="M19" i="2"/>
  <c r="M20" i="2"/>
  <c r="M21" i="2"/>
  <c r="R20" i="2" s="1"/>
  <c r="C19" i="1" s="1"/>
  <c r="G19" i="1" s="1"/>
  <c r="M22" i="2"/>
  <c r="M23" i="2"/>
  <c r="R23" i="2" s="1"/>
  <c r="C22" i="1" s="1"/>
  <c r="G22" i="1" s="1"/>
  <c r="M24" i="2"/>
  <c r="M25" i="2"/>
  <c r="M26" i="2"/>
  <c r="R26" i="2" s="1"/>
  <c r="C25" i="1" s="1"/>
  <c r="G25" i="1" s="1"/>
  <c r="M27" i="2"/>
  <c r="M28" i="2"/>
  <c r="M29" i="2"/>
  <c r="M30" i="2"/>
  <c r="M31" i="2"/>
  <c r="Q4" i="2"/>
  <c r="Q5" i="2"/>
  <c r="Q6" i="2"/>
  <c r="R6" i="2" s="1"/>
  <c r="C5" i="1" s="1"/>
  <c r="G5" i="1" s="1"/>
  <c r="Q7" i="2"/>
  <c r="Q8" i="2"/>
  <c r="Q9" i="2"/>
  <c r="R9" i="2" s="1"/>
  <c r="C8" i="1" s="1"/>
  <c r="G8" i="1" s="1"/>
  <c r="Q10" i="2"/>
  <c r="Q11" i="2"/>
  <c r="R11" i="2" s="1"/>
  <c r="C10" i="1" s="1"/>
  <c r="G10" i="1" s="1"/>
  <c r="Q12" i="2"/>
  <c r="Q13" i="2"/>
  <c r="Q14" i="2"/>
  <c r="Q15" i="2"/>
  <c r="R15" i="2" s="1"/>
  <c r="C14" i="1" s="1"/>
  <c r="G14" i="1" s="1"/>
  <c r="Q16" i="2"/>
  <c r="Q17" i="2"/>
  <c r="Q18" i="2"/>
  <c r="R18" i="2" s="1"/>
  <c r="C17" i="1" s="1"/>
  <c r="G17" i="1" s="1"/>
  <c r="Q19" i="2"/>
  <c r="Q20" i="2"/>
  <c r="Q21" i="2"/>
  <c r="R21" i="2" s="1"/>
  <c r="C20" i="1" s="1"/>
  <c r="G20" i="1" s="1"/>
  <c r="Q22" i="2"/>
  <c r="Q23" i="2"/>
  <c r="Q24" i="2"/>
  <c r="R24" i="2" s="1"/>
  <c r="C23" i="1" s="1"/>
  <c r="G23" i="1" s="1"/>
  <c r="Q25" i="2"/>
  <c r="Q26" i="2"/>
  <c r="Q27" i="2"/>
  <c r="Q28" i="2"/>
  <c r="R28" i="2" s="1"/>
  <c r="C27" i="1" s="1"/>
  <c r="G27" i="1" s="1"/>
  <c r="Q29" i="2"/>
  <c r="R29" i="2" s="1"/>
  <c r="C28" i="1" s="1"/>
  <c r="G28" i="1" s="1"/>
  <c r="Q30" i="2"/>
  <c r="Q31" i="2"/>
  <c r="Q3" i="2"/>
  <c r="M3" i="2"/>
  <c r="I3" i="2"/>
  <c r="G31" i="1" l="1"/>
  <c r="D31" i="1"/>
</calcChain>
</file>

<file path=xl/sharedStrings.xml><?xml version="1.0" encoding="utf-8"?>
<sst xmlns="http://schemas.openxmlformats.org/spreadsheetml/2006/main" count="256" uniqueCount="96">
  <si>
    <t>Criteria</t>
  </si>
  <si>
    <t>Org</t>
  </si>
  <si>
    <t>Tech</t>
  </si>
  <si>
    <t>Prof</t>
  </si>
  <si>
    <t>Lead</t>
  </si>
  <si>
    <t>Avg</t>
  </si>
  <si>
    <t>None Criteria/Expert</t>
  </si>
  <si>
    <t>Expert 1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</si>
  <si>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</si>
  <si>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</si>
  <si>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</si>
  <si>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</si>
  <si>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</si>
  <si>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</si>
  <si>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</si>
  <si>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</si>
  <si>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</si>
  <si>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</si>
  <si>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</si>
  <si>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</si>
  <si>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Change Management is considered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</si>
  <si>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</si>
  <si>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</si>
  <si>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</si>
  <si>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</si>
  <si>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</si>
  <si>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There is an organizational common vocabulary for cybersecurity in the energy industry</t>
  </si>
  <si>
    <t>External reporting is done</t>
  </si>
  <si>
    <t>External vendor/supply coordination is done</t>
  </si>
  <si>
    <t>Threats to organization are modeled</t>
  </si>
  <si>
    <t>Cyber awareness of all staff is checked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</si>
  <si>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</si>
  <si>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</si>
  <si>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</si>
  <si>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 roles</t>
  </si>
  <si>
    <t>Policies are updated</t>
  </si>
  <si>
    <t>Supply chain cyber risk is considered during procurement</t>
  </si>
  <si>
    <t>Expert 2</t>
  </si>
  <si>
    <t>Expert 3</t>
  </si>
  <si>
    <t>D Score (This is the selected average by panelists)</t>
  </si>
  <si>
    <t>Exp 1</t>
  </si>
  <si>
    <t>Exp 2</t>
  </si>
  <si>
    <t>Exp 3</t>
  </si>
  <si>
    <t>Selected D Score(average by panelists)</t>
  </si>
  <si>
    <t>None</t>
  </si>
  <si>
    <t>Low</t>
  </si>
  <si>
    <t>Medium</t>
  </si>
  <si>
    <t>High</t>
  </si>
  <si>
    <t>Avg.</t>
  </si>
  <si>
    <t>Score (Normalized * D Score)</t>
  </si>
  <si>
    <t>Expert 4</t>
  </si>
  <si>
    <t>Expert 5</t>
  </si>
  <si>
    <t>Expert 6</t>
  </si>
  <si>
    <t>Expert 7</t>
  </si>
  <si>
    <t>Expert 8</t>
  </si>
  <si>
    <t>Expert 9</t>
  </si>
  <si>
    <t>Expert 10</t>
  </si>
  <si>
    <t>Expert 11</t>
  </si>
  <si>
    <t>Expert 12</t>
  </si>
  <si>
    <t>Professionals with cyber certifications are in operations</t>
  </si>
  <si>
    <t>i1</t>
  </si>
  <si>
    <t>Organizational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</si>
  <si>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</si>
  <si>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</si>
  <si>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</si>
  <si>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</si>
  <si>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</si>
  <si>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</si>
  <si>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</si>
  <si>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</si>
  <si>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</si>
  <si>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</si>
  <si>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</si>
  <si>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</si>
  <si>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</si>
  <si>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</si>
  <si>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</si>
  <si>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</si>
  <si>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</si>
  <si>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</si>
  <si>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</si>
  <si>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</si>
  <si>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Perspectives</t>
  </si>
  <si>
    <t>Description</t>
  </si>
  <si>
    <t>Score</t>
  </si>
  <si>
    <t>sums to one</t>
  </si>
  <si>
    <t>Enter perspectives number -&gt;</t>
  </si>
  <si>
    <t>Persepective Weight</t>
  </si>
  <si>
    <t>Short Name for Perspective</t>
  </si>
  <si>
    <t>Average</t>
  </si>
  <si>
    <t>Global Weight - Normalized by # of critieria to contribution (aka each Perspecitive sums to weights in resultant model)</t>
  </si>
  <si>
    <t>Local Weight - (Each Perspective sums to 1). This column is calculated by dividing by number of experts.</t>
  </si>
  <si>
    <t>Row Labels</t>
  </si>
  <si>
    <t>Grand Total</t>
  </si>
  <si>
    <t>(All)</t>
  </si>
  <si>
    <t>Sum of Local Weight - (Each Perspective sums to 1). This column is calculated by dividing by number of experts.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</si>
</sst>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A"/>
        <bgColor indexed="64"/>
      </patternFill>
    </fill>
  </fills>
  <borders count="2">
    <border>
      <left/>
      <right/>
      <top/>
      <bottom/>
      <diagonal/>
    </border>
    <border>
      <left style="thick">
        <color rgb="FF00008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alignment wrapText="1"/>
    </dxf>
    <dxf>
      <numFmt numFmtId="164" formatCode="0.000"/>
      <alignment horizontal="general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Cavanaugh" refreshedDate="44936.717473842589" createdVersion="8" refreshedVersion="8" minRefreshableVersion="3" recordCount="29" xr:uid="{5E498D74-BB21-4E1B-8C1D-CD1B0C890947}">
  <cacheSource type="worksheet">
    <worksheetSource name="Table1"/>
  </cacheSource>
  <cacheFields count="7">
    <cacheField name="Short Name for Perspective" numFmtId="0">
      <sharedItems count="4">
        <s v="Prof"/>
        <s v="Org"/>
        <s v="Lead"/>
        <s v="Tech"/>
      </sharedItems>
    </cacheField>
    <cacheField name="Criteria" numFmtId="0">
      <sharedItems count="29">
        <s v="Change Management is considered"/>
        <s v="Computer users settings and permissions are known"/>
        <s v="Cyber awareness of all staff is checked"/>
        <s v="Cybersecurity goals of energy organization are identified"/>
        <s v="Cybersecurity learning sources are available"/>
        <s v="Cybersecurity Readiness Assessments"/>
        <s v="Cybersecurity risk is considered priority by C-Suite"/>
        <s v="Data loss prevention system is in place"/>
        <s v="Documents are marked and protected"/>
        <s v="Energy system outages are planned for"/>
        <s v="External reporting is done"/>
        <s v="External vendor/supply coordination is done"/>
        <s v="Info Officer is in contact with Internet Service Provider"/>
        <s v="Logging is sufficient for security and forensics"/>
        <s v="Machine limitations are recorded"/>
        <s v="Network and System admin procedures documented"/>
        <s v="Network modeling for IoT is done"/>
        <s v="Outages are not required for security updates"/>
        <s v="Planning for forensic evidence collection"/>
        <s v="Policies are updated"/>
        <s v="Presence of Implementation Oversight"/>
        <s v="Presence of legislative understanding"/>
        <s v="Professionals with cyber certifications are in operations roles"/>
        <s v="Retention periods are in place and used for information and data"/>
        <s v="Social impact of breaches is talked about in the company"/>
        <s v="Standards are understood"/>
        <s v="Supply chain cyber risk is considered during procurement"/>
        <s v="There is an organizational common vocabulary for cybersecurity in the energy industry"/>
        <s v="Threats to organization are modeled"/>
      </sharedItems>
    </cacheField>
    <cacheField name="D Score (This is the selected average by panelists)" numFmtId="2">
      <sharedItems containsSemiMixedTypes="0" containsString="0" containsNumber="1" minValue="19.333333333333332" maxValue="100"/>
    </cacheField>
    <cacheField name="Local Weight - (Each Perspective sums to 1). This column is calculated by dividing by number of experts." numFmtId="2">
      <sharedItems containsSemiMixedTypes="0" containsString="0" containsNumber="1" minValue="4.3594893371382684E-2" maxValue="0.38465487749908867" count="29">
        <n v="0.10978150876443155"/>
        <n v="0.11825351349518239"/>
        <n v="0.38465487749908867"/>
        <n v="0.15697359517362752"/>
        <n v="0.10776016991224358"/>
        <n v="0.20937753649845875"/>
        <n v="0.22697008385674658"/>
        <n v="0.13607130981080962"/>
        <n v="0.22836531537389626"/>
        <n v="9.449417073292174E-2"/>
        <n v="0.11810995451223213"/>
        <n v="8.6064499966777577E-2"/>
        <n v="4.835067870464705E-2"/>
        <n v="7.192371933599738E-2"/>
        <n v="9.0420747948517788E-2"/>
        <n v="0.17810788553168261"/>
        <n v="0.15537115291451864"/>
        <n v="6.1946575815374612E-2"/>
        <n v="4.3594893371382684E-2"/>
        <n v="8.4211184448888046E-2"/>
        <n v="0.13179153638328553"/>
        <n v="0.15863752782817339"/>
        <n v="0.27172114739279823"/>
        <n v="6.2717633594184863E-2"/>
        <n v="9.8223355438179616E-2"/>
        <n v="6.2001232239963053E-2"/>
        <n v="0.15486381921569603"/>
        <n v="6.2851214982824088E-2"/>
        <n v="0.30638915925747007"/>
      </sharedItems>
    </cacheField>
    <cacheField name="Persepective Weight" numFmtId="2">
      <sharedItems containsSemiMixedTypes="0" containsString="0" containsNumber="1" minValue="0.06" maxValue="0.57999999999999996" count="4">
        <n v="0.08"/>
        <n v="0.28000000000000003"/>
        <n v="0.06"/>
        <n v="0.57999999999999996"/>
      </sharedItems>
    </cacheField>
    <cacheField name="Global Weight - Normalized by # of critieria to contribution (aka each Perspecitive sums to weights in resultant model)" numFmtId="2">
      <sharedItems containsSemiMixedTypes="0" containsString="0" containsNumber="1" minValue="5.0526710669332826E-3" maxValue="0.1033025736083759"/>
    </cacheField>
    <cacheField name="Score (Normalized * D Score)" numFmtId="164">
      <sharedItems containsSemiMixedTypes="0" containsString="0" containsNumber="1" minValue="0.16979540022232079" maxValue="10.330257360837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19.333333333333332"/>
    <x v="0"/>
    <x v="0"/>
    <n v="8.7825207011545236E-3"/>
    <n v="0.16979540022232079"/>
  </r>
  <r>
    <x v="1"/>
    <x v="1"/>
    <n v="61.666666666666664"/>
    <x v="1"/>
    <x v="1"/>
    <n v="3.3110983778651071E-2"/>
    <n v="2.0418439996834827"/>
  </r>
  <r>
    <x v="0"/>
    <x v="2"/>
    <n v="76.666666666666671"/>
    <x v="2"/>
    <x v="0"/>
    <n v="3.0772390199927092E-2"/>
    <n v="2.3592165819944104"/>
  </r>
  <r>
    <x v="2"/>
    <x v="3"/>
    <n v="100"/>
    <x v="3"/>
    <x v="2"/>
    <n v="9.4184157104176512E-3"/>
    <n v="0.94184157104176514"/>
  </r>
  <r>
    <x v="2"/>
    <x v="4"/>
    <n v="54"/>
    <x v="4"/>
    <x v="2"/>
    <n v="6.465610194734614E-3"/>
    <n v="0.34914295051566913"/>
  </r>
  <r>
    <x v="1"/>
    <x v="5"/>
    <n v="84.333333333333329"/>
    <x v="5"/>
    <x v="1"/>
    <n v="5.8625710219568458E-2"/>
    <n v="4.9441015618502728"/>
  </r>
  <r>
    <x v="2"/>
    <x v="6"/>
    <n v="100"/>
    <x v="6"/>
    <x v="2"/>
    <n v="1.3618205031404795E-2"/>
    <n v="1.3618205031404795"/>
  </r>
  <r>
    <x v="3"/>
    <x v="7"/>
    <n v="61.666666666666664"/>
    <x v="7"/>
    <x v="3"/>
    <n v="7.8921359690269574E-2"/>
    <n v="4.8668171808999565"/>
  </r>
  <r>
    <x v="1"/>
    <x v="8"/>
    <n v="100"/>
    <x v="8"/>
    <x v="1"/>
    <n v="6.3942288304690953E-2"/>
    <n v="6.3942288304690953"/>
  </r>
  <r>
    <x v="3"/>
    <x v="9"/>
    <n v="56.333333333333336"/>
    <x v="9"/>
    <x v="3"/>
    <n v="5.4806619025094608E-2"/>
    <n v="3.0874395384136633"/>
  </r>
  <r>
    <x v="0"/>
    <x v="10"/>
    <n v="55.666666666666664"/>
    <x v="10"/>
    <x v="0"/>
    <n v="9.4487963609785706E-3"/>
    <n v="0.52598299742780708"/>
  </r>
  <r>
    <x v="0"/>
    <x v="11"/>
    <n v="90"/>
    <x v="11"/>
    <x v="0"/>
    <n v="6.8851599973422063E-3"/>
    <n v="0.61966439976079857"/>
  </r>
  <r>
    <x v="3"/>
    <x v="12"/>
    <n v="100"/>
    <x v="12"/>
    <x v="3"/>
    <n v="2.8043393648695288E-2"/>
    <n v="2.8043393648695289"/>
  </r>
  <r>
    <x v="3"/>
    <x v="13"/>
    <n v="58"/>
    <x v="13"/>
    <x v="3"/>
    <n v="4.1715757214878475E-2"/>
    <n v="2.4195139184629517"/>
  </r>
  <r>
    <x v="3"/>
    <x v="14"/>
    <n v="85"/>
    <x v="14"/>
    <x v="3"/>
    <n v="5.244403381014031E-2"/>
    <n v="4.4577428738619265"/>
  </r>
  <r>
    <x v="3"/>
    <x v="15"/>
    <n v="100"/>
    <x v="15"/>
    <x v="3"/>
    <n v="0.1033025736083759"/>
    <n v="10.33025736083759"/>
  </r>
  <r>
    <x v="3"/>
    <x v="16"/>
    <n v="60"/>
    <x v="16"/>
    <x v="3"/>
    <n v="9.0115268690420802E-2"/>
    <n v="5.4069161214252484"/>
  </r>
  <r>
    <x v="3"/>
    <x v="17"/>
    <n v="81.666666666666671"/>
    <x v="17"/>
    <x v="3"/>
    <n v="3.592901397291727E-2"/>
    <n v="2.9342028077882438"/>
  </r>
  <r>
    <x v="3"/>
    <x v="18"/>
    <n v="100"/>
    <x v="18"/>
    <x v="3"/>
    <n v="2.5285038155401954E-2"/>
    <n v="2.5285038155401955"/>
  </r>
  <r>
    <x v="2"/>
    <x v="19"/>
    <n v="60"/>
    <x v="19"/>
    <x v="2"/>
    <n v="5.0526710669332826E-3"/>
    <n v="0.30316026401599694"/>
  </r>
  <r>
    <x v="1"/>
    <x v="20"/>
    <n v="86.333333333333329"/>
    <x v="20"/>
    <x v="1"/>
    <n v="3.6901630187319949E-2"/>
    <n v="3.1858407395052888"/>
  </r>
  <r>
    <x v="1"/>
    <x v="21"/>
    <n v="100"/>
    <x v="21"/>
    <x v="1"/>
    <n v="4.4418507791888551E-2"/>
    <n v="4.4418507791888553"/>
  </r>
  <r>
    <x v="2"/>
    <x v="22"/>
    <n v="61.666666666666664"/>
    <x v="22"/>
    <x v="2"/>
    <n v="1.6303268843567892E-2"/>
    <n v="1.0053682453533532"/>
  </r>
  <r>
    <x v="3"/>
    <x v="23"/>
    <n v="85"/>
    <x v="23"/>
    <x v="3"/>
    <n v="3.6376227484627217E-2"/>
    <n v="3.0919793361933134"/>
  </r>
  <r>
    <x v="1"/>
    <x v="24"/>
    <n v="63.333333333333336"/>
    <x v="24"/>
    <x v="1"/>
    <n v="2.7502539522690297E-2"/>
    <n v="1.7418275031037189"/>
  </r>
  <r>
    <x v="3"/>
    <x v="25"/>
    <n v="100"/>
    <x v="25"/>
    <x v="3"/>
    <n v="3.5960714699178567E-2"/>
    <n v="3.5960714699178569"/>
  </r>
  <r>
    <x v="2"/>
    <x v="26"/>
    <n v="100"/>
    <x v="26"/>
    <x v="2"/>
    <n v="9.2918291529417614E-3"/>
    <n v="0.92918291529417618"/>
  </r>
  <r>
    <x v="1"/>
    <x v="27"/>
    <n v="56"/>
    <x v="27"/>
    <x v="1"/>
    <n v="1.7598340195190746E-2"/>
    <n v="0.9855070509306818"/>
  </r>
  <r>
    <x v="0"/>
    <x v="28"/>
    <n v="66.666666666666671"/>
    <x v="28"/>
    <x v="0"/>
    <n v="2.4511132740597606E-2"/>
    <n v="1.63407551603984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24A16-E8D3-4BEE-89A6-728349FD88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4" firstHeaderRow="1" firstDataRow="1" firstDataCol="1" rowPageCount="1" colPageCount="1"/>
  <pivotFields count="7"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umFmtId="2" showAll="0"/>
    <pivotField dataField="1" numFmtId="2" showAll="0">
      <items count="30">
        <item x="18"/>
        <item x="12"/>
        <item x="17"/>
        <item x="25"/>
        <item x="23"/>
        <item x="27"/>
        <item x="13"/>
        <item x="19"/>
        <item x="11"/>
        <item x="14"/>
        <item x="9"/>
        <item x="24"/>
        <item x="4"/>
        <item x="0"/>
        <item x="10"/>
        <item x="1"/>
        <item x="20"/>
        <item x="7"/>
        <item x="26"/>
        <item x="16"/>
        <item x="3"/>
        <item x="21"/>
        <item x="15"/>
        <item x="5"/>
        <item x="6"/>
        <item x="8"/>
        <item x="22"/>
        <item x="28"/>
        <item x="2"/>
        <item t="default"/>
      </items>
    </pivotField>
    <pivotField numFmtId="2" showAll="0">
      <items count="5">
        <item x="2"/>
        <item x="0"/>
        <item x="1"/>
        <item x="3"/>
        <item t="default"/>
      </items>
    </pivotField>
    <pivotField numFmtId="2" showAll="0"/>
    <pivotField numFmtId="164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1">
    <pageField fld="0" hier="-1"/>
  </pageFields>
  <dataFields count="1">
    <dataField name="Sum of Local Weight - (Each Perspective sums to 1). This column is calculated by dividing by number of experts." fld="3" baseField="0" baseItem="0"/>
  </dataFields>
  <formats count="1"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36A57-1EB5-4E26-9CAF-3244CA3D24BC}" name="Table1" displayName="Table1" ref="A1:G30" totalsRowShown="0" headerRowDxfId="9" dataDxfId="8">
  <autoFilter ref="A1:G30" xr:uid="{DF736A57-1EB5-4E26-9CAF-3244CA3D24BC}"/>
  <tableColumns count="7">
    <tableColumn id="1" xr3:uid="{E8D4BB4D-98A7-49BF-AB24-9ECE71C982B6}" name="Short Name for Perspective" dataDxfId="7"/>
    <tableColumn id="2" xr3:uid="{C4A038CA-30AD-430F-81CC-3B41C2060C2B}" name="Criteria" dataDxfId="6"/>
    <tableColumn id="3" xr3:uid="{E22550A6-6910-4296-BAFA-A2253CCD1238}" name="D Score (This is the selected average by panelists)" dataDxfId="5">
      <calculatedColumnFormula>'D Ranges from strategy experts'!R3</calculatedColumnFormula>
    </tableColumn>
    <tableColumn id="4" xr3:uid="{6345119C-9067-4838-BE75-EE2E1EDFDF8D}" name="Local Weight - (Each Perspective sums to 1). This column is calculated by dividing by number of experts." dataDxfId="4">
      <calculatedColumnFormula>'Model Results Import'!O2</calculatedColumnFormula>
    </tableColumn>
    <tableColumn id="5" xr3:uid="{89F3D977-E093-4E01-B672-C5E4A6A8BF6C}" name="Persepective Weight" dataDxfId="3">
      <calculatedColumnFormula>VLOOKUP(A2,'Panel 1 Score'!$A$1:$D$12,4,0)</calculatedColumnFormula>
    </tableColumn>
    <tableColumn id="6" xr3:uid="{9BABED69-0298-4DD8-A09E-4817AB6DA011}" name="Global Weight - Normalized by # of critieria to contribution (aka each Perspecitive sums to weights in resultant model)" dataDxfId="2">
      <calculatedColumnFormula>E2*'Model Results Import'!O2</calculatedColumnFormula>
    </tableColumn>
    <tableColumn id="7" xr3:uid="{9B6D3E40-616B-4FB0-A5B1-7B40A1BEEC4C}" name="Score (Normalized * D Score)" dataDxfId="1">
      <calculatedColumnFormula>F2*C2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3A7-53CE-42C3-86EC-41E4C746D221}">
  <dimension ref="A1:R32"/>
  <sheetViews>
    <sheetView zoomScale="60" zoomScaleNormal="60" workbookViewId="0"/>
  </sheetViews>
  <sheetFormatPr defaultRowHeight="15" x14ac:dyDescent="0.25"/>
  <cols>
    <col min="1" max="1" width="24.7109375" style="2" customWidth="1"/>
    <col min="2" max="2" width="5.85546875" bestFit="1" customWidth="1"/>
    <col min="3" max="3" width="6.140625" bestFit="1" customWidth="1"/>
    <col min="4" max="4" width="6.140625" customWidth="1"/>
    <col min="5" max="5" width="7" customWidth="1"/>
    <col min="6" max="6" width="5.85546875" bestFit="1" customWidth="1"/>
    <col min="7" max="8" width="6.140625" bestFit="1" customWidth="1"/>
    <col min="9" max="9" width="6.42578125" customWidth="1"/>
    <col min="10" max="10" width="5.85546875" bestFit="1" customWidth="1"/>
    <col min="11" max="12" width="6.140625" bestFit="1" customWidth="1"/>
    <col min="13" max="13" width="7" customWidth="1"/>
    <col min="14" max="14" width="5.85546875" bestFit="1" customWidth="1"/>
    <col min="15" max="16" width="6.140625" bestFit="1" customWidth="1"/>
    <col min="17" max="17" width="5" bestFit="1" customWidth="1"/>
    <col min="18" max="18" width="10.42578125" customWidth="1"/>
  </cols>
  <sheetData>
    <row r="1" spans="1:18" x14ac:dyDescent="0.25">
      <c r="B1" t="s">
        <v>44</v>
      </c>
      <c r="F1" t="s">
        <v>45</v>
      </c>
      <c r="J1" t="s">
        <v>46</v>
      </c>
      <c r="N1" t="s">
        <v>47</v>
      </c>
    </row>
    <row r="2" spans="1:18" ht="63" customHeight="1" x14ac:dyDescent="0.25">
      <c r="A2" s="2" t="s">
        <v>6</v>
      </c>
      <c r="B2" s="2" t="s">
        <v>40</v>
      </c>
      <c r="C2" s="2" t="s">
        <v>41</v>
      </c>
      <c r="D2" s="2" t="s">
        <v>42</v>
      </c>
      <c r="E2" s="2" t="s">
        <v>5</v>
      </c>
      <c r="F2" s="2" t="s">
        <v>40</v>
      </c>
      <c r="G2" s="2" t="s">
        <v>41</v>
      </c>
      <c r="H2" s="2" t="s">
        <v>42</v>
      </c>
      <c r="I2" s="2" t="s">
        <v>5</v>
      </c>
      <c r="J2" s="2" t="s">
        <v>40</v>
      </c>
      <c r="K2" s="2" t="s">
        <v>41</v>
      </c>
      <c r="L2" s="2" t="s">
        <v>42</v>
      </c>
      <c r="M2" s="2" t="s">
        <v>5</v>
      </c>
      <c r="N2" s="2" t="s">
        <v>40</v>
      </c>
      <c r="O2" s="2" t="s">
        <v>41</v>
      </c>
      <c r="P2" s="2" t="s">
        <v>42</v>
      </c>
      <c r="Q2" s="2" t="s">
        <v>5</v>
      </c>
      <c r="R2" s="2" t="s">
        <v>43</v>
      </c>
    </row>
    <row r="3" spans="1:18" ht="30" x14ac:dyDescent="0.25">
      <c r="A3" s="1" t="s">
        <v>20</v>
      </c>
      <c r="B3" s="4">
        <v>20</v>
      </c>
      <c r="C3" s="4">
        <v>18</v>
      </c>
      <c r="D3" s="4">
        <v>20</v>
      </c>
      <c r="E3" s="4">
        <f t="shared" ref="E3:E31" si="0">AVERAGE(B3:D3)</f>
        <v>19.333333333333332</v>
      </c>
      <c r="F3" s="4">
        <v>60</v>
      </c>
      <c r="G3" s="4">
        <v>65</v>
      </c>
      <c r="H3" s="4">
        <v>60</v>
      </c>
      <c r="I3" s="4">
        <f t="shared" ref="I3:I31" si="1">AVERAGE(F3:H3)</f>
        <v>61.666666666666664</v>
      </c>
      <c r="J3" s="4">
        <v>80</v>
      </c>
      <c r="K3" s="4">
        <v>85</v>
      </c>
      <c r="L3" s="4">
        <v>90</v>
      </c>
      <c r="M3" s="4">
        <f t="shared" ref="M3:M31" si="2">AVERAGE(J3:L3)</f>
        <v>85</v>
      </c>
      <c r="N3" s="4">
        <v>100</v>
      </c>
      <c r="O3" s="4">
        <v>100</v>
      </c>
      <c r="P3" s="4">
        <v>100</v>
      </c>
      <c r="Q3" s="4">
        <f t="shared" ref="Q3:Q31" si="3">AVERAGE(N3:P3)</f>
        <v>100</v>
      </c>
      <c r="R3" s="3">
        <f>E3</f>
        <v>19.333333333333332</v>
      </c>
    </row>
    <row r="4" spans="1:18" ht="45" x14ac:dyDescent="0.25">
      <c r="A4" s="1" t="s">
        <v>11</v>
      </c>
      <c r="B4" s="4">
        <v>20</v>
      </c>
      <c r="C4" s="4">
        <v>18</v>
      </c>
      <c r="D4" s="4">
        <v>20</v>
      </c>
      <c r="E4" s="4">
        <f t="shared" si="0"/>
        <v>19.333333333333332</v>
      </c>
      <c r="F4" s="4">
        <v>60</v>
      </c>
      <c r="G4" s="4">
        <v>65</v>
      </c>
      <c r="H4" s="4">
        <v>60</v>
      </c>
      <c r="I4" s="4">
        <f t="shared" si="1"/>
        <v>61.666666666666664</v>
      </c>
      <c r="J4" s="4">
        <v>70</v>
      </c>
      <c r="K4" s="4">
        <v>85</v>
      </c>
      <c r="L4" s="4">
        <v>90</v>
      </c>
      <c r="M4" s="4">
        <f t="shared" si="2"/>
        <v>81.666666666666671</v>
      </c>
      <c r="N4" s="4">
        <v>100</v>
      </c>
      <c r="O4" s="4">
        <v>100</v>
      </c>
      <c r="P4" s="4">
        <v>100</v>
      </c>
      <c r="Q4" s="4">
        <f t="shared" si="3"/>
        <v>100</v>
      </c>
      <c r="R4" s="3">
        <f>I4</f>
        <v>61.666666666666664</v>
      </c>
    </row>
    <row r="5" spans="1:18" ht="30" x14ac:dyDescent="0.25">
      <c r="A5" s="1" t="s">
        <v>30</v>
      </c>
      <c r="B5" s="4">
        <v>20</v>
      </c>
      <c r="C5" s="4">
        <v>18</v>
      </c>
      <c r="D5" s="4">
        <v>20</v>
      </c>
      <c r="E5" s="4">
        <f t="shared" si="0"/>
        <v>19.333333333333332</v>
      </c>
      <c r="F5" s="4">
        <v>60</v>
      </c>
      <c r="G5" s="4">
        <v>65</v>
      </c>
      <c r="H5" s="4">
        <v>60</v>
      </c>
      <c r="I5" s="4">
        <f t="shared" si="1"/>
        <v>61.666666666666664</v>
      </c>
      <c r="J5" s="4">
        <v>80</v>
      </c>
      <c r="K5" s="4">
        <v>60</v>
      </c>
      <c r="L5" s="4">
        <v>90</v>
      </c>
      <c r="M5" s="4">
        <f t="shared" si="2"/>
        <v>76.666666666666671</v>
      </c>
      <c r="N5" s="4">
        <v>100</v>
      </c>
      <c r="O5" s="4">
        <v>100</v>
      </c>
      <c r="P5" s="4">
        <v>100</v>
      </c>
      <c r="Q5" s="4">
        <f t="shared" si="3"/>
        <v>100</v>
      </c>
      <c r="R5" s="3">
        <f>M5</f>
        <v>76.666666666666671</v>
      </c>
    </row>
    <row r="6" spans="1:18" ht="45" x14ac:dyDescent="0.25">
      <c r="A6" s="1" t="s">
        <v>32</v>
      </c>
      <c r="B6" s="4">
        <v>20</v>
      </c>
      <c r="C6" s="4">
        <v>18</v>
      </c>
      <c r="D6" s="4">
        <v>20</v>
      </c>
      <c r="E6" s="4">
        <f t="shared" si="0"/>
        <v>19.333333333333332</v>
      </c>
      <c r="F6" s="4">
        <v>55</v>
      </c>
      <c r="G6" s="4">
        <v>65</v>
      </c>
      <c r="H6" s="4">
        <v>60</v>
      </c>
      <c r="I6" s="4">
        <f t="shared" si="1"/>
        <v>60</v>
      </c>
      <c r="J6" s="4">
        <v>84</v>
      </c>
      <c r="K6" s="4">
        <v>85</v>
      </c>
      <c r="L6" s="4">
        <v>90</v>
      </c>
      <c r="M6" s="4">
        <f t="shared" si="2"/>
        <v>86.333333333333329</v>
      </c>
      <c r="N6" s="4">
        <v>100</v>
      </c>
      <c r="O6" s="4">
        <v>100</v>
      </c>
      <c r="P6" s="4">
        <v>100</v>
      </c>
      <c r="Q6" s="4">
        <f t="shared" si="3"/>
        <v>100</v>
      </c>
      <c r="R6" s="3">
        <f>Q6</f>
        <v>100</v>
      </c>
    </row>
    <row r="7" spans="1:18" ht="30" x14ac:dyDescent="0.25">
      <c r="A7" s="1" t="s">
        <v>31</v>
      </c>
      <c r="B7" s="4">
        <v>20</v>
      </c>
      <c r="C7" s="4">
        <v>18</v>
      </c>
      <c r="D7" s="4">
        <v>12</v>
      </c>
      <c r="E7" s="4">
        <f t="shared" si="0"/>
        <v>16.666666666666668</v>
      </c>
      <c r="F7" s="4">
        <v>60</v>
      </c>
      <c r="G7" s="4">
        <v>42</v>
      </c>
      <c r="H7" s="4">
        <v>60</v>
      </c>
      <c r="I7" s="4">
        <f t="shared" si="1"/>
        <v>54</v>
      </c>
      <c r="J7" s="4">
        <v>95</v>
      </c>
      <c r="K7" s="4">
        <v>85</v>
      </c>
      <c r="L7" s="4">
        <v>90</v>
      </c>
      <c r="M7" s="4">
        <f t="shared" si="2"/>
        <v>90</v>
      </c>
      <c r="N7" s="4">
        <v>100</v>
      </c>
      <c r="O7" s="4">
        <v>100</v>
      </c>
      <c r="P7" s="4">
        <v>100</v>
      </c>
      <c r="Q7" s="4">
        <f t="shared" si="3"/>
        <v>100</v>
      </c>
      <c r="R7" s="3">
        <f>I7</f>
        <v>54</v>
      </c>
    </row>
    <row r="8" spans="1:18" ht="45" x14ac:dyDescent="0.25">
      <c r="A8" s="1" t="s">
        <v>9</v>
      </c>
      <c r="B8" s="4">
        <v>20</v>
      </c>
      <c r="C8" s="4">
        <v>18</v>
      </c>
      <c r="D8" s="4">
        <v>19</v>
      </c>
      <c r="E8" s="4">
        <f t="shared" si="0"/>
        <v>19</v>
      </c>
      <c r="F8" s="4">
        <v>60</v>
      </c>
      <c r="G8" s="4">
        <v>65</v>
      </c>
      <c r="H8" s="4">
        <v>60</v>
      </c>
      <c r="I8" s="4">
        <f t="shared" si="1"/>
        <v>61.666666666666664</v>
      </c>
      <c r="J8" s="4">
        <v>80</v>
      </c>
      <c r="K8" s="4">
        <v>87</v>
      </c>
      <c r="L8" s="4">
        <v>90</v>
      </c>
      <c r="M8" s="4">
        <f t="shared" si="2"/>
        <v>85.666666666666671</v>
      </c>
      <c r="N8" s="4">
        <v>100</v>
      </c>
      <c r="O8" s="4">
        <v>100</v>
      </c>
      <c r="P8" s="4">
        <v>100</v>
      </c>
      <c r="Q8" s="4">
        <f t="shared" si="3"/>
        <v>100</v>
      </c>
      <c r="R8" s="3">
        <f>M9</f>
        <v>84.333333333333329</v>
      </c>
    </row>
    <row r="9" spans="1:18" ht="45" x14ac:dyDescent="0.25">
      <c r="A9" s="1" t="s">
        <v>33</v>
      </c>
      <c r="B9" s="4">
        <v>18</v>
      </c>
      <c r="C9" s="4">
        <v>12</v>
      </c>
      <c r="D9" s="4">
        <v>5</v>
      </c>
      <c r="E9" s="4">
        <f t="shared" si="0"/>
        <v>11.666666666666666</v>
      </c>
      <c r="F9" s="4">
        <v>60</v>
      </c>
      <c r="G9" s="4">
        <v>62</v>
      </c>
      <c r="H9" s="4">
        <v>60</v>
      </c>
      <c r="I9" s="4">
        <f t="shared" si="1"/>
        <v>60.666666666666664</v>
      </c>
      <c r="J9" s="4">
        <v>80</v>
      </c>
      <c r="K9" s="4">
        <v>85</v>
      </c>
      <c r="L9" s="4">
        <v>88</v>
      </c>
      <c r="M9" s="4">
        <f t="shared" si="2"/>
        <v>84.333333333333329</v>
      </c>
      <c r="N9" s="4">
        <v>100</v>
      </c>
      <c r="O9" s="4">
        <v>100</v>
      </c>
      <c r="P9" s="4">
        <v>100</v>
      </c>
      <c r="Q9" s="4">
        <f t="shared" si="3"/>
        <v>100</v>
      </c>
      <c r="R9" s="3">
        <f>Q9</f>
        <v>100</v>
      </c>
    </row>
    <row r="10" spans="1:18" ht="30" x14ac:dyDescent="0.25">
      <c r="A10" s="1" t="s">
        <v>15</v>
      </c>
      <c r="B10" s="4">
        <v>18</v>
      </c>
      <c r="C10" s="4">
        <v>19</v>
      </c>
      <c r="D10" s="4">
        <v>5</v>
      </c>
      <c r="E10" s="4">
        <f t="shared" si="0"/>
        <v>14</v>
      </c>
      <c r="F10" s="4">
        <v>60</v>
      </c>
      <c r="G10" s="4">
        <v>65</v>
      </c>
      <c r="H10" s="4">
        <v>60</v>
      </c>
      <c r="I10" s="4">
        <f t="shared" si="1"/>
        <v>61.666666666666664</v>
      </c>
      <c r="J10" s="4">
        <v>80</v>
      </c>
      <c r="K10" s="4">
        <v>85</v>
      </c>
      <c r="L10" s="4">
        <v>90</v>
      </c>
      <c r="M10" s="4">
        <f t="shared" si="2"/>
        <v>85</v>
      </c>
      <c r="N10" s="4">
        <v>100</v>
      </c>
      <c r="O10" s="4">
        <v>100</v>
      </c>
      <c r="P10" s="4">
        <v>100</v>
      </c>
      <c r="Q10" s="4">
        <f t="shared" si="3"/>
        <v>100</v>
      </c>
      <c r="R10" s="3">
        <f>I10</f>
        <v>61.666666666666664</v>
      </c>
    </row>
    <row r="11" spans="1:18" ht="30" x14ac:dyDescent="0.25">
      <c r="A11" s="1" t="s">
        <v>13</v>
      </c>
      <c r="B11" s="4">
        <v>18</v>
      </c>
      <c r="C11" s="4">
        <v>22</v>
      </c>
      <c r="D11" s="4">
        <v>5</v>
      </c>
      <c r="E11" s="4">
        <f t="shared" si="0"/>
        <v>15</v>
      </c>
      <c r="F11" s="4">
        <v>60</v>
      </c>
      <c r="G11" s="4">
        <v>65</v>
      </c>
      <c r="H11" s="4">
        <v>55</v>
      </c>
      <c r="I11" s="4">
        <f t="shared" si="1"/>
        <v>60</v>
      </c>
      <c r="J11" s="4">
        <v>70</v>
      </c>
      <c r="K11" s="4">
        <v>85</v>
      </c>
      <c r="L11" s="4">
        <v>90</v>
      </c>
      <c r="M11" s="4">
        <f t="shared" si="2"/>
        <v>81.666666666666671</v>
      </c>
      <c r="N11" s="4">
        <v>100</v>
      </c>
      <c r="O11" s="4">
        <v>100</v>
      </c>
      <c r="P11" s="4">
        <v>100</v>
      </c>
      <c r="Q11" s="4">
        <f t="shared" si="3"/>
        <v>100</v>
      </c>
      <c r="R11" s="3">
        <f>Q11</f>
        <v>100</v>
      </c>
    </row>
    <row r="12" spans="1:18" ht="45" x14ac:dyDescent="0.25">
      <c r="A12" s="1" t="s">
        <v>21</v>
      </c>
      <c r="B12" s="4">
        <v>27</v>
      </c>
      <c r="C12" s="4">
        <v>29</v>
      </c>
      <c r="D12" s="4">
        <v>5</v>
      </c>
      <c r="E12" s="4">
        <f t="shared" si="0"/>
        <v>20.333333333333332</v>
      </c>
      <c r="F12" s="4">
        <v>60</v>
      </c>
      <c r="G12" s="4">
        <v>65</v>
      </c>
      <c r="H12" s="4">
        <v>44</v>
      </c>
      <c r="I12" s="4">
        <f t="shared" si="1"/>
        <v>56.333333333333336</v>
      </c>
      <c r="J12" s="4">
        <v>80</v>
      </c>
      <c r="K12" s="4">
        <v>60</v>
      </c>
      <c r="L12" s="4">
        <v>90</v>
      </c>
      <c r="M12" s="4">
        <f t="shared" si="2"/>
        <v>76.666666666666671</v>
      </c>
      <c r="N12" s="4">
        <v>100</v>
      </c>
      <c r="O12" s="4">
        <v>100</v>
      </c>
      <c r="P12" s="4">
        <v>100</v>
      </c>
      <c r="Q12" s="4">
        <f t="shared" si="3"/>
        <v>100</v>
      </c>
      <c r="R12" s="3">
        <f>I12</f>
        <v>56.333333333333336</v>
      </c>
    </row>
    <row r="13" spans="1:18" ht="30" x14ac:dyDescent="0.25">
      <c r="A13" s="1" t="s">
        <v>27</v>
      </c>
      <c r="B13" s="4">
        <v>14</v>
      </c>
      <c r="C13" s="4">
        <v>20</v>
      </c>
      <c r="D13" s="4">
        <v>5</v>
      </c>
      <c r="E13" s="4">
        <f t="shared" si="0"/>
        <v>13</v>
      </c>
      <c r="F13" s="4">
        <v>60</v>
      </c>
      <c r="G13" s="4">
        <v>65</v>
      </c>
      <c r="H13" s="4">
        <v>42</v>
      </c>
      <c r="I13" s="4">
        <f t="shared" si="1"/>
        <v>55.666666666666664</v>
      </c>
      <c r="J13" s="4">
        <v>84</v>
      </c>
      <c r="K13" s="4">
        <v>85</v>
      </c>
      <c r="L13" s="4">
        <v>90</v>
      </c>
      <c r="M13" s="4">
        <f t="shared" si="2"/>
        <v>86.333333333333329</v>
      </c>
      <c r="N13" s="4">
        <v>100</v>
      </c>
      <c r="O13" s="4">
        <v>100</v>
      </c>
      <c r="P13" s="4">
        <v>100</v>
      </c>
      <c r="Q13" s="4">
        <f t="shared" si="3"/>
        <v>100</v>
      </c>
      <c r="R13" s="3">
        <f>I13</f>
        <v>55.666666666666664</v>
      </c>
    </row>
    <row r="14" spans="1:18" ht="30" x14ac:dyDescent="0.25">
      <c r="A14" s="1" t="s">
        <v>28</v>
      </c>
      <c r="B14" s="4">
        <v>20</v>
      </c>
      <c r="C14" s="4">
        <v>10</v>
      </c>
      <c r="D14" s="4">
        <v>20</v>
      </c>
      <c r="E14" s="4">
        <f t="shared" si="0"/>
        <v>16.666666666666668</v>
      </c>
      <c r="F14" s="4">
        <v>60</v>
      </c>
      <c r="G14" s="4">
        <v>65</v>
      </c>
      <c r="H14" s="4">
        <v>33</v>
      </c>
      <c r="I14" s="4">
        <f t="shared" si="1"/>
        <v>52.666666666666664</v>
      </c>
      <c r="J14" s="4">
        <v>95</v>
      </c>
      <c r="K14" s="4">
        <v>85</v>
      </c>
      <c r="L14" s="4">
        <v>90</v>
      </c>
      <c r="M14" s="4">
        <f t="shared" si="2"/>
        <v>90</v>
      </c>
      <c r="N14" s="4">
        <v>100</v>
      </c>
      <c r="O14" s="4">
        <v>100</v>
      </c>
      <c r="P14" s="4">
        <v>100</v>
      </c>
      <c r="Q14" s="4">
        <f t="shared" si="3"/>
        <v>100</v>
      </c>
      <c r="R14" s="3">
        <f>M14</f>
        <v>90</v>
      </c>
    </row>
    <row r="15" spans="1:18" ht="45" x14ac:dyDescent="0.25">
      <c r="A15" s="1" t="s">
        <v>25</v>
      </c>
      <c r="B15" s="4">
        <v>20</v>
      </c>
      <c r="C15" s="4">
        <v>22</v>
      </c>
      <c r="D15" s="4">
        <v>20</v>
      </c>
      <c r="E15" s="4">
        <f t="shared" si="0"/>
        <v>20.666666666666668</v>
      </c>
      <c r="F15" s="4">
        <v>60</v>
      </c>
      <c r="G15" s="4">
        <v>65</v>
      </c>
      <c r="H15" s="4">
        <v>65</v>
      </c>
      <c r="I15" s="4">
        <f t="shared" si="1"/>
        <v>63.333333333333336</v>
      </c>
      <c r="J15" s="4">
        <v>80</v>
      </c>
      <c r="K15" s="4">
        <v>87</v>
      </c>
      <c r="L15" s="4">
        <v>90</v>
      </c>
      <c r="M15" s="4">
        <f t="shared" si="2"/>
        <v>85.666666666666671</v>
      </c>
      <c r="N15" s="4">
        <v>100</v>
      </c>
      <c r="O15" s="4">
        <v>100</v>
      </c>
      <c r="P15" s="4">
        <v>100</v>
      </c>
      <c r="Q15" s="4">
        <f t="shared" si="3"/>
        <v>100</v>
      </c>
      <c r="R15" s="3">
        <f>Q15</f>
        <v>100</v>
      </c>
    </row>
    <row r="16" spans="1:18" ht="30" x14ac:dyDescent="0.25">
      <c r="A16" s="1" t="s">
        <v>14</v>
      </c>
      <c r="B16" s="4">
        <v>20</v>
      </c>
      <c r="C16" s="4">
        <v>30</v>
      </c>
      <c r="D16" s="4">
        <v>20</v>
      </c>
      <c r="E16" s="4">
        <f t="shared" si="0"/>
        <v>23.333333333333332</v>
      </c>
      <c r="F16" s="4">
        <v>60</v>
      </c>
      <c r="G16" s="4">
        <v>65</v>
      </c>
      <c r="H16" s="4">
        <v>49</v>
      </c>
      <c r="I16" s="4">
        <f t="shared" si="1"/>
        <v>58</v>
      </c>
      <c r="J16" s="4">
        <v>80</v>
      </c>
      <c r="K16" s="4">
        <v>85</v>
      </c>
      <c r="L16" s="4">
        <v>88</v>
      </c>
      <c r="M16" s="4">
        <f t="shared" si="2"/>
        <v>84.333333333333329</v>
      </c>
      <c r="N16" s="4">
        <v>100</v>
      </c>
      <c r="O16" s="4">
        <v>100</v>
      </c>
      <c r="P16" s="4">
        <v>100</v>
      </c>
      <c r="Q16" s="4">
        <f t="shared" si="3"/>
        <v>100</v>
      </c>
      <c r="R16" s="3">
        <f>I16</f>
        <v>58</v>
      </c>
    </row>
    <row r="17" spans="1:18" ht="30" x14ac:dyDescent="0.25">
      <c r="A17" s="1" t="s">
        <v>22</v>
      </c>
      <c r="B17" s="4">
        <v>18</v>
      </c>
      <c r="C17" s="4">
        <v>20</v>
      </c>
      <c r="D17" s="4">
        <v>5</v>
      </c>
      <c r="E17" s="4">
        <f t="shared" si="0"/>
        <v>14.333333333333334</v>
      </c>
      <c r="F17" s="4">
        <v>60</v>
      </c>
      <c r="G17" s="4">
        <v>55</v>
      </c>
      <c r="H17" s="4">
        <v>65</v>
      </c>
      <c r="I17" s="4">
        <f t="shared" si="1"/>
        <v>60</v>
      </c>
      <c r="J17" s="4">
        <v>80</v>
      </c>
      <c r="K17" s="4">
        <v>74</v>
      </c>
      <c r="L17" s="4">
        <v>90</v>
      </c>
      <c r="M17" s="4">
        <f t="shared" si="2"/>
        <v>81.333333333333329</v>
      </c>
      <c r="N17" s="4">
        <v>100</v>
      </c>
      <c r="O17" s="4">
        <v>100</v>
      </c>
      <c r="P17" s="4">
        <v>100</v>
      </c>
      <c r="Q17" s="4">
        <f t="shared" si="3"/>
        <v>100</v>
      </c>
      <c r="R17" s="3">
        <f>M18</f>
        <v>85</v>
      </c>
    </row>
    <row r="18" spans="1:18" ht="45" x14ac:dyDescent="0.25">
      <c r="A18" s="1" t="s">
        <v>23</v>
      </c>
      <c r="B18" s="4">
        <v>18</v>
      </c>
      <c r="C18" s="4">
        <v>20</v>
      </c>
      <c r="D18" s="4">
        <v>5</v>
      </c>
      <c r="E18" s="4">
        <f t="shared" si="0"/>
        <v>14.333333333333334</v>
      </c>
      <c r="F18" s="4">
        <v>60</v>
      </c>
      <c r="G18" s="4">
        <v>60</v>
      </c>
      <c r="H18" s="4">
        <v>42</v>
      </c>
      <c r="I18" s="4">
        <f t="shared" si="1"/>
        <v>54</v>
      </c>
      <c r="J18" s="4">
        <v>80</v>
      </c>
      <c r="K18" s="4">
        <v>85</v>
      </c>
      <c r="L18" s="4">
        <v>90</v>
      </c>
      <c r="M18" s="4">
        <f t="shared" si="2"/>
        <v>85</v>
      </c>
      <c r="N18" s="4">
        <v>100</v>
      </c>
      <c r="O18" s="4">
        <v>100</v>
      </c>
      <c r="P18" s="4">
        <v>100</v>
      </c>
      <c r="Q18" s="4">
        <f t="shared" si="3"/>
        <v>100</v>
      </c>
      <c r="R18" s="3">
        <f>Q18</f>
        <v>100</v>
      </c>
    </row>
    <row r="19" spans="1:18" ht="30" x14ac:dyDescent="0.25">
      <c r="A19" s="1" t="s">
        <v>18</v>
      </c>
      <c r="B19" s="4">
        <v>18</v>
      </c>
      <c r="C19" s="4">
        <v>12</v>
      </c>
      <c r="D19" s="4">
        <v>5</v>
      </c>
      <c r="E19" s="4">
        <f t="shared" si="0"/>
        <v>11.666666666666666</v>
      </c>
      <c r="F19" s="4">
        <v>55</v>
      </c>
      <c r="G19" s="4">
        <v>65</v>
      </c>
      <c r="H19" s="4">
        <v>60</v>
      </c>
      <c r="I19" s="4">
        <f t="shared" si="1"/>
        <v>60</v>
      </c>
      <c r="J19" s="4">
        <v>80</v>
      </c>
      <c r="K19" s="4">
        <v>85</v>
      </c>
      <c r="L19" s="4">
        <v>90</v>
      </c>
      <c r="M19" s="4">
        <f t="shared" si="2"/>
        <v>85</v>
      </c>
      <c r="N19" s="4">
        <v>100</v>
      </c>
      <c r="O19" s="4">
        <v>100</v>
      </c>
      <c r="P19" s="4">
        <v>100</v>
      </c>
      <c r="Q19" s="4">
        <f t="shared" si="3"/>
        <v>100</v>
      </c>
      <c r="R19" s="3">
        <f>I19</f>
        <v>60</v>
      </c>
    </row>
    <row r="20" spans="1:18" ht="45" x14ac:dyDescent="0.25">
      <c r="A20" s="1" t="s">
        <v>24</v>
      </c>
      <c r="B20" s="4">
        <v>18</v>
      </c>
      <c r="C20" s="4">
        <v>19</v>
      </c>
      <c r="D20" s="4">
        <v>5</v>
      </c>
      <c r="E20" s="4">
        <f t="shared" si="0"/>
        <v>14</v>
      </c>
      <c r="F20" s="4">
        <v>60</v>
      </c>
      <c r="G20" s="4">
        <v>42</v>
      </c>
      <c r="H20" s="4">
        <v>60</v>
      </c>
      <c r="I20" s="4">
        <f t="shared" si="1"/>
        <v>54</v>
      </c>
      <c r="J20" s="4">
        <v>80</v>
      </c>
      <c r="K20" s="4">
        <v>85</v>
      </c>
      <c r="L20" s="4">
        <v>90</v>
      </c>
      <c r="M20" s="4">
        <f t="shared" si="2"/>
        <v>85</v>
      </c>
      <c r="N20" s="4">
        <v>100</v>
      </c>
      <c r="O20" s="4">
        <v>100</v>
      </c>
      <c r="P20" s="4">
        <v>100</v>
      </c>
      <c r="Q20" s="4">
        <f t="shared" si="3"/>
        <v>100</v>
      </c>
      <c r="R20" s="3">
        <f>M21</f>
        <v>81.666666666666671</v>
      </c>
    </row>
    <row r="21" spans="1:18" ht="30" x14ac:dyDescent="0.25">
      <c r="A21" s="1" t="s">
        <v>16</v>
      </c>
      <c r="B21" s="4">
        <v>12</v>
      </c>
      <c r="C21" s="4">
        <v>18</v>
      </c>
      <c r="D21" s="4">
        <v>20</v>
      </c>
      <c r="E21" s="4">
        <f t="shared" si="0"/>
        <v>16.666666666666668</v>
      </c>
      <c r="F21" s="4">
        <v>60</v>
      </c>
      <c r="G21" s="4">
        <v>65</v>
      </c>
      <c r="H21" s="4">
        <v>60</v>
      </c>
      <c r="I21" s="4">
        <f t="shared" si="1"/>
        <v>61.666666666666664</v>
      </c>
      <c r="J21" s="4">
        <v>70</v>
      </c>
      <c r="K21" s="4">
        <v>85</v>
      </c>
      <c r="L21" s="4">
        <v>90</v>
      </c>
      <c r="M21" s="4">
        <f t="shared" si="2"/>
        <v>81.666666666666671</v>
      </c>
      <c r="N21" s="4">
        <v>100</v>
      </c>
      <c r="O21" s="4">
        <v>100</v>
      </c>
      <c r="P21" s="4">
        <v>100</v>
      </c>
      <c r="Q21" s="4">
        <f t="shared" si="3"/>
        <v>100</v>
      </c>
      <c r="R21" s="3">
        <f>Q21</f>
        <v>100</v>
      </c>
    </row>
    <row r="22" spans="1:18" x14ac:dyDescent="0.25">
      <c r="A22" s="1" t="s">
        <v>35</v>
      </c>
      <c r="B22" s="4">
        <v>19</v>
      </c>
      <c r="C22" s="4">
        <v>18</v>
      </c>
      <c r="D22" s="4">
        <v>20</v>
      </c>
      <c r="E22" s="4">
        <f t="shared" si="0"/>
        <v>19</v>
      </c>
      <c r="F22" s="4">
        <v>60</v>
      </c>
      <c r="G22" s="4">
        <v>55</v>
      </c>
      <c r="H22" s="4">
        <v>65</v>
      </c>
      <c r="I22" s="4">
        <f t="shared" si="1"/>
        <v>60</v>
      </c>
      <c r="J22" s="4">
        <v>80</v>
      </c>
      <c r="K22" s="4">
        <v>60</v>
      </c>
      <c r="L22" s="4">
        <v>90</v>
      </c>
      <c r="M22" s="4">
        <f t="shared" si="2"/>
        <v>76.666666666666671</v>
      </c>
      <c r="N22" s="4">
        <v>100</v>
      </c>
      <c r="O22" s="4">
        <v>100</v>
      </c>
      <c r="P22" s="4">
        <v>100</v>
      </c>
      <c r="Q22" s="4">
        <f t="shared" si="3"/>
        <v>100</v>
      </c>
      <c r="R22" s="3">
        <f>I22</f>
        <v>60</v>
      </c>
    </row>
    <row r="23" spans="1:18" ht="45" x14ac:dyDescent="0.25">
      <c r="A23" s="1" t="s">
        <v>8</v>
      </c>
      <c r="B23" s="4">
        <v>22</v>
      </c>
      <c r="C23" s="4">
        <v>18</v>
      </c>
      <c r="D23" s="4">
        <v>12</v>
      </c>
      <c r="E23" s="4">
        <f t="shared" si="0"/>
        <v>17.333333333333332</v>
      </c>
      <c r="F23" s="4">
        <v>55</v>
      </c>
      <c r="G23" s="4">
        <v>65</v>
      </c>
      <c r="H23" s="4">
        <v>60</v>
      </c>
      <c r="I23" s="4">
        <f t="shared" si="1"/>
        <v>60</v>
      </c>
      <c r="J23" s="4">
        <v>84</v>
      </c>
      <c r="K23" s="4">
        <v>85</v>
      </c>
      <c r="L23" s="4">
        <v>90</v>
      </c>
      <c r="M23" s="4">
        <f t="shared" si="2"/>
        <v>86.333333333333329</v>
      </c>
      <c r="N23" s="4">
        <v>100</v>
      </c>
      <c r="O23" s="4">
        <v>100</v>
      </c>
      <c r="P23" s="4">
        <v>100</v>
      </c>
      <c r="Q23" s="4">
        <f t="shared" si="3"/>
        <v>100</v>
      </c>
      <c r="R23" s="3">
        <f>M23</f>
        <v>86.333333333333329</v>
      </c>
    </row>
    <row r="24" spans="1:18" ht="30" x14ac:dyDescent="0.25">
      <c r="A24" s="1" t="s">
        <v>10</v>
      </c>
      <c r="B24" s="4">
        <v>20</v>
      </c>
      <c r="C24" s="4">
        <v>18</v>
      </c>
      <c r="D24" s="4">
        <v>19</v>
      </c>
      <c r="E24" s="4">
        <f t="shared" si="0"/>
        <v>19</v>
      </c>
      <c r="F24" s="4">
        <v>60</v>
      </c>
      <c r="G24" s="4">
        <v>42</v>
      </c>
      <c r="H24" s="4">
        <v>60</v>
      </c>
      <c r="I24" s="4">
        <f t="shared" si="1"/>
        <v>54</v>
      </c>
      <c r="J24" s="4">
        <v>80</v>
      </c>
      <c r="K24" s="4">
        <v>74</v>
      </c>
      <c r="L24" s="4">
        <v>90</v>
      </c>
      <c r="M24" s="4">
        <f t="shared" si="2"/>
        <v>81.333333333333329</v>
      </c>
      <c r="N24" s="4">
        <v>100</v>
      </c>
      <c r="O24" s="4">
        <v>100</v>
      </c>
      <c r="P24" s="4">
        <v>100</v>
      </c>
      <c r="Q24" s="4">
        <f t="shared" si="3"/>
        <v>100</v>
      </c>
      <c r="R24" s="3">
        <f>Q24</f>
        <v>100</v>
      </c>
    </row>
    <row r="25" spans="1:18" ht="45" x14ac:dyDescent="0.25">
      <c r="A25" s="1" t="s">
        <v>34</v>
      </c>
      <c r="B25" s="4">
        <v>20</v>
      </c>
      <c r="C25" s="4">
        <v>12</v>
      </c>
      <c r="D25" s="4">
        <v>5</v>
      </c>
      <c r="E25" s="4">
        <f t="shared" si="0"/>
        <v>12.333333333333334</v>
      </c>
      <c r="F25" s="4">
        <v>60</v>
      </c>
      <c r="G25" s="4">
        <v>65</v>
      </c>
      <c r="H25" s="4">
        <v>60</v>
      </c>
      <c r="I25" s="4">
        <f t="shared" si="1"/>
        <v>61.666666666666664</v>
      </c>
      <c r="J25" s="4">
        <v>80</v>
      </c>
      <c r="K25" s="4">
        <v>85</v>
      </c>
      <c r="L25" s="4">
        <v>90</v>
      </c>
      <c r="M25" s="4">
        <f t="shared" si="2"/>
        <v>85</v>
      </c>
      <c r="N25" s="4">
        <v>100</v>
      </c>
      <c r="O25" s="4">
        <v>100</v>
      </c>
      <c r="P25" s="4">
        <v>100</v>
      </c>
      <c r="Q25" s="4">
        <f t="shared" si="3"/>
        <v>100</v>
      </c>
      <c r="R25" s="3">
        <f>I25</f>
        <v>61.666666666666664</v>
      </c>
    </row>
    <row r="26" spans="1:18" ht="45" x14ac:dyDescent="0.25">
      <c r="A26" s="1" t="s">
        <v>17</v>
      </c>
      <c r="B26" s="4">
        <v>20</v>
      </c>
      <c r="C26" s="4">
        <v>19</v>
      </c>
      <c r="D26" s="4">
        <v>5</v>
      </c>
      <c r="E26" s="4">
        <f t="shared" si="0"/>
        <v>14.666666666666666</v>
      </c>
      <c r="F26" s="4">
        <v>60</v>
      </c>
      <c r="G26" s="4">
        <v>65</v>
      </c>
      <c r="H26" s="4">
        <v>55</v>
      </c>
      <c r="I26" s="4">
        <f t="shared" si="1"/>
        <v>60</v>
      </c>
      <c r="J26" s="4">
        <v>80</v>
      </c>
      <c r="K26" s="4">
        <v>85</v>
      </c>
      <c r="L26" s="4">
        <v>90</v>
      </c>
      <c r="M26" s="4">
        <f t="shared" si="2"/>
        <v>85</v>
      </c>
      <c r="N26" s="4">
        <v>100</v>
      </c>
      <c r="O26" s="4">
        <v>100</v>
      </c>
      <c r="P26" s="4">
        <v>100</v>
      </c>
      <c r="Q26" s="4">
        <f t="shared" si="3"/>
        <v>100</v>
      </c>
      <c r="R26" s="3">
        <f>M26</f>
        <v>85</v>
      </c>
    </row>
    <row r="27" spans="1:18" ht="45" x14ac:dyDescent="0.25">
      <c r="A27" s="1" t="s">
        <v>12</v>
      </c>
      <c r="B27" s="4">
        <v>20</v>
      </c>
      <c r="C27" s="4">
        <v>18</v>
      </c>
      <c r="D27" s="4">
        <v>18</v>
      </c>
      <c r="E27" s="4">
        <f t="shared" si="0"/>
        <v>18.666666666666668</v>
      </c>
      <c r="F27" s="4">
        <v>65</v>
      </c>
      <c r="G27" s="4">
        <v>55</v>
      </c>
      <c r="H27" s="4">
        <v>70</v>
      </c>
      <c r="I27" s="4">
        <f t="shared" si="1"/>
        <v>63.333333333333336</v>
      </c>
      <c r="J27" s="4">
        <v>70</v>
      </c>
      <c r="K27" s="4">
        <v>85</v>
      </c>
      <c r="L27" s="4">
        <v>90</v>
      </c>
      <c r="M27" s="4">
        <f t="shared" si="2"/>
        <v>81.666666666666671</v>
      </c>
      <c r="N27" s="4">
        <v>100</v>
      </c>
      <c r="O27" s="4">
        <v>100</v>
      </c>
      <c r="P27" s="4">
        <v>100</v>
      </c>
      <c r="Q27" s="4">
        <f t="shared" si="3"/>
        <v>100</v>
      </c>
      <c r="R27" s="3">
        <f>I27</f>
        <v>63.333333333333336</v>
      </c>
    </row>
    <row r="28" spans="1:18" ht="30" x14ac:dyDescent="0.25">
      <c r="A28" s="1" t="s">
        <v>19</v>
      </c>
      <c r="B28" s="4">
        <v>20</v>
      </c>
      <c r="C28" s="4">
        <v>18</v>
      </c>
      <c r="D28" s="4">
        <v>18</v>
      </c>
      <c r="E28" s="4">
        <f t="shared" si="0"/>
        <v>18.666666666666668</v>
      </c>
      <c r="F28" s="4">
        <v>65</v>
      </c>
      <c r="G28" s="4">
        <v>44</v>
      </c>
      <c r="H28" s="4">
        <v>70</v>
      </c>
      <c r="I28" s="4">
        <f t="shared" si="1"/>
        <v>59.666666666666664</v>
      </c>
      <c r="J28" s="4">
        <v>80</v>
      </c>
      <c r="K28" s="4">
        <v>85</v>
      </c>
      <c r="L28" s="4">
        <v>77</v>
      </c>
      <c r="M28" s="4">
        <f t="shared" si="2"/>
        <v>80.666666666666671</v>
      </c>
      <c r="N28" s="4">
        <v>100</v>
      </c>
      <c r="O28" s="4">
        <v>100</v>
      </c>
      <c r="P28" s="4">
        <v>100</v>
      </c>
      <c r="Q28" s="4">
        <f t="shared" si="3"/>
        <v>100</v>
      </c>
      <c r="R28" s="3">
        <f>Q28</f>
        <v>100</v>
      </c>
    </row>
    <row r="29" spans="1:18" ht="45" x14ac:dyDescent="0.25">
      <c r="A29" s="1" t="s">
        <v>36</v>
      </c>
      <c r="B29" s="4">
        <v>20</v>
      </c>
      <c r="C29" s="4">
        <v>18</v>
      </c>
      <c r="D29" s="4">
        <v>18</v>
      </c>
      <c r="E29" s="4">
        <f t="shared" si="0"/>
        <v>18.666666666666668</v>
      </c>
      <c r="F29" s="4">
        <v>65</v>
      </c>
      <c r="G29" s="4">
        <v>42</v>
      </c>
      <c r="H29" s="4">
        <v>70</v>
      </c>
      <c r="I29" s="4">
        <f t="shared" si="1"/>
        <v>59</v>
      </c>
      <c r="J29" s="4">
        <v>70</v>
      </c>
      <c r="K29" s="4">
        <v>85</v>
      </c>
      <c r="L29" s="4">
        <v>90</v>
      </c>
      <c r="M29" s="4">
        <f t="shared" si="2"/>
        <v>81.666666666666671</v>
      </c>
      <c r="N29" s="4">
        <v>100</v>
      </c>
      <c r="O29" s="4">
        <v>100</v>
      </c>
      <c r="P29" s="4">
        <v>100</v>
      </c>
      <c r="Q29" s="4">
        <f t="shared" si="3"/>
        <v>100</v>
      </c>
      <c r="R29" s="3">
        <f>Q29</f>
        <v>100</v>
      </c>
    </row>
    <row r="30" spans="1:18" ht="75" x14ac:dyDescent="0.25">
      <c r="A30" s="1" t="s">
        <v>26</v>
      </c>
      <c r="B30" s="4">
        <v>20</v>
      </c>
      <c r="C30" s="4">
        <v>18</v>
      </c>
      <c r="D30" s="4">
        <v>18</v>
      </c>
      <c r="E30" s="4">
        <f t="shared" si="0"/>
        <v>18.666666666666668</v>
      </c>
      <c r="F30" s="4">
        <v>65</v>
      </c>
      <c r="G30" s="4">
        <v>33</v>
      </c>
      <c r="H30" s="4">
        <v>70</v>
      </c>
      <c r="I30" s="4">
        <f t="shared" si="1"/>
        <v>56</v>
      </c>
      <c r="J30" s="4">
        <v>80</v>
      </c>
      <c r="K30" s="4">
        <v>60</v>
      </c>
      <c r="L30" s="4">
        <v>76</v>
      </c>
      <c r="M30" s="4">
        <f t="shared" si="2"/>
        <v>72</v>
      </c>
      <c r="N30" s="4">
        <v>100</v>
      </c>
      <c r="O30" s="4">
        <v>100</v>
      </c>
      <c r="P30" s="4">
        <v>100</v>
      </c>
      <c r="Q30" s="4">
        <f t="shared" si="3"/>
        <v>100</v>
      </c>
      <c r="R30" s="3">
        <f>I30</f>
        <v>56</v>
      </c>
    </row>
    <row r="31" spans="1:18" ht="30" x14ac:dyDescent="0.25">
      <c r="A31" s="1" t="s">
        <v>29</v>
      </c>
      <c r="B31">
        <v>20</v>
      </c>
      <c r="C31">
        <v>18</v>
      </c>
      <c r="D31">
        <v>12</v>
      </c>
      <c r="E31">
        <f t="shared" si="0"/>
        <v>16.666666666666668</v>
      </c>
      <c r="F31">
        <v>65</v>
      </c>
      <c r="G31">
        <v>65</v>
      </c>
      <c r="H31">
        <v>70</v>
      </c>
      <c r="I31">
        <f t="shared" si="1"/>
        <v>66.666666666666671</v>
      </c>
      <c r="J31">
        <v>84</v>
      </c>
      <c r="K31">
        <v>85</v>
      </c>
      <c r="L31">
        <v>90</v>
      </c>
      <c r="M31">
        <f t="shared" si="2"/>
        <v>86.333333333333329</v>
      </c>
      <c r="N31">
        <v>100</v>
      </c>
      <c r="O31">
        <v>100</v>
      </c>
      <c r="P31">
        <v>100</v>
      </c>
      <c r="Q31">
        <f t="shared" si="3"/>
        <v>100</v>
      </c>
      <c r="R31">
        <f>I31</f>
        <v>66.666666666666671</v>
      </c>
    </row>
    <row r="32" spans="1:18" x14ac:dyDescent="0.25">
      <c r="A32" s="2" t="s">
        <v>48</v>
      </c>
      <c r="B32" s="4">
        <f t="shared" ref="B32:L32" si="4">AVERAGE(B3:B31)</f>
        <v>19.310344827586206</v>
      </c>
      <c r="C32" s="4">
        <f t="shared" si="4"/>
        <v>18.482758620689655</v>
      </c>
      <c r="D32" s="4">
        <f t="shared" si="4"/>
        <v>13.137931034482758</v>
      </c>
      <c r="E32" s="4">
        <f t="shared" si="4"/>
        <v>16.977011494252878</v>
      </c>
      <c r="F32" s="4">
        <f t="shared" si="4"/>
        <v>60.344827586206897</v>
      </c>
      <c r="G32" s="4">
        <f t="shared" si="4"/>
        <v>58.689655172413794</v>
      </c>
      <c r="H32" s="4">
        <f t="shared" si="4"/>
        <v>58.793103448275865</v>
      </c>
      <c r="I32" s="4">
        <f t="shared" si="4"/>
        <v>59.275862068965523</v>
      </c>
      <c r="J32" s="4">
        <f t="shared" si="4"/>
        <v>79.862068965517238</v>
      </c>
      <c r="K32" s="4">
        <f t="shared" si="4"/>
        <v>80.931034482758619</v>
      </c>
      <c r="L32" s="4">
        <f t="shared" si="4"/>
        <v>88.931034482758619</v>
      </c>
      <c r="M32" s="4">
        <f>AVERAGE(M3:M31)</f>
        <v>83.241379310344811</v>
      </c>
      <c r="Q32" t="s">
        <v>48</v>
      </c>
      <c r="R32" s="3">
        <f>AVERAGE(R3:R31)</f>
        <v>76.666666666666657</v>
      </c>
    </row>
  </sheetData>
  <conditionalFormatting sqref="E3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2F61-0AFB-417E-9A0E-D431B4311DA1}">
  <dimension ref="A1:O30"/>
  <sheetViews>
    <sheetView zoomScale="70" zoomScaleNormal="70" workbookViewId="0"/>
  </sheetViews>
  <sheetFormatPr defaultRowHeight="15" x14ac:dyDescent="0.25"/>
  <cols>
    <col min="1" max="1" width="27.140625" bestFit="1" customWidth="1"/>
    <col min="2" max="2" width="68.28515625" customWidth="1"/>
  </cols>
  <sheetData>
    <row r="1" spans="1:15" x14ac:dyDescent="0.25">
      <c r="A1" t="s">
        <v>88</v>
      </c>
      <c r="C1" t="s">
        <v>7</v>
      </c>
      <c r="D1" t="s">
        <v>37</v>
      </c>
      <c r="E1" t="s">
        <v>38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89</v>
      </c>
    </row>
    <row r="2" spans="1:15" x14ac:dyDescent="0.25">
      <c r="A2" t="s">
        <v>3</v>
      </c>
      <c r="B2" t="s">
        <v>20</v>
      </c>
      <c r="C2">
        <v>8.9126035057726177E-2</v>
      </c>
      <c r="D2" s="6">
        <v>0.08</v>
      </c>
      <c r="E2" s="6">
        <v>0.1</v>
      </c>
      <c r="F2" s="6">
        <v>0.17</v>
      </c>
      <c r="O2">
        <f>AVERAGE(C2:N2)</f>
        <v>0.10978150876443155</v>
      </c>
    </row>
    <row r="3" spans="1:15" x14ac:dyDescent="0.25">
      <c r="A3" t="s">
        <v>1</v>
      </c>
      <c r="B3" t="s">
        <v>11</v>
      </c>
      <c r="C3">
        <v>0.10301405398072951</v>
      </c>
      <c r="D3" s="6">
        <v>0.1</v>
      </c>
      <c r="E3" s="6">
        <v>0.19</v>
      </c>
      <c r="F3" s="6">
        <v>0.08</v>
      </c>
      <c r="O3">
        <f t="shared" ref="O3:O30" si="0">AVERAGE(C3:N3)</f>
        <v>0.11825351349518239</v>
      </c>
    </row>
    <row r="4" spans="1:15" x14ac:dyDescent="0.25">
      <c r="A4" t="s">
        <v>3</v>
      </c>
      <c r="B4" t="s">
        <v>30</v>
      </c>
      <c r="C4">
        <v>0.35861950999635456</v>
      </c>
      <c r="D4" s="6">
        <v>0.34</v>
      </c>
      <c r="E4" s="6">
        <v>0.55000000000000004</v>
      </c>
      <c r="F4" s="6">
        <v>0.28999999999999998</v>
      </c>
      <c r="O4">
        <f t="shared" si="0"/>
        <v>0.38465487749908867</v>
      </c>
    </row>
    <row r="5" spans="1:15" x14ac:dyDescent="0.25">
      <c r="A5" t="s">
        <v>4</v>
      </c>
      <c r="B5" t="s">
        <v>32</v>
      </c>
      <c r="C5">
        <v>0.10789438069451013</v>
      </c>
      <c r="D5" s="6">
        <v>0.13</v>
      </c>
      <c r="E5" s="6">
        <v>0.14000000000000001</v>
      </c>
      <c r="F5" s="6">
        <v>0.25</v>
      </c>
      <c r="O5">
        <f t="shared" si="0"/>
        <v>0.15697359517362752</v>
      </c>
    </row>
    <row r="6" spans="1:15" x14ac:dyDescent="0.25">
      <c r="A6" t="s">
        <v>4</v>
      </c>
      <c r="B6" t="s">
        <v>31</v>
      </c>
      <c r="C6">
        <v>0.11104067964897434</v>
      </c>
      <c r="D6" s="6">
        <v>0.15</v>
      </c>
      <c r="E6" s="6">
        <v>0.11</v>
      </c>
      <c r="F6" s="6">
        <v>0.06</v>
      </c>
      <c r="O6">
        <f t="shared" si="0"/>
        <v>0.10776016991224358</v>
      </c>
    </row>
    <row r="7" spans="1:15" x14ac:dyDescent="0.25">
      <c r="A7" t="s">
        <v>1</v>
      </c>
      <c r="B7" t="s">
        <v>9</v>
      </c>
      <c r="C7">
        <v>0.26751014599383494</v>
      </c>
      <c r="D7" s="6">
        <v>0.28000000000000003</v>
      </c>
      <c r="E7" s="6">
        <v>0.13</v>
      </c>
      <c r="F7" s="6">
        <v>0.16</v>
      </c>
      <c r="O7">
        <f t="shared" si="0"/>
        <v>0.20937753649845875</v>
      </c>
    </row>
    <row r="8" spans="1:15" x14ac:dyDescent="0.25">
      <c r="A8" t="s">
        <v>4</v>
      </c>
      <c r="B8" t="s">
        <v>33</v>
      </c>
      <c r="C8">
        <v>0.19788033542698624</v>
      </c>
      <c r="D8" s="6">
        <v>0.2</v>
      </c>
      <c r="E8" s="6">
        <v>0.36</v>
      </c>
      <c r="F8" s="6">
        <v>0.15</v>
      </c>
      <c r="O8">
        <f t="shared" si="0"/>
        <v>0.22697008385674658</v>
      </c>
    </row>
    <row r="9" spans="1:15" x14ac:dyDescent="0.25">
      <c r="A9" t="s">
        <v>2</v>
      </c>
      <c r="B9" t="s">
        <v>15</v>
      </c>
      <c r="C9">
        <v>0.13428523924323846</v>
      </c>
      <c r="D9" s="6">
        <v>0.13</v>
      </c>
      <c r="E9" s="6">
        <v>0.21</v>
      </c>
      <c r="F9" s="6">
        <v>7.0000000000000007E-2</v>
      </c>
      <c r="O9">
        <f t="shared" si="0"/>
        <v>0.13607130981080962</v>
      </c>
    </row>
    <row r="10" spans="1:15" x14ac:dyDescent="0.25">
      <c r="A10" t="s">
        <v>1</v>
      </c>
      <c r="B10" t="s">
        <v>13</v>
      </c>
      <c r="C10">
        <v>0.23346126149558508</v>
      </c>
      <c r="D10" s="6">
        <v>0.22</v>
      </c>
      <c r="E10" s="6">
        <v>0.22</v>
      </c>
      <c r="F10" s="6">
        <v>0.24</v>
      </c>
      <c r="O10">
        <f t="shared" si="0"/>
        <v>0.22836531537389626</v>
      </c>
    </row>
    <row r="11" spans="1:15" x14ac:dyDescent="0.25">
      <c r="A11" t="s">
        <v>2</v>
      </c>
      <c r="B11" t="s">
        <v>21</v>
      </c>
      <c r="C11">
        <v>8.7976682931686909E-2</v>
      </c>
      <c r="D11" s="6">
        <v>0.06</v>
      </c>
      <c r="E11" s="6">
        <v>0.06</v>
      </c>
      <c r="F11" s="6">
        <v>0.17</v>
      </c>
      <c r="O11">
        <f t="shared" si="0"/>
        <v>9.449417073292174E-2</v>
      </c>
    </row>
    <row r="12" spans="1:15" x14ac:dyDescent="0.25">
      <c r="A12" t="s">
        <v>3</v>
      </c>
      <c r="B12" t="s">
        <v>27</v>
      </c>
      <c r="C12">
        <v>0.16243981804892854</v>
      </c>
      <c r="D12" s="6">
        <v>0.19</v>
      </c>
      <c r="E12" s="6">
        <v>7.0000000000000007E-2</v>
      </c>
      <c r="F12" s="6">
        <v>0.05</v>
      </c>
      <c r="O12">
        <f t="shared" si="0"/>
        <v>0.11810995451223213</v>
      </c>
    </row>
    <row r="13" spans="1:15" x14ac:dyDescent="0.25">
      <c r="A13" t="s">
        <v>3</v>
      </c>
      <c r="B13" t="s">
        <v>28</v>
      </c>
      <c r="C13">
        <v>9.4257999867110337E-2</v>
      </c>
      <c r="D13" s="6">
        <v>0.1</v>
      </c>
      <c r="E13" s="6">
        <v>0.09</v>
      </c>
      <c r="F13" s="6">
        <v>0.06</v>
      </c>
      <c r="O13">
        <f t="shared" si="0"/>
        <v>8.6064499966777577E-2</v>
      </c>
    </row>
    <row r="14" spans="1:15" x14ac:dyDescent="0.25">
      <c r="A14" t="s">
        <v>2</v>
      </c>
      <c r="B14" t="s">
        <v>25</v>
      </c>
      <c r="C14">
        <v>6.3402714818588224E-2</v>
      </c>
      <c r="D14" s="6">
        <v>0.06</v>
      </c>
      <c r="E14" s="6">
        <v>0.05</v>
      </c>
      <c r="F14" s="6">
        <v>0.02</v>
      </c>
      <c r="O14">
        <f t="shared" si="0"/>
        <v>4.835067870464705E-2</v>
      </c>
    </row>
    <row r="15" spans="1:15" x14ac:dyDescent="0.25">
      <c r="A15" t="s">
        <v>2</v>
      </c>
      <c r="B15" t="s">
        <v>14</v>
      </c>
      <c r="C15">
        <v>6.7694877343989504E-2</v>
      </c>
      <c r="D15" s="6">
        <v>7.0000000000000007E-2</v>
      </c>
      <c r="E15" s="6">
        <v>0.1</v>
      </c>
      <c r="F15" s="6">
        <v>0.05</v>
      </c>
      <c r="O15">
        <f t="shared" si="0"/>
        <v>7.192371933599738E-2</v>
      </c>
    </row>
    <row r="16" spans="1:15" x14ac:dyDescent="0.25">
      <c r="A16" t="s">
        <v>2</v>
      </c>
      <c r="B16" t="s">
        <v>22</v>
      </c>
      <c r="C16">
        <v>9.1682991794071189E-2</v>
      </c>
      <c r="D16" s="6">
        <v>0.11</v>
      </c>
      <c r="E16" s="6">
        <v>0.11</v>
      </c>
      <c r="F16" s="6">
        <v>0.05</v>
      </c>
      <c r="O16">
        <f t="shared" si="0"/>
        <v>9.0420747948517788E-2</v>
      </c>
    </row>
    <row r="17" spans="1:15" x14ac:dyDescent="0.25">
      <c r="A17" t="s">
        <v>2</v>
      </c>
      <c r="B17" t="s">
        <v>23</v>
      </c>
      <c r="C17">
        <v>7.2431542126730405E-2</v>
      </c>
      <c r="D17" s="6">
        <v>0.13</v>
      </c>
      <c r="E17" s="6">
        <v>0.1</v>
      </c>
      <c r="F17" s="6">
        <v>0.41</v>
      </c>
      <c r="O17">
        <f t="shared" si="0"/>
        <v>0.17810788553168261</v>
      </c>
    </row>
    <row r="18" spans="1:15" x14ac:dyDescent="0.25">
      <c r="A18" t="s">
        <v>2</v>
      </c>
      <c r="B18" t="s">
        <v>18</v>
      </c>
      <c r="C18">
        <v>0.18148461165807453</v>
      </c>
      <c r="D18" s="6">
        <v>0.27</v>
      </c>
      <c r="E18" s="6">
        <v>0.11</v>
      </c>
      <c r="F18" s="6">
        <v>0.06</v>
      </c>
      <c r="O18">
        <f t="shared" si="0"/>
        <v>0.15537115291451864</v>
      </c>
    </row>
    <row r="19" spans="1:15" x14ac:dyDescent="0.25">
      <c r="A19" t="s">
        <v>2</v>
      </c>
      <c r="B19" t="s">
        <v>24</v>
      </c>
      <c r="C19">
        <v>1.7786303261498444E-2</v>
      </c>
      <c r="D19" s="6">
        <v>0.02</v>
      </c>
      <c r="E19" s="6">
        <v>0.08</v>
      </c>
      <c r="F19" s="6">
        <v>0.13</v>
      </c>
      <c r="O19">
        <f t="shared" si="0"/>
        <v>6.1946575815374612E-2</v>
      </c>
    </row>
    <row r="20" spans="1:15" x14ac:dyDescent="0.25">
      <c r="A20" t="s">
        <v>2</v>
      </c>
      <c r="B20" t="s">
        <v>16</v>
      </c>
      <c r="C20">
        <v>4.4379573485530732E-2</v>
      </c>
      <c r="D20" s="6">
        <v>0.03</v>
      </c>
      <c r="E20" s="6">
        <v>7.0000000000000007E-2</v>
      </c>
      <c r="F20" s="6">
        <v>0.03</v>
      </c>
      <c r="O20">
        <f t="shared" si="0"/>
        <v>4.3594893371382684E-2</v>
      </c>
    </row>
    <row r="21" spans="1:15" x14ac:dyDescent="0.25">
      <c r="A21" t="s">
        <v>4</v>
      </c>
      <c r="B21" t="s">
        <v>35</v>
      </c>
      <c r="C21">
        <v>9.6844737795552152E-2</v>
      </c>
      <c r="D21" s="6">
        <v>0.09</v>
      </c>
      <c r="E21" s="6">
        <v>7.0000000000000007E-2</v>
      </c>
      <c r="F21" s="6">
        <v>0.08</v>
      </c>
      <c r="O21">
        <f t="shared" si="0"/>
        <v>8.4211184448888046E-2</v>
      </c>
    </row>
    <row r="22" spans="1:15" x14ac:dyDescent="0.25">
      <c r="A22" t="s">
        <v>1</v>
      </c>
      <c r="B22" t="s">
        <v>8</v>
      </c>
      <c r="C22">
        <v>0.17716614553314208</v>
      </c>
      <c r="D22" s="6">
        <v>0.2</v>
      </c>
      <c r="E22" s="6">
        <v>0.08</v>
      </c>
      <c r="F22" s="6">
        <v>7.0000000000000007E-2</v>
      </c>
      <c r="O22">
        <f t="shared" si="0"/>
        <v>0.13179153638328553</v>
      </c>
    </row>
    <row r="23" spans="1:15" x14ac:dyDescent="0.25">
      <c r="A23" t="s">
        <v>1</v>
      </c>
      <c r="B23" t="s">
        <v>10</v>
      </c>
      <c r="C23">
        <v>0.13455011131269359</v>
      </c>
      <c r="D23" s="6">
        <v>0.13</v>
      </c>
      <c r="E23" s="6">
        <v>0.05</v>
      </c>
      <c r="F23" s="6">
        <v>0.32</v>
      </c>
      <c r="O23">
        <f t="shared" si="0"/>
        <v>0.15863752782817339</v>
      </c>
    </row>
    <row r="24" spans="1:15" x14ac:dyDescent="0.25">
      <c r="A24" t="s">
        <v>4</v>
      </c>
      <c r="B24" t="s">
        <v>59</v>
      </c>
      <c r="C24">
        <v>0.33688458957119294</v>
      </c>
      <c r="D24" s="6">
        <v>0.31</v>
      </c>
      <c r="E24" s="6">
        <v>0.19</v>
      </c>
      <c r="F24" s="6">
        <v>0.25</v>
      </c>
      <c r="O24">
        <f t="shared" si="0"/>
        <v>0.27172114739279823</v>
      </c>
    </row>
    <row r="25" spans="1:15" x14ac:dyDescent="0.25">
      <c r="A25" t="s">
        <v>2</v>
      </c>
      <c r="B25" t="s">
        <v>17</v>
      </c>
      <c r="C25">
        <v>9.0870534376739434E-2</v>
      </c>
      <c r="D25" s="6">
        <v>0.05</v>
      </c>
      <c r="E25" s="6">
        <v>0.11</v>
      </c>
      <c r="F25" s="6">
        <v>0</v>
      </c>
      <c r="O25">
        <f t="shared" si="0"/>
        <v>6.2717633594184863E-2</v>
      </c>
    </row>
    <row r="26" spans="1:15" x14ac:dyDescent="0.25">
      <c r="A26" t="s">
        <v>1</v>
      </c>
      <c r="B26" t="s">
        <v>12</v>
      </c>
      <c r="C26">
        <v>6.2893421752718531E-2</v>
      </c>
      <c r="D26" s="6">
        <v>0.06</v>
      </c>
      <c r="E26" s="6">
        <v>0.18</v>
      </c>
      <c r="F26" s="6">
        <v>0.09</v>
      </c>
      <c r="O26">
        <f t="shared" si="0"/>
        <v>9.8223355438179616E-2</v>
      </c>
    </row>
    <row r="27" spans="1:15" x14ac:dyDescent="0.25">
      <c r="A27" t="s">
        <v>2</v>
      </c>
      <c r="B27" t="s">
        <v>19</v>
      </c>
      <c r="C27">
        <v>0.14800492895985221</v>
      </c>
      <c r="D27" s="6">
        <v>7.0000000000000007E-2</v>
      </c>
      <c r="E27" s="6">
        <v>0.02</v>
      </c>
      <c r="F27" s="6">
        <v>0.01</v>
      </c>
      <c r="O27">
        <f t="shared" si="0"/>
        <v>6.2001232239963053E-2</v>
      </c>
    </row>
    <row r="28" spans="1:15" x14ac:dyDescent="0.25">
      <c r="A28" t="s">
        <v>4</v>
      </c>
      <c r="B28" t="s">
        <v>36</v>
      </c>
      <c r="C28">
        <v>0.14945527686278412</v>
      </c>
      <c r="D28" s="6">
        <v>0.13</v>
      </c>
      <c r="E28" s="6">
        <v>0.13</v>
      </c>
      <c r="F28" s="6">
        <v>0.21</v>
      </c>
      <c r="O28">
        <f t="shared" si="0"/>
        <v>0.15486381921569603</v>
      </c>
    </row>
    <row r="29" spans="1:15" x14ac:dyDescent="0.25">
      <c r="A29" t="s">
        <v>1</v>
      </c>
      <c r="B29" t="s">
        <v>26</v>
      </c>
      <c r="C29">
        <v>2.1404859931296327E-2</v>
      </c>
      <c r="D29" s="6">
        <v>0.02</v>
      </c>
      <c r="E29" s="6">
        <v>0.16</v>
      </c>
      <c r="F29" s="6">
        <v>0.05</v>
      </c>
      <c r="O29">
        <f t="shared" si="0"/>
        <v>6.2851214982824088E-2</v>
      </c>
    </row>
    <row r="30" spans="1:15" x14ac:dyDescent="0.25">
      <c r="A30" t="s">
        <v>3</v>
      </c>
      <c r="B30" t="s">
        <v>29</v>
      </c>
      <c r="C30">
        <v>0.29555663702988044</v>
      </c>
      <c r="D30" s="6">
        <v>0.28999999999999998</v>
      </c>
      <c r="E30" s="6">
        <v>0.2</v>
      </c>
      <c r="F30" s="6">
        <v>0.44</v>
      </c>
      <c r="O30">
        <f t="shared" si="0"/>
        <v>0.30638915925747007</v>
      </c>
    </row>
  </sheetData>
  <phoneticPr fontId="2" type="noConversion"/>
  <conditionalFormatting sqref="A2:A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E0CE-323F-46DF-A65E-68F6DF6578B2}">
  <dimension ref="A1:E13"/>
  <sheetViews>
    <sheetView zoomScale="90" zoomScaleNormal="90" workbookViewId="0"/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</cols>
  <sheetData>
    <row r="1" spans="1:5" x14ac:dyDescent="0.25">
      <c r="A1" t="s">
        <v>88</v>
      </c>
      <c r="B1" t="s">
        <v>82</v>
      </c>
      <c r="C1" t="s">
        <v>83</v>
      </c>
      <c r="D1" t="s">
        <v>84</v>
      </c>
    </row>
    <row r="2" spans="1:5" x14ac:dyDescent="0.25">
      <c r="A2" s="5" t="s">
        <v>1</v>
      </c>
      <c r="B2" s="5" t="s">
        <v>60</v>
      </c>
      <c r="C2" s="5" t="s">
        <v>61</v>
      </c>
      <c r="D2">
        <v>0.28000000000000003</v>
      </c>
    </row>
    <row r="3" spans="1:5" x14ac:dyDescent="0.25">
      <c r="A3" s="5" t="s">
        <v>2</v>
      </c>
      <c r="B3" s="5" t="s">
        <v>62</v>
      </c>
      <c r="C3" s="5" t="s">
        <v>63</v>
      </c>
      <c r="D3">
        <v>0.57999999999999996</v>
      </c>
    </row>
    <row r="4" spans="1:5" x14ac:dyDescent="0.25">
      <c r="A4" s="5" t="s">
        <v>3</v>
      </c>
      <c r="B4" s="5" t="s">
        <v>64</v>
      </c>
      <c r="C4" s="5" t="s">
        <v>65</v>
      </c>
      <c r="D4">
        <v>0.08</v>
      </c>
    </row>
    <row r="5" spans="1:5" x14ac:dyDescent="0.25">
      <c r="A5" s="5" t="s">
        <v>4</v>
      </c>
      <c r="B5" s="5" t="s">
        <v>66</v>
      </c>
      <c r="C5" s="5" t="s">
        <v>67</v>
      </c>
      <c r="D5">
        <v>0.06</v>
      </c>
    </row>
    <row r="6" spans="1:5" x14ac:dyDescent="0.25">
      <c r="A6" s="5"/>
      <c r="B6" s="5" t="s">
        <v>68</v>
      </c>
      <c r="C6" s="5" t="s">
        <v>69</v>
      </c>
    </row>
    <row r="7" spans="1:5" x14ac:dyDescent="0.25">
      <c r="A7" s="5"/>
      <c r="B7" s="5" t="s">
        <v>70</v>
      </c>
      <c r="C7" s="5" t="s">
        <v>71</v>
      </c>
    </row>
    <row r="8" spans="1:5" x14ac:dyDescent="0.25">
      <c r="A8" s="5"/>
      <c r="B8" s="5" t="s">
        <v>72</v>
      </c>
      <c r="C8" s="5" t="s">
        <v>73</v>
      </c>
    </row>
    <row r="9" spans="1:5" x14ac:dyDescent="0.25">
      <c r="A9" s="5"/>
      <c r="B9" s="5" t="s">
        <v>74</v>
      </c>
      <c r="C9" s="5" t="s">
        <v>75</v>
      </c>
    </row>
    <row r="10" spans="1:5" x14ac:dyDescent="0.25">
      <c r="A10" s="5"/>
      <c r="B10" s="5" t="s">
        <v>76</v>
      </c>
      <c r="C10" s="5" t="s">
        <v>77</v>
      </c>
    </row>
    <row r="11" spans="1:5" x14ac:dyDescent="0.25">
      <c r="A11" s="5"/>
      <c r="B11" s="5" t="s">
        <v>78</v>
      </c>
      <c r="C11" s="5" t="s">
        <v>79</v>
      </c>
    </row>
    <row r="12" spans="1:5" x14ac:dyDescent="0.25">
      <c r="A12" s="5"/>
      <c r="B12" s="5" t="s">
        <v>80</v>
      </c>
      <c r="C12" s="5" t="s">
        <v>81</v>
      </c>
    </row>
    <row r="13" spans="1:5" x14ac:dyDescent="0.25">
      <c r="A13" s="5"/>
      <c r="B13" s="5" t="s">
        <v>86</v>
      </c>
      <c r="C13">
        <v>4</v>
      </c>
      <c r="D13">
        <f>SUM(D2:D12)</f>
        <v>1</v>
      </c>
      <c r="E13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BFA-8F99-4041-9AFF-268286516129}">
  <dimension ref="A1:G31"/>
  <sheetViews>
    <sheetView zoomScale="50" zoomScaleNormal="50" workbookViewId="0">
      <selection activeCell="G1" sqref="G1:G1048576"/>
    </sheetView>
  </sheetViews>
  <sheetFormatPr defaultColWidth="15.7109375" defaultRowHeight="15" x14ac:dyDescent="0.25"/>
  <cols>
    <col min="1" max="1" width="20.140625" style="2" bestFit="1" customWidth="1"/>
    <col min="2" max="2" width="15.7109375" style="2"/>
    <col min="3" max="3" width="20.140625" style="2" bestFit="1" customWidth="1"/>
    <col min="4" max="4" width="22.7109375" style="2" bestFit="1" customWidth="1"/>
    <col min="5" max="5" width="15.7109375" style="2"/>
    <col min="6" max="6" width="26.140625" style="2" bestFit="1" customWidth="1"/>
    <col min="7" max="16384" width="15.7109375" style="2"/>
  </cols>
  <sheetData>
    <row r="1" spans="1:7" ht="140.25" customHeight="1" x14ac:dyDescent="0.25">
      <c r="A1" s="2" t="s">
        <v>88</v>
      </c>
      <c r="B1" s="2" t="s">
        <v>0</v>
      </c>
      <c r="C1" s="2" t="s">
        <v>39</v>
      </c>
      <c r="D1" s="2" t="s">
        <v>91</v>
      </c>
      <c r="E1" s="2" t="s">
        <v>87</v>
      </c>
      <c r="F1" s="2" t="s">
        <v>90</v>
      </c>
      <c r="G1" s="2" t="s">
        <v>49</v>
      </c>
    </row>
    <row r="2" spans="1:7" ht="30" x14ac:dyDescent="0.25">
      <c r="A2" s="2" t="s">
        <v>3</v>
      </c>
      <c r="B2" s="1" t="s">
        <v>20</v>
      </c>
      <c r="C2" s="7">
        <f>'D Ranges from strategy experts'!R3</f>
        <v>19.333333333333332</v>
      </c>
      <c r="D2" s="7">
        <f>'Model Results Import'!O2</f>
        <v>0.10978150876443155</v>
      </c>
      <c r="E2" s="7">
        <f>VLOOKUP(A2,'Panel 1 Score'!$A$1:$D$12,4,0)</f>
        <v>0.08</v>
      </c>
      <c r="F2" s="7">
        <f>E2*'Model Results Import'!O2</f>
        <v>8.7825207011545236E-3</v>
      </c>
      <c r="G2" s="8">
        <f t="shared" ref="G2:G30" si="0">F2*C2</f>
        <v>0.16979540022232079</v>
      </c>
    </row>
    <row r="3" spans="1:7" ht="45" x14ac:dyDescent="0.25">
      <c r="A3" s="2" t="s">
        <v>1</v>
      </c>
      <c r="B3" s="1" t="s">
        <v>11</v>
      </c>
      <c r="C3" s="7">
        <f>'D Ranges from strategy experts'!R4</f>
        <v>61.666666666666664</v>
      </c>
      <c r="D3" s="7">
        <f>'Model Results Import'!O3</f>
        <v>0.11825351349518239</v>
      </c>
      <c r="E3" s="7">
        <f>VLOOKUP(A3,'Panel 1 Score'!$A$1:$D$12,4,0)</f>
        <v>0.28000000000000003</v>
      </c>
      <c r="F3" s="7">
        <f>E3*'Model Results Import'!O3</f>
        <v>3.3110983778651071E-2</v>
      </c>
      <c r="G3" s="8">
        <f t="shared" si="0"/>
        <v>2.0418439996834827</v>
      </c>
    </row>
    <row r="4" spans="1:7" ht="30" x14ac:dyDescent="0.25">
      <c r="A4" s="2" t="s">
        <v>3</v>
      </c>
      <c r="B4" s="1" t="s">
        <v>30</v>
      </c>
      <c r="C4" s="7">
        <f>'D Ranges from strategy experts'!R5</f>
        <v>76.666666666666671</v>
      </c>
      <c r="D4" s="7">
        <f>'Model Results Import'!O4</f>
        <v>0.38465487749908867</v>
      </c>
      <c r="E4" s="7">
        <f>VLOOKUP(A4,'Panel 1 Score'!$A$1:$D$12,4,0)</f>
        <v>0.08</v>
      </c>
      <c r="F4" s="7">
        <f>E4*'Model Results Import'!O4</f>
        <v>3.0772390199927092E-2</v>
      </c>
      <c r="G4" s="8">
        <f t="shared" si="0"/>
        <v>2.3592165819944104</v>
      </c>
    </row>
    <row r="5" spans="1:7" ht="45" x14ac:dyDescent="0.25">
      <c r="A5" s="2" t="s">
        <v>4</v>
      </c>
      <c r="B5" s="1" t="s">
        <v>32</v>
      </c>
      <c r="C5" s="7">
        <f>'D Ranges from strategy experts'!R6</f>
        <v>100</v>
      </c>
      <c r="D5" s="7">
        <f>'Model Results Import'!O5</f>
        <v>0.15697359517362752</v>
      </c>
      <c r="E5" s="7">
        <f>VLOOKUP(A5,'Panel 1 Score'!$A$1:$D$12,4,0)</f>
        <v>0.06</v>
      </c>
      <c r="F5" s="7">
        <f>E5*'Model Results Import'!O5</f>
        <v>9.4184157104176512E-3</v>
      </c>
      <c r="G5" s="8">
        <f t="shared" si="0"/>
        <v>0.94184157104176514</v>
      </c>
    </row>
    <row r="6" spans="1:7" ht="30" x14ac:dyDescent="0.25">
      <c r="A6" s="2" t="s">
        <v>4</v>
      </c>
      <c r="B6" s="1" t="s">
        <v>31</v>
      </c>
      <c r="C6" s="7">
        <f>'D Ranges from strategy experts'!R7</f>
        <v>54</v>
      </c>
      <c r="D6" s="7">
        <f>'Model Results Import'!O6</f>
        <v>0.10776016991224358</v>
      </c>
      <c r="E6" s="7">
        <f>VLOOKUP(A6,'Panel 1 Score'!$A$1:$D$12,4,0)</f>
        <v>0.06</v>
      </c>
      <c r="F6" s="7">
        <f>E6*'Model Results Import'!O6</f>
        <v>6.465610194734614E-3</v>
      </c>
      <c r="G6" s="8">
        <f t="shared" si="0"/>
        <v>0.34914295051566913</v>
      </c>
    </row>
    <row r="7" spans="1:7" ht="45" x14ac:dyDescent="0.25">
      <c r="A7" s="2" t="s">
        <v>1</v>
      </c>
      <c r="B7" s="1" t="s">
        <v>9</v>
      </c>
      <c r="C7" s="7">
        <f>'D Ranges from strategy experts'!R8</f>
        <v>84.333333333333329</v>
      </c>
      <c r="D7" s="7">
        <f>'Model Results Import'!O7</f>
        <v>0.20937753649845875</v>
      </c>
      <c r="E7" s="7">
        <f>VLOOKUP(A7,'Panel 1 Score'!$A$1:$D$12,4,0)</f>
        <v>0.28000000000000003</v>
      </c>
      <c r="F7" s="7">
        <f>E7*'Model Results Import'!O7</f>
        <v>5.8625710219568458E-2</v>
      </c>
      <c r="G7" s="8">
        <f t="shared" si="0"/>
        <v>4.9441015618502728</v>
      </c>
    </row>
    <row r="8" spans="1:7" ht="45" x14ac:dyDescent="0.25">
      <c r="A8" s="2" t="s">
        <v>4</v>
      </c>
      <c r="B8" s="1" t="s">
        <v>33</v>
      </c>
      <c r="C8" s="7">
        <f>'D Ranges from strategy experts'!R9</f>
        <v>100</v>
      </c>
      <c r="D8" s="7">
        <f>'Model Results Import'!O8</f>
        <v>0.22697008385674658</v>
      </c>
      <c r="E8" s="7">
        <f>VLOOKUP(A8,'Panel 1 Score'!$A$1:$D$12,4,0)</f>
        <v>0.06</v>
      </c>
      <c r="F8" s="7">
        <f>E8*'Model Results Import'!O8</f>
        <v>1.3618205031404795E-2</v>
      </c>
      <c r="G8" s="8">
        <f t="shared" si="0"/>
        <v>1.3618205031404795</v>
      </c>
    </row>
    <row r="9" spans="1:7" ht="30" x14ac:dyDescent="0.25">
      <c r="A9" s="2" t="s">
        <v>2</v>
      </c>
      <c r="B9" s="1" t="s">
        <v>15</v>
      </c>
      <c r="C9" s="7">
        <f>'D Ranges from strategy experts'!R10</f>
        <v>61.666666666666664</v>
      </c>
      <c r="D9" s="7">
        <f>'Model Results Import'!O9</f>
        <v>0.13607130981080962</v>
      </c>
      <c r="E9" s="7">
        <f>VLOOKUP(A9,'Panel 1 Score'!$A$1:$D$12,4,0)</f>
        <v>0.57999999999999996</v>
      </c>
      <c r="F9" s="7">
        <f>E9*'Model Results Import'!O9</f>
        <v>7.8921359690269574E-2</v>
      </c>
      <c r="G9" s="8">
        <f t="shared" si="0"/>
        <v>4.8668171808999565</v>
      </c>
    </row>
    <row r="10" spans="1:7" ht="30" x14ac:dyDescent="0.25">
      <c r="A10" s="2" t="s">
        <v>1</v>
      </c>
      <c r="B10" s="1" t="s">
        <v>13</v>
      </c>
      <c r="C10" s="7">
        <f>'D Ranges from strategy experts'!R11</f>
        <v>100</v>
      </c>
      <c r="D10" s="7">
        <f>'Model Results Import'!O10</f>
        <v>0.22836531537389626</v>
      </c>
      <c r="E10" s="7">
        <f>VLOOKUP(A10,'Panel 1 Score'!$A$1:$D$12,4,0)</f>
        <v>0.28000000000000003</v>
      </c>
      <c r="F10" s="7">
        <f>E10*'Model Results Import'!O10</f>
        <v>6.3942288304690953E-2</v>
      </c>
      <c r="G10" s="8">
        <f t="shared" si="0"/>
        <v>6.3942288304690953</v>
      </c>
    </row>
    <row r="11" spans="1:7" ht="30" x14ac:dyDescent="0.25">
      <c r="A11" s="2" t="s">
        <v>2</v>
      </c>
      <c r="B11" s="1" t="s">
        <v>21</v>
      </c>
      <c r="C11" s="7">
        <f>'D Ranges from strategy experts'!R12</f>
        <v>56.333333333333336</v>
      </c>
      <c r="D11" s="7">
        <f>'Model Results Import'!O11</f>
        <v>9.449417073292174E-2</v>
      </c>
      <c r="E11" s="7">
        <f>VLOOKUP(A11,'Panel 1 Score'!$A$1:$D$12,4,0)</f>
        <v>0.57999999999999996</v>
      </c>
      <c r="F11" s="7">
        <f>E11*'Model Results Import'!O11</f>
        <v>5.4806619025094608E-2</v>
      </c>
      <c r="G11" s="8">
        <f t="shared" si="0"/>
        <v>3.0874395384136633</v>
      </c>
    </row>
    <row r="12" spans="1:7" ht="30" x14ac:dyDescent="0.25">
      <c r="A12" s="2" t="s">
        <v>3</v>
      </c>
      <c r="B12" s="1" t="s">
        <v>27</v>
      </c>
      <c r="C12" s="7">
        <f>'D Ranges from strategy experts'!R13</f>
        <v>55.666666666666664</v>
      </c>
      <c r="D12" s="7">
        <f>'Model Results Import'!O12</f>
        <v>0.11810995451223213</v>
      </c>
      <c r="E12" s="7">
        <f>VLOOKUP(A12,'Panel 1 Score'!$A$1:$D$12,4,0)</f>
        <v>0.08</v>
      </c>
      <c r="F12" s="7">
        <f>E12*'Model Results Import'!O12</f>
        <v>9.4487963609785706E-3</v>
      </c>
      <c r="G12" s="8">
        <f t="shared" si="0"/>
        <v>0.52598299742780708</v>
      </c>
    </row>
    <row r="13" spans="1:7" ht="30" x14ac:dyDescent="0.25">
      <c r="A13" s="2" t="s">
        <v>3</v>
      </c>
      <c r="B13" s="1" t="s">
        <v>28</v>
      </c>
      <c r="C13" s="7">
        <f>'D Ranges from strategy experts'!R14</f>
        <v>90</v>
      </c>
      <c r="D13" s="7">
        <f>'Model Results Import'!O13</f>
        <v>8.6064499966777577E-2</v>
      </c>
      <c r="E13" s="7">
        <f>VLOOKUP(A13,'Panel 1 Score'!$A$1:$D$12,4,0)</f>
        <v>0.08</v>
      </c>
      <c r="F13" s="7">
        <f>E13*'Model Results Import'!O13</f>
        <v>6.8851599973422063E-3</v>
      </c>
      <c r="G13" s="8">
        <f t="shared" si="0"/>
        <v>0.61966439976079857</v>
      </c>
    </row>
    <row r="14" spans="1:7" ht="45" x14ac:dyDescent="0.25">
      <c r="A14" s="2" t="s">
        <v>2</v>
      </c>
      <c r="B14" s="1" t="s">
        <v>25</v>
      </c>
      <c r="C14" s="7">
        <f>'D Ranges from strategy experts'!R15</f>
        <v>100</v>
      </c>
      <c r="D14" s="7">
        <f>'Model Results Import'!O14</f>
        <v>4.835067870464705E-2</v>
      </c>
      <c r="E14" s="7">
        <f>VLOOKUP(A14,'Panel 1 Score'!$A$1:$D$12,4,0)</f>
        <v>0.57999999999999996</v>
      </c>
      <c r="F14" s="7">
        <f>E14*'Model Results Import'!O14</f>
        <v>2.8043393648695288E-2</v>
      </c>
      <c r="G14" s="8">
        <f t="shared" si="0"/>
        <v>2.8043393648695289</v>
      </c>
    </row>
    <row r="15" spans="1:7" ht="30" x14ac:dyDescent="0.25">
      <c r="A15" s="2" t="s">
        <v>2</v>
      </c>
      <c r="B15" s="1" t="s">
        <v>14</v>
      </c>
      <c r="C15" s="7">
        <f>'D Ranges from strategy experts'!R16</f>
        <v>58</v>
      </c>
      <c r="D15" s="7">
        <f>'Model Results Import'!O15</f>
        <v>7.192371933599738E-2</v>
      </c>
      <c r="E15" s="7">
        <f>VLOOKUP(A15,'Panel 1 Score'!$A$1:$D$12,4,0)</f>
        <v>0.57999999999999996</v>
      </c>
      <c r="F15" s="7">
        <f>E15*'Model Results Import'!O15</f>
        <v>4.1715757214878475E-2</v>
      </c>
      <c r="G15" s="8">
        <f t="shared" si="0"/>
        <v>2.4195139184629517</v>
      </c>
    </row>
    <row r="16" spans="1:7" ht="30" x14ac:dyDescent="0.25">
      <c r="A16" s="2" t="s">
        <v>2</v>
      </c>
      <c r="B16" s="1" t="s">
        <v>22</v>
      </c>
      <c r="C16" s="7">
        <f>'D Ranges from strategy experts'!R17</f>
        <v>85</v>
      </c>
      <c r="D16" s="7">
        <f>'Model Results Import'!O16</f>
        <v>9.0420747948517788E-2</v>
      </c>
      <c r="E16" s="7">
        <f>VLOOKUP(A16,'Panel 1 Score'!$A$1:$D$12,4,0)</f>
        <v>0.57999999999999996</v>
      </c>
      <c r="F16" s="7">
        <f>E16*'Model Results Import'!O16</f>
        <v>5.244403381014031E-2</v>
      </c>
      <c r="G16" s="8">
        <f t="shared" si="0"/>
        <v>4.4577428738619265</v>
      </c>
    </row>
    <row r="17" spans="1:7" ht="60" x14ac:dyDescent="0.25">
      <c r="A17" s="2" t="s">
        <v>2</v>
      </c>
      <c r="B17" s="1" t="s">
        <v>23</v>
      </c>
      <c r="C17" s="7">
        <f>'D Ranges from strategy experts'!R18</f>
        <v>100</v>
      </c>
      <c r="D17" s="7">
        <f>'Model Results Import'!O17</f>
        <v>0.17810788553168261</v>
      </c>
      <c r="E17" s="7">
        <f>VLOOKUP(A17,'Panel 1 Score'!$A$1:$D$12,4,0)</f>
        <v>0.57999999999999996</v>
      </c>
      <c r="F17" s="7">
        <f>E17*'Model Results Import'!O17</f>
        <v>0.1033025736083759</v>
      </c>
      <c r="G17" s="8">
        <f t="shared" si="0"/>
        <v>10.33025736083759</v>
      </c>
    </row>
    <row r="18" spans="1:7" ht="45" x14ac:dyDescent="0.25">
      <c r="A18" s="2" t="s">
        <v>2</v>
      </c>
      <c r="B18" s="1" t="s">
        <v>18</v>
      </c>
      <c r="C18" s="7">
        <f>'D Ranges from strategy experts'!R19</f>
        <v>60</v>
      </c>
      <c r="D18" s="7">
        <f>'Model Results Import'!O18</f>
        <v>0.15537115291451864</v>
      </c>
      <c r="E18" s="7">
        <f>VLOOKUP(A18,'Panel 1 Score'!$A$1:$D$12,4,0)</f>
        <v>0.57999999999999996</v>
      </c>
      <c r="F18" s="7">
        <f>E18*'Model Results Import'!O18</f>
        <v>9.0115268690420802E-2</v>
      </c>
      <c r="G18" s="8">
        <f t="shared" si="0"/>
        <v>5.4069161214252484</v>
      </c>
    </row>
    <row r="19" spans="1:7" ht="60" x14ac:dyDescent="0.25">
      <c r="A19" s="2" t="s">
        <v>2</v>
      </c>
      <c r="B19" s="1" t="s">
        <v>24</v>
      </c>
      <c r="C19" s="7">
        <f>'D Ranges from strategy experts'!R20</f>
        <v>81.666666666666671</v>
      </c>
      <c r="D19" s="7">
        <f>'Model Results Import'!O19</f>
        <v>6.1946575815374612E-2</v>
      </c>
      <c r="E19" s="7">
        <f>VLOOKUP(A19,'Panel 1 Score'!$A$1:$D$12,4,0)</f>
        <v>0.57999999999999996</v>
      </c>
      <c r="F19" s="7">
        <f>E19*'Model Results Import'!O19</f>
        <v>3.592901397291727E-2</v>
      </c>
      <c r="G19" s="8">
        <f t="shared" si="0"/>
        <v>2.9342028077882438</v>
      </c>
    </row>
    <row r="20" spans="1:7" ht="60" x14ac:dyDescent="0.25">
      <c r="A20" s="2" t="s">
        <v>2</v>
      </c>
      <c r="B20" s="1" t="s">
        <v>16</v>
      </c>
      <c r="C20" s="7">
        <f>'D Ranges from strategy experts'!R21</f>
        <v>100</v>
      </c>
      <c r="D20" s="7">
        <f>'Model Results Import'!O20</f>
        <v>4.3594893371382684E-2</v>
      </c>
      <c r="E20" s="7">
        <f>VLOOKUP(A20,'Panel 1 Score'!$A$1:$D$12,4,0)</f>
        <v>0.57999999999999996</v>
      </c>
      <c r="F20" s="7">
        <f>E20*'Model Results Import'!O20</f>
        <v>2.5285038155401954E-2</v>
      </c>
      <c r="G20" s="8">
        <f t="shared" si="0"/>
        <v>2.5285038155401955</v>
      </c>
    </row>
    <row r="21" spans="1:7" ht="30" x14ac:dyDescent="0.25">
      <c r="A21" s="2" t="s">
        <v>4</v>
      </c>
      <c r="B21" s="1" t="s">
        <v>35</v>
      </c>
      <c r="C21" s="7">
        <f>'D Ranges from strategy experts'!R22</f>
        <v>60</v>
      </c>
      <c r="D21" s="7">
        <f>'Model Results Import'!O21</f>
        <v>8.4211184448888046E-2</v>
      </c>
      <c r="E21" s="7">
        <f>VLOOKUP(A21,'Panel 1 Score'!$A$1:$D$12,4,0)</f>
        <v>0.06</v>
      </c>
      <c r="F21" s="7">
        <f>E21*'Model Results Import'!O21</f>
        <v>5.0526710669332826E-3</v>
      </c>
      <c r="G21" s="8">
        <f t="shared" si="0"/>
        <v>0.30316026401599694</v>
      </c>
    </row>
    <row r="22" spans="1:7" ht="45" x14ac:dyDescent="0.25">
      <c r="A22" s="2" t="s">
        <v>1</v>
      </c>
      <c r="B22" s="1" t="s">
        <v>8</v>
      </c>
      <c r="C22" s="7">
        <f>'D Ranges from strategy experts'!R23</f>
        <v>86.333333333333329</v>
      </c>
      <c r="D22" s="7">
        <f>'Model Results Import'!O22</f>
        <v>0.13179153638328553</v>
      </c>
      <c r="E22" s="7">
        <f>VLOOKUP(A22,'Panel 1 Score'!$A$1:$D$12,4,0)</f>
        <v>0.28000000000000003</v>
      </c>
      <c r="F22" s="7">
        <f>E22*'Model Results Import'!O22</f>
        <v>3.6901630187319949E-2</v>
      </c>
      <c r="G22" s="8">
        <f t="shared" si="0"/>
        <v>3.1858407395052888</v>
      </c>
    </row>
    <row r="23" spans="1:7" ht="45" x14ac:dyDescent="0.25">
      <c r="A23" s="2" t="s">
        <v>1</v>
      </c>
      <c r="B23" s="1" t="s">
        <v>10</v>
      </c>
      <c r="C23" s="7">
        <f>'D Ranges from strategy experts'!R24</f>
        <v>100</v>
      </c>
      <c r="D23" s="7">
        <f>'Model Results Import'!O23</f>
        <v>0.15863752782817339</v>
      </c>
      <c r="E23" s="7">
        <f>VLOOKUP(A23,'Panel 1 Score'!$A$1:$D$12,4,0)</f>
        <v>0.28000000000000003</v>
      </c>
      <c r="F23" s="7">
        <f>E23*'Model Results Import'!O23</f>
        <v>4.4418507791888551E-2</v>
      </c>
      <c r="G23" s="8">
        <f t="shared" si="0"/>
        <v>4.4418507791888553</v>
      </c>
    </row>
    <row r="24" spans="1:7" ht="90" x14ac:dyDescent="0.25">
      <c r="A24" s="2" t="s">
        <v>4</v>
      </c>
      <c r="B24" s="1" t="s">
        <v>34</v>
      </c>
      <c r="C24" s="7">
        <f>'D Ranges from strategy experts'!R25</f>
        <v>61.666666666666664</v>
      </c>
      <c r="D24" s="7">
        <f>'Model Results Import'!O24</f>
        <v>0.27172114739279823</v>
      </c>
      <c r="E24" s="7">
        <f>VLOOKUP(A24,'Panel 1 Score'!$A$1:$D$12,4,0)</f>
        <v>0.06</v>
      </c>
      <c r="F24" s="7">
        <f>E24*'Model Results Import'!O24</f>
        <v>1.6303268843567892E-2</v>
      </c>
      <c r="G24" s="8">
        <f t="shared" si="0"/>
        <v>1.0053682453533532</v>
      </c>
    </row>
    <row r="25" spans="1:7" ht="90" x14ac:dyDescent="0.25">
      <c r="A25" s="2" t="s">
        <v>2</v>
      </c>
      <c r="B25" s="1" t="s">
        <v>17</v>
      </c>
      <c r="C25" s="7">
        <f>'D Ranges from strategy experts'!R26</f>
        <v>85</v>
      </c>
      <c r="D25" s="7">
        <f>'Model Results Import'!O25</f>
        <v>6.2717633594184863E-2</v>
      </c>
      <c r="E25" s="7">
        <f>VLOOKUP(A25,'Panel 1 Score'!$A$1:$D$12,4,0)</f>
        <v>0.57999999999999996</v>
      </c>
      <c r="F25" s="7">
        <f>E25*'Model Results Import'!O25</f>
        <v>3.6376227484627217E-2</v>
      </c>
      <c r="G25" s="8">
        <f t="shared" si="0"/>
        <v>3.0919793361933134</v>
      </c>
    </row>
    <row r="26" spans="1:7" ht="75" x14ac:dyDescent="0.25">
      <c r="A26" s="2" t="s">
        <v>1</v>
      </c>
      <c r="B26" s="1" t="s">
        <v>12</v>
      </c>
      <c r="C26" s="7">
        <f>'D Ranges from strategy experts'!R27</f>
        <v>63.333333333333336</v>
      </c>
      <c r="D26" s="7">
        <f>'Model Results Import'!O26</f>
        <v>9.8223355438179616E-2</v>
      </c>
      <c r="E26" s="7">
        <f>VLOOKUP(A26,'Panel 1 Score'!$A$1:$D$12,4,0)</f>
        <v>0.28000000000000003</v>
      </c>
      <c r="F26" s="7">
        <f>E26*'Model Results Import'!O26</f>
        <v>2.7502539522690297E-2</v>
      </c>
      <c r="G26" s="8">
        <f t="shared" si="0"/>
        <v>1.7418275031037189</v>
      </c>
    </row>
    <row r="27" spans="1:7" ht="30" x14ac:dyDescent="0.25">
      <c r="A27" s="2" t="s">
        <v>2</v>
      </c>
      <c r="B27" s="1" t="s">
        <v>19</v>
      </c>
      <c r="C27" s="7">
        <f>'D Ranges from strategy experts'!R28</f>
        <v>100</v>
      </c>
      <c r="D27" s="7">
        <f>'Model Results Import'!O27</f>
        <v>6.2001232239963053E-2</v>
      </c>
      <c r="E27" s="7">
        <f>VLOOKUP(A27,'Panel 1 Score'!$A$1:$D$12,4,0)</f>
        <v>0.57999999999999996</v>
      </c>
      <c r="F27" s="7">
        <f>E27*'Model Results Import'!O27</f>
        <v>3.5960714699178567E-2</v>
      </c>
      <c r="G27" s="8">
        <f t="shared" si="0"/>
        <v>3.5960714699178569</v>
      </c>
    </row>
    <row r="28" spans="1:7" ht="75" x14ac:dyDescent="0.25">
      <c r="A28" s="2" t="s">
        <v>4</v>
      </c>
      <c r="B28" s="1" t="s">
        <v>36</v>
      </c>
      <c r="C28" s="7">
        <f>'D Ranges from strategy experts'!R29</f>
        <v>100</v>
      </c>
      <c r="D28" s="7">
        <f>'Model Results Import'!O28</f>
        <v>0.15486381921569603</v>
      </c>
      <c r="E28" s="7">
        <f>VLOOKUP(A28,'Panel 1 Score'!$A$1:$D$12,4,0)</f>
        <v>0.06</v>
      </c>
      <c r="F28" s="7">
        <f>E28*'Model Results Import'!O28</f>
        <v>9.2918291529417614E-3</v>
      </c>
      <c r="G28" s="8">
        <f t="shared" si="0"/>
        <v>0.92918291529417618</v>
      </c>
    </row>
    <row r="29" spans="1:7" ht="105" x14ac:dyDescent="0.25">
      <c r="A29" s="2" t="s">
        <v>1</v>
      </c>
      <c r="B29" s="1" t="s">
        <v>26</v>
      </c>
      <c r="C29" s="7">
        <f>'D Ranges from strategy experts'!R30</f>
        <v>56</v>
      </c>
      <c r="D29" s="7">
        <f>'Model Results Import'!O29</f>
        <v>6.2851214982824088E-2</v>
      </c>
      <c r="E29" s="7">
        <f>VLOOKUP(A29,'Panel 1 Score'!$A$1:$D$12,4,0)</f>
        <v>0.28000000000000003</v>
      </c>
      <c r="F29" s="7">
        <f>E29*'Model Results Import'!O29</f>
        <v>1.7598340195190746E-2</v>
      </c>
      <c r="G29" s="8">
        <f t="shared" si="0"/>
        <v>0.9855070509306818</v>
      </c>
    </row>
    <row r="30" spans="1:7" ht="45" x14ac:dyDescent="0.25">
      <c r="A30" s="2" t="s">
        <v>3</v>
      </c>
      <c r="B30" s="1" t="s">
        <v>29</v>
      </c>
      <c r="C30" s="7">
        <f>'D Ranges from strategy experts'!R31</f>
        <v>66.666666666666671</v>
      </c>
      <c r="D30" s="7">
        <f>'Model Results Import'!O30</f>
        <v>0.30638915925747007</v>
      </c>
      <c r="E30" s="7">
        <f>VLOOKUP(A30,'Panel 1 Score'!$A$1:$D$12,4,0)</f>
        <v>0.08</v>
      </c>
      <c r="F30" s="7">
        <f>E30*'Model Results Import'!O30</f>
        <v>2.4511132740597606E-2</v>
      </c>
      <c r="G30" s="8">
        <f t="shared" si="0"/>
        <v>1.6340755160398406</v>
      </c>
    </row>
    <row r="31" spans="1:7" x14ac:dyDescent="0.25">
      <c r="D31" s="7">
        <f>SUM(D2:D30)</f>
        <v>4.0200000000000005</v>
      </c>
      <c r="E31" s="7"/>
      <c r="F31" s="7">
        <f>SUM(F2:F30)</f>
        <v>1.0055500000000002</v>
      </c>
      <c r="G31" s="9">
        <f>SUM(G2:G30)</f>
        <v>79.458235597748512</v>
      </c>
    </row>
  </sheetData>
  <conditionalFormatting sqref="A2:A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08D2-AAD1-4E26-A8CA-4F5C50168329}">
  <dimension ref="A2:B34"/>
  <sheetViews>
    <sheetView tabSelected="1" zoomScale="70" zoomScaleNormal="70" workbookViewId="0"/>
  </sheetViews>
  <sheetFormatPr defaultRowHeight="15" x14ac:dyDescent="0.25"/>
  <cols>
    <col min="1" max="1" width="83.5703125" customWidth="1"/>
    <col min="2" max="2" width="28.85546875" customWidth="1"/>
    <col min="3" max="5" width="14.85546875" bestFit="1" customWidth="1"/>
    <col min="6" max="6" width="15" bestFit="1" customWidth="1"/>
    <col min="7" max="30" width="4.5703125" bestFit="1" customWidth="1"/>
    <col min="31" max="31" width="11.28515625" bestFit="1" customWidth="1"/>
    <col min="32" max="32" width="9.42578125" bestFit="1" customWidth="1"/>
    <col min="33" max="33" width="36.140625" bestFit="1" customWidth="1"/>
    <col min="34" max="34" width="9.42578125" bestFit="1" customWidth="1"/>
    <col min="35" max="35" width="35.85546875" bestFit="1" customWidth="1"/>
    <col min="36" max="36" width="9.42578125" bestFit="1" customWidth="1"/>
    <col min="37" max="37" width="52.7109375" bestFit="1" customWidth="1"/>
    <col min="38" max="38" width="9.42578125" bestFit="1" customWidth="1"/>
    <col min="39" max="39" width="31.28515625" bestFit="1" customWidth="1"/>
    <col min="40" max="40" width="9.42578125" bestFit="1" customWidth="1"/>
    <col min="41" max="41" width="52.42578125" bestFit="1" customWidth="1"/>
    <col min="42" max="42" width="9.42578125" bestFit="1" customWidth="1"/>
    <col min="43" max="43" width="35.140625" bestFit="1" customWidth="1"/>
    <col min="44" max="44" width="9.42578125" bestFit="1" customWidth="1"/>
    <col min="45" max="45" width="48.7109375" bestFit="1" customWidth="1"/>
    <col min="46" max="46" width="9.42578125" bestFit="1" customWidth="1"/>
    <col min="47" max="47" width="35.28515625" bestFit="1" customWidth="1"/>
    <col min="48" max="48" width="9.42578125" bestFit="1" customWidth="1"/>
    <col min="49" max="49" width="46.5703125" bestFit="1" customWidth="1"/>
    <col min="50" max="50" width="9.42578125" bestFit="1" customWidth="1"/>
    <col min="51" max="51" width="35.140625" bestFit="1" customWidth="1"/>
    <col min="52" max="52" width="9.42578125" bestFit="1" customWidth="1"/>
    <col min="53" max="53" width="56.42578125" bestFit="1" customWidth="1"/>
    <col min="54" max="54" width="9.42578125" bestFit="1" customWidth="1"/>
    <col min="55" max="55" width="33.85546875" bestFit="1" customWidth="1"/>
    <col min="56" max="56" width="9.42578125" bestFit="1" customWidth="1"/>
    <col min="57" max="57" width="35.7109375" bestFit="1" customWidth="1"/>
    <col min="58" max="58" width="9.42578125" bestFit="1" customWidth="1"/>
    <col min="59" max="59" width="11.28515625" bestFit="1" customWidth="1"/>
  </cols>
  <sheetData>
    <row r="2" spans="1:2" x14ac:dyDescent="0.25">
      <c r="A2" s="10" t="s">
        <v>88</v>
      </c>
      <c r="B2" t="s">
        <v>94</v>
      </c>
    </row>
    <row r="4" spans="1:2" ht="60" x14ac:dyDescent="0.25">
      <c r="A4" s="10" t="s">
        <v>92</v>
      </c>
      <c r="B4" s="2" t="s">
        <v>95</v>
      </c>
    </row>
    <row r="5" spans="1:2" x14ac:dyDescent="0.25">
      <c r="A5" s="11" t="s">
        <v>20</v>
      </c>
      <c r="B5">
        <v>0.10978150876443155</v>
      </c>
    </row>
    <row r="6" spans="1:2" x14ac:dyDescent="0.25">
      <c r="A6" s="11" t="s">
        <v>11</v>
      </c>
      <c r="B6">
        <v>0.11825351349518239</v>
      </c>
    </row>
    <row r="7" spans="1:2" x14ac:dyDescent="0.25">
      <c r="A7" s="11" t="s">
        <v>30</v>
      </c>
      <c r="B7">
        <v>0.38465487749908867</v>
      </c>
    </row>
    <row r="8" spans="1:2" x14ac:dyDescent="0.25">
      <c r="A8" s="11" t="s">
        <v>32</v>
      </c>
      <c r="B8">
        <v>0.15697359517362752</v>
      </c>
    </row>
    <row r="9" spans="1:2" x14ac:dyDescent="0.25">
      <c r="A9" s="11" t="s">
        <v>31</v>
      </c>
      <c r="B9">
        <v>0.10776016991224358</v>
      </c>
    </row>
    <row r="10" spans="1:2" x14ac:dyDescent="0.25">
      <c r="A10" s="11" t="s">
        <v>9</v>
      </c>
      <c r="B10">
        <v>0.20937753649845875</v>
      </c>
    </row>
    <row r="11" spans="1:2" x14ac:dyDescent="0.25">
      <c r="A11" s="11" t="s">
        <v>33</v>
      </c>
      <c r="B11">
        <v>0.22697008385674658</v>
      </c>
    </row>
    <row r="12" spans="1:2" x14ac:dyDescent="0.25">
      <c r="A12" s="11" t="s">
        <v>15</v>
      </c>
      <c r="B12">
        <v>0.13607130981080962</v>
      </c>
    </row>
    <row r="13" spans="1:2" x14ac:dyDescent="0.25">
      <c r="A13" s="11" t="s">
        <v>13</v>
      </c>
      <c r="B13">
        <v>0.22836531537389626</v>
      </c>
    </row>
    <row r="14" spans="1:2" x14ac:dyDescent="0.25">
      <c r="A14" s="11" t="s">
        <v>21</v>
      </c>
      <c r="B14">
        <v>9.449417073292174E-2</v>
      </c>
    </row>
    <row r="15" spans="1:2" x14ac:dyDescent="0.25">
      <c r="A15" s="11" t="s">
        <v>27</v>
      </c>
      <c r="B15">
        <v>0.11810995451223213</v>
      </c>
    </row>
    <row r="16" spans="1:2" x14ac:dyDescent="0.25">
      <c r="A16" s="11" t="s">
        <v>28</v>
      </c>
      <c r="B16">
        <v>8.6064499966777577E-2</v>
      </c>
    </row>
    <row r="17" spans="1:2" x14ac:dyDescent="0.25">
      <c r="A17" s="11" t="s">
        <v>25</v>
      </c>
      <c r="B17">
        <v>4.835067870464705E-2</v>
      </c>
    </row>
    <row r="18" spans="1:2" x14ac:dyDescent="0.25">
      <c r="A18" s="11" t="s">
        <v>14</v>
      </c>
      <c r="B18">
        <v>7.192371933599738E-2</v>
      </c>
    </row>
    <row r="19" spans="1:2" x14ac:dyDescent="0.25">
      <c r="A19" s="11" t="s">
        <v>22</v>
      </c>
      <c r="B19">
        <v>9.0420747948517788E-2</v>
      </c>
    </row>
    <row r="20" spans="1:2" x14ac:dyDescent="0.25">
      <c r="A20" s="11" t="s">
        <v>23</v>
      </c>
      <c r="B20">
        <v>0.17810788553168261</v>
      </c>
    </row>
    <row r="21" spans="1:2" x14ac:dyDescent="0.25">
      <c r="A21" s="11" t="s">
        <v>18</v>
      </c>
      <c r="B21">
        <v>0.15537115291451864</v>
      </c>
    </row>
    <row r="22" spans="1:2" x14ac:dyDescent="0.25">
      <c r="A22" s="11" t="s">
        <v>24</v>
      </c>
      <c r="B22">
        <v>6.1946575815374612E-2</v>
      </c>
    </row>
    <row r="23" spans="1:2" x14ac:dyDescent="0.25">
      <c r="A23" s="11" t="s">
        <v>16</v>
      </c>
      <c r="B23">
        <v>4.3594893371382684E-2</v>
      </c>
    </row>
    <row r="24" spans="1:2" x14ac:dyDescent="0.25">
      <c r="A24" s="11" t="s">
        <v>35</v>
      </c>
      <c r="B24">
        <v>8.4211184448888046E-2</v>
      </c>
    </row>
    <row r="25" spans="1:2" x14ac:dyDescent="0.25">
      <c r="A25" s="11" t="s">
        <v>8</v>
      </c>
      <c r="B25">
        <v>0.13179153638328553</v>
      </c>
    </row>
    <row r="26" spans="1:2" x14ac:dyDescent="0.25">
      <c r="A26" s="11" t="s">
        <v>10</v>
      </c>
      <c r="B26">
        <v>0.15863752782817339</v>
      </c>
    </row>
    <row r="27" spans="1:2" x14ac:dyDescent="0.25">
      <c r="A27" s="11" t="s">
        <v>34</v>
      </c>
      <c r="B27">
        <v>0.27172114739279823</v>
      </c>
    </row>
    <row r="28" spans="1:2" x14ac:dyDescent="0.25">
      <c r="A28" s="11" t="s">
        <v>17</v>
      </c>
      <c r="B28">
        <v>6.2717633594184863E-2</v>
      </c>
    </row>
    <row r="29" spans="1:2" x14ac:dyDescent="0.25">
      <c r="A29" s="11" t="s">
        <v>12</v>
      </c>
      <c r="B29">
        <v>9.8223355438179616E-2</v>
      </c>
    </row>
    <row r="30" spans="1:2" x14ac:dyDescent="0.25">
      <c r="A30" s="11" t="s">
        <v>19</v>
      </c>
      <c r="B30">
        <v>6.2001232239963053E-2</v>
      </c>
    </row>
    <row r="31" spans="1:2" x14ac:dyDescent="0.25">
      <c r="A31" s="11" t="s">
        <v>36</v>
      </c>
      <c r="B31">
        <v>0.15486381921569603</v>
      </c>
    </row>
    <row r="32" spans="1:2" x14ac:dyDescent="0.25">
      <c r="A32" s="11" t="s">
        <v>26</v>
      </c>
      <c r="B32">
        <v>6.2851214982824088E-2</v>
      </c>
    </row>
    <row r="33" spans="1:2" x14ac:dyDescent="0.25">
      <c r="A33" s="11" t="s">
        <v>29</v>
      </c>
      <c r="B33">
        <v>0.30638915925747007</v>
      </c>
    </row>
    <row r="34" spans="1:2" x14ac:dyDescent="0.25">
      <c r="A34" s="11" t="s">
        <v>93</v>
      </c>
      <c r="B34">
        <v>4.0200000000000005</v>
      </c>
    </row>
  </sheetData>
  <conditionalFormatting pivot="1" sqref="B5:B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 Ranges from strategy experts</vt:lpstr>
      <vt:lpstr>Model Results Import</vt:lpstr>
      <vt:lpstr>Panel 1 Score</vt:lpstr>
      <vt:lpstr>Panel 1 D Score composite</vt:lpstr>
      <vt:lpstr>Pivot for Local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2021-12-08T18:41:13Z</dcterms:created>
  <dcterms:modified xsi:type="dcterms:W3CDTF">2023-01-11T01:15:59Z</dcterms:modified>
</cp:coreProperties>
</file>