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llman-Ford Algorithm" sheetId="1" r:id="rId4"/>
    <sheet state="visible" name="Floyd-Warshall Algorithm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Y1">
      <text>
        <t xml:space="preserve">Matrix version
	-Aaron John Sabu</t>
      </text>
    </comment>
    <comment authorId="0" ref="AL1">
      <text>
        <t xml:space="preserve">Matrix version
	-Aaron John Sabu</t>
      </text>
    </comment>
    <comment authorId="0" ref="AD15">
      <text>
        <t xml:space="preserve">Calculated using http://polynomialregression.drque.net/online.php
	-Aaron John Sabu</t>
      </text>
    </comment>
    <comment authorId="0" ref="AB13">
      <text>
        <t xml:space="preserve">27.720
	-Aaron John Sabu</t>
      </text>
    </comment>
    <comment authorId="0" ref="AB12">
      <text>
        <t xml:space="preserve">7.103
	-Aaron John Sabu</t>
      </text>
    </comment>
    <comment authorId="0" ref="AB11">
      <text>
        <t xml:space="preserve">2.031
	-Aaron John Sabu</t>
      </text>
    </comment>
    <comment authorId="0" ref="AB10">
      <text>
        <t xml:space="preserve">0.809
	-Aaron John Sabu</t>
      </text>
    </comment>
    <comment authorId="0" ref="AB9">
      <text>
        <t xml:space="preserve">0.517
	-Aaron John Sabu</t>
      </text>
    </comment>
    <comment authorId="0" ref="AB8">
      <text>
        <t xml:space="preserve">0.404
	-Aaron John Sabu</t>
      </text>
    </comment>
    <comment authorId="0" ref="AB7">
      <text>
        <t xml:space="preserve">0.397
	-Aaron John Sabu</t>
      </text>
    </comment>
    <comment authorId="0" ref="AB6">
      <text>
        <t xml:space="preserve">0.388
	-Aaron John Sabu</t>
      </text>
    </comment>
    <comment authorId="0" ref="AB5">
      <text>
        <t xml:space="preserve">0.480
	-Aaron John Sabu</t>
      </text>
    </comment>
    <comment authorId="0" ref="AB4">
      <text>
        <t xml:space="preserve">0.625
	-Aaron John Sabu</t>
      </text>
    </comment>
    <comment authorId="0" ref="AA13">
      <text>
        <t xml:space="preserve">27.825
	-Aaron John Sabu</t>
      </text>
    </comment>
    <comment authorId="0" ref="AA12">
      <text>
        <t xml:space="preserve">7.267
	-Aaron John Sabu</t>
      </text>
    </comment>
    <comment authorId="0" ref="AA11">
      <text>
        <t xml:space="preserve">2.215
	-Aaron John Sabu</t>
      </text>
    </comment>
    <comment authorId="0" ref="AA10">
      <text>
        <t xml:space="preserve">0.922
	-Aaron John Sabu</t>
      </text>
    </comment>
    <comment authorId="0" ref="AA9">
      <text>
        <t xml:space="preserve">0.631
	-Aaron John Sabu</t>
      </text>
    </comment>
    <comment authorId="0" ref="AA8">
      <text>
        <t xml:space="preserve">0.435
	-Aaron John Sabu</t>
      </text>
    </comment>
    <comment authorId="0" ref="AA7">
      <text>
        <t xml:space="preserve">0.430
	-Aaron John Sabu</t>
      </text>
    </comment>
    <comment authorId="0" ref="AA6">
      <text>
        <t xml:space="preserve">0.417
	-Aaron John Sabu</t>
      </text>
    </comment>
    <comment authorId="0" ref="AA5">
      <text>
        <t xml:space="preserve">0.408
	-Aaron John Sabu</t>
      </text>
    </comment>
    <comment authorId="0" ref="AA4">
      <text>
        <t xml:space="preserve">1.109
	-Aaron John Sabu</t>
      </text>
    </comment>
    <comment authorId="0" ref="B1">
      <text>
        <t xml:space="preserve">Graph version
	-Aaron John Sabu</t>
      </text>
    </comment>
    <comment authorId="0" ref="N1">
      <text>
        <t xml:space="preserve">Graph version
	-Aaron John Sabu</t>
      </text>
    </comment>
    <comment authorId="0" ref="Z1">
      <text>
        <t xml:space="preserve">Matrix Version
	-Aaron John Sabu</t>
      </text>
    </comment>
    <comment authorId="0" ref="F15">
      <text>
        <t xml:space="preserve">Calculated using http://polynomialregression.drque.net/online.php
	-Aaron John Sabu</t>
      </text>
    </comment>
    <comment authorId="0" ref="R15">
      <text>
        <t xml:space="preserve">Calculated using http://polynomialregression.drque.net/online.php
	-Aaron John Sabu</t>
      </text>
    </comment>
  </commentList>
</comments>
</file>

<file path=xl/sharedStrings.xml><?xml version="1.0" encoding="utf-8"?>
<sst xmlns="http://schemas.openxmlformats.org/spreadsheetml/2006/main" count="82" uniqueCount="45">
  <si>
    <t>OpenMP</t>
  </si>
  <si>
    <t>Serial</t>
  </si>
  <si>
    <t>Run Number</t>
  </si>
  <si>
    <t>Average</t>
  </si>
  <si>
    <t>Speed Up</t>
  </si>
  <si>
    <t>CUDA</t>
  </si>
  <si>
    <t>19m51.779s</t>
  </si>
  <si>
    <t>19m51.244s</t>
  </si>
  <si>
    <t>19m16.303s</t>
  </si>
  <si>
    <t>19m19.972s</t>
  </si>
  <si>
    <t>19m50.609s</t>
  </si>
  <si>
    <t>10m25.146s</t>
  </si>
  <si>
    <t>10m41.353s</t>
  </si>
  <si>
    <t>10m23.864s</t>
  </si>
  <si>
    <t>10m23.182s</t>
  </si>
  <si>
    <t>10m41.469s</t>
  </si>
  <si>
    <t>5m14.387s</t>
  </si>
  <si>
    <t>5m20.763s</t>
  </si>
  <si>
    <t>5m13.111s</t>
  </si>
  <si>
    <t>5m13.004s</t>
  </si>
  <si>
    <t>5m20.163s</t>
  </si>
  <si>
    <t>3m29.975s</t>
  </si>
  <si>
    <t>3m33.650s</t>
  </si>
  <si>
    <t>3m54.581s</t>
  </si>
  <si>
    <t>3m29.536s</t>
  </si>
  <si>
    <t>3m33.963s</t>
  </si>
  <si>
    <t>2m38.723s</t>
  </si>
  <si>
    <t>2m46.247s</t>
  </si>
  <si>
    <t>2m37.959s</t>
  </si>
  <si>
    <t>2m37.983s</t>
  </si>
  <si>
    <t>2m42.513s</t>
  </si>
  <si>
    <t>Single Thread - Code 1</t>
  </si>
  <si>
    <t>Single Thread - Code 2</t>
  </si>
  <si>
    <t>V</t>
  </si>
  <si>
    <t>numThreads</t>
  </si>
  <si>
    <t>R^2 for CUDA</t>
  </si>
  <si>
    <t>k</t>
  </si>
  <si>
    <t>n</t>
  </si>
  <si>
    <t>R^2</t>
  </si>
  <si>
    <t>Adj. R^2</t>
  </si>
  <si>
    <t>Total
Time</t>
  </si>
  <si>
    <t>Factor of
Time
Increase</t>
  </si>
  <si>
    <t>R^2 for OpenMP (numThreads = 8)</t>
  </si>
  <si>
    <t>R2</t>
  </si>
  <si>
    <t>Adj. 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</si>
</sst>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0"/>
  </numFmts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D7DADC"/>
      <name val="&quot;Noto Mono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3" numFmtId="164" xfId="0" applyFont="1" applyNumberFormat="1"/>
    <xf borderId="0" fillId="0" fontId="3" numFmtId="1" xfId="0" applyAlignment="1" applyFont="1" applyNumberFormat="1">
      <alignment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right" readingOrder="0" vertical="center"/>
    </xf>
    <xf borderId="0" fillId="0" fontId="3" numFmtId="165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3" numFmtId="165" xfId="0" applyFont="1" applyNumberFormat="1"/>
    <xf borderId="0" fillId="0" fontId="1" numFmtId="165" xfId="0" applyAlignment="1" applyFont="1" applyNumberFormat="1">
      <alignment horizontal="center" readingOrder="0"/>
    </xf>
    <xf borderId="0" fillId="0" fontId="4" numFmtId="165" xfId="0" applyFont="1" applyNumberFormat="1"/>
    <xf borderId="0" fillId="0" fontId="5" numFmtId="0" xfId="0" applyFont="1"/>
    <xf borderId="0" fillId="0" fontId="5" numFmtId="164" xfId="0" applyFont="1" applyNumberFormat="1"/>
    <xf borderId="0" fillId="0" fontId="4" numFmtId="165" xfId="0" applyAlignment="1" applyFont="1" applyNumberFormat="1">
      <alignment readingOrder="0"/>
    </xf>
    <xf borderId="0" fillId="0" fontId="4" numFmtId="164" xfId="0" applyFont="1" applyNumberFormat="1"/>
    <xf borderId="0" fillId="0" fontId="2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F3F3F3"/>
                </a:solidFill>
                <a:latin typeface="+mn-lt"/>
              </a:defRPr>
            </a:pPr>
            <a:r>
              <a:rPr b="0" sz="2400">
                <a:solidFill>
                  <a:srgbClr val="F3F3F3"/>
                </a:solidFill>
                <a:latin typeface="+mn-lt"/>
              </a:rPr>
              <a:t>CUDA Timing Study and Trendline Fitting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FFFF00"/>
              </a:solidFill>
              <a:ln cmpd="sng">
                <a:solidFill>
                  <a:srgbClr val="FFFF00"/>
                </a:solidFill>
              </a:ln>
            </c:spPr>
          </c:marker>
          <c:trendline>
            <c:name>Linear Trendline</c:name>
            <c:spPr>
              <a:ln w="38100">
                <a:solidFill>
                  <a:srgbClr val="4A86E8">
                    <a:alpha val="50196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'Floyd-Warshall Algorithm'!$AY$4:$AY$15</c:f>
            </c:numRef>
          </c:xVal>
          <c:yVal>
            <c:numRef>
              <c:f>'Floyd-Warshall Algorithm'!$BJ$4:$BJ$15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triang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trendline>
            <c:name>Quadratic Trendline</c:name>
            <c:spPr>
              <a:ln w="3810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'Floyd-Warshall Algorithm'!$AY$4:$AY$15</c:f>
            </c:numRef>
          </c:xVal>
          <c:yVal>
            <c:numRef>
              <c:f>'Floyd-Warshall Algorithm'!$BJ$4:$BJ$15</c:f>
              <c:numCache/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trendline>
            <c:name>Cubic Trendline</c:name>
            <c:spPr>
              <a:ln w="3810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'Floyd-Warshall Algorithm'!$AY$4:$AY$15</c:f>
            </c:numRef>
          </c:xVal>
          <c:yVal>
            <c:numRef>
              <c:f>'Floyd-Warshall Algorithm'!$BJ$4:$BJ$15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532045"/>
        <c:axId val="441192324"/>
      </c:scatterChart>
      <c:valAx>
        <c:axId val="9195320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441192324"/>
      </c:valAx>
      <c:valAx>
        <c:axId val="4411923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919532045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3F3F3"/>
                </a:solidFill>
                <a:latin typeface="+mn-lt"/>
              </a:defRPr>
            </a:pPr>
            <a:r>
              <a:rPr b="0">
                <a:solidFill>
                  <a:srgbClr val="F3F3F3"/>
                </a:solidFill>
                <a:latin typeface="+mn-lt"/>
              </a:rPr>
              <a:t>OpenMP Timing Study</a:t>
            </a:r>
          </a:p>
        </c:rich>
      </c:tx>
      <c:overlay val="0"/>
    </c:title>
    <c:plotArea>
      <c:layout/>
      <c:lineChart>
        <c:ser>
          <c:idx val="0"/>
          <c:order val="0"/>
          <c:tx>
            <c:v>1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'Floyd-Warshall Algorithm'!$AY$23:$AY$32</c:f>
            </c:strRef>
          </c:cat>
          <c:val>
            <c:numRef>
              <c:f>'Floyd-Warshall Algorithm'!$AZ$23:$AZ$34</c:f>
              <c:numCache/>
            </c:numRef>
          </c:val>
          <c:smooth val="1"/>
        </c:ser>
        <c:ser>
          <c:idx val="1"/>
          <c:order val="1"/>
          <c:tx>
            <c:v>2</c:v>
          </c:tx>
          <c:spPr>
            <a:ln cmpd="sng">
              <a:solidFill>
                <a:srgbClr val="FF9900"/>
              </a:solidFill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'Floyd-Warshall Algorithm'!$AY$23:$AY$32</c:f>
            </c:strRef>
          </c:cat>
          <c:val>
            <c:numRef>
              <c:f>'Floyd-Warshall Algorithm'!$BA$23:$BA$34</c:f>
              <c:numCache/>
            </c:numRef>
          </c:val>
          <c:smooth val="1"/>
        </c:ser>
        <c:ser>
          <c:idx val="2"/>
          <c:order val="2"/>
          <c:tx>
            <c:v>4</c:v>
          </c:tx>
          <c:spPr>
            <a:ln cmpd="sng">
              <a:solidFill>
                <a:srgbClr val="FF0000"/>
              </a:solidFill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'Floyd-Warshall Algorithm'!$AY$23:$AY$32</c:f>
            </c:strRef>
          </c:cat>
          <c:val>
            <c:numRef>
              <c:f>'Floyd-Warshall Algorithm'!$BB$23:$BB$34</c:f>
              <c:numCache/>
            </c:numRef>
          </c:val>
          <c:smooth val="1"/>
        </c:ser>
        <c:ser>
          <c:idx val="3"/>
          <c:order val="3"/>
          <c:tx>
            <c:v>8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7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'Floyd-Warshall Algorithm'!$AY$23:$AY$32</c:f>
            </c:strRef>
          </c:cat>
          <c:val>
            <c:numRef>
              <c:f>'Floyd-Warshall Algorithm'!$BC$23:$BC$34</c:f>
              <c:numCache/>
            </c:numRef>
          </c:val>
          <c:smooth val="1"/>
        </c:ser>
        <c:ser>
          <c:idx val="4"/>
          <c:order val="4"/>
          <c:tx>
            <c:v>10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7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strRef>
              <c:f>'Floyd-Warshall Algorithm'!$AY$23:$AY$32</c:f>
            </c:strRef>
          </c:cat>
          <c:val>
            <c:numRef>
              <c:f>'Floyd-Warshall Algorithm'!$BD$23:$BD$34</c:f>
              <c:numCache/>
            </c:numRef>
          </c:val>
          <c:smooth val="1"/>
        </c:ser>
        <c:ser>
          <c:idx val="5"/>
          <c:order val="5"/>
          <c:tx>
            <c:v>14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7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strRef>
              <c:f>'Floyd-Warshall Algorithm'!$AY$23:$AY$32</c:f>
            </c:strRef>
          </c:cat>
          <c:val>
            <c:numRef>
              <c:f>'Floyd-Warshall Algorithm'!$BE$23:$BE$34</c:f>
              <c:numCache/>
            </c:numRef>
          </c:val>
          <c:smooth val="1"/>
        </c:ser>
        <c:ser>
          <c:idx val="6"/>
          <c:order val="6"/>
          <c:tx>
            <c:v>16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7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strRef>
              <c:f>'Floyd-Warshall Algorithm'!$AY$23:$AY$32</c:f>
            </c:strRef>
          </c:cat>
          <c:val>
            <c:numRef>
              <c:f>'Floyd-Warshall Algorithm'!$BF$23:$BF$34</c:f>
              <c:numCache/>
            </c:numRef>
          </c:val>
          <c:smooth val="1"/>
        </c:ser>
        <c:axId val="218297759"/>
        <c:axId val="1044120490"/>
      </c:lineChart>
      <c:catAx>
        <c:axId val="218297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044120490"/>
      </c:catAx>
      <c:valAx>
        <c:axId val="10441204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218297759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3F3F3"/>
                </a:solidFill>
                <a:latin typeface="+mn-lt"/>
              </a:defRPr>
            </a:pPr>
            <a:r>
              <a:rPr b="0">
                <a:solidFill>
                  <a:srgbClr val="F3F3F3"/>
                </a:solidFill>
                <a:latin typeface="+mn-lt"/>
              </a:rPr>
              <a:t>Approach towards V^3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cat>
            <c:strRef>
              <c:f>'Floyd-Warshall Algorithm'!$AY$24:$AY$32</c:f>
            </c:strRef>
          </c:cat>
          <c:val>
            <c:numRef>
              <c:f>'Floyd-Warshall Algorithm'!$BH$24:$BH$32</c:f>
              <c:numCache/>
            </c:numRef>
          </c:val>
          <c:smooth val="1"/>
        </c:ser>
        <c:axId val="72397825"/>
        <c:axId val="1609470080"/>
      </c:lineChart>
      <c:catAx>
        <c:axId val="723978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609470080"/>
      </c:catAx>
      <c:valAx>
        <c:axId val="1609470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723978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62</xdr:col>
      <xdr:colOff>152400</xdr:colOff>
      <xdr:row>3</xdr:row>
      <xdr:rowOff>0</xdr:rowOff>
    </xdr:from>
    <xdr:ext cx="11563350" cy="7048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50</xdr:col>
      <xdr:colOff>628650</xdr:colOff>
      <xdr:row>39</xdr:row>
      <xdr:rowOff>161925</xdr:rowOff>
    </xdr:from>
    <xdr:ext cx="10344150" cy="6324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65</xdr:col>
      <xdr:colOff>276225</xdr:colOff>
      <xdr:row>39</xdr:row>
      <xdr:rowOff>161925</xdr:rowOff>
    </xdr:from>
    <xdr:ext cx="10191750" cy="63246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3.0"/>
    <col customWidth="1" min="3" max="3" width="10.86"/>
    <col customWidth="1" min="4" max="4" width="9.14"/>
    <col customWidth="1" min="5" max="5" width="12.57"/>
    <col customWidth="1" min="6" max="6" width="12.0"/>
    <col customWidth="1" min="7" max="7" width="11.86"/>
    <col customWidth="1" min="8" max="8" width="16.43"/>
    <col customWidth="1" min="9" max="9" width="13.0"/>
    <col customWidth="1" min="10" max="10" width="11.43"/>
    <col customWidth="1" min="11" max="11" width="12.0"/>
    <col customWidth="1" min="12" max="12" width="11.43"/>
    <col customWidth="1" min="13" max="13" width="12.71"/>
    <col customWidth="1" min="14" max="14" width="13.57"/>
    <col customWidth="1" min="15" max="15" width="11.86"/>
    <col customWidth="1" min="16" max="16" width="11.57"/>
    <col customWidth="1" min="17" max="17" width="11.0"/>
    <col customWidth="1" min="18" max="18" width="11.71"/>
    <col customWidth="1" min="19" max="23" width="9.14"/>
    <col customWidth="1" min="24" max="24" width="8.86"/>
    <col customWidth="1" min="25" max="25" width="167.86"/>
  </cols>
  <sheetData>
    <row r="1">
      <c r="A1" s="1"/>
      <c r="B1" s="2" t="s">
        <v>0</v>
      </c>
      <c r="I1" s="2"/>
      <c r="J1" s="2"/>
      <c r="K1" s="2" t="s">
        <v>1</v>
      </c>
      <c r="L1" s="2"/>
      <c r="M1" s="2"/>
      <c r="N1" s="2"/>
      <c r="T1" s="2"/>
      <c r="U1" s="2"/>
      <c r="V1" s="2"/>
      <c r="W1" s="2"/>
    </row>
    <row r="2">
      <c r="B2" s="2" t="s">
        <v>2</v>
      </c>
      <c r="G2" s="1" t="s">
        <v>3</v>
      </c>
      <c r="H2" s="3" t="s">
        <v>4</v>
      </c>
      <c r="I2" s="2"/>
      <c r="J2" s="2"/>
      <c r="K2" s="2"/>
      <c r="L2" s="2"/>
      <c r="M2" s="2"/>
      <c r="N2" s="2"/>
      <c r="T2" s="2"/>
      <c r="U2" s="2"/>
      <c r="V2" s="2"/>
      <c r="W2" s="2"/>
      <c r="X2" s="2"/>
    </row>
    <row r="3">
      <c r="A3" s="1"/>
      <c r="B3" s="4">
        <v>1.0</v>
      </c>
      <c r="C3" s="4">
        <v>2.0</v>
      </c>
      <c r="D3" s="4">
        <v>3.0</v>
      </c>
      <c r="E3" s="4">
        <v>4.0</v>
      </c>
      <c r="F3" s="4">
        <v>5.0</v>
      </c>
      <c r="I3" s="2">
        <v>1.0</v>
      </c>
      <c r="J3" s="2">
        <v>2.0</v>
      </c>
      <c r="K3" s="2">
        <v>3.0</v>
      </c>
      <c r="L3" s="2">
        <v>4.0</v>
      </c>
      <c r="M3" s="2">
        <v>5.0</v>
      </c>
      <c r="N3" s="2" t="s">
        <v>3</v>
      </c>
      <c r="T3" s="2"/>
      <c r="U3" s="2"/>
      <c r="V3" s="2"/>
      <c r="W3" s="1"/>
      <c r="X3" s="5"/>
      <c r="Y3" s="5"/>
    </row>
    <row r="4">
      <c r="A4" s="4">
        <v>2.0</v>
      </c>
      <c r="B4" s="5">
        <f> 10*60 + 25.146</f>
        <v>625.146</v>
      </c>
      <c r="C4" s="5">
        <f> 10*60+41.353</f>
        <v>641.353</v>
      </c>
      <c r="D4" s="5">
        <f>10*60+23.864</f>
        <v>623.864</v>
      </c>
      <c r="E4" s="5">
        <f>10*60+23.182</f>
        <v>623.182</v>
      </c>
      <c r="F4" s="5">
        <f>10*60+41.469</f>
        <v>641.469</v>
      </c>
      <c r="G4" s="5">
        <f t="shared" ref="G4:G7" si="1">AVERAGE(B4:F4)</f>
        <v>631.0028</v>
      </c>
      <c r="H4" s="6">
        <f t="shared" ref="H4:H7" si="2">$N$4/G4</f>
        <v>1.866840211</v>
      </c>
      <c r="I4" s="5">
        <f>19*60+51.779</f>
        <v>1191.779</v>
      </c>
      <c r="J4" s="5">
        <f>19*60+51.244</f>
        <v>1191.244</v>
      </c>
      <c r="K4" s="5">
        <f>19*60+16.303</f>
        <v>1156.303</v>
      </c>
      <c r="L4" s="5">
        <f>19*60+19.972</f>
        <v>1159.972</v>
      </c>
      <c r="M4" s="5">
        <f>19*60+50.609</f>
        <v>1190.609</v>
      </c>
      <c r="N4" s="5">
        <f>AVERAGE(I4:M4)</f>
        <v>1177.9814</v>
      </c>
      <c r="T4" s="5"/>
      <c r="U4" s="5"/>
      <c r="V4" s="5"/>
      <c r="W4" s="5"/>
      <c r="X4" s="5"/>
      <c r="Y4" s="5"/>
    </row>
    <row r="5">
      <c r="A5" s="4">
        <v>4.0</v>
      </c>
      <c r="B5" s="5">
        <f> 5*60 + 14.387</f>
        <v>314.387</v>
      </c>
      <c r="C5" s="5">
        <f>5*60+20.763</f>
        <v>320.763</v>
      </c>
      <c r="D5" s="5">
        <f>5*60+13.111</f>
        <v>313.111</v>
      </c>
      <c r="E5" s="5">
        <f>5*60+13.004</f>
        <v>313.004</v>
      </c>
      <c r="F5" s="5">
        <f>5*60+20.163</f>
        <v>320.163</v>
      </c>
      <c r="G5" s="5">
        <f t="shared" si="1"/>
        <v>316.2856</v>
      </c>
      <c r="H5" s="6">
        <f t="shared" si="2"/>
        <v>3.724423116</v>
      </c>
      <c r="I5" s="5"/>
      <c r="J5" s="5"/>
      <c r="K5" s="5"/>
      <c r="L5" s="5"/>
      <c r="M5" s="5"/>
      <c r="N5" s="5"/>
      <c r="T5" s="5"/>
      <c r="U5" s="5"/>
      <c r="V5" s="5"/>
      <c r="W5" s="5"/>
      <c r="X5" s="5"/>
      <c r="Y5" s="5"/>
    </row>
    <row r="6">
      <c r="A6" s="4">
        <v>6.0</v>
      </c>
      <c r="B6" s="5">
        <f> 3*60+29.975</f>
        <v>209.975</v>
      </c>
      <c r="C6" s="5">
        <f>3*60+33.65</f>
        <v>213.65</v>
      </c>
      <c r="D6" s="5">
        <f>3*60+54.581</f>
        <v>234.581</v>
      </c>
      <c r="E6" s="5">
        <f>3*60+29.536</f>
        <v>209.536</v>
      </c>
      <c r="F6" s="5">
        <f>3*60+33.963</f>
        <v>213.963</v>
      </c>
      <c r="G6" s="5">
        <f t="shared" si="1"/>
        <v>216.341</v>
      </c>
      <c r="H6" s="6">
        <f t="shared" si="2"/>
        <v>5.445021517</v>
      </c>
      <c r="I6" s="5"/>
      <c r="J6" s="5"/>
      <c r="K6" s="5"/>
      <c r="L6" s="5"/>
      <c r="M6" s="5"/>
      <c r="N6" s="5"/>
      <c r="T6" s="5"/>
      <c r="U6" s="5"/>
      <c r="V6" s="5"/>
      <c r="W6" s="5"/>
      <c r="X6" s="5"/>
      <c r="Y6" s="5"/>
    </row>
    <row r="7">
      <c r="A7" s="4">
        <v>8.0</v>
      </c>
      <c r="B7" s="5">
        <f> 2*60+38.723</f>
        <v>158.723</v>
      </c>
      <c r="C7" s="5">
        <f>2*60+46.247</f>
        <v>166.247</v>
      </c>
      <c r="D7" s="5">
        <f>2*60+37.959</f>
        <v>157.959</v>
      </c>
      <c r="E7" s="5">
        <f>2*60+37.983</f>
        <v>157.983</v>
      </c>
      <c r="F7" s="5">
        <f>2*60+42.513</f>
        <v>162.513</v>
      </c>
      <c r="G7" s="5">
        <f t="shared" si="1"/>
        <v>160.685</v>
      </c>
      <c r="H7" s="6">
        <f t="shared" si="2"/>
        <v>7.330997915</v>
      </c>
      <c r="I7" s="5"/>
      <c r="J7" s="5"/>
      <c r="K7" s="5"/>
      <c r="L7" s="5"/>
      <c r="M7" s="5"/>
      <c r="N7" s="5"/>
      <c r="T7" s="5"/>
      <c r="U7" s="5"/>
      <c r="V7" s="5"/>
      <c r="W7" s="5"/>
      <c r="X7" s="5"/>
      <c r="Y7" s="5"/>
    </row>
    <row r="8">
      <c r="A8" s="4">
        <v>16.0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T8" s="5"/>
      <c r="U8" s="5"/>
      <c r="V8" s="5"/>
      <c r="W8" s="5"/>
      <c r="X8" s="5"/>
      <c r="Y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T9" s="5"/>
      <c r="U9" s="5"/>
      <c r="V9" s="5"/>
      <c r="W9" s="5"/>
      <c r="X9" s="5"/>
      <c r="Y9" s="5"/>
    </row>
    <row r="10">
      <c r="A10" s="4"/>
      <c r="B10" s="5"/>
      <c r="C10" s="5"/>
      <c r="D10" s="5"/>
      <c r="E10" s="5"/>
      <c r="F10" s="5"/>
      <c r="G10" s="5"/>
      <c r="H10" s="5"/>
      <c r="I10" s="2" t="s">
        <v>5</v>
      </c>
      <c r="T10" s="5"/>
      <c r="U10" s="5"/>
      <c r="V10" s="5"/>
      <c r="W10" s="5"/>
      <c r="X10" s="5"/>
      <c r="Y10" s="5"/>
    </row>
    <row r="11">
      <c r="A11" s="4"/>
      <c r="B11" s="5"/>
      <c r="C11" s="5"/>
      <c r="D11" s="5"/>
      <c r="E11" s="5"/>
      <c r="F11" s="5"/>
      <c r="G11" s="5"/>
      <c r="H11" s="5"/>
      <c r="I11" s="2" t="s">
        <v>2</v>
      </c>
      <c r="N11" s="1" t="s">
        <v>3</v>
      </c>
      <c r="T11" s="5"/>
      <c r="U11" s="5"/>
      <c r="V11" s="5"/>
      <c r="W11" s="5"/>
      <c r="X11" s="5"/>
      <c r="Y11" s="5"/>
    </row>
    <row r="12">
      <c r="A12" s="4"/>
      <c r="B12" s="5"/>
      <c r="C12" s="5"/>
      <c r="D12" s="5"/>
      <c r="E12" s="5"/>
      <c r="F12" s="5"/>
      <c r="G12" s="5"/>
      <c r="H12" s="5"/>
      <c r="I12" s="4">
        <v>1.0</v>
      </c>
      <c r="J12" s="4">
        <v>2.0</v>
      </c>
      <c r="K12" s="4">
        <v>3.0</v>
      </c>
      <c r="L12" s="4">
        <v>4.0</v>
      </c>
      <c r="M12" s="4">
        <v>5.0</v>
      </c>
      <c r="T12" s="5"/>
      <c r="U12" s="5"/>
      <c r="V12" s="5"/>
      <c r="W12" s="5"/>
      <c r="X12" s="5"/>
      <c r="Y12" s="5"/>
    </row>
    <row r="13">
      <c r="A13" s="4"/>
      <c r="B13" s="5"/>
      <c r="C13" s="5"/>
      <c r="D13" s="5"/>
      <c r="E13" s="5"/>
      <c r="F13" s="5"/>
      <c r="G13" s="5"/>
      <c r="H13" s="5"/>
      <c r="I13" s="5">
        <v>18.621</v>
      </c>
      <c r="J13" s="5">
        <v>18.727</v>
      </c>
      <c r="K13" s="5">
        <v>18.552</v>
      </c>
      <c r="L13" s="5">
        <v>18.623</v>
      </c>
      <c r="M13" s="5">
        <v>18.729</v>
      </c>
      <c r="N13" s="5">
        <f>AVERAGE(I13:M13)</f>
        <v>18.6504</v>
      </c>
      <c r="T13" s="5"/>
      <c r="U13" s="5"/>
      <c r="V13" s="5"/>
      <c r="W13" s="5"/>
      <c r="X13" s="5"/>
      <c r="Y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T14" s="5"/>
      <c r="U14" s="5"/>
      <c r="V14" s="5"/>
      <c r="W14" s="5"/>
      <c r="X14" s="5"/>
      <c r="Y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T15" s="5"/>
      <c r="U15" s="5"/>
      <c r="V15" s="5"/>
      <c r="W15" s="5"/>
      <c r="X15" s="5"/>
      <c r="Y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5"/>
      <c r="C17" s="5"/>
      <c r="D17" s="5"/>
      <c r="E17" s="5"/>
      <c r="F17" s="5"/>
      <c r="L17" s="5"/>
      <c r="O17" s="5"/>
      <c r="P17" s="5"/>
      <c r="Q17" s="5"/>
      <c r="R17" s="5"/>
      <c r="S17" s="5"/>
      <c r="T17" s="5"/>
      <c r="U17" s="5"/>
      <c r="V17" s="5"/>
      <c r="W17" s="5"/>
      <c r="X17" s="7"/>
      <c r="Y17" s="5"/>
    </row>
    <row r="18">
      <c r="A18" s="4"/>
      <c r="F18" s="5"/>
      <c r="G18" s="5"/>
      <c r="H18" s="5"/>
      <c r="I18" s="5"/>
      <c r="J18" s="5"/>
      <c r="K18" s="5"/>
      <c r="Q18" s="5"/>
      <c r="R18" s="5"/>
      <c r="S18" s="5"/>
      <c r="T18" s="5"/>
      <c r="U18" s="5"/>
      <c r="V18" s="5"/>
      <c r="W18" s="5"/>
      <c r="X18" s="7"/>
      <c r="Y18" s="5"/>
    </row>
    <row r="19">
      <c r="Q19" s="5"/>
      <c r="R19" s="5"/>
      <c r="S19" s="5"/>
      <c r="T19" s="5"/>
      <c r="U19" s="5"/>
      <c r="V19" s="5"/>
      <c r="W19" s="5"/>
      <c r="X19" s="7"/>
      <c r="Y19" s="5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N20" s="7"/>
      <c r="O20" s="7"/>
      <c r="P20" s="5"/>
      <c r="Q20" s="5"/>
      <c r="R20" s="5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N21" s="7"/>
      <c r="O21" s="7"/>
      <c r="P21" s="7"/>
      <c r="Q21" s="5"/>
      <c r="R21" s="5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G22" s="7"/>
      <c r="K22" s="7"/>
      <c r="L22" s="7"/>
      <c r="N22" s="7"/>
      <c r="O22" s="7"/>
      <c r="P22" s="5"/>
      <c r="Q22" s="5"/>
      <c r="R22" s="5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G23" s="7"/>
      <c r="K23" s="7"/>
      <c r="L23" s="7"/>
      <c r="N23" s="7"/>
      <c r="O23" s="7"/>
      <c r="P23" s="5"/>
      <c r="Q23" s="5"/>
      <c r="R23" s="5"/>
      <c r="S23" s="7"/>
      <c r="T23" s="7"/>
      <c r="U23" s="7"/>
      <c r="V23" s="7"/>
      <c r="W23" s="7"/>
      <c r="X23" s="7"/>
      <c r="Y23" s="7"/>
    </row>
    <row r="24">
      <c r="A24" s="7"/>
      <c r="B24" s="7"/>
      <c r="C24" s="7"/>
      <c r="G24" s="7"/>
      <c r="K24" s="7"/>
      <c r="L24" s="7"/>
      <c r="N24" s="7"/>
      <c r="O24" s="7"/>
      <c r="P24" s="5"/>
      <c r="Q24" s="5"/>
      <c r="R24" s="5"/>
      <c r="S24" s="7"/>
      <c r="T24" s="7"/>
      <c r="U24" s="7"/>
      <c r="V24" s="7"/>
      <c r="W24" s="7"/>
      <c r="X24" s="7"/>
      <c r="Y24" s="7"/>
    </row>
    <row r="25">
      <c r="A25" s="8">
        <v>1.0</v>
      </c>
      <c r="B25" s="5" t="s">
        <v>6</v>
      </c>
      <c r="C25" s="5" t="s">
        <v>7</v>
      </c>
      <c r="D25" s="5" t="s">
        <v>8</v>
      </c>
      <c r="E25" s="5" t="s">
        <v>9</v>
      </c>
      <c r="F25" s="5" t="s">
        <v>10</v>
      </c>
      <c r="G25" s="7"/>
      <c r="K25" s="7"/>
      <c r="L25" s="7"/>
      <c r="N25" s="7"/>
      <c r="O25" s="7"/>
      <c r="P25" s="5"/>
      <c r="Q25" s="5"/>
      <c r="R25" s="5"/>
      <c r="S25" s="7"/>
      <c r="T25" s="7"/>
      <c r="U25" s="7"/>
      <c r="V25" s="7"/>
      <c r="W25" s="7"/>
      <c r="X25" s="7"/>
      <c r="Y25" s="7"/>
    </row>
    <row r="26">
      <c r="A26" s="8">
        <v>2.0</v>
      </c>
      <c r="B26" s="5" t="s">
        <v>11</v>
      </c>
      <c r="C26" s="5" t="s">
        <v>12</v>
      </c>
      <c r="D26" s="5" t="s">
        <v>13</v>
      </c>
      <c r="E26" s="5" t="s">
        <v>14</v>
      </c>
      <c r="F26" s="5" t="s">
        <v>15</v>
      </c>
      <c r="G26" s="7"/>
      <c r="K26" s="7"/>
      <c r="L26" s="7"/>
      <c r="N26" s="7"/>
      <c r="O26" s="7"/>
      <c r="P26" s="5"/>
      <c r="Q26" s="5"/>
      <c r="R26" s="5"/>
      <c r="S26" s="7"/>
      <c r="T26" s="7"/>
      <c r="U26" s="7"/>
      <c r="V26" s="7"/>
      <c r="W26" s="7"/>
      <c r="X26" s="7"/>
      <c r="Y26" s="7"/>
    </row>
    <row r="27">
      <c r="A27" s="8">
        <v>4.0</v>
      </c>
      <c r="B27" s="5" t="s">
        <v>16</v>
      </c>
      <c r="C27" s="5" t="s">
        <v>17</v>
      </c>
      <c r="D27" s="5" t="s">
        <v>18</v>
      </c>
      <c r="E27" s="5" t="s">
        <v>19</v>
      </c>
      <c r="F27" s="5" t="s">
        <v>20</v>
      </c>
      <c r="G27" s="7"/>
      <c r="K27" s="7"/>
      <c r="L27" s="7"/>
      <c r="N27" s="7"/>
      <c r="O27" s="7"/>
      <c r="P27" s="5"/>
      <c r="Q27" s="5"/>
      <c r="R27" s="5"/>
      <c r="S27" s="7"/>
      <c r="T27" s="7"/>
      <c r="U27" s="7"/>
      <c r="V27" s="7"/>
      <c r="W27" s="7"/>
      <c r="X27" s="7"/>
      <c r="Y27" s="7"/>
    </row>
    <row r="28">
      <c r="A28" s="8">
        <v>6.0</v>
      </c>
      <c r="B28" s="5" t="s">
        <v>21</v>
      </c>
      <c r="C28" s="5" t="s">
        <v>22</v>
      </c>
      <c r="D28" s="5" t="s">
        <v>23</v>
      </c>
      <c r="E28" s="5" t="s">
        <v>24</v>
      </c>
      <c r="F28" s="5" t="s">
        <v>25</v>
      </c>
      <c r="G28" s="7"/>
      <c r="K28" s="7"/>
      <c r="L28" s="7"/>
      <c r="N28" s="7"/>
      <c r="O28" s="7"/>
      <c r="P28" s="5"/>
      <c r="Q28" s="5"/>
      <c r="R28" s="5"/>
      <c r="S28" s="7"/>
      <c r="T28" s="7"/>
      <c r="U28" s="7"/>
      <c r="V28" s="7"/>
      <c r="W28" s="7"/>
      <c r="X28" s="7"/>
      <c r="Y28" s="7"/>
    </row>
    <row r="29">
      <c r="A29" s="8">
        <v>8.0</v>
      </c>
      <c r="B29" s="5" t="s">
        <v>26</v>
      </c>
      <c r="C29" s="5" t="s">
        <v>27</v>
      </c>
      <c r="D29" s="5" t="s">
        <v>28</v>
      </c>
      <c r="E29" s="5" t="s">
        <v>29</v>
      </c>
      <c r="F29" s="5" t="s">
        <v>30</v>
      </c>
      <c r="G29" s="7"/>
      <c r="K29" s="7"/>
      <c r="L29" s="7"/>
      <c r="M29" s="7"/>
      <c r="N29" s="7"/>
      <c r="O29" s="7"/>
      <c r="P29" s="5"/>
      <c r="Q29" s="5"/>
      <c r="R29" s="5"/>
      <c r="S29" s="7"/>
      <c r="T29" s="7"/>
      <c r="U29" s="7"/>
      <c r="V29" s="7"/>
      <c r="W29" s="7"/>
      <c r="X29" s="7"/>
      <c r="Y29" s="7"/>
    </row>
    <row r="30">
      <c r="A30" s="7"/>
      <c r="B30" s="7"/>
      <c r="C30" s="7"/>
      <c r="G30" s="7"/>
      <c r="K30" s="7"/>
      <c r="L30" s="7"/>
      <c r="M30" s="7"/>
      <c r="N30" s="7"/>
      <c r="O30" s="7"/>
      <c r="P30" s="5"/>
      <c r="Q30" s="5"/>
      <c r="R30" s="5"/>
      <c r="S30" s="7"/>
      <c r="T30" s="7"/>
      <c r="U30" s="7"/>
      <c r="V30" s="7"/>
      <c r="W30" s="7"/>
      <c r="X30" s="7"/>
      <c r="Y30" s="7"/>
    </row>
    <row r="31">
      <c r="G31" s="7"/>
      <c r="K31" s="7"/>
      <c r="L31" s="7"/>
      <c r="M31" s="7"/>
      <c r="N31" s="7"/>
      <c r="O31" s="7"/>
      <c r="P31" s="5"/>
      <c r="Q31" s="5"/>
      <c r="R31" s="5"/>
      <c r="S31" s="7"/>
      <c r="T31" s="7"/>
      <c r="U31" s="7"/>
      <c r="V31" s="7"/>
      <c r="W31" s="7"/>
      <c r="X31" s="7"/>
      <c r="Y31" s="7"/>
    </row>
    <row r="32">
      <c r="A32" s="7"/>
      <c r="B32" s="7"/>
      <c r="C32" s="7"/>
      <c r="G32" s="7"/>
      <c r="K32" s="7"/>
      <c r="L32" s="7"/>
      <c r="M32" s="7"/>
      <c r="N32" s="7"/>
      <c r="O32" s="7"/>
      <c r="P32" s="5"/>
      <c r="Q32" s="5"/>
      <c r="R32" s="5"/>
      <c r="S32" s="7"/>
      <c r="T32" s="7"/>
      <c r="U32" s="7"/>
      <c r="V32" s="7"/>
      <c r="W32" s="7"/>
      <c r="X32" s="7"/>
      <c r="Y32" s="7"/>
    </row>
    <row r="33">
      <c r="A33" s="7"/>
      <c r="B33" s="7"/>
      <c r="C33" s="7"/>
      <c r="G33" s="7"/>
      <c r="K33" s="7"/>
      <c r="L33" s="7"/>
      <c r="M33" s="7"/>
      <c r="N33" s="7"/>
      <c r="O33" s="7"/>
      <c r="P33" s="5"/>
      <c r="Q33" s="5"/>
      <c r="R33" s="5"/>
      <c r="S33" s="7"/>
      <c r="T33" s="7"/>
      <c r="U33" s="7"/>
      <c r="V33" s="7"/>
      <c r="W33" s="7"/>
      <c r="X33" s="7"/>
      <c r="Y33" s="7"/>
    </row>
    <row r="34">
      <c r="A34" s="7"/>
      <c r="B34" s="7"/>
      <c r="C34" s="7"/>
      <c r="G34" s="7"/>
      <c r="K34" s="7"/>
      <c r="L34" s="7"/>
      <c r="M34" s="7"/>
      <c r="N34" s="7"/>
      <c r="O34" s="7"/>
      <c r="P34" s="5"/>
      <c r="Q34" s="5"/>
      <c r="R34" s="5"/>
      <c r="S34" s="7"/>
      <c r="T34" s="7"/>
      <c r="U34" s="7"/>
      <c r="V34" s="7"/>
      <c r="W34" s="7"/>
      <c r="X34" s="7"/>
      <c r="Y34" s="7"/>
    </row>
  </sheetData>
  <mergeCells count="6">
    <mergeCell ref="B1:G1"/>
    <mergeCell ref="B2:F2"/>
    <mergeCell ref="G2:G3"/>
    <mergeCell ref="I10:N10"/>
    <mergeCell ref="I11:M11"/>
    <mergeCell ref="N11:N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2" width="4.29"/>
    <col customWidth="1" min="3" max="13" width="10.14"/>
    <col customWidth="1" min="14" max="14" width="4.29"/>
    <col customWidth="1" min="15" max="25" width="10.14"/>
    <col customWidth="1" min="26" max="26" width="6.71"/>
    <col customWidth="1" min="27" max="27" width="12.57"/>
    <col customWidth="1" min="28" max="35" width="10.14"/>
    <col customWidth="1" min="36" max="36" width="10.0"/>
    <col customWidth="1" min="37" max="37" width="10.14"/>
    <col customWidth="1" min="38" max="38" width="7.71"/>
    <col customWidth="1" min="39" max="40" width="12.57"/>
    <col customWidth="1" min="41" max="42" width="12.29"/>
    <col customWidth="1" min="43" max="47" width="11.14"/>
    <col customWidth="1" min="48" max="49" width="10.14"/>
    <col customWidth="1" min="50" max="50" width="12.29"/>
    <col customWidth="1" min="51" max="51" width="10.14"/>
    <col customWidth="1" min="52" max="52" width="12.57"/>
    <col customWidth="1" min="53" max="54" width="12.14"/>
    <col customWidth="1" min="55" max="58" width="11.14"/>
    <col customWidth="1" min="59" max="59" width="12.14"/>
    <col customWidth="1" min="60" max="81" width="10.14"/>
  </cols>
  <sheetData>
    <row r="1">
      <c r="A1" s="2"/>
      <c r="B1" s="2" t="s">
        <v>31</v>
      </c>
      <c r="N1" s="2" t="s">
        <v>32</v>
      </c>
      <c r="Z1" s="2" t="s">
        <v>5</v>
      </c>
      <c r="AL1" s="9" t="s">
        <v>0</v>
      </c>
      <c r="AY1" s="9" t="s">
        <v>5</v>
      </c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</row>
    <row r="2">
      <c r="B2" s="10" t="s">
        <v>33</v>
      </c>
      <c r="C2" s="2" t="s">
        <v>2</v>
      </c>
      <c r="M2" s="1" t="s">
        <v>3</v>
      </c>
      <c r="N2" s="10" t="s">
        <v>33</v>
      </c>
      <c r="O2" s="2" t="s">
        <v>2</v>
      </c>
      <c r="Y2" s="1" t="s">
        <v>3</v>
      </c>
      <c r="Z2" s="10" t="s">
        <v>33</v>
      </c>
      <c r="AA2" s="2" t="s">
        <v>2</v>
      </c>
      <c r="AK2" s="1" t="s">
        <v>3</v>
      </c>
      <c r="AL2" s="10" t="s">
        <v>33</v>
      </c>
      <c r="AM2" s="10" t="s">
        <v>34</v>
      </c>
      <c r="AN2" s="2" t="s">
        <v>2</v>
      </c>
      <c r="AX2" s="1" t="s">
        <v>3</v>
      </c>
      <c r="AY2" s="10" t="s">
        <v>33</v>
      </c>
      <c r="AZ2" s="2" t="s">
        <v>2</v>
      </c>
      <c r="BJ2" s="1" t="s">
        <v>3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>
      <c r="A3" s="1"/>
      <c r="C3" s="4">
        <v>1.0</v>
      </c>
      <c r="D3" s="4">
        <v>2.0</v>
      </c>
      <c r="E3" s="4">
        <v>3.0</v>
      </c>
      <c r="F3" s="4">
        <v>4.0</v>
      </c>
      <c r="G3" s="4">
        <v>5.0</v>
      </c>
      <c r="H3" s="4">
        <v>6.0</v>
      </c>
      <c r="I3" s="4">
        <v>7.0</v>
      </c>
      <c r="J3" s="4">
        <v>8.0</v>
      </c>
      <c r="K3" s="4">
        <v>9.0</v>
      </c>
      <c r="L3" s="4">
        <v>10.0</v>
      </c>
      <c r="O3" s="4">
        <v>1.0</v>
      </c>
      <c r="P3" s="4">
        <v>2.0</v>
      </c>
      <c r="Q3" s="4">
        <v>3.0</v>
      </c>
      <c r="R3" s="4">
        <v>4.0</v>
      </c>
      <c r="S3" s="4">
        <v>5.0</v>
      </c>
      <c r="T3" s="4">
        <v>6.0</v>
      </c>
      <c r="U3" s="4">
        <v>7.0</v>
      </c>
      <c r="V3" s="4">
        <v>8.0</v>
      </c>
      <c r="W3" s="4">
        <v>9.0</v>
      </c>
      <c r="X3" s="4">
        <v>10.0</v>
      </c>
      <c r="AA3" s="4">
        <v>1.0</v>
      </c>
      <c r="AB3" s="4">
        <v>2.0</v>
      </c>
      <c r="AC3" s="4">
        <v>3.0</v>
      </c>
      <c r="AD3" s="4">
        <v>4.0</v>
      </c>
      <c r="AE3" s="4">
        <v>5.0</v>
      </c>
      <c r="AF3" s="4">
        <v>6.0</v>
      </c>
      <c r="AG3" s="4">
        <v>7.0</v>
      </c>
      <c r="AH3" s="4">
        <v>8.0</v>
      </c>
      <c r="AI3" s="4">
        <v>9.0</v>
      </c>
      <c r="AJ3" s="4">
        <v>10.0</v>
      </c>
      <c r="AN3" s="4">
        <v>1.0</v>
      </c>
      <c r="AO3" s="4">
        <v>2.0</v>
      </c>
      <c r="AP3" s="4">
        <v>3.0</v>
      </c>
      <c r="AQ3" s="4">
        <v>4.0</v>
      </c>
      <c r="AR3" s="4">
        <v>5.0</v>
      </c>
      <c r="AS3" s="4">
        <v>6.0</v>
      </c>
      <c r="AT3" s="4">
        <v>7.0</v>
      </c>
      <c r="AU3" s="4">
        <v>8.0</v>
      </c>
      <c r="AV3" s="4">
        <v>9.0</v>
      </c>
      <c r="AW3" s="4">
        <v>10.0</v>
      </c>
      <c r="AZ3" s="4">
        <v>1.0</v>
      </c>
      <c r="BA3" s="4">
        <v>2.0</v>
      </c>
      <c r="BB3" s="4">
        <v>3.0</v>
      </c>
      <c r="BC3" s="4">
        <v>4.0</v>
      </c>
      <c r="BD3" s="4">
        <v>5.0</v>
      </c>
      <c r="BE3" s="4">
        <v>6.0</v>
      </c>
      <c r="BF3" s="4">
        <v>7.0</v>
      </c>
      <c r="BG3" s="4">
        <v>8.0</v>
      </c>
      <c r="BH3" s="4">
        <v>9.0</v>
      </c>
      <c r="BI3" s="4">
        <v>10.0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>
      <c r="A4" s="4"/>
      <c r="B4" s="4">
        <v>10.0</v>
      </c>
      <c r="C4" s="11">
        <v>0.0024495</v>
      </c>
      <c r="D4" s="11">
        <v>0.0050287</v>
      </c>
      <c r="E4" s="11">
        <v>0.0018928</v>
      </c>
      <c r="F4" s="11">
        <v>0.0017974</v>
      </c>
      <c r="G4" s="11">
        <v>0.0045906</v>
      </c>
      <c r="H4" s="11">
        <v>0.0017955</v>
      </c>
      <c r="I4" s="11">
        <v>0.0055385</v>
      </c>
      <c r="J4" s="11">
        <v>0.0052229</v>
      </c>
      <c r="K4" s="11">
        <v>0.0016372</v>
      </c>
      <c r="L4" s="11">
        <v>0.0015737</v>
      </c>
      <c r="M4" s="11">
        <f t="shared" ref="M4:M13" si="1">AVERAGE(C4:L4)</f>
        <v>0.00315268</v>
      </c>
      <c r="N4" s="4">
        <v>10.0</v>
      </c>
      <c r="O4" s="11">
        <v>9.497E-4</v>
      </c>
      <c r="P4" s="11">
        <v>9.089E-4</v>
      </c>
      <c r="Q4" s="11">
        <v>9.07E-4</v>
      </c>
      <c r="R4" s="11">
        <v>9.066E-4</v>
      </c>
      <c r="S4" s="11">
        <v>9.164E-4</v>
      </c>
      <c r="T4" s="11">
        <v>9.088E-4</v>
      </c>
      <c r="U4" s="11">
        <v>8.994E-4</v>
      </c>
      <c r="V4" s="11">
        <v>9.406E-4</v>
      </c>
      <c r="W4" s="11">
        <v>9.008E-4</v>
      </c>
      <c r="X4" s="11">
        <v>8.989E-4</v>
      </c>
      <c r="Y4" s="11">
        <f t="shared" ref="Y4:Y13" si="2">AVERAGE(O4:X4)</f>
        <v>0.00091371</v>
      </c>
      <c r="Z4" s="12">
        <v>40.0</v>
      </c>
      <c r="AA4" s="11">
        <v>0.421</v>
      </c>
      <c r="AB4" s="11">
        <v>0.402</v>
      </c>
      <c r="AC4" s="11">
        <v>0.394</v>
      </c>
      <c r="AD4" s="11">
        <v>0.432</v>
      </c>
      <c r="AE4" s="11">
        <v>0.419</v>
      </c>
      <c r="AF4" s="11">
        <v>0.407</v>
      </c>
      <c r="AG4" s="11">
        <v>0.423</v>
      </c>
      <c r="AH4" s="11">
        <v>0.39</v>
      </c>
      <c r="AI4" s="11">
        <v>0.405</v>
      </c>
      <c r="AJ4" s="11">
        <v>0.392</v>
      </c>
      <c r="AK4" s="11">
        <f t="shared" ref="AK4:AK13" si="3">AVERAGE(AA4:AJ4)</f>
        <v>0.4085</v>
      </c>
      <c r="AL4" s="1">
        <v>10.0</v>
      </c>
      <c r="AM4" s="13">
        <v>1.0</v>
      </c>
      <c r="AN4" s="11">
        <v>1.07191E-4</v>
      </c>
      <c r="AO4" s="11">
        <v>1.15267E-4</v>
      </c>
      <c r="AP4" s="11">
        <v>1.15907E-4</v>
      </c>
      <c r="AQ4" s="11">
        <v>1.27227E-4</v>
      </c>
      <c r="AR4" s="11">
        <v>1.09803E-4</v>
      </c>
      <c r="AS4" s="11">
        <v>1.1605E-4</v>
      </c>
      <c r="AT4" s="11">
        <v>1.08262E-4</v>
      </c>
      <c r="AU4" s="11">
        <v>8.03145E-5</v>
      </c>
      <c r="AV4" s="11">
        <v>1.26551E-4</v>
      </c>
      <c r="AW4" s="11">
        <v>1.01869E-4</v>
      </c>
      <c r="AX4" s="11">
        <f t="shared" ref="AX4:AX73" si="4">AVERAGE(AN4:AW4)</f>
        <v>0.00011084415</v>
      </c>
      <c r="AY4" s="13">
        <v>10.0</v>
      </c>
      <c r="AZ4" s="11">
        <v>0.424</v>
      </c>
      <c r="BA4" s="11">
        <v>0.41</v>
      </c>
      <c r="BB4" s="11">
        <v>0.424</v>
      </c>
      <c r="BC4" s="11">
        <v>0.42</v>
      </c>
      <c r="BD4" s="14">
        <v>0.419</v>
      </c>
      <c r="BE4" s="14">
        <v>0.424</v>
      </c>
      <c r="BF4" s="14">
        <v>0.418</v>
      </c>
      <c r="BG4" s="14">
        <v>0.394</v>
      </c>
      <c r="BH4" s="14">
        <v>0.406</v>
      </c>
      <c r="BI4" s="14">
        <v>0.391</v>
      </c>
      <c r="BJ4" s="11">
        <f t="shared" ref="BJ4:BJ13" si="5">AVERAGE(AZ4:BI4)</f>
        <v>0.413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</row>
    <row r="5">
      <c r="A5" s="4"/>
      <c r="B5" s="4">
        <v>20.0</v>
      </c>
      <c r="C5" s="11">
        <v>0.0278278</v>
      </c>
      <c r="D5" s="11">
        <v>0.0351335</v>
      </c>
      <c r="E5" s="11">
        <v>0.0345762</v>
      </c>
      <c r="F5" s="11">
        <v>0.0149907</v>
      </c>
      <c r="G5" s="11">
        <v>0.0115013</v>
      </c>
      <c r="H5" s="11">
        <v>0.0320398</v>
      </c>
      <c r="I5" s="11">
        <v>0.0298607</v>
      </c>
      <c r="J5" s="11">
        <v>0.0306725</v>
      </c>
      <c r="K5" s="11">
        <v>0.0277856</v>
      </c>
      <c r="L5" s="11">
        <v>0.0338788</v>
      </c>
      <c r="M5" s="11">
        <f t="shared" si="1"/>
        <v>0.02782669</v>
      </c>
      <c r="N5" s="4">
        <v>20.0</v>
      </c>
      <c r="O5" s="11">
        <v>0.0072971</v>
      </c>
      <c r="P5" s="11">
        <v>0.0068895</v>
      </c>
      <c r="Q5" s="11">
        <v>0.0069672</v>
      </c>
      <c r="R5" s="11">
        <v>0.0070872</v>
      </c>
      <c r="S5" s="11">
        <v>0.0068014</v>
      </c>
      <c r="T5" s="11">
        <v>0.006775</v>
      </c>
      <c r="U5" s="11">
        <v>0.0069125</v>
      </c>
      <c r="V5" s="11">
        <v>0.0067523</v>
      </c>
      <c r="W5" s="11">
        <v>0.0072244</v>
      </c>
      <c r="X5" s="11">
        <v>0.0080351</v>
      </c>
      <c r="Y5" s="11">
        <f t="shared" si="2"/>
        <v>0.00707417</v>
      </c>
      <c r="Z5" s="12">
        <v>80.0</v>
      </c>
      <c r="AA5" s="11">
        <v>0.409</v>
      </c>
      <c r="AB5" s="11">
        <v>0.404</v>
      </c>
      <c r="AC5" s="11">
        <v>0.417</v>
      </c>
      <c r="AD5" s="11">
        <v>0.417</v>
      </c>
      <c r="AE5" s="11">
        <v>0.396</v>
      </c>
      <c r="AF5" s="11">
        <v>0.405</v>
      </c>
      <c r="AG5" s="11">
        <v>0.392</v>
      </c>
      <c r="AH5" s="11">
        <v>0.388</v>
      </c>
      <c r="AI5" s="11">
        <v>0.368</v>
      </c>
      <c r="AJ5" s="11">
        <v>0.399</v>
      </c>
      <c r="AK5" s="11">
        <f t="shared" si="3"/>
        <v>0.3995</v>
      </c>
      <c r="AM5" s="13">
        <v>2.0</v>
      </c>
      <c r="AN5" s="11">
        <v>2.15953E-4</v>
      </c>
      <c r="AO5" s="11">
        <v>2.19391E-4</v>
      </c>
      <c r="AP5" s="11">
        <v>2.3435E-4</v>
      </c>
      <c r="AQ5" s="11">
        <v>1.53599E-4</v>
      </c>
      <c r="AR5" s="11">
        <v>2.39273E-4</v>
      </c>
      <c r="AS5" s="11">
        <v>2.13617E-4</v>
      </c>
      <c r="AT5" s="11">
        <v>2.36525E-4</v>
      </c>
      <c r="AU5" s="11">
        <v>2.15815E-4</v>
      </c>
      <c r="AV5" s="11">
        <v>2.15709E-4</v>
      </c>
      <c r="AW5" s="11">
        <v>2.2822E-4</v>
      </c>
      <c r="AX5" s="11">
        <f t="shared" si="4"/>
        <v>0.0002172452</v>
      </c>
      <c r="AY5" s="13">
        <v>20.0</v>
      </c>
      <c r="AZ5" s="11">
        <v>0.422</v>
      </c>
      <c r="BA5" s="11">
        <v>0.422</v>
      </c>
      <c r="BB5" s="11">
        <v>0.416</v>
      </c>
      <c r="BC5" s="11">
        <v>0.387</v>
      </c>
      <c r="BD5" s="14">
        <v>0.408</v>
      </c>
      <c r="BE5" s="14">
        <v>0.403</v>
      </c>
      <c r="BF5" s="14">
        <v>0.407</v>
      </c>
      <c r="BG5" s="14">
        <v>0.407</v>
      </c>
      <c r="BH5" s="14">
        <v>0.419</v>
      </c>
      <c r="BI5" s="14">
        <v>0.389</v>
      </c>
      <c r="BJ5" s="11">
        <f t="shared" si="5"/>
        <v>0.408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</row>
    <row r="6">
      <c r="A6" s="4"/>
      <c r="B6" s="4">
        <v>40.0</v>
      </c>
      <c r="C6" s="11">
        <v>0.0962636</v>
      </c>
      <c r="D6" s="11">
        <v>0.110107</v>
      </c>
      <c r="E6" s="11">
        <v>0.109569</v>
      </c>
      <c r="F6" s="11">
        <v>0.109912</v>
      </c>
      <c r="G6" s="11">
        <v>0.125703</v>
      </c>
      <c r="H6" s="11">
        <v>0.0889834</v>
      </c>
      <c r="I6" s="11">
        <v>0.111625</v>
      </c>
      <c r="J6" s="11">
        <v>0.114651</v>
      </c>
      <c r="K6" s="11">
        <v>0.10679</v>
      </c>
      <c r="L6" s="11">
        <v>0.10479</v>
      </c>
      <c r="M6" s="11">
        <f t="shared" si="1"/>
        <v>0.1078394</v>
      </c>
      <c r="N6" s="4">
        <v>40.0</v>
      </c>
      <c r="O6" s="11">
        <v>0.0534526</v>
      </c>
      <c r="P6" s="11">
        <v>0.0536626</v>
      </c>
      <c r="Q6" s="11">
        <v>0.0536823</v>
      </c>
      <c r="R6" s="11">
        <v>0.0532957</v>
      </c>
      <c r="S6" s="11">
        <v>0.0532957</v>
      </c>
      <c r="T6" s="11">
        <v>0.0595402</v>
      </c>
      <c r="U6" s="11">
        <v>0.0548624</v>
      </c>
      <c r="V6" s="11">
        <v>0.0553728</v>
      </c>
      <c r="W6" s="11">
        <v>0.0591633</v>
      </c>
      <c r="X6" s="11">
        <v>0.053716</v>
      </c>
      <c r="Y6" s="11">
        <f t="shared" si="2"/>
        <v>0.05500436</v>
      </c>
      <c r="Z6" s="12">
        <v>160.0</v>
      </c>
      <c r="AA6" s="11">
        <v>0.4</v>
      </c>
      <c r="AB6" s="11">
        <v>0.405</v>
      </c>
      <c r="AC6" s="11">
        <v>0.393</v>
      </c>
      <c r="AD6" s="11">
        <v>0.384</v>
      </c>
      <c r="AE6" s="11">
        <v>0.38</v>
      </c>
      <c r="AF6" s="11">
        <v>0.408</v>
      </c>
      <c r="AG6" s="11">
        <v>0.382</v>
      </c>
      <c r="AH6" s="11">
        <v>0.404</v>
      </c>
      <c r="AI6" s="11">
        <v>0.388</v>
      </c>
      <c r="AJ6" s="11">
        <v>0.416</v>
      </c>
      <c r="AK6" s="11">
        <f t="shared" si="3"/>
        <v>0.396</v>
      </c>
      <c r="AM6" s="13">
        <v>4.0</v>
      </c>
      <c r="AN6" s="11">
        <v>2.17076E-4</v>
      </c>
      <c r="AO6" s="11">
        <v>1.6369E-4</v>
      </c>
      <c r="AP6" s="11">
        <v>2.05066E-4</v>
      </c>
      <c r="AQ6" s="11">
        <v>3.07946E-4</v>
      </c>
      <c r="AR6" s="11">
        <v>2.18154E-4</v>
      </c>
      <c r="AS6" s="11">
        <v>2.64058E-4</v>
      </c>
      <c r="AT6" s="11">
        <v>2.42386E-4</v>
      </c>
      <c r="AU6" s="11">
        <v>2.03231E-4</v>
      </c>
      <c r="AV6" s="11">
        <v>2.44855E-4</v>
      </c>
      <c r="AW6" s="11">
        <v>2.30648E-4</v>
      </c>
      <c r="AX6" s="11">
        <f t="shared" si="4"/>
        <v>0.000229711</v>
      </c>
      <c r="AY6" s="12">
        <v>40.0</v>
      </c>
      <c r="AZ6" s="11">
        <v>0.44</v>
      </c>
      <c r="BA6" s="11">
        <v>0.437</v>
      </c>
      <c r="BB6" s="11">
        <v>0.389</v>
      </c>
      <c r="BC6" s="11">
        <v>0.392</v>
      </c>
      <c r="BD6" s="14">
        <v>0.42</v>
      </c>
      <c r="BE6" s="14">
        <v>0.42</v>
      </c>
      <c r="BF6" s="14">
        <v>0.407</v>
      </c>
      <c r="BG6" s="14">
        <v>0.408</v>
      </c>
      <c r="BH6" s="14">
        <v>0.405</v>
      </c>
      <c r="BI6" s="14">
        <v>0.408</v>
      </c>
      <c r="BJ6" s="11">
        <f t="shared" si="5"/>
        <v>0.4126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</row>
    <row r="7">
      <c r="A7" s="4"/>
      <c r="B7" s="4">
        <v>60.0</v>
      </c>
      <c r="C7" s="11">
        <v>0.30755</v>
      </c>
      <c r="D7" s="11">
        <v>0.320975</v>
      </c>
      <c r="E7" s="11">
        <v>0.321649</v>
      </c>
      <c r="F7" s="11">
        <v>0.311041</v>
      </c>
      <c r="G7" s="11">
        <v>0.334201</v>
      </c>
      <c r="H7" s="11">
        <v>0.327303</v>
      </c>
      <c r="I7" s="11">
        <v>0.39188</v>
      </c>
      <c r="J7" s="11">
        <v>0.330327</v>
      </c>
      <c r="K7" s="11">
        <v>0.343084</v>
      </c>
      <c r="L7" s="11">
        <v>0.316156</v>
      </c>
      <c r="M7" s="11">
        <f t="shared" si="1"/>
        <v>0.3304166</v>
      </c>
      <c r="N7" s="4">
        <v>60.0</v>
      </c>
      <c r="O7" s="11">
        <v>0.179614</v>
      </c>
      <c r="P7" s="11">
        <v>0.17976</v>
      </c>
      <c r="Q7" s="11">
        <v>0.222702</v>
      </c>
      <c r="R7" s="11">
        <v>0.179966</v>
      </c>
      <c r="S7" s="11">
        <v>0.180264</v>
      </c>
      <c r="T7" s="11">
        <v>0.189088</v>
      </c>
      <c r="U7" s="11">
        <v>0.180449</v>
      </c>
      <c r="V7" s="11">
        <v>0.181744</v>
      </c>
      <c r="W7" s="11">
        <v>0.18556</v>
      </c>
      <c r="X7" s="11">
        <v>0.179717</v>
      </c>
      <c r="Y7" s="11">
        <f t="shared" si="2"/>
        <v>0.1858864</v>
      </c>
      <c r="Z7" s="12">
        <v>320.0</v>
      </c>
      <c r="AA7" s="11">
        <v>0.42</v>
      </c>
      <c r="AB7" s="11">
        <v>0.408</v>
      </c>
      <c r="AC7" s="11">
        <v>0.409</v>
      </c>
      <c r="AD7" s="11">
        <v>0.403</v>
      </c>
      <c r="AE7" s="11">
        <v>0.418</v>
      </c>
      <c r="AF7" s="11">
        <v>0.411</v>
      </c>
      <c r="AG7" s="11">
        <v>0.403</v>
      </c>
      <c r="AH7" s="11">
        <v>0.391</v>
      </c>
      <c r="AI7" s="11">
        <v>0.403</v>
      </c>
      <c r="AJ7" s="11">
        <v>0.408</v>
      </c>
      <c r="AK7" s="11">
        <f t="shared" si="3"/>
        <v>0.4074</v>
      </c>
      <c r="AM7" s="13">
        <v>8.0</v>
      </c>
      <c r="AN7" s="11">
        <v>3.43868E-4</v>
      </c>
      <c r="AO7" s="11">
        <v>2.9524E-4</v>
      </c>
      <c r="AP7" s="11">
        <v>4.1295E-4</v>
      </c>
      <c r="AQ7" s="11">
        <v>3.49039E-4</v>
      </c>
      <c r="AR7" s="11">
        <v>3.6006E-4</v>
      </c>
      <c r="AS7" s="11">
        <v>3.36542E-4</v>
      </c>
      <c r="AT7" s="11">
        <v>3.63291E-4</v>
      </c>
      <c r="AU7" s="11">
        <v>3.3942E-4</v>
      </c>
      <c r="AV7" s="11">
        <v>3.29048E-4</v>
      </c>
      <c r="AW7" s="11">
        <v>3.32989E-4</v>
      </c>
      <c r="AX7" s="11">
        <f t="shared" si="4"/>
        <v>0.0003462447</v>
      </c>
      <c r="AY7" s="12">
        <v>80.0</v>
      </c>
      <c r="AZ7" s="11">
        <v>0.421</v>
      </c>
      <c r="BA7" s="11">
        <v>0.401</v>
      </c>
      <c r="BB7" s="11">
        <v>0.4</v>
      </c>
      <c r="BC7" s="11">
        <v>0.405</v>
      </c>
      <c r="BD7" s="14">
        <v>0.406</v>
      </c>
      <c r="BE7" s="14">
        <v>0.421</v>
      </c>
      <c r="BF7" s="14">
        <v>0.406</v>
      </c>
      <c r="BG7" s="14">
        <v>0.4</v>
      </c>
      <c r="BH7" s="14">
        <v>0.401</v>
      </c>
      <c r="BI7" s="14">
        <v>0.419</v>
      </c>
      <c r="BJ7" s="11">
        <f t="shared" si="5"/>
        <v>0.408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</row>
    <row r="8">
      <c r="A8" s="4"/>
      <c r="B8" s="4">
        <v>80.0</v>
      </c>
      <c r="C8" s="11">
        <v>0.694962</v>
      </c>
      <c r="D8" s="11">
        <v>0.709348</v>
      </c>
      <c r="E8" s="11">
        <v>0.683219</v>
      </c>
      <c r="F8" s="11">
        <v>0.682763</v>
      </c>
      <c r="G8" s="11">
        <v>0.715506</v>
      </c>
      <c r="H8" s="11">
        <v>0.717855</v>
      </c>
      <c r="I8" s="11">
        <v>0.708467</v>
      </c>
      <c r="J8" s="11">
        <v>0.73569</v>
      </c>
      <c r="K8" s="11">
        <v>0.716067</v>
      </c>
      <c r="L8" s="11">
        <v>0.711674</v>
      </c>
      <c r="M8" s="11">
        <f t="shared" si="1"/>
        <v>0.7075551</v>
      </c>
      <c r="N8" s="4">
        <v>80.0</v>
      </c>
      <c r="O8" s="11">
        <v>0.453791</v>
      </c>
      <c r="P8" s="11">
        <v>0.434554</v>
      </c>
      <c r="Q8" s="11">
        <v>0.444469</v>
      </c>
      <c r="R8" s="11">
        <v>0.447437</v>
      </c>
      <c r="S8" s="11">
        <v>0.465199</v>
      </c>
      <c r="T8" s="11">
        <v>0.430762</v>
      </c>
      <c r="U8" s="11">
        <v>0.455193</v>
      </c>
      <c r="V8" s="11">
        <v>0.445316</v>
      </c>
      <c r="W8" s="11">
        <v>0.434777</v>
      </c>
      <c r="X8" s="11">
        <v>0.428895</v>
      </c>
      <c r="Y8" s="11">
        <f t="shared" si="2"/>
        <v>0.4440393</v>
      </c>
      <c r="Z8" s="12">
        <v>640.0</v>
      </c>
      <c r="AA8" s="11">
        <v>0.44</v>
      </c>
      <c r="AB8" s="11">
        <v>0.421</v>
      </c>
      <c r="AC8" s="11">
        <v>0.423</v>
      </c>
      <c r="AD8" s="11">
        <v>0.486</v>
      </c>
      <c r="AE8" s="11">
        <v>0.424</v>
      </c>
      <c r="AF8" s="11">
        <v>0.425</v>
      </c>
      <c r="AG8" s="11">
        <v>0.416</v>
      </c>
      <c r="AH8" s="11">
        <v>0.396</v>
      </c>
      <c r="AI8" s="11">
        <v>0.405</v>
      </c>
      <c r="AJ8" s="11">
        <v>0.435</v>
      </c>
      <c r="AK8" s="11">
        <f t="shared" si="3"/>
        <v>0.4271</v>
      </c>
      <c r="AM8" s="13">
        <v>10.0</v>
      </c>
      <c r="AN8" s="11">
        <v>4.50169E-4</v>
      </c>
      <c r="AO8" s="11">
        <v>3.27813E-4</v>
      </c>
      <c r="AP8" s="11">
        <v>3.40573E-4</v>
      </c>
      <c r="AQ8" s="11">
        <v>4.0057E-4</v>
      </c>
      <c r="AR8" s="11">
        <v>3.5111E-4</v>
      </c>
      <c r="AS8" s="11">
        <v>3.42878E-4</v>
      </c>
      <c r="AT8" s="11">
        <v>3.76353E-4</v>
      </c>
      <c r="AU8" s="11">
        <v>4.40522E-4</v>
      </c>
      <c r="AV8" s="11">
        <v>0.00302724</v>
      </c>
      <c r="AW8" s="11">
        <v>4.01634E-4</v>
      </c>
      <c r="AX8" s="11">
        <f t="shared" si="4"/>
        <v>0.0006458862</v>
      </c>
      <c r="AY8" s="12">
        <v>160.0</v>
      </c>
      <c r="AZ8" s="11">
        <v>0.424</v>
      </c>
      <c r="BA8" s="11">
        <v>0.386</v>
      </c>
      <c r="BB8" s="11">
        <v>0.403</v>
      </c>
      <c r="BC8" s="11">
        <v>0.418</v>
      </c>
      <c r="BD8" s="14">
        <v>0.467</v>
      </c>
      <c r="BE8" s="14">
        <v>0.393</v>
      </c>
      <c r="BF8" s="14">
        <v>0.41</v>
      </c>
      <c r="BG8" s="14">
        <v>0.421</v>
      </c>
      <c r="BH8" s="14">
        <v>0.389</v>
      </c>
      <c r="BI8" s="14">
        <v>0.393</v>
      </c>
      <c r="BJ8" s="11">
        <f t="shared" si="5"/>
        <v>0.4104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</row>
    <row r="9">
      <c r="A9" s="4"/>
      <c r="B9" s="4">
        <v>100.0</v>
      </c>
      <c r="C9" s="11">
        <v>1.35152</v>
      </c>
      <c r="D9" s="11">
        <v>1.38357</v>
      </c>
      <c r="E9" s="11">
        <v>1.35981</v>
      </c>
      <c r="F9" s="11">
        <v>1.35773</v>
      </c>
      <c r="G9" s="11">
        <v>1.37142</v>
      </c>
      <c r="H9" s="11">
        <v>1.37233</v>
      </c>
      <c r="I9" s="11">
        <v>1.3572</v>
      </c>
      <c r="J9" s="11">
        <v>1.35178</v>
      </c>
      <c r="K9" s="11">
        <v>1.38477</v>
      </c>
      <c r="L9" s="11">
        <v>1.38477</v>
      </c>
      <c r="M9" s="11">
        <f t="shared" si="1"/>
        <v>1.36749</v>
      </c>
      <c r="N9" s="4">
        <v>100.0</v>
      </c>
      <c r="O9" s="11">
        <v>0.833709</v>
      </c>
      <c r="P9" s="11">
        <v>0.836889</v>
      </c>
      <c r="Q9" s="11">
        <v>0.838045</v>
      </c>
      <c r="R9" s="11">
        <v>0.837872</v>
      </c>
      <c r="S9" s="11">
        <v>0.839227</v>
      </c>
      <c r="T9" s="11">
        <v>0.839697</v>
      </c>
      <c r="U9" s="11">
        <v>0.834577</v>
      </c>
      <c r="V9" s="11">
        <v>0.853943</v>
      </c>
      <c r="W9" s="11">
        <v>0.838821</v>
      </c>
      <c r="X9" s="11">
        <v>0.840563</v>
      </c>
      <c r="Y9" s="11">
        <f t="shared" si="2"/>
        <v>0.8393343</v>
      </c>
      <c r="Z9" s="12">
        <v>1280.0</v>
      </c>
      <c r="AA9" s="11">
        <v>0.498</v>
      </c>
      <c r="AB9" s="11">
        <v>0.499</v>
      </c>
      <c r="AC9" s="11">
        <v>0.526</v>
      </c>
      <c r="AD9" s="11">
        <v>0.544</v>
      </c>
      <c r="AE9" s="11">
        <v>0.52</v>
      </c>
      <c r="AF9" s="11">
        <v>0.507</v>
      </c>
      <c r="AG9" s="11">
        <v>0.475</v>
      </c>
      <c r="AH9" s="11">
        <v>0.498</v>
      </c>
      <c r="AI9" s="11">
        <v>0.509</v>
      </c>
      <c r="AJ9" s="11">
        <v>0.534</v>
      </c>
      <c r="AK9" s="11">
        <f t="shared" si="3"/>
        <v>0.511</v>
      </c>
      <c r="AM9" s="13">
        <v>12.0</v>
      </c>
      <c r="AN9" s="11">
        <v>4.75412E-4</v>
      </c>
      <c r="AO9" s="11">
        <v>3.59254E-4</v>
      </c>
      <c r="AP9" s="11">
        <v>4.97324E-4</v>
      </c>
      <c r="AQ9" s="11">
        <v>4.44944E-4</v>
      </c>
      <c r="AR9" s="11">
        <v>4.26322E-4</v>
      </c>
      <c r="AS9" s="11">
        <v>6.69046E-4</v>
      </c>
      <c r="AT9" s="11">
        <v>0.0232551</v>
      </c>
      <c r="AU9" s="11">
        <v>3.92345E-4</v>
      </c>
      <c r="AV9" s="11">
        <v>4.54067E-4</v>
      </c>
      <c r="AW9" s="11">
        <v>4.54697E-4</v>
      </c>
      <c r="AX9" s="11">
        <f t="shared" si="4"/>
        <v>0.0027428511</v>
      </c>
      <c r="AY9" s="12">
        <v>320.0</v>
      </c>
      <c r="AZ9" s="11">
        <v>0.457</v>
      </c>
      <c r="BA9" s="11">
        <v>0.407</v>
      </c>
      <c r="BB9" s="11">
        <v>0.419</v>
      </c>
      <c r="BC9" s="11">
        <v>0.392</v>
      </c>
      <c r="BD9" s="14">
        <v>0.406</v>
      </c>
      <c r="BE9" s="14">
        <v>0.397</v>
      </c>
      <c r="BF9" s="14">
        <v>0.419</v>
      </c>
      <c r="BG9" s="14">
        <v>0.419</v>
      </c>
      <c r="BH9" s="14">
        <v>0.409</v>
      </c>
      <c r="BI9" s="14">
        <v>0.406</v>
      </c>
      <c r="BJ9" s="11">
        <f t="shared" si="5"/>
        <v>0.4131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</row>
    <row r="10">
      <c r="A10" s="4"/>
      <c r="B10" s="4">
        <v>150.0</v>
      </c>
      <c r="C10" s="11">
        <v>4.54164</v>
      </c>
      <c r="D10" s="11">
        <v>4.55152</v>
      </c>
      <c r="E10" s="11">
        <v>4.59123</v>
      </c>
      <c r="F10" s="11">
        <v>4.5086</v>
      </c>
      <c r="G10" s="11">
        <v>4.46123</v>
      </c>
      <c r="H10" s="11">
        <v>4.53367</v>
      </c>
      <c r="I10" s="11">
        <v>4.51299</v>
      </c>
      <c r="J10" s="11">
        <v>4.58016</v>
      </c>
      <c r="K10" s="11">
        <v>4.52389</v>
      </c>
      <c r="L10" s="11">
        <v>4.53764</v>
      </c>
      <c r="M10" s="11">
        <f t="shared" si="1"/>
        <v>4.534257</v>
      </c>
      <c r="N10" s="4">
        <v>150.0</v>
      </c>
      <c r="O10" s="11">
        <v>3.06978</v>
      </c>
      <c r="P10" s="11">
        <v>2.86555</v>
      </c>
      <c r="Q10" s="11">
        <v>2.83529</v>
      </c>
      <c r="R10" s="11">
        <v>2.89579</v>
      </c>
      <c r="S10" s="11">
        <v>2.85764</v>
      </c>
      <c r="T10" s="11">
        <v>2.83175</v>
      </c>
      <c r="U10" s="11">
        <v>2.8453</v>
      </c>
      <c r="V10" s="11">
        <v>2.83436</v>
      </c>
      <c r="W10" s="11">
        <v>2.91749</v>
      </c>
      <c r="X10" s="11">
        <v>2.83099</v>
      </c>
      <c r="Y10" s="11">
        <f t="shared" si="2"/>
        <v>2.878394</v>
      </c>
      <c r="Z10" s="12">
        <v>2560.0</v>
      </c>
      <c r="AA10" s="11">
        <v>0.785</v>
      </c>
      <c r="AB10" s="11">
        <v>0.781</v>
      </c>
      <c r="AC10" s="11">
        <v>0.77</v>
      </c>
      <c r="AD10" s="11">
        <v>0.763</v>
      </c>
      <c r="AE10" s="11">
        <v>0.803</v>
      </c>
      <c r="AF10" s="11">
        <v>0.785</v>
      </c>
      <c r="AG10" s="11">
        <v>0.758</v>
      </c>
      <c r="AH10" s="11">
        <v>0.74</v>
      </c>
      <c r="AI10" s="11">
        <v>0.805</v>
      </c>
      <c r="AJ10" s="11">
        <v>0.756</v>
      </c>
      <c r="AK10" s="11">
        <f t="shared" si="3"/>
        <v>0.7746</v>
      </c>
      <c r="AM10" s="13">
        <v>16.0</v>
      </c>
      <c r="AN10" s="11">
        <v>0.00106702</v>
      </c>
      <c r="AO10" s="11">
        <v>0.0559729</v>
      </c>
      <c r="AP10" s="11">
        <v>0.0645933</v>
      </c>
      <c r="AQ10" s="11">
        <v>0.0066954</v>
      </c>
      <c r="AR10" s="11">
        <v>0.134322</v>
      </c>
      <c r="AS10" s="11">
        <v>0.00558275</v>
      </c>
      <c r="AT10" s="11">
        <v>0.159307</v>
      </c>
      <c r="AU10" s="11">
        <v>0.157415</v>
      </c>
      <c r="AV10" s="11">
        <v>0.0182283</v>
      </c>
      <c r="AW10" s="11">
        <v>0.160976</v>
      </c>
      <c r="AX10" s="11">
        <f t="shared" si="4"/>
        <v>0.076415967</v>
      </c>
      <c r="AY10" s="12">
        <v>640.0</v>
      </c>
      <c r="AZ10" s="11">
        <v>0.436</v>
      </c>
      <c r="BA10" s="11">
        <v>0.434</v>
      </c>
      <c r="BB10" s="11">
        <v>0.422</v>
      </c>
      <c r="BC10" s="11">
        <v>0.44</v>
      </c>
      <c r="BD10" s="14">
        <v>0.425</v>
      </c>
      <c r="BE10" s="14">
        <v>0.426</v>
      </c>
      <c r="BF10" s="14">
        <v>0.453</v>
      </c>
      <c r="BG10" s="14">
        <v>0.45</v>
      </c>
      <c r="BH10" s="14">
        <v>0.427</v>
      </c>
      <c r="BI10" s="14">
        <v>0.43</v>
      </c>
      <c r="BJ10" s="11">
        <f t="shared" si="5"/>
        <v>0.4343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</row>
    <row r="11">
      <c r="A11" s="4"/>
      <c r="B11" s="4">
        <v>200.0</v>
      </c>
      <c r="C11" s="11">
        <v>10.6384</v>
      </c>
      <c r="D11" s="11">
        <v>10.6135</v>
      </c>
      <c r="E11" s="11">
        <v>10.6232</v>
      </c>
      <c r="F11" s="11">
        <v>10.7139</v>
      </c>
      <c r="G11" s="11">
        <v>10.6805</v>
      </c>
      <c r="H11" s="11">
        <v>10.7238</v>
      </c>
      <c r="I11" s="11">
        <v>10.6622</v>
      </c>
      <c r="J11" s="11">
        <v>10.6339</v>
      </c>
      <c r="K11" s="11">
        <v>10.6763</v>
      </c>
      <c r="L11" s="11">
        <v>10.6324</v>
      </c>
      <c r="M11" s="11">
        <f t="shared" si="1"/>
        <v>10.65981</v>
      </c>
      <c r="N11" s="4">
        <v>200.0</v>
      </c>
      <c r="O11" s="11">
        <v>6.76867</v>
      </c>
      <c r="P11" s="11">
        <v>6.72615</v>
      </c>
      <c r="Q11" s="11">
        <v>6.73268</v>
      </c>
      <c r="R11" s="11">
        <v>6.75743</v>
      </c>
      <c r="S11" s="11">
        <v>6.70155</v>
      </c>
      <c r="T11" s="11">
        <v>6.71868</v>
      </c>
      <c r="U11" s="11">
        <v>6.66896</v>
      </c>
      <c r="V11" s="11">
        <v>6.7461</v>
      </c>
      <c r="W11" s="11">
        <v>6.68107</v>
      </c>
      <c r="X11" s="11">
        <v>6.68436</v>
      </c>
      <c r="Y11" s="11">
        <f t="shared" si="2"/>
        <v>6.718565</v>
      </c>
      <c r="Z11" s="12">
        <v>5120.0</v>
      </c>
      <c r="AA11" s="11">
        <v>2.044</v>
      </c>
      <c r="AB11" s="11">
        <v>2.058</v>
      </c>
      <c r="AC11" s="11">
        <v>2.012</v>
      </c>
      <c r="AD11" s="11">
        <v>2.027</v>
      </c>
      <c r="AE11" s="11">
        <v>2.088</v>
      </c>
      <c r="AF11" s="11">
        <v>2.151</v>
      </c>
      <c r="AG11" s="11">
        <v>2.043</v>
      </c>
      <c r="AH11" s="11">
        <v>2.0</v>
      </c>
      <c r="AI11" s="11">
        <v>2.04</v>
      </c>
      <c r="AJ11" s="11">
        <v>2.024</v>
      </c>
      <c r="AK11" s="11">
        <f t="shared" si="3"/>
        <v>2.0487</v>
      </c>
      <c r="AL11" s="1">
        <v>20.0</v>
      </c>
      <c r="AM11" s="13">
        <v>1.0</v>
      </c>
      <c r="AN11" s="11">
        <v>6.1318E-4</v>
      </c>
      <c r="AO11" s="11">
        <v>7.16552E-4</v>
      </c>
      <c r="AP11" s="11">
        <v>7.11994E-4</v>
      </c>
      <c r="AQ11" s="11">
        <v>7.13595E-4</v>
      </c>
      <c r="AR11" s="11">
        <v>6.57594E-4</v>
      </c>
      <c r="AS11" s="11">
        <v>7.11072E-4</v>
      </c>
      <c r="AT11" s="11">
        <v>5.24903E-4</v>
      </c>
      <c r="AU11" s="11">
        <v>7.14778E-4</v>
      </c>
      <c r="AV11" s="11">
        <v>6.0212E-4</v>
      </c>
      <c r="AW11" s="11">
        <v>7.06204E-4</v>
      </c>
      <c r="AX11" s="11">
        <f t="shared" si="4"/>
        <v>0.0006671992</v>
      </c>
      <c r="AY11" s="12">
        <v>1280.0</v>
      </c>
      <c r="AZ11" s="11">
        <v>0.523</v>
      </c>
      <c r="BA11" s="11">
        <v>0.496</v>
      </c>
      <c r="BB11" s="11">
        <v>0.508</v>
      </c>
      <c r="BC11" s="11">
        <v>0.516</v>
      </c>
      <c r="BD11" s="14">
        <v>0.515</v>
      </c>
      <c r="BE11" s="14">
        <v>0.531</v>
      </c>
      <c r="BF11" s="14">
        <v>0.512</v>
      </c>
      <c r="BG11" s="14">
        <v>0.501</v>
      </c>
      <c r="BH11" s="14">
        <v>0.5</v>
      </c>
      <c r="BI11" s="14">
        <v>0.517</v>
      </c>
      <c r="BJ11" s="11">
        <f t="shared" si="5"/>
        <v>0.5119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</row>
    <row r="12">
      <c r="A12" s="4"/>
      <c r="B12" s="4">
        <v>300.0</v>
      </c>
      <c r="C12" s="11">
        <v>36.2857</v>
      </c>
      <c r="D12" s="11">
        <v>36.2113</v>
      </c>
      <c r="E12" s="11">
        <v>31.8026</v>
      </c>
      <c r="F12" s="11">
        <v>39.1562</v>
      </c>
      <c r="G12" s="11">
        <v>37.9864</v>
      </c>
      <c r="H12" s="11">
        <v>36.1573</v>
      </c>
      <c r="I12" s="11">
        <v>36.8087</v>
      </c>
      <c r="J12" s="11">
        <v>36.3063</v>
      </c>
      <c r="K12" s="11">
        <v>34.8894</v>
      </c>
      <c r="L12" s="11">
        <v>33.757</v>
      </c>
      <c r="M12" s="11">
        <f t="shared" si="1"/>
        <v>35.93609</v>
      </c>
      <c r="N12" s="4">
        <v>300.0</v>
      </c>
      <c r="O12" s="11">
        <v>22.8441</v>
      </c>
      <c r="P12" s="11">
        <v>22.6566</v>
      </c>
      <c r="Q12" s="11">
        <v>22.6808</v>
      </c>
      <c r="R12" s="11">
        <v>22.9868</v>
      </c>
      <c r="S12" s="11">
        <v>22.5905</v>
      </c>
      <c r="T12" s="11">
        <v>22.7705</v>
      </c>
      <c r="U12" s="11">
        <v>23.0534</v>
      </c>
      <c r="V12" s="11">
        <v>22.7202</v>
      </c>
      <c r="W12" s="11">
        <v>23.2677</v>
      </c>
      <c r="X12" s="11">
        <v>22.7097</v>
      </c>
      <c r="Y12" s="11">
        <f t="shared" si="2"/>
        <v>22.82803</v>
      </c>
      <c r="Z12" s="12">
        <v>10240.0</v>
      </c>
      <c r="AA12" s="11">
        <v>7.089</v>
      </c>
      <c r="AB12" s="11">
        <v>7.21</v>
      </c>
      <c r="AC12" s="11">
        <v>7.095</v>
      </c>
      <c r="AD12" s="11">
        <v>7.147</v>
      </c>
      <c r="AE12" s="11">
        <v>7.153</v>
      </c>
      <c r="AF12" s="11">
        <v>7.019</v>
      </c>
      <c r="AG12" s="11">
        <v>7.149</v>
      </c>
      <c r="AH12" s="11">
        <v>7.062</v>
      </c>
      <c r="AI12" s="11">
        <v>6.998</v>
      </c>
      <c r="AJ12" s="11">
        <v>7.086</v>
      </c>
      <c r="AK12" s="11">
        <f t="shared" si="3"/>
        <v>7.1008</v>
      </c>
      <c r="AM12" s="13">
        <v>2.0</v>
      </c>
      <c r="AN12" s="11">
        <v>4.93506E-4</v>
      </c>
      <c r="AO12" s="11">
        <v>5.42009E-4</v>
      </c>
      <c r="AP12" s="11">
        <v>5.60203E-4</v>
      </c>
      <c r="AQ12" s="11">
        <v>4.83481E-4</v>
      </c>
      <c r="AR12" s="11">
        <v>4.94956E-4</v>
      </c>
      <c r="AS12" s="11">
        <v>4.97918E-4</v>
      </c>
      <c r="AT12" s="11">
        <v>4.75343E-4</v>
      </c>
      <c r="AU12" s="11">
        <v>5.25143E-4</v>
      </c>
      <c r="AV12" s="11">
        <v>4.91731E-4</v>
      </c>
      <c r="AW12" s="11">
        <v>4.99226E-4</v>
      </c>
      <c r="AX12" s="11">
        <f t="shared" si="4"/>
        <v>0.0005063516</v>
      </c>
      <c r="AY12" s="12">
        <v>2560.0</v>
      </c>
      <c r="AZ12" s="11">
        <v>0.794</v>
      </c>
      <c r="BA12" s="11">
        <v>0.794</v>
      </c>
      <c r="BB12" s="11">
        <v>0.788</v>
      </c>
      <c r="BC12" s="11">
        <v>0.796</v>
      </c>
      <c r="BD12" s="14">
        <v>0.793</v>
      </c>
      <c r="BE12" s="14">
        <v>0.761</v>
      </c>
      <c r="BF12" s="14">
        <v>0.785</v>
      </c>
      <c r="BG12" s="14">
        <v>0.746</v>
      </c>
      <c r="BH12" s="14">
        <v>0.767</v>
      </c>
      <c r="BI12" s="14">
        <v>0.768</v>
      </c>
      <c r="BJ12" s="11">
        <f t="shared" si="5"/>
        <v>0.7792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</row>
    <row r="13">
      <c r="A13" s="4"/>
      <c r="B13" s="4">
        <v>400.0</v>
      </c>
      <c r="C13" s="11">
        <v>82.5563</v>
      </c>
      <c r="D13" s="11">
        <v>86.3648</v>
      </c>
      <c r="E13" s="11">
        <v>86.9239</v>
      </c>
      <c r="F13" s="11">
        <v>86.9041</v>
      </c>
      <c r="G13" s="11">
        <v>87.1501</v>
      </c>
      <c r="H13" s="11">
        <v>86.6953</v>
      </c>
      <c r="I13" s="11">
        <v>90.0037</v>
      </c>
      <c r="J13" s="11">
        <v>89.9305</v>
      </c>
      <c r="K13" s="11">
        <v>90.254</v>
      </c>
      <c r="L13" s="11">
        <v>86.7325</v>
      </c>
      <c r="M13" s="11">
        <f t="shared" si="1"/>
        <v>87.35152</v>
      </c>
      <c r="N13" s="4">
        <v>400.0</v>
      </c>
      <c r="O13" s="11">
        <v>53.9495</v>
      </c>
      <c r="P13" s="11">
        <v>54.2927</v>
      </c>
      <c r="Q13" s="11">
        <v>54.8778</v>
      </c>
      <c r="R13" s="11">
        <v>56.8271</v>
      </c>
      <c r="S13" s="11">
        <v>54.6371</v>
      </c>
      <c r="T13" s="11">
        <v>55.6326</v>
      </c>
      <c r="U13" s="11">
        <v>55.0158</v>
      </c>
      <c r="V13" s="11">
        <v>55.1375</v>
      </c>
      <c r="W13" s="11">
        <v>54.5118</v>
      </c>
      <c r="X13" s="11">
        <v>54.5474</v>
      </c>
      <c r="Y13" s="11">
        <f t="shared" si="2"/>
        <v>54.94293</v>
      </c>
      <c r="Z13" s="4">
        <v>20480.0</v>
      </c>
      <c r="AA13" s="11">
        <v>27.226</v>
      </c>
      <c r="AB13" s="11">
        <v>27.581</v>
      </c>
      <c r="AC13" s="11">
        <v>29.548</v>
      </c>
      <c r="AD13" s="11">
        <v>27.15</v>
      </c>
      <c r="AE13" s="11">
        <v>27.514</v>
      </c>
      <c r="AF13" s="11">
        <v>28.167</v>
      </c>
      <c r="AG13" s="11">
        <v>27.174</v>
      </c>
      <c r="AH13" s="11">
        <v>27.154</v>
      </c>
      <c r="AI13" s="11">
        <v>27.171</v>
      </c>
      <c r="AJ13" s="11">
        <v>27.511</v>
      </c>
      <c r="AK13" s="11">
        <f t="shared" si="3"/>
        <v>27.6196</v>
      </c>
      <c r="AM13" s="13">
        <v>4.0</v>
      </c>
      <c r="AN13" s="11">
        <v>4.42564E-4</v>
      </c>
      <c r="AO13" s="11">
        <v>3.67124E-4</v>
      </c>
      <c r="AP13" s="11">
        <v>4.76818E-4</v>
      </c>
      <c r="AQ13" s="11">
        <v>3.69035E-4</v>
      </c>
      <c r="AR13" s="11">
        <v>4.24479E-4</v>
      </c>
      <c r="AS13" s="11">
        <v>3.36973E-4</v>
      </c>
      <c r="AT13" s="11">
        <v>4.63981E-4</v>
      </c>
      <c r="AU13" s="11">
        <v>3.75981E-4</v>
      </c>
      <c r="AV13" s="11">
        <v>4.71467E-4</v>
      </c>
      <c r="AW13" s="11">
        <v>4.4443E-4</v>
      </c>
      <c r="AX13" s="11">
        <f t="shared" si="4"/>
        <v>0.0004172852</v>
      </c>
      <c r="AY13" s="12">
        <v>5120.0</v>
      </c>
      <c r="AZ13" s="11">
        <v>2.053</v>
      </c>
      <c r="BA13" s="11">
        <v>2.009</v>
      </c>
      <c r="BB13" s="11">
        <v>2.006</v>
      </c>
      <c r="BC13" s="11">
        <v>2.064</v>
      </c>
      <c r="BD13" s="14">
        <v>2.057</v>
      </c>
      <c r="BE13" s="14">
        <v>2.032</v>
      </c>
      <c r="BF13" s="14">
        <v>2.03</v>
      </c>
      <c r="BG13" s="14">
        <v>1.979</v>
      </c>
      <c r="BH13" s="14">
        <v>2.03</v>
      </c>
      <c r="BI13" s="14">
        <v>2.004</v>
      </c>
      <c r="BJ13" s="11">
        <f t="shared" si="5"/>
        <v>2.0264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</row>
    <row r="14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  <c r="AA14" s="5"/>
      <c r="AB14" s="5"/>
      <c r="AC14" s="5"/>
      <c r="AD14" s="5"/>
      <c r="AE14" s="5"/>
      <c r="AF14" s="5"/>
      <c r="AH14" s="5"/>
      <c r="AI14" s="5"/>
      <c r="AJ14" s="5"/>
      <c r="AK14" s="5"/>
      <c r="AM14" s="13">
        <v>8.0</v>
      </c>
      <c r="AN14" s="11">
        <v>4.07956E-4</v>
      </c>
      <c r="AO14" s="11">
        <v>3.92352E-4</v>
      </c>
      <c r="AP14" s="11">
        <v>4.75905E-4</v>
      </c>
      <c r="AQ14" s="11">
        <v>4.25491E-4</v>
      </c>
      <c r="AR14" s="11">
        <v>4.82117E-4</v>
      </c>
      <c r="AS14" s="11">
        <v>0.00547485</v>
      </c>
      <c r="AT14" s="11">
        <v>4.51796E-4</v>
      </c>
      <c r="AU14" s="11">
        <v>4.02469E-4</v>
      </c>
      <c r="AV14" s="11">
        <v>4.30807E-4</v>
      </c>
      <c r="AW14" s="11">
        <v>4.14392E-4</v>
      </c>
      <c r="AX14" s="11">
        <f t="shared" si="4"/>
        <v>0.0009358135</v>
      </c>
      <c r="AY14" s="13">
        <v>10240.0</v>
      </c>
      <c r="BA14" s="1" t="s">
        <v>35</v>
      </c>
      <c r="BE14" s="5"/>
      <c r="BF14" s="5"/>
      <c r="BG14" s="5"/>
      <c r="BH14" s="5"/>
      <c r="BI14" s="5"/>
      <c r="BJ14" s="11">
        <v>7.1008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</row>
    <row r="15">
      <c r="A15" s="4"/>
      <c r="B15" s="4"/>
      <c r="C15" s="5"/>
      <c r="D15" s="1" t="s">
        <v>36</v>
      </c>
      <c r="E15" s="1" t="s">
        <v>37</v>
      </c>
      <c r="F15" s="1" t="s">
        <v>38</v>
      </c>
      <c r="G15" s="1" t="s">
        <v>39</v>
      </c>
      <c r="H15" s="5"/>
      <c r="I15" s="5"/>
      <c r="J15" s="5"/>
      <c r="K15" s="5"/>
      <c r="L15" s="5"/>
      <c r="M15" s="5"/>
      <c r="N15" s="4"/>
      <c r="O15" s="5"/>
      <c r="P15" s="1" t="s">
        <v>36</v>
      </c>
      <c r="Q15" s="1" t="s">
        <v>37</v>
      </c>
      <c r="R15" s="1" t="s">
        <v>38</v>
      </c>
      <c r="S15" s="1" t="s">
        <v>39</v>
      </c>
      <c r="T15" s="5"/>
      <c r="U15" s="5"/>
      <c r="V15" s="5"/>
      <c r="W15" s="5"/>
      <c r="X15" s="5"/>
      <c r="Y15" s="5"/>
      <c r="Z15" s="4"/>
      <c r="AA15" s="5"/>
      <c r="AB15" s="1" t="s">
        <v>36</v>
      </c>
      <c r="AC15" s="1" t="s">
        <v>37</v>
      </c>
      <c r="AD15" s="1" t="s">
        <v>38</v>
      </c>
      <c r="AE15" s="1" t="s">
        <v>39</v>
      </c>
      <c r="AG15" s="5"/>
      <c r="AH15" s="5"/>
      <c r="AI15" s="5"/>
      <c r="AJ15" s="5"/>
      <c r="AK15" s="5"/>
      <c r="AM15" s="13">
        <v>10.0</v>
      </c>
      <c r="AN15" s="11">
        <v>5.31594E-4</v>
      </c>
      <c r="AO15" s="11">
        <v>4.33215E-4</v>
      </c>
      <c r="AP15" s="11">
        <v>4.74882E-4</v>
      </c>
      <c r="AQ15" s="11">
        <v>4.80432E-4</v>
      </c>
      <c r="AR15" s="11">
        <v>5.11182E-4</v>
      </c>
      <c r="AS15" s="11">
        <v>5.67817E-4</v>
      </c>
      <c r="AT15" s="11">
        <v>4.03397E-4</v>
      </c>
      <c r="AU15" s="11">
        <v>4.43605E-4</v>
      </c>
      <c r="AV15" s="11">
        <v>4.9462E-4</v>
      </c>
      <c r="AW15" s="11">
        <v>5.21215E-4</v>
      </c>
      <c r="AX15" s="11">
        <f t="shared" si="4"/>
        <v>0.0004861959</v>
      </c>
      <c r="AY15" s="13">
        <v>20480.0</v>
      </c>
      <c r="AZ15" s="5"/>
      <c r="BA15" s="1" t="s">
        <v>36</v>
      </c>
      <c r="BB15" s="1" t="s">
        <v>37</v>
      </c>
      <c r="BC15" s="1" t="s">
        <v>38</v>
      </c>
      <c r="BD15" s="1" t="s">
        <v>39</v>
      </c>
      <c r="BE15" s="5"/>
      <c r="BF15" s="5"/>
      <c r="BG15" s="5"/>
      <c r="BH15" s="5"/>
      <c r="BI15" s="5"/>
      <c r="BJ15" s="11">
        <v>27.619600000000002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</row>
    <row r="16">
      <c r="A16" s="4"/>
      <c r="B16" s="4"/>
      <c r="C16" s="5"/>
      <c r="D16" s="2">
        <v>1.0</v>
      </c>
      <c r="E16" s="1">
        <v>10.0</v>
      </c>
      <c r="F16" s="15">
        <v>0.82665621382945</v>
      </c>
      <c r="G16" s="15">
        <f>1-(((1-F16)*(E16-1))/(E16-D16-1))</f>
        <v>0.8049882406</v>
      </c>
      <c r="H16" s="5"/>
      <c r="I16" s="5"/>
      <c r="J16" s="5"/>
      <c r="K16" s="5"/>
      <c r="L16" s="5"/>
      <c r="M16" s="5"/>
      <c r="N16" s="4"/>
      <c r="O16" s="5"/>
      <c r="P16" s="2">
        <v>1.0</v>
      </c>
      <c r="Q16" s="1">
        <v>10.0</v>
      </c>
      <c r="R16" s="15">
        <v>0.82842149625621</v>
      </c>
      <c r="S16" s="15">
        <f>1-(((1-R16)*(Q16-1))/(Q16-P16-1))</f>
        <v>0.8069741833</v>
      </c>
      <c r="T16" s="5"/>
      <c r="U16" s="5"/>
      <c r="V16" s="5"/>
      <c r="W16" s="5"/>
      <c r="X16" s="5"/>
      <c r="Y16" s="5"/>
      <c r="Z16" s="4"/>
      <c r="AA16" s="5"/>
      <c r="AB16" s="2">
        <v>1.0</v>
      </c>
      <c r="AC16" s="1">
        <v>10.0</v>
      </c>
      <c r="AD16" s="15">
        <v>0.92295931757081</v>
      </c>
      <c r="AE16" s="15">
        <f>1-(((1-AD16)*(AC16-1))/(AC16-AB16-1))</f>
        <v>0.9133292323</v>
      </c>
      <c r="AG16" s="5"/>
      <c r="AH16" s="5"/>
      <c r="AI16" s="5"/>
      <c r="AJ16" s="5"/>
      <c r="AK16" s="5"/>
      <c r="AM16" s="13">
        <v>12.0</v>
      </c>
      <c r="AN16" s="11">
        <v>5.26808E-4</v>
      </c>
      <c r="AO16" s="11">
        <v>4.67636E-4</v>
      </c>
      <c r="AP16" s="11">
        <v>5.31589E-4</v>
      </c>
      <c r="AQ16" s="11">
        <v>4.85045E-4</v>
      </c>
      <c r="AR16" s="11">
        <v>5.47473E-4</v>
      </c>
      <c r="AS16" s="11">
        <v>5.85977E-4</v>
      </c>
      <c r="AT16" s="11">
        <v>5.45257E-4</v>
      </c>
      <c r="AU16" s="11">
        <v>0.00118354</v>
      </c>
      <c r="AV16" s="11">
        <v>5.60963E-4</v>
      </c>
      <c r="AW16" s="11">
        <v>5.74692E-4</v>
      </c>
      <c r="AX16" s="11">
        <f t="shared" si="4"/>
        <v>0.000600898</v>
      </c>
      <c r="AY16" s="5"/>
      <c r="AZ16" s="5"/>
      <c r="BA16" s="2">
        <v>1.0</v>
      </c>
      <c r="BB16" s="1">
        <v>10.0</v>
      </c>
      <c r="BC16" s="15">
        <v>0.91844726443746</v>
      </c>
      <c r="BD16" s="15">
        <f>1-(((1-BC16)*(BB16-1))/(BB16-BA16-1))</f>
        <v>0.9082531725</v>
      </c>
      <c r="BE16" s="16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</row>
    <row r="17">
      <c r="A17" s="4"/>
      <c r="B17" s="4"/>
      <c r="C17" s="5"/>
      <c r="D17" s="2">
        <v>2.0</v>
      </c>
      <c r="F17" s="15">
        <v>0.99415402566888</v>
      </c>
      <c r="G17" s="15">
        <f>1-(((1-F17)*(E16-1))/(E16-D17-1))</f>
        <v>0.9924837473</v>
      </c>
      <c r="M17" s="5"/>
      <c r="N17" s="4"/>
      <c r="P17" s="2">
        <v>2.0</v>
      </c>
      <c r="R17" s="15">
        <v>0.99460073663901</v>
      </c>
      <c r="S17" s="15">
        <f>1-(((1-R17)*(Q16-1))/(Q16-P17-1))</f>
        <v>0.99305809</v>
      </c>
      <c r="T17" s="5"/>
      <c r="U17" s="5"/>
      <c r="V17" s="5"/>
      <c r="W17" s="5"/>
      <c r="X17" s="5"/>
      <c r="Y17" s="5"/>
      <c r="Z17" s="4"/>
      <c r="AA17" s="5"/>
      <c r="AB17" s="2">
        <v>2.0</v>
      </c>
      <c r="AD17" s="15">
        <v>0.99999827047933</v>
      </c>
      <c r="AE17" s="15">
        <f>1-(((1-AD17)*(AC16-1))/(AC16-AB17-1))</f>
        <v>0.9999977763</v>
      </c>
      <c r="AG17" s="5"/>
      <c r="AH17" s="5"/>
      <c r="AI17" s="5"/>
      <c r="AJ17" s="5"/>
      <c r="AK17" s="5"/>
      <c r="AM17" s="13">
        <v>16.0</v>
      </c>
      <c r="AN17" s="11">
        <v>0.00602084</v>
      </c>
      <c r="AO17" s="11">
        <v>0.0103935</v>
      </c>
      <c r="AP17" s="11">
        <v>0.0540969</v>
      </c>
      <c r="AQ17" s="11">
        <v>0.0158781</v>
      </c>
      <c r="AR17" s="11">
        <v>0.05939</v>
      </c>
      <c r="AS17" s="11">
        <v>0.209316</v>
      </c>
      <c r="AT17" s="11">
        <v>0.0171694</v>
      </c>
      <c r="AU17" s="11">
        <v>0.00313928</v>
      </c>
      <c r="AV17" s="11">
        <v>0.00580262</v>
      </c>
      <c r="AW17" s="11">
        <v>0.150413</v>
      </c>
      <c r="AX17" s="11">
        <f t="shared" si="4"/>
        <v>0.053161964</v>
      </c>
      <c r="AY17" s="5"/>
      <c r="AZ17" s="5"/>
      <c r="BA17" s="2">
        <v>2.0</v>
      </c>
      <c r="BC17" s="15">
        <v>0.99998629695372</v>
      </c>
      <c r="BD17" s="15">
        <f>1-(((1-BC17)*(BB16-1))/(BB16-BA17-1))</f>
        <v>0.9999823818</v>
      </c>
      <c r="BE17" s="14">
        <f>1-BC17</f>
        <v>0.00001370304628</v>
      </c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</row>
    <row r="18">
      <c r="A18" s="4"/>
      <c r="B18" s="4"/>
      <c r="D18" s="2">
        <v>3.0</v>
      </c>
      <c r="F18" s="15">
        <v>0.99998729975599</v>
      </c>
      <c r="G18" s="15">
        <f>1-(((1-F18)*(E16-1))/(E16-D18-1))</f>
        <v>0.9999809496</v>
      </c>
      <c r="H18" s="5"/>
      <c r="I18" s="5"/>
      <c r="J18" s="5"/>
      <c r="K18" s="5"/>
      <c r="L18" s="5"/>
      <c r="N18" s="4"/>
      <c r="P18" s="2">
        <v>3.0</v>
      </c>
      <c r="R18" s="15">
        <v>0.99999619940194</v>
      </c>
      <c r="S18" s="15">
        <f>1-(((1-R18)*(Q16-1))/(Q16-P18-1))</f>
        <v>0.9999942991</v>
      </c>
      <c r="T18" s="5"/>
      <c r="U18" s="5"/>
      <c r="V18" s="5"/>
      <c r="W18" s="5"/>
      <c r="X18" s="5"/>
      <c r="Y18" s="5"/>
      <c r="Z18" s="4"/>
      <c r="AA18" s="5"/>
      <c r="AB18" s="2">
        <v>3.0</v>
      </c>
      <c r="AD18" s="15">
        <v>0.99999856244187</v>
      </c>
      <c r="AE18" s="15">
        <f>1-(((1-AD18)*(AC16-1))/(AC16-AB18-1))</f>
        <v>0.9999978437</v>
      </c>
      <c r="AG18" s="5"/>
      <c r="AH18" s="5"/>
      <c r="AI18" s="5"/>
      <c r="AJ18" s="5"/>
      <c r="AK18" s="5"/>
      <c r="AL18" s="1">
        <v>40.0</v>
      </c>
      <c r="AM18" s="13">
        <v>1.0</v>
      </c>
      <c r="AN18" s="11">
        <v>0.00419134</v>
      </c>
      <c r="AO18" s="11">
        <v>0.00482729</v>
      </c>
      <c r="AP18" s="11">
        <v>0.00523005</v>
      </c>
      <c r="AQ18" s="11">
        <v>0.00524861</v>
      </c>
      <c r="AR18" s="11">
        <v>0.00524952</v>
      </c>
      <c r="AS18" s="11">
        <v>0.00524553</v>
      </c>
      <c r="AT18" s="11">
        <v>0.0052272</v>
      </c>
      <c r="AU18" s="11">
        <v>0.00492829</v>
      </c>
      <c r="AV18" s="11">
        <v>0.00523606</v>
      </c>
      <c r="AW18" s="11">
        <v>0.00523492</v>
      </c>
      <c r="AX18" s="11">
        <f t="shared" si="4"/>
        <v>0.005061881</v>
      </c>
      <c r="AY18" s="5"/>
      <c r="AZ18" s="5"/>
      <c r="BA18" s="2">
        <v>3.0</v>
      </c>
      <c r="BC18" s="15">
        <v>0.99998841779662</v>
      </c>
      <c r="BD18" s="15">
        <f>1-(((1-BC18)*(BB16-1))/(BB16-BA18-1))</f>
        <v>0.9999826267</v>
      </c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</row>
    <row r="19">
      <c r="H19" s="17"/>
      <c r="S19" s="5"/>
      <c r="T19" s="5"/>
      <c r="U19" s="5"/>
      <c r="V19" s="5"/>
      <c r="W19" s="5"/>
      <c r="X19" s="5"/>
      <c r="Y19" s="5"/>
      <c r="AA19" s="5"/>
      <c r="AE19" s="5"/>
      <c r="AG19" s="5"/>
      <c r="AH19" s="5"/>
      <c r="AI19" s="5"/>
      <c r="AJ19" s="5"/>
      <c r="AK19" s="5"/>
      <c r="AM19" s="13">
        <v>2.0</v>
      </c>
      <c r="AN19" s="11">
        <v>0.00280481</v>
      </c>
      <c r="AO19" s="11">
        <v>0.00293078</v>
      </c>
      <c r="AP19" s="11">
        <v>0.00276448</v>
      </c>
      <c r="AQ19" s="11">
        <v>0.00284653</v>
      </c>
      <c r="AR19" s="11">
        <v>0.00281196</v>
      </c>
      <c r="AS19" s="11">
        <v>0.0028728</v>
      </c>
      <c r="AT19" s="11">
        <v>0.00285534</v>
      </c>
      <c r="AU19" s="11">
        <v>0.00279499</v>
      </c>
      <c r="AV19" s="11">
        <v>0.00280465</v>
      </c>
      <c r="AW19" s="11">
        <v>0.00283043</v>
      </c>
      <c r="AX19" s="11">
        <f t="shared" si="4"/>
        <v>0.002831677</v>
      </c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</row>
    <row r="20">
      <c r="A20" s="7"/>
      <c r="B20" s="7"/>
      <c r="C20" s="7"/>
      <c r="D20" s="7"/>
      <c r="E20" s="7"/>
      <c r="F20" s="7"/>
      <c r="G20" s="7"/>
      <c r="H20" s="18"/>
      <c r="I20" s="7"/>
      <c r="J20" s="7"/>
      <c r="K20" s="7"/>
      <c r="L20" s="7"/>
      <c r="M20" s="7"/>
      <c r="N20" s="7"/>
      <c r="P20" s="7"/>
      <c r="Q20" s="7"/>
      <c r="R20" s="5"/>
      <c r="S20" s="5"/>
      <c r="AI20" s="7"/>
      <c r="AJ20" s="7"/>
      <c r="AK20" s="7"/>
      <c r="AM20" s="13">
        <v>4.0</v>
      </c>
      <c r="AN20" s="11">
        <v>0.00162234</v>
      </c>
      <c r="AO20" s="11">
        <v>0.00161204</v>
      </c>
      <c r="AP20" s="11">
        <v>0.00172174</v>
      </c>
      <c r="AQ20" s="11">
        <v>0.00158706</v>
      </c>
      <c r="AR20" s="11">
        <v>0.00169563</v>
      </c>
      <c r="AS20" s="11">
        <v>0.0016309</v>
      </c>
      <c r="AT20" s="11">
        <v>0.00161522</v>
      </c>
      <c r="AU20" s="11">
        <v>0.00163227</v>
      </c>
      <c r="AV20" s="11">
        <v>0.00167458</v>
      </c>
      <c r="AW20" s="11">
        <v>0.00165145</v>
      </c>
      <c r="AX20" s="11">
        <f t="shared" si="4"/>
        <v>0.001644323</v>
      </c>
      <c r="AY20" s="9" t="s">
        <v>0</v>
      </c>
      <c r="BI20" s="2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P21" s="7"/>
      <c r="Q21" s="7"/>
      <c r="R21" s="7"/>
      <c r="S21" s="5"/>
      <c r="AI21" s="7"/>
      <c r="AJ21" s="7"/>
      <c r="AK21" s="7"/>
      <c r="AM21" s="13">
        <v>8.0</v>
      </c>
      <c r="AN21" s="11">
        <v>0.00111022</v>
      </c>
      <c r="AO21" s="11">
        <v>0.00107972</v>
      </c>
      <c r="AP21" s="11">
        <v>0.00114627</v>
      </c>
      <c r="AQ21" s="11">
        <v>0.00104844</v>
      </c>
      <c r="AR21" s="11">
        <v>0.00104609</v>
      </c>
      <c r="AS21" s="11">
        <v>0.00120164</v>
      </c>
      <c r="AT21" s="11">
        <v>0.170962</v>
      </c>
      <c r="AU21" s="11">
        <v>0.0010394</v>
      </c>
      <c r="AV21" s="11">
        <v>0.00114246</v>
      </c>
      <c r="AW21" s="11">
        <v>0.001106</v>
      </c>
      <c r="AX21" s="11">
        <f t="shared" si="4"/>
        <v>0.018088224</v>
      </c>
      <c r="AY21" s="10" t="s">
        <v>33</v>
      </c>
      <c r="AZ21" s="2" t="s">
        <v>2</v>
      </c>
      <c r="BG21" s="1" t="s">
        <v>40</v>
      </c>
      <c r="BH21" s="1" t="s">
        <v>41</v>
      </c>
      <c r="BI21" s="2"/>
    </row>
    <row r="22">
      <c r="A22" s="7"/>
      <c r="B22" s="7"/>
      <c r="C22" s="7"/>
      <c r="D22" s="7"/>
      <c r="H22" s="7"/>
      <c r="L22" s="7"/>
      <c r="M22" s="7"/>
      <c r="N22" s="7"/>
      <c r="P22" s="7"/>
      <c r="Q22" s="7"/>
      <c r="R22" s="5"/>
      <c r="AI22" s="7"/>
      <c r="AJ22" s="7"/>
      <c r="AK22" s="7"/>
      <c r="AM22" s="13">
        <v>10.0</v>
      </c>
      <c r="AN22" s="11">
        <v>0.0010677</v>
      </c>
      <c r="AO22" s="11">
        <v>0.00110551</v>
      </c>
      <c r="AP22" s="11">
        <v>9.94551E-4</v>
      </c>
      <c r="AQ22" s="11">
        <v>0.00107095</v>
      </c>
      <c r="AR22" s="11">
        <v>0.00107631</v>
      </c>
      <c r="AS22" s="11">
        <v>0.00112032</v>
      </c>
      <c r="AT22" s="11">
        <v>9.81E-4</v>
      </c>
      <c r="AU22" s="11">
        <v>0.00100742</v>
      </c>
      <c r="AV22" s="11">
        <v>9.83884E-4</v>
      </c>
      <c r="AW22" s="11">
        <v>0.00108378</v>
      </c>
      <c r="AX22" s="11">
        <f t="shared" si="4"/>
        <v>0.0010491425</v>
      </c>
      <c r="AZ22" s="4">
        <v>1.0</v>
      </c>
      <c r="BA22" s="4">
        <v>2.0</v>
      </c>
      <c r="BB22" s="4">
        <v>4.0</v>
      </c>
      <c r="BC22" s="4">
        <v>8.0</v>
      </c>
      <c r="BD22" s="4">
        <v>10.0</v>
      </c>
      <c r="BE22" s="4">
        <v>12.0</v>
      </c>
      <c r="BF22" s="4">
        <v>16.0</v>
      </c>
      <c r="BI22" s="4"/>
    </row>
    <row r="23">
      <c r="A23" s="7"/>
      <c r="B23" s="7"/>
      <c r="C23" s="7"/>
      <c r="D23" s="7"/>
      <c r="H23" s="7"/>
      <c r="L23" s="7"/>
      <c r="M23" s="7"/>
      <c r="N23" s="7"/>
      <c r="P23" s="7"/>
      <c r="Q23" s="7"/>
      <c r="R23" s="5"/>
      <c r="AI23" s="7"/>
      <c r="AJ23" s="7"/>
      <c r="AK23" s="7"/>
      <c r="AM23" s="13">
        <v>12.0</v>
      </c>
      <c r="AN23" s="11">
        <v>9.54417E-4</v>
      </c>
      <c r="AO23" s="11">
        <v>9.69553E-4</v>
      </c>
      <c r="AP23" s="11">
        <v>0.00105582</v>
      </c>
      <c r="AQ23" s="11">
        <v>9.73719E-4</v>
      </c>
      <c r="AR23" s="11">
        <v>9.62761E-4</v>
      </c>
      <c r="AS23" s="11">
        <v>9.481E-4</v>
      </c>
      <c r="AT23" s="11">
        <v>9.75448E-4</v>
      </c>
      <c r="AU23" s="11">
        <v>0.00101375</v>
      </c>
      <c r="AV23" s="11">
        <v>0.00105881</v>
      </c>
      <c r="AW23" s="11">
        <v>0.00101781</v>
      </c>
      <c r="AX23" s="11">
        <f t="shared" si="4"/>
        <v>0.0009930188</v>
      </c>
      <c r="AY23" s="13">
        <v>10.0</v>
      </c>
      <c r="AZ23" s="14">
        <f t="shared" ref="AZ23:BF23" si="6">INDEX($AX$4:$AX$73,ROW($A1)*7+COLUMN(A$1)-7,0)</f>
        <v>0.00011084415</v>
      </c>
      <c r="BA23" s="14">
        <f t="shared" si="6"/>
        <v>0.0002172452</v>
      </c>
      <c r="BB23" s="14">
        <f t="shared" si="6"/>
        <v>0.000229711</v>
      </c>
      <c r="BC23" s="14">
        <f t="shared" si="6"/>
        <v>0.0003462447</v>
      </c>
      <c r="BD23" s="14">
        <f t="shared" si="6"/>
        <v>0.0006458862</v>
      </c>
      <c r="BE23" s="14">
        <f t="shared" si="6"/>
        <v>0.0027428511</v>
      </c>
      <c r="BF23" s="14">
        <f t="shared" si="6"/>
        <v>0.076415967</v>
      </c>
      <c r="BG23" s="14">
        <f t="shared" ref="BG23:BG32" si="8">SUM(AZ23:BF23)</f>
        <v>0.08070874935</v>
      </c>
      <c r="BI23" s="19"/>
    </row>
    <row r="24">
      <c r="A24" s="7"/>
      <c r="B24" s="7"/>
      <c r="C24" s="7"/>
      <c r="D24" s="7"/>
      <c r="P24" s="7"/>
      <c r="AI24" s="7"/>
      <c r="AJ24" s="7"/>
      <c r="AK24" s="7"/>
      <c r="AM24" s="13">
        <v>16.0</v>
      </c>
      <c r="AN24" s="11">
        <v>0.0289041</v>
      </c>
      <c r="AO24" s="11">
        <v>0.00209626</v>
      </c>
      <c r="AP24" s="11">
        <v>0.0514631</v>
      </c>
      <c r="AQ24" s="11">
        <v>0.0117149</v>
      </c>
      <c r="AR24" s="11">
        <v>0.00212355</v>
      </c>
      <c r="AS24" s="11">
        <v>0.00248094</v>
      </c>
      <c r="AT24" s="11">
        <v>0.0353096</v>
      </c>
      <c r="AU24" s="11">
        <v>0.0281035</v>
      </c>
      <c r="AV24" s="11">
        <v>0.00313254</v>
      </c>
      <c r="AW24" s="11">
        <v>0.0337829</v>
      </c>
      <c r="AX24" s="11">
        <f t="shared" si="4"/>
        <v>0.019911139</v>
      </c>
      <c r="AY24" s="13">
        <v>20.0</v>
      </c>
      <c r="AZ24" s="14">
        <f t="shared" ref="AZ24:BF24" si="7">INDEX($AX$4:$AX$73,ROW($A2)*7+COLUMN(A$1)-7,0)</f>
        <v>0.0006671992</v>
      </c>
      <c r="BA24" s="14">
        <f t="shared" si="7"/>
        <v>0.0005063516</v>
      </c>
      <c r="BB24" s="14">
        <f t="shared" si="7"/>
        <v>0.0004172852</v>
      </c>
      <c r="BC24" s="14">
        <f t="shared" si="7"/>
        <v>0.0009358135</v>
      </c>
      <c r="BD24" s="14">
        <f t="shared" si="7"/>
        <v>0.0004861959</v>
      </c>
      <c r="BE24" s="14">
        <f t="shared" si="7"/>
        <v>0.000600898</v>
      </c>
      <c r="BF24" s="14">
        <f t="shared" si="7"/>
        <v>0.053161964</v>
      </c>
      <c r="BG24" s="14">
        <f t="shared" si="8"/>
        <v>0.0567757074</v>
      </c>
      <c r="BH24" s="7">
        <f t="shared" ref="BH24:BH32" si="10">BG24/BG23</f>
        <v>0.703464096</v>
      </c>
      <c r="BI24" s="19"/>
    </row>
    <row r="25">
      <c r="A25" s="7"/>
      <c r="B25" s="7"/>
      <c r="C25" s="7"/>
      <c r="D25" s="7"/>
      <c r="P25" s="7"/>
      <c r="AI25" s="7"/>
      <c r="AJ25" s="7"/>
      <c r="AK25" s="7"/>
      <c r="AL25" s="1">
        <v>80.0</v>
      </c>
      <c r="AM25" s="13">
        <v>1.0</v>
      </c>
      <c r="AN25" s="11">
        <v>0.0346236</v>
      </c>
      <c r="AO25" s="11">
        <v>0.0320486</v>
      </c>
      <c r="AP25" s="11">
        <v>0.0341014</v>
      </c>
      <c r="AQ25" s="11">
        <v>0.0346179</v>
      </c>
      <c r="AR25" s="11">
        <v>0.0365115</v>
      </c>
      <c r="AS25" s="11">
        <v>0.0365606</v>
      </c>
      <c r="AT25" s="11">
        <v>0.036596</v>
      </c>
      <c r="AU25" s="11">
        <v>0.0364204</v>
      </c>
      <c r="AV25" s="11">
        <v>0.0343313</v>
      </c>
      <c r="AW25" s="11">
        <v>0.0355987</v>
      </c>
      <c r="AX25" s="11">
        <f t="shared" si="4"/>
        <v>0.035141</v>
      </c>
      <c r="AY25" s="12">
        <v>40.0</v>
      </c>
      <c r="AZ25" s="14">
        <f t="shared" ref="AZ25:BF25" si="9">INDEX($AX$4:$AX$73,ROW($A3)*7+COLUMN(A$1)-7,0)</f>
        <v>0.005061881</v>
      </c>
      <c r="BA25" s="14">
        <f t="shared" si="9"/>
        <v>0.002831677</v>
      </c>
      <c r="BB25" s="14">
        <f t="shared" si="9"/>
        <v>0.001644323</v>
      </c>
      <c r="BC25" s="14">
        <f t="shared" si="9"/>
        <v>0.018088224</v>
      </c>
      <c r="BD25" s="14">
        <f t="shared" si="9"/>
        <v>0.0010491425</v>
      </c>
      <c r="BE25" s="14">
        <f t="shared" si="9"/>
        <v>0.0009930188</v>
      </c>
      <c r="BF25" s="14">
        <f t="shared" si="9"/>
        <v>0.019911139</v>
      </c>
      <c r="BG25" s="14">
        <f t="shared" si="8"/>
        <v>0.0495794053</v>
      </c>
      <c r="BH25" s="7">
        <f t="shared" si="10"/>
        <v>0.8732503314</v>
      </c>
      <c r="BI25" s="19"/>
    </row>
    <row r="26">
      <c r="A26" s="7"/>
      <c r="B26" s="7"/>
      <c r="C26" s="7"/>
      <c r="D26" s="7"/>
      <c r="P26" s="7"/>
      <c r="AI26" s="7"/>
      <c r="AJ26" s="7"/>
      <c r="AK26" s="7"/>
      <c r="AM26" s="13">
        <v>2.0</v>
      </c>
      <c r="AN26" s="11">
        <v>0.0198963</v>
      </c>
      <c r="AO26" s="11">
        <v>0.0198349</v>
      </c>
      <c r="AP26" s="11">
        <v>0.0202053</v>
      </c>
      <c r="AQ26" s="11">
        <v>0.0201568</v>
      </c>
      <c r="AR26" s="11">
        <v>0.0197099</v>
      </c>
      <c r="AS26" s="11">
        <v>0.0200216</v>
      </c>
      <c r="AT26" s="11">
        <v>0.0201605</v>
      </c>
      <c r="AU26" s="11">
        <v>0.0201573</v>
      </c>
      <c r="AV26" s="11">
        <v>0.0201533</v>
      </c>
      <c r="AW26" s="11">
        <v>0.0198192</v>
      </c>
      <c r="AX26" s="11">
        <f t="shared" si="4"/>
        <v>0.02001151</v>
      </c>
      <c r="AY26" s="12">
        <v>80.0</v>
      </c>
      <c r="AZ26" s="14">
        <f t="shared" ref="AZ26:BF26" si="11">INDEX($AX$4:$AX$73,ROW($A4)*7+COLUMN(A$1)-7,0)</f>
        <v>0.035141</v>
      </c>
      <c r="BA26" s="14">
        <f t="shared" si="11"/>
        <v>0.02001151</v>
      </c>
      <c r="BB26" s="14">
        <f t="shared" si="11"/>
        <v>0.01077207</v>
      </c>
      <c r="BC26" s="14">
        <f t="shared" si="11"/>
        <v>0.005835335</v>
      </c>
      <c r="BD26" s="14">
        <f t="shared" si="11"/>
        <v>0.004869682</v>
      </c>
      <c r="BE26" s="14">
        <f t="shared" si="11"/>
        <v>0.004243631</v>
      </c>
      <c r="BF26" s="14">
        <f t="shared" si="11"/>
        <v>0.115061227</v>
      </c>
      <c r="BG26" s="14">
        <f t="shared" si="8"/>
        <v>0.195934455</v>
      </c>
      <c r="BH26" s="7">
        <f t="shared" si="10"/>
        <v>3.951932336</v>
      </c>
      <c r="BI26" s="19"/>
    </row>
    <row r="27">
      <c r="A27" s="7"/>
      <c r="B27" s="7"/>
      <c r="C27" s="7"/>
      <c r="D27" s="7"/>
      <c r="P27" s="7"/>
      <c r="AI27" s="7"/>
      <c r="AJ27" s="7"/>
      <c r="AK27" s="7"/>
      <c r="AM27" s="13">
        <v>4.0</v>
      </c>
      <c r="AN27" s="11">
        <v>0.010732</v>
      </c>
      <c r="AO27" s="11">
        <v>0.0107365</v>
      </c>
      <c r="AP27" s="11">
        <v>0.0107064</v>
      </c>
      <c r="AQ27" s="11">
        <v>0.0108131</v>
      </c>
      <c r="AR27" s="11">
        <v>0.0107909</v>
      </c>
      <c r="AS27" s="11">
        <v>0.0108037</v>
      </c>
      <c r="AT27" s="11">
        <v>0.0107957</v>
      </c>
      <c r="AU27" s="11">
        <v>0.0108392</v>
      </c>
      <c r="AV27" s="11">
        <v>0.0107877</v>
      </c>
      <c r="AW27" s="11">
        <v>0.0107155</v>
      </c>
      <c r="AX27" s="11">
        <f t="shared" si="4"/>
        <v>0.01077207</v>
      </c>
      <c r="AY27" s="12">
        <v>160.0</v>
      </c>
      <c r="AZ27" s="14">
        <f t="shared" ref="AZ27:BF27" si="12">INDEX($AX$4:$AX$73,ROW($A5)*7+COLUMN(A$1)-7,0)</f>
        <v>0.196604</v>
      </c>
      <c r="BA27" s="14">
        <f t="shared" si="12"/>
        <v>0.1187983</v>
      </c>
      <c r="BB27" s="14">
        <f t="shared" si="12"/>
        <v>0.06873983</v>
      </c>
      <c r="BC27" s="14">
        <f t="shared" si="12"/>
        <v>0.03832426</v>
      </c>
      <c r="BD27" s="14">
        <f t="shared" si="12"/>
        <v>0.03953476</v>
      </c>
      <c r="BE27" s="14">
        <f t="shared" si="12"/>
        <v>0.02721909</v>
      </c>
      <c r="BF27" s="14">
        <f t="shared" si="12"/>
        <v>0.05517956</v>
      </c>
      <c r="BG27" s="14">
        <f t="shared" si="8"/>
        <v>0.5443998</v>
      </c>
      <c r="BH27" s="7">
        <f t="shared" si="10"/>
        <v>2.77847916</v>
      </c>
      <c r="BI27" s="19"/>
    </row>
    <row r="28">
      <c r="A28" s="7"/>
      <c r="B28" s="7"/>
      <c r="C28" s="7"/>
      <c r="D28" s="7"/>
      <c r="P28" s="7"/>
      <c r="AI28" s="7"/>
      <c r="AJ28" s="7"/>
      <c r="AK28" s="7"/>
      <c r="AM28" s="13">
        <v>8.0</v>
      </c>
      <c r="AN28" s="11">
        <v>0.00576337</v>
      </c>
      <c r="AO28" s="11">
        <v>0.00574298</v>
      </c>
      <c r="AP28" s="11">
        <v>0.00576879</v>
      </c>
      <c r="AQ28" s="11">
        <v>0.00595464</v>
      </c>
      <c r="AR28" s="11">
        <v>0.00586623</v>
      </c>
      <c r="AS28" s="11">
        <v>0.00589783</v>
      </c>
      <c r="AT28" s="11">
        <v>0.00587043</v>
      </c>
      <c r="AU28" s="11">
        <v>0.00588836</v>
      </c>
      <c r="AV28" s="11">
        <v>0.00584521</v>
      </c>
      <c r="AW28" s="11">
        <v>0.00575551</v>
      </c>
      <c r="AX28" s="11">
        <f t="shared" si="4"/>
        <v>0.005835335</v>
      </c>
      <c r="AY28" s="12">
        <v>320.0</v>
      </c>
      <c r="AZ28" s="14">
        <f t="shared" ref="AZ28:BF28" si="13">INDEX($AX$4:$AX$73,ROW($A6)*7+COLUMN(A$1)-7,0)</f>
        <v>1.130381</v>
      </c>
      <c r="BA28" s="14">
        <f t="shared" si="13"/>
        <v>0.600431</v>
      </c>
      <c r="BB28" s="14">
        <f t="shared" si="13"/>
        <v>0.3270228</v>
      </c>
      <c r="BC28" s="14">
        <f t="shared" si="13"/>
        <v>0.1947279</v>
      </c>
      <c r="BD28" s="14">
        <f t="shared" si="13"/>
        <v>0.166869</v>
      </c>
      <c r="BE28" s="14">
        <f t="shared" si="13"/>
        <v>0.1487767</v>
      </c>
      <c r="BF28" s="14">
        <f t="shared" si="13"/>
        <v>0.1982888</v>
      </c>
      <c r="BG28" s="14">
        <f t="shared" si="8"/>
        <v>2.7664972</v>
      </c>
      <c r="BH28" s="7">
        <f t="shared" si="10"/>
        <v>5.08173809</v>
      </c>
      <c r="BI28" s="19"/>
    </row>
    <row r="29">
      <c r="A29" s="7"/>
      <c r="B29" s="7"/>
      <c r="C29" s="7"/>
      <c r="D29" s="7"/>
      <c r="O29" s="7"/>
      <c r="P29" s="7"/>
      <c r="AI29" s="7"/>
      <c r="AJ29" s="7"/>
      <c r="AK29" s="7"/>
      <c r="AM29" s="13">
        <v>10.0</v>
      </c>
      <c r="AN29" s="11">
        <v>0.00481044</v>
      </c>
      <c r="AO29" s="11">
        <v>0.00492705</v>
      </c>
      <c r="AP29" s="11">
        <v>0.00489097</v>
      </c>
      <c r="AQ29" s="11">
        <v>0.00479279</v>
      </c>
      <c r="AR29" s="11">
        <v>0.00491904</v>
      </c>
      <c r="AS29" s="11">
        <v>0.00476408</v>
      </c>
      <c r="AT29" s="11">
        <v>0.00487193</v>
      </c>
      <c r="AU29" s="11">
        <v>0.00483561</v>
      </c>
      <c r="AV29" s="11">
        <v>0.0049538</v>
      </c>
      <c r="AW29" s="11">
        <v>0.00493111</v>
      </c>
      <c r="AX29" s="11">
        <f t="shared" si="4"/>
        <v>0.004869682</v>
      </c>
      <c r="AY29" s="12">
        <v>640.0</v>
      </c>
      <c r="AZ29" s="14">
        <f t="shared" ref="AZ29:BF29" si="14">INDEX($AX$4:$AX$73,ROW($A7)*7+COLUMN(A$1)-7,0)</f>
        <v>8.556604</v>
      </c>
      <c r="BA29" s="14">
        <f t="shared" si="14"/>
        <v>4.333323</v>
      </c>
      <c r="BB29" s="14">
        <f t="shared" si="14"/>
        <v>2.222403</v>
      </c>
      <c r="BC29" s="14">
        <f t="shared" si="14"/>
        <v>1.145941</v>
      </c>
      <c r="BD29" s="14">
        <f t="shared" si="14"/>
        <v>0.9198491</v>
      </c>
      <c r="BE29" s="14">
        <f t="shared" si="14"/>
        <v>0.7780479</v>
      </c>
      <c r="BF29" s="14">
        <f t="shared" si="14"/>
        <v>0.6172479</v>
      </c>
      <c r="BG29" s="14">
        <f t="shared" si="8"/>
        <v>18.5734159</v>
      </c>
      <c r="BH29" s="7">
        <f t="shared" si="10"/>
        <v>6.713694089</v>
      </c>
      <c r="BI29" s="19"/>
    </row>
    <row r="30">
      <c r="A30" s="7"/>
      <c r="B30" s="7"/>
      <c r="C30" s="7"/>
      <c r="D30" s="7"/>
      <c r="O30" s="7"/>
      <c r="P30" s="7"/>
      <c r="AI30" s="7"/>
      <c r="AJ30" s="7"/>
      <c r="AK30" s="7"/>
      <c r="AM30" s="13">
        <v>12.0</v>
      </c>
      <c r="AN30" s="11">
        <v>0.00416641</v>
      </c>
      <c r="AO30" s="11">
        <v>0.00431143</v>
      </c>
      <c r="AP30" s="11">
        <v>0.00417488</v>
      </c>
      <c r="AQ30" s="11">
        <v>0.00430214</v>
      </c>
      <c r="AR30" s="11">
        <v>0.00429806</v>
      </c>
      <c r="AS30" s="11">
        <v>0.0041905</v>
      </c>
      <c r="AT30" s="11">
        <v>0.00419925</v>
      </c>
      <c r="AU30" s="11">
        <v>0.00435757</v>
      </c>
      <c r="AV30" s="11">
        <v>0.00428342</v>
      </c>
      <c r="AW30" s="11">
        <v>0.00415265</v>
      </c>
      <c r="AX30" s="11">
        <f t="shared" si="4"/>
        <v>0.004243631</v>
      </c>
      <c r="AY30" s="12">
        <v>1280.0</v>
      </c>
      <c r="AZ30" s="14">
        <f t="shared" ref="AZ30:BF30" si="15">INDEX($AX$4:$AX$73,ROW($A8)*7+COLUMN(A$1)-7,0)</f>
        <v>67.90027</v>
      </c>
      <c r="BA30" s="14">
        <f t="shared" si="15"/>
        <v>34.05162</v>
      </c>
      <c r="BB30" s="14">
        <f t="shared" si="15"/>
        <v>17.10201</v>
      </c>
      <c r="BC30" s="14">
        <f t="shared" si="15"/>
        <v>8.628121</v>
      </c>
      <c r="BD30" s="14">
        <f t="shared" si="15"/>
        <v>6.913016</v>
      </c>
      <c r="BE30" s="14">
        <f t="shared" si="15"/>
        <v>5.780104</v>
      </c>
      <c r="BF30" s="14">
        <f t="shared" si="15"/>
        <v>4.419781</v>
      </c>
      <c r="BG30" s="14">
        <f t="shared" si="8"/>
        <v>144.794922</v>
      </c>
      <c r="BH30" s="7">
        <f t="shared" si="10"/>
        <v>7.795815416</v>
      </c>
      <c r="BI30" s="19"/>
    </row>
    <row r="31">
      <c r="A31" s="7"/>
      <c r="B31" s="7"/>
      <c r="C31" s="7"/>
      <c r="D31" s="7"/>
      <c r="O31" s="7"/>
      <c r="P31" s="7"/>
      <c r="AI31" s="7"/>
      <c r="AJ31" s="7"/>
      <c r="AK31" s="7"/>
      <c r="AM31" s="13">
        <v>16.0</v>
      </c>
      <c r="AN31" s="11">
        <v>0.00367227</v>
      </c>
      <c r="AO31" s="11">
        <v>0.00356937</v>
      </c>
      <c r="AP31" s="11">
        <v>0.00439222</v>
      </c>
      <c r="AQ31" s="11">
        <v>0.00357486</v>
      </c>
      <c r="AR31" s="11">
        <v>0.840989</v>
      </c>
      <c r="AS31" s="11">
        <v>0.0299953</v>
      </c>
      <c r="AT31" s="11">
        <v>0.00385035</v>
      </c>
      <c r="AU31" s="11">
        <v>0.0339283</v>
      </c>
      <c r="AV31" s="11">
        <v>0.213127</v>
      </c>
      <c r="AW31" s="11">
        <v>0.0135136</v>
      </c>
      <c r="AX31" s="11">
        <f t="shared" si="4"/>
        <v>0.115061227</v>
      </c>
      <c r="AY31" s="12">
        <v>2560.0</v>
      </c>
      <c r="AZ31" s="14">
        <f t="shared" ref="AZ31:BF31" si="16">INDEX($AX$4:$AX$73,ROW($A9)*7+COLUMN(A$1)-7,0)</f>
        <v>542.4744</v>
      </c>
      <c r="BA31" s="14">
        <f t="shared" si="16"/>
        <v>271.4732</v>
      </c>
      <c r="BB31" s="14">
        <f t="shared" si="16"/>
        <v>135.9695</v>
      </c>
      <c r="BC31" s="14">
        <f t="shared" si="16"/>
        <v>65.19148</v>
      </c>
      <c r="BD31" s="14">
        <f t="shared" si="16"/>
        <v>54.6419</v>
      </c>
      <c r="BE31" s="14">
        <f t="shared" si="16"/>
        <v>45.55773</v>
      </c>
      <c r="BF31" s="14">
        <f t="shared" si="16"/>
        <v>35.75147</v>
      </c>
      <c r="BG31" s="14">
        <f t="shared" si="8"/>
        <v>1151.05968</v>
      </c>
      <c r="BH31" s="7">
        <f t="shared" si="10"/>
        <v>7.949585967</v>
      </c>
      <c r="BI31" s="19"/>
    </row>
    <row r="32">
      <c r="A32" s="7"/>
      <c r="B32" s="7"/>
      <c r="C32" s="7"/>
      <c r="D32" s="7"/>
      <c r="O32" s="7"/>
      <c r="P32" s="7"/>
      <c r="AI32" s="7"/>
      <c r="AJ32" s="7"/>
      <c r="AK32" s="7"/>
      <c r="AL32" s="1">
        <v>160.0</v>
      </c>
      <c r="AM32" s="13">
        <v>1.0</v>
      </c>
      <c r="AN32" s="11">
        <v>0.184347</v>
      </c>
      <c r="AO32" s="11">
        <v>0.230684</v>
      </c>
      <c r="AP32" s="11">
        <v>0.190939</v>
      </c>
      <c r="AQ32" s="11">
        <v>0.190565</v>
      </c>
      <c r="AR32" s="11">
        <v>0.191045</v>
      </c>
      <c r="AS32" s="11">
        <v>0.191148</v>
      </c>
      <c r="AT32" s="11">
        <v>0.218932</v>
      </c>
      <c r="AU32" s="11">
        <v>0.191943</v>
      </c>
      <c r="AV32" s="11">
        <v>0.184755</v>
      </c>
      <c r="AW32" s="11">
        <v>0.191682</v>
      </c>
      <c r="AX32" s="11">
        <f t="shared" si="4"/>
        <v>0.196604</v>
      </c>
      <c r="AY32" s="12">
        <v>5120.0</v>
      </c>
      <c r="AZ32" s="14">
        <f t="shared" ref="AZ32:BF32" si="17">INDEX($AX$4:$AX$73,ROW($A10)*7+COLUMN(A$1)-7,0)</f>
        <v>4321.66</v>
      </c>
      <c r="BA32" s="14">
        <f t="shared" si="17"/>
        <v>2181.7575</v>
      </c>
      <c r="BB32" s="14">
        <f t="shared" si="17"/>
        <v>1083.8575</v>
      </c>
      <c r="BC32" s="14">
        <f t="shared" si="17"/>
        <v>542.578</v>
      </c>
      <c r="BD32" s="14">
        <f t="shared" si="17"/>
        <v>434.37275</v>
      </c>
      <c r="BE32" s="14">
        <f t="shared" si="17"/>
        <v>362.6925</v>
      </c>
      <c r="BF32" s="14">
        <f t="shared" si="17"/>
        <v>272.0565</v>
      </c>
      <c r="BG32" s="14">
        <f t="shared" si="8"/>
        <v>9198.97475</v>
      </c>
      <c r="BH32" s="7">
        <f t="shared" si="10"/>
        <v>7.991744399</v>
      </c>
      <c r="BI32" s="19"/>
    </row>
    <row r="33">
      <c r="A33" s="7"/>
      <c r="B33" s="7"/>
      <c r="C33" s="7"/>
      <c r="D33" s="7"/>
      <c r="O33" s="7"/>
      <c r="P33" s="7"/>
      <c r="AI33" s="7"/>
      <c r="AJ33" s="7"/>
      <c r="AK33" s="7"/>
      <c r="AM33" s="13">
        <v>2.0</v>
      </c>
      <c r="AN33" s="11">
        <v>0.113145</v>
      </c>
      <c r="AO33" s="11">
        <v>0.117052</v>
      </c>
      <c r="AP33" s="11">
        <v>0.114993</v>
      </c>
      <c r="AQ33" s="11">
        <v>0.117388</v>
      </c>
      <c r="AR33" s="11">
        <v>0.116991</v>
      </c>
      <c r="AS33" s="11">
        <v>0.117062</v>
      </c>
      <c r="AT33" s="11">
        <v>0.135313</v>
      </c>
      <c r="AU33" s="11">
        <v>0.116827</v>
      </c>
      <c r="AV33" s="11">
        <v>0.122145</v>
      </c>
      <c r="AW33" s="11">
        <v>0.117067</v>
      </c>
      <c r="AX33" s="11">
        <f t="shared" si="4"/>
        <v>0.1187983</v>
      </c>
      <c r="AY33" s="7"/>
      <c r="AZ33" s="7"/>
      <c r="BA33" s="7">
        <f t="shared" ref="BA33:BF33" si="18">$AZ32/BA32</f>
        <v>1.980815925</v>
      </c>
      <c r="BB33" s="7">
        <f t="shared" si="18"/>
        <v>3.987295378</v>
      </c>
      <c r="BC33" s="7">
        <f t="shared" si="18"/>
        <v>7.965048343</v>
      </c>
      <c r="BD33" s="7">
        <f t="shared" si="18"/>
        <v>9.949196859</v>
      </c>
      <c r="BE33" s="7">
        <f t="shared" si="18"/>
        <v>11.91549315</v>
      </c>
      <c r="BF33" s="7">
        <f t="shared" si="18"/>
        <v>15.88515621</v>
      </c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</row>
    <row r="34">
      <c r="A34" s="7"/>
      <c r="B34" s="7"/>
      <c r="C34" s="7"/>
      <c r="D34" s="7"/>
      <c r="O34" s="7"/>
      <c r="P34" s="7"/>
      <c r="AI34" s="7"/>
      <c r="AJ34" s="7"/>
      <c r="AK34" s="7"/>
      <c r="AM34" s="13">
        <v>4.0</v>
      </c>
      <c r="AN34" s="11">
        <v>0.0681518</v>
      </c>
      <c r="AO34" s="11">
        <v>0.0683942</v>
      </c>
      <c r="AP34" s="11">
        <v>0.0681975</v>
      </c>
      <c r="AQ34" s="11">
        <v>0.0681914</v>
      </c>
      <c r="AR34" s="11">
        <v>0.0667693</v>
      </c>
      <c r="AS34" s="11">
        <v>0.0682436</v>
      </c>
      <c r="AT34" s="11">
        <v>0.0680601</v>
      </c>
      <c r="AU34" s="11">
        <v>0.0684587</v>
      </c>
      <c r="AV34" s="11">
        <v>0.0748343</v>
      </c>
      <c r="AW34" s="11">
        <v>0.0680974</v>
      </c>
      <c r="AX34" s="11">
        <f t="shared" si="4"/>
        <v>0.06873983</v>
      </c>
      <c r="AY34" s="7"/>
      <c r="AZ34" s="7"/>
      <c r="BF34" s="7">
        <f>$AZ32/BJ13</f>
        <v>2132.678642</v>
      </c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</row>
    <row r="35">
      <c r="A35" s="7"/>
      <c r="B35" s="7"/>
      <c r="C35" s="7"/>
      <c r="D35" s="7"/>
      <c r="O35" s="7"/>
      <c r="P35" s="7"/>
      <c r="AI35" s="7"/>
      <c r="AJ35" s="7"/>
      <c r="AK35" s="7"/>
      <c r="AM35" s="13">
        <v>8.0</v>
      </c>
      <c r="AN35" s="11">
        <v>0.0382311</v>
      </c>
      <c r="AO35" s="11">
        <v>0.0383903</v>
      </c>
      <c r="AP35" s="11">
        <v>0.0385497</v>
      </c>
      <c r="AQ35" s="11">
        <v>0.0381919</v>
      </c>
      <c r="AR35" s="11">
        <v>0.038589</v>
      </c>
      <c r="AS35" s="11">
        <v>0.0382032</v>
      </c>
      <c r="AT35" s="11">
        <v>0.0382506</v>
      </c>
      <c r="AU35" s="11">
        <v>0.0383403</v>
      </c>
      <c r="AV35" s="11">
        <v>0.038195</v>
      </c>
      <c r="AW35" s="11">
        <v>0.0383015</v>
      </c>
      <c r="AX35" s="11">
        <f t="shared" si="4"/>
        <v>0.03832426</v>
      </c>
      <c r="AY35" s="7"/>
      <c r="AZ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</row>
    <row r="36">
      <c r="A36" s="7"/>
      <c r="B36" s="7"/>
      <c r="C36" s="7"/>
      <c r="D36" s="7"/>
      <c r="O36" s="7"/>
      <c r="P36" s="7"/>
      <c r="AI36" s="7"/>
      <c r="AJ36" s="7"/>
      <c r="AK36" s="7"/>
      <c r="AM36" s="13">
        <v>10.0</v>
      </c>
      <c r="AN36" s="11">
        <v>0.0316506</v>
      </c>
      <c r="AO36" s="11">
        <v>0.031677</v>
      </c>
      <c r="AP36" s="11">
        <v>0.0316809</v>
      </c>
      <c r="AQ36" s="11">
        <v>0.0317122</v>
      </c>
      <c r="AR36" s="11">
        <v>0.0928641</v>
      </c>
      <c r="AS36" s="11">
        <v>0.0320262</v>
      </c>
      <c r="AT36" s="11">
        <v>0.0318957</v>
      </c>
      <c r="AU36" s="11">
        <v>0.031658</v>
      </c>
      <c r="AV36" s="11">
        <v>0.0317186</v>
      </c>
      <c r="AW36" s="11">
        <v>0.0484643</v>
      </c>
      <c r="AX36" s="11">
        <f t="shared" si="4"/>
        <v>0.03953476</v>
      </c>
      <c r="AY36" s="7"/>
      <c r="AZ36" s="7"/>
      <c r="BA36" s="1" t="s">
        <v>42</v>
      </c>
      <c r="BE36" s="20"/>
      <c r="BF36" s="20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</row>
    <row r="37">
      <c r="A37" s="7"/>
      <c r="B37" s="7"/>
      <c r="C37" s="7"/>
      <c r="D37" s="7"/>
      <c r="O37" s="7"/>
      <c r="P37" s="7"/>
      <c r="AI37" s="7"/>
      <c r="AJ37" s="7"/>
      <c r="AK37" s="7"/>
      <c r="AM37" s="13">
        <v>12.0</v>
      </c>
      <c r="AN37" s="11">
        <v>0.027184</v>
      </c>
      <c r="AO37" s="11">
        <v>0.0271099</v>
      </c>
      <c r="AP37" s="11">
        <v>0.0273334</v>
      </c>
      <c r="AQ37" s="11">
        <v>0.0275031</v>
      </c>
      <c r="AR37" s="11">
        <v>0.0270707</v>
      </c>
      <c r="AS37" s="11">
        <v>0.0270104</v>
      </c>
      <c r="AT37" s="11">
        <v>0.02711</v>
      </c>
      <c r="AU37" s="11">
        <v>0.0270905</v>
      </c>
      <c r="AV37" s="11">
        <v>0.027384</v>
      </c>
      <c r="AW37" s="11">
        <v>0.0273949</v>
      </c>
      <c r="AX37" s="11">
        <f t="shared" si="4"/>
        <v>0.02721909</v>
      </c>
      <c r="AY37" s="7"/>
      <c r="AZ37" s="7"/>
      <c r="BA37" s="21" t="s">
        <v>36</v>
      </c>
      <c r="BB37" s="21" t="s">
        <v>37</v>
      </c>
      <c r="BC37" s="22" t="s">
        <v>43</v>
      </c>
      <c r="BD37" s="22" t="s">
        <v>44</v>
      </c>
      <c r="BE37" s="20"/>
      <c r="BF37" s="20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</row>
    <row r="38">
      <c r="A38" s="7"/>
      <c r="B38" s="7"/>
      <c r="C38" s="7"/>
      <c r="D38" s="7"/>
      <c r="O38" s="7"/>
      <c r="P38" s="7"/>
      <c r="AI38" s="7"/>
      <c r="AJ38" s="7"/>
      <c r="AK38" s="7"/>
      <c r="AM38" s="13">
        <v>16.0</v>
      </c>
      <c r="AN38" s="11">
        <v>0.0243941</v>
      </c>
      <c r="AO38" s="11">
        <v>0.0216031</v>
      </c>
      <c r="AP38" s="11">
        <v>0.0216835</v>
      </c>
      <c r="AQ38" s="11">
        <v>0.0709444</v>
      </c>
      <c r="AR38" s="11">
        <v>0.106159</v>
      </c>
      <c r="AS38" s="11">
        <v>0.0263745</v>
      </c>
      <c r="AT38" s="11">
        <v>0.0944549</v>
      </c>
      <c r="AU38" s="11">
        <v>0.11787</v>
      </c>
      <c r="AV38" s="11">
        <v>0.0412888</v>
      </c>
      <c r="AW38" s="11">
        <v>0.0270233</v>
      </c>
      <c r="AX38" s="11">
        <f t="shared" si="4"/>
        <v>0.05517956</v>
      </c>
      <c r="AY38" s="7"/>
      <c r="AZ38" s="7"/>
      <c r="BA38" s="23">
        <v>1.0</v>
      </c>
      <c r="BB38" s="1">
        <v>10.0</v>
      </c>
      <c r="BC38" s="24">
        <v>0.84701807608838</v>
      </c>
      <c r="BD38" s="15">
        <f>1-(((1-BC38)*(BB38-1))/(BB38-BA38-1))</f>
        <v>0.8278953356</v>
      </c>
      <c r="BE38" s="20"/>
      <c r="BF38" s="20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</row>
    <row r="39">
      <c r="A39" s="7"/>
      <c r="B39" s="7"/>
      <c r="C39" s="7"/>
      <c r="D39" s="7"/>
      <c r="O39" s="7"/>
      <c r="P39" s="7"/>
      <c r="AI39" s="7"/>
      <c r="AJ39" s="7"/>
      <c r="AK39" s="7"/>
      <c r="AL39" s="1">
        <v>320.0</v>
      </c>
      <c r="AM39" s="13">
        <v>1.0</v>
      </c>
      <c r="AN39" s="11">
        <v>1.12223</v>
      </c>
      <c r="AO39" s="11">
        <v>1.11991</v>
      </c>
      <c r="AP39" s="11">
        <v>1.11607</v>
      </c>
      <c r="AQ39" s="11">
        <v>1.12098</v>
      </c>
      <c r="AR39" s="11">
        <v>1.17979</v>
      </c>
      <c r="AS39" s="11">
        <v>1.12102</v>
      </c>
      <c r="AT39" s="11">
        <v>1.1629</v>
      </c>
      <c r="AU39" s="11">
        <v>1.12016</v>
      </c>
      <c r="AV39" s="11">
        <v>1.12085</v>
      </c>
      <c r="AW39" s="11">
        <v>1.1199</v>
      </c>
      <c r="AX39" s="11">
        <f t="shared" si="4"/>
        <v>1.130381</v>
      </c>
      <c r="AY39" s="7"/>
      <c r="AZ39" s="7"/>
      <c r="BA39" s="23">
        <v>2.0</v>
      </c>
      <c r="BC39" s="24">
        <v>0.99732065543585</v>
      </c>
      <c r="BD39" s="15">
        <f>1-(((1-BC39)*(BB38-1))/(BB38-BA39-1))</f>
        <v>0.9965551284</v>
      </c>
      <c r="BE39" s="14">
        <f>1-BC39</f>
        <v>0.002679344564</v>
      </c>
      <c r="BF39" s="7">
        <f>BE39/BE17</f>
        <v>195.5291188</v>
      </c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</row>
    <row r="40">
      <c r="A40" s="7"/>
      <c r="B40" s="7"/>
      <c r="C40" s="7"/>
      <c r="D40" s="7"/>
      <c r="O40" s="7"/>
      <c r="P40" s="7"/>
      <c r="AI40" s="7"/>
      <c r="AJ40" s="7"/>
      <c r="AK40" s="7"/>
      <c r="AM40" s="13">
        <v>2.0</v>
      </c>
      <c r="AN40" s="11">
        <v>0.592865</v>
      </c>
      <c r="AO40" s="11">
        <v>0.593104</v>
      </c>
      <c r="AP40" s="11">
        <v>0.593802</v>
      </c>
      <c r="AQ40" s="11">
        <v>0.592389</v>
      </c>
      <c r="AR40" s="11">
        <v>0.621155</v>
      </c>
      <c r="AS40" s="11">
        <v>0.59271</v>
      </c>
      <c r="AT40" s="11">
        <v>0.589705</v>
      </c>
      <c r="AU40" s="11">
        <v>0.592595</v>
      </c>
      <c r="AV40" s="11">
        <v>0.592933</v>
      </c>
      <c r="AW40" s="11">
        <v>0.643052</v>
      </c>
      <c r="AX40" s="11">
        <f t="shared" si="4"/>
        <v>0.600431</v>
      </c>
      <c r="AY40" s="7"/>
      <c r="AZ40" s="7"/>
      <c r="BA40" s="23">
        <v>3.0</v>
      </c>
      <c r="BC40" s="24">
        <v>0.99999895635227</v>
      </c>
      <c r="BD40" s="15">
        <f>1-(((1-BC40)*(BB38-1))/(BB38-BA40-1))</f>
        <v>0.9999984345</v>
      </c>
      <c r="BE40" s="20"/>
      <c r="BF40" s="20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</row>
    <row r="41">
      <c r="A41" s="7"/>
      <c r="B41" s="7"/>
      <c r="C41" s="7"/>
      <c r="D41" s="7"/>
      <c r="O41" s="7"/>
      <c r="P41" s="7"/>
      <c r="AI41" s="7"/>
      <c r="AJ41" s="7"/>
      <c r="AK41" s="7"/>
      <c r="AM41" s="13">
        <v>4.0</v>
      </c>
      <c r="AN41" s="11">
        <v>0.327092</v>
      </c>
      <c r="AO41" s="11">
        <v>0.327083</v>
      </c>
      <c r="AP41" s="11">
        <v>0.327816</v>
      </c>
      <c r="AQ41" s="11">
        <v>0.326817</v>
      </c>
      <c r="AR41" s="11">
        <v>0.327477</v>
      </c>
      <c r="AS41" s="11">
        <v>0.327366</v>
      </c>
      <c r="AT41" s="11">
        <v>0.326984</v>
      </c>
      <c r="AU41" s="11">
        <v>0.327524</v>
      </c>
      <c r="AV41" s="11">
        <v>0.327682</v>
      </c>
      <c r="AW41" s="11">
        <v>0.324387</v>
      </c>
      <c r="AX41" s="11">
        <f t="shared" si="4"/>
        <v>0.3270228</v>
      </c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</row>
    <row r="42">
      <c r="A42" s="7"/>
      <c r="B42" s="7"/>
      <c r="C42" s="7"/>
      <c r="D42" s="7"/>
      <c r="O42" s="7"/>
      <c r="P42" s="7"/>
      <c r="AI42" s="7"/>
      <c r="AJ42" s="7"/>
      <c r="AK42" s="7"/>
      <c r="AM42" s="13">
        <v>8.0</v>
      </c>
      <c r="AN42" s="11">
        <v>0.194213</v>
      </c>
      <c r="AO42" s="11">
        <v>0.195259</v>
      </c>
      <c r="AP42" s="11">
        <v>0.195057</v>
      </c>
      <c r="AQ42" s="11">
        <v>0.194603</v>
      </c>
      <c r="AR42" s="11">
        <v>0.194087</v>
      </c>
      <c r="AS42" s="11">
        <v>0.195149</v>
      </c>
      <c r="AT42" s="11">
        <v>0.193902</v>
      </c>
      <c r="AU42" s="11">
        <v>0.194897</v>
      </c>
      <c r="AV42" s="11">
        <v>0.194837</v>
      </c>
      <c r="AW42" s="11">
        <v>0.195275</v>
      </c>
      <c r="AX42" s="11">
        <f t="shared" si="4"/>
        <v>0.1947279</v>
      </c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</row>
    <row r="43">
      <c r="A43" s="7"/>
      <c r="B43" s="7"/>
      <c r="C43" s="7"/>
      <c r="D43" s="7"/>
      <c r="O43" s="7"/>
      <c r="P43" s="7"/>
      <c r="AI43" s="7"/>
      <c r="AJ43" s="7"/>
      <c r="AK43" s="7"/>
      <c r="AM43" s="13">
        <v>10.0</v>
      </c>
      <c r="AN43" s="11">
        <v>0.166836</v>
      </c>
      <c r="AO43" s="11">
        <v>0.16715</v>
      </c>
      <c r="AP43" s="11">
        <v>0.166758</v>
      </c>
      <c r="AQ43" s="11">
        <v>0.167186</v>
      </c>
      <c r="AR43" s="11">
        <v>0.167086</v>
      </c>
      <c r="AS43" s="11">
        <v>0.167211</v>
      </c>
      <c r="AT43" s="11">
        <v>0.164305</v>
      </c>
      <c r="AU43" s="11">
        <v>0.167647</v>
      </c>
      <c r="AV43" s="11">
        <v>0.167334</v>
      </c>
      <c r="AW43" s="11">
        <v>0.167177</v>
      </c>
      <c r="AX43" s="11">
        <f t="shared" si="4"/>
        <v>0.166869</v>
      </c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</row>
    <row r="44">
      <c r="A44" s="7"/>
      <c r="B44" s="7"/>
      <c r="C44" s="7"/>
      <c r="D44" s="7"/>
      <c r="O44" s="7"/>
      <c r="P44" s="7"/>
      <c r="AI44" s="7"/>
      <c r="AJ44" s="7"/>
      <c r="AK44" s="7"/>
      <c r="AM44" s="13">
        <v>12.0</v>
      </c>
      <c r="AN44" s="11">
        <v>0.14669</v>
      </c>
      <c r="AO44" s="11">
        <v>0.152705</v>
      </c>
      <c r="AP44" s="11">
        <v>0.164303</v>
      </c>
      <c r="AQ44" s="11">
        <v>0.146371</v>
      </c>
      <c r="AR44" s="11">
        <v>0.146979</v>
      </c>
      <c r="AS44" s="11">
        <v>0.146701</v>
      </c>
      <c r="AT44" s="11">
        <v>0.147212</v>
      </c>
      <c r="AU44" s="11">
        <v>0.145819</v>
      </c>
      <c r="AV44" s="11">
        <v>0.144107</v>
      </c>
      <c r="AW44" s="11">
        <v>0.14688</v>
      </c>
      <c r="AX44" s="11">
        <f t="shared" si="4"/>
        <v>0.1487767</v>
      </c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</row>
    <row r="45">
      <c r="A45" s="7"/>
      <c r="B45" s="7"/>
      <c r="C45" s="7"/>
      <c r="D45" s="7"/>
      <c r="O45" s="7"/>
      <c r="P45" s="7"/>
      <c r="AM45" s="13">
        <v>16.0</v>
      </c>
      <c r="AN45" s="11">
        <v>0.717853</v>
      </c>
      <c r="AO45" s="11">
        <v>0.184974</v>
      </c>
      <c r="AP45" s="11">
        <v>0.121431</v>
      </c>
      <c r="AQ45" s="11">
        <v>0.135628</v>
      </c>
      <c r="AR45" s="11">
        <v>0.135254</v>
      </c>
      <c r="AS45" s="11">
        <v>0.120059</v>
      </c>
      <c r="AT45" s="11">
        <v>0.125825</v>
      </c>
      <c r="AU45" s="11">
        <v>0.127972</v>
      </c>
      <c r="AV45" s="11">
        <v>0.135282</v>
      </c>
      <c r="AW45" s="11">
        <v>0.17861</v>
      </c>
      <c r="AX45" s="11">
        <f t="shared" si="4"/>
        <v>0.1982888</v>
      </c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</row>
    <row r="46">
      <c r="A46" s="7"/>
      <c r="B46" s="7"/>
      <c r="C46" s="7"/>
      <c r="D46" s="7"/>
      <c r="O46" s="7"/>
      <c r="P46" s="7"/>
      <c r="AL46" s="1">
        <v>640.0</v>
      </c>
      <c r="AM46" s="13">
        <v>1.0</v>
      </c>
      <c r="AN46" s="11">
        <v>8.54959</v>
      </c>
      <c r="AO46" s="11">
        <v>8.5415</v>
      </c>
      <c r="AP46" s="11">
        <v>8.54491</v>
      </c>
      <c r="AQ46" s="11">
        <v>8.54569</v>
      </c>
      <c r="AR46" s="11">
        <v>8.61656</v>
      </c>
      <c r="AS46" s="11">
        <v>8.55103</v>
      </c>
      <c r="AT46" s="11">
        <v>8.55517</v>
      </c>
      <c r="AU46" s="11">
        <v>8.54867</v>
      </c>
      <c r="AV46" s="11">
        <v>8.55715</v>
      </c>
      <c r="AW46" s="11">
        <v>8.55577</v>
      </c>
      <c r="AX46" s="11">
        <f t="shared" si="4"/>
        <v>8.556604</v>
      </c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</row>
    <row r="47">
      <c r="A47" s="7"/>
      <c r="B47" s="7"/>
      <c r="C47" s="7"/>
      <c r="D47" s="7"/>
      <c r="O47" s="7"/>
      <c r="P47" s="7"/>
      <c r="AM47" s="13">
        <v>2.0</v>
      </c>
      <c r="AN47" s="11">
        <v>4.31519</v>
      </c>
      <c r="AO47" s="11">
        <v>4.31335</v>
      </c>
      <c r="AP47" s="11">
        <v>4.37035</v>
      </c>
      <c r="AQ47" s="11">
        <v>4.3651</v>
      </c>
      <c r="AR47" s="11">
        <v>4.31137</v>
      </c>
      <c r="AS47" s="11">
        <v>4.32047</v>
      </c>
      <c r="AT47" s="11">
        <v>4.34125</v>
      </c>
      <c r="AU47" s="11">
        <v>4.32964</v>
      </c>
      <c r="AV47" s="11">
        <v>4.35057</v>
      </c>
      <c r="AW47" s="11">
        <v>4.31594</v>
      </c>
      <c r="AX47" s="11">
        <f t="shared" si="4"/>
        <v>4.333323</v>
      </c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</row>
    <row r="48">
      <c r="A48" s="7"/>
      <c r="B48" s="7"/>
      <c r="C48" s="7"/>
      <c r="D48" s="7"/>
      <c r="O48" s="7"/>
      <c r="P48" s="7"/>
      <c r="AM48" s="13">
        <v>4.0</v>
      </c>
      <c r="AN48" s="11">
        <v>2.18976</v>
      </c>
      <c r="AO48" s="11">
        <v>2.18949</v>
      </c>
      <c r="AP48" s="11">
        <v>2.25351</v>
      </c>
      <c r="AQ48" s="11">
        <v>2.25275</v>
      </c>
      <c r="AR48" s="11">
        <v>2.23678</v>
      </c>
      <c r="AS48" s="11">
        <v>2.19655</v>
      </c>
      <c r="AT48" s="11">
        <v>2.22767</v>
      </c>
      <c r="AU48" s="11">
        <v>2.18908</v>
      </c>
      <c r="AV48" s="11">
        <v>2.29386</v>
      </c>
      <c r="AW48" s="11">
        <v>2.19458</v>
      </c>
      <c r="AX48" s="11">
        <f t="shared" si="4"/>
        <v>2.222403</v>
      </c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</row>
    <row r="49">
      <c r="A49" s="7"/>
      <c r="B49" s="7"/>
      <c r="C49" s="7"/>
      <c r="D49" s="7"/>
      <c r="O49" s="7"/>
      <c r="P49" s="7"/>
      <c r="AM49" s="13">
        <v>8.0</v>
      </c>
      <c r="AN49" s="11">
        <v>1.13156</v>
      </c>
      <c r="AO49" s="11">
        <v>1.13231</v>
      </c>
      <c r="AP49" s="11">
        <v>1.135</v>
      </c>
      <c r="AQ49" s="11">
        <v>1.13197</v>
      </c>
      <c r="AR49" s="11">
        <v>1.13482</v>
      </c>
      <c r="AS49" s="11">
        <v>1.191</v>
      </c>
      <c r="AT49" s="11">
        <v>1.13258</v>
      </c>
      <c r="AU49" s="11">
        <v>1.13153</v>
      </c>
      <c r="AV49" s="11">
        <v>1.15226</v>
      </c>
      <c r="AW49" s="11">
        <v>1.18638</v>
      </c>
      <c r="AX49" s="11">
        <f t="shared" si="4"/>
        <v>1.145941</v>
      </c>
    </row>
    <row r="50">
      <c r="A50" s="7"/>
      <c r="B50" s="7"/>
      <c r="C50" s="7"/>
      <c r="D50" s="7"/>
      <c r="O50" s="7"/>
      <c r="P50" s="7"/>
      <c r="AM50" s="13">
        <v>10.0</v>
      </c>
      <c r="AN50" s="11">
        <v>0.919589</v>
      </c>
      <c r="AO50" s="11">
        <v>0.918654</v>
      </c>
      <c r="AP50" s="11">
        <v>0.921397</v>
      </c>
      <c r="AQ50" s="11">
        <v>0.920888</v>
      </c>
      <c r="AR50" s="11">
        <v>0.920298</v>
      </c>
      <c r="AS50" s="11">
        <v>0.919794</v>
      </c>
      <c r="AT50" s="11">
        <v>0.918211</v>
      </c>
      <c r="AU50" s="11">
        <v>0.919455</v>
      </c>
      <c r="AV50" s="11">
        <v>0.92076</v>
      </c>
      <c r="AW50" s="11">
        <v>0.919445</v>
      </c>
      <c r="AX50" s="11">
        <f t="shared" si="4"/>
        <v>0.9198491</v>
      </c>
    </row>
    <row r="51">
      <c r="A51" s="7"/>
      <c r="B51" s="7"/>
      <c r="C51" s="7"/>
      <c r="D51" s="7"/>
      <c r="O51" s="7"/>
      <c r="P51" s="7"/>
      <c r="AM51" s="13">
        <v>12.0</v>
      </c>
      <c r="AN51" s="11">
        <v>0.778721</v>
      </c>
      <c r="AO51" s="11">
        <v>0.777693</v>
      </c>
      <c r="AP51" s="11">
        <v>0.777776</v>
      </c>
      <c r="AQ51" s="11">
        <v>0.777213</v>
      </c>
      <c r="AR51" s="11">
        <v>0.779244</v>
      </c>
      <c r="AS51" s="11">
        <v>0.778028</v>
      </c>
      <c r="AT51" s="11">
        <v>0.779325</v>
      </c>
      <c r="AU51" s="11">
        <v>0.777571</v>
      </c>
      <c r="AV51" s="11">
        <v>0.778439</v>
      </c>
      <c r="AW51" s="11">
        <v>0.776469</v>
      </c>
      <c r="AX51" s="11">
        <f t="shared" si="4"/>
        <v>0.7780479</v>
      </c>
    </row>
    <row r="52">
      <c r="A52" s="7"/>
      <c r="B52" s="7"/>
      <c r="C52" s="7"/>
      <c r="D52" s="7"/>
      <c r="O52" s="7"/>
      <c r="P52" s="7"/>
      <c r="AM52" s="13">
        <v>16.0</v>
      </c>
      <c r="AN52" s="11">
        <v>0.650124</v>
      </c>
      <c r="AO52" s="11">
        <v>0.603313</v>
      </c>
      <c r="AP52" s="11">
        <v>0.624089</v>
      </c>
      <c r="AQ52" s="11">
        <v>0.605996</v>
      </c>
      <c r="AR52" s="11">
        <v>0.601766</v>
      </c>
      <c r="AS52" s="11">
        <v>0.605885</v>
      </c>
      <c r="AT52" s="11">
        <v>0.607539</v>
      </c>
      <c r="AU52" s="11">
        <v>0.616145</v>
      </c>
      <c r="AV52" s="11">
        <v>0.612044</v>
      </c>
      <c r="AW52" s="11">
        <v>0.645578</v>
      </c>
      <c r="AX52" s="11">
        <f t="shared" si="4"/>
        <v>0.6172479</v>
      </c>
    </row>
    <row r="53">
      <c r="A53" s="7"/>
      <c r="B53" s="7"/>
      <c r="C53" s="7"/>
      <c r="D53" s="7"/>
      <c r="O53" s="7"/>
      <c r="P53" s="7"/>
      <c r="AL53" s="1">
        <v>1280.0</v>
      </c>
      <c r="AM53" s="13">
        <v>1.0</v>
      </c>
      <c r="AN53" s="11">
        <v>67.9077</v>
      </c>
      <c r="AO53" s="11">
        <v>67.8553</v>
      </c>
      <c r="AP53" s="11">
        <v>67.9349</v>
      </c>
      <c r="AQ53" s="11">
        <v>67.847</v>
      </c>
      <c r="AR53" s="11">
        <v>67.9228</v>
      </c>
      <c r="AS53" s="11">
        <v>67.8443</v>
      </c>
      <c r="AT53" s="11">
        <v>67.8788</v>
      </c>
      <c r="AU53" s="11">
        <v>68.0902</v>
      </c>
      <c r="AV53" s="11">
        <v>67.9155</v>
      </c>
      <c r="AW53" s="11">
        <v>67.8062</v>
      </c>
      <c r="AX53" s="11">
        <f t="shared" si="4"/>
        <v>67.90027</v>
      </c>
    </row>
    <row r="54">
      <c r="A54" s="7"/>
      <c r="B54" s="7"/>
      <c r="C54" s="7"/>
      <c r="D54" s="7"/>
      <c r="O54" s="7"/>
      <c r="P54" s="7"/>
      <c r="AM54" s="13">
        <v>2.0</v>
      </c>
      <c r="AN54" s="11">
        <v>34.019</v>
      </c>
      <c r="AO54" s="11">
        <v>34.1328</v>
      </c>
      <c r="AP54" s="11">
        <v>34.0222</v>
      </c>
      <c r="AQ54" s="11">
        <v>34.0659</v>
      </c>
      <c r="AR54" s="11">
        <v>34.0798</v>
      </c>
      <c r="AS54" s="11">
        <v>34.0196</v>
      </c>
      <c r="AT54" s="11">
        <v>34.0379</v>
      </c>
      <c r="AU54" s="11">
        <v>34.0671</v>
      </c>
      <c r="AV54" s="11">
        <v>34.0724</v>
      </c>
      <c r="AW54" s="11">
        <v>33.9995</v>
      </c>
      <c r="AX54" s="11">
        <f t="shared" si="4"/>
        <v>34.05162</v>
      </c>
    </row>
    <row r="55">
      <c r="A55" s="7"/>
      <c r="B55" s="7"/>
      <c r="C55" s="7"/>
      <c r="D55" s="7"/>
      <c r="O55" s="7"/>
      <c r="P55" s="7"/>
      <c r="AM55" s="13">
        <v>4.0</v>
      </c>
      <c r="AN55" s="11">
        <v>17.0789</v>
      </c>
      <c r="AO55" s="11">
        <v>17.1602</v>
      </c>
      <c r="AP55" s="11">
        <v>17.1335</v>
      </c>
      <c r="AQ55" s="11">
        <v>17.068</v>
      </c>
      <c r="AR55" s="11">
        <v>17.0874</v>
      </c>
      <c r="AS55" s="11">
        <v>17.087</v>
      </c>
      <c r="AT55" s="11">
        <v>17.091</v>
      </c>
      <c r="AU55" s="11">
        <v>17.0988</v>
      </c>
      <c r="AV55" s="11">
        <v>17.076</v>
      </c>
      <c r="AW55" s="11">
        <v>17.1393</v>
      </c>
      <c r="AX55" s="11">
        <f t="shared" si="4"/>
        <v>17.10201</v>
      </c>
    </row>
    <row r="56">
      <c r="A56" s="7"/>
      <c r="B56" s="7"/>
      <c r="C56" s="7"/>
      <c r="D56" s="7"/>
      <c r="O56" s="7"/>
      <c r="P56" s="7"/>
      <c r="AM56" s="13">
        <v>8.0</v>
      </c>
      <c r="AN56" s="11">
        <v>8.6086</v>
      </c>
      <c r="AO56" s="11">
        <v>8.66864</v>
      </c>
      <c r="AP56" s="11">
        <v>8.60324</v>
      </c>
      <c r="AQ56" s="11">
        <v>8.60671</v>
      </c>
      <c r="AR56" s="11">
        <v>8.60553</v>
      </c>
      <c r="AS56" s="11">
        <v>8.66551</v>
      </c>
      <c r="AT56" s="11">
        <v>8.64855</v>
      </c>
      <c r="AU56" s="11">
        <v>8.66222</v>
      </c>
      <c r="AV56" s="11">
        <v>8.60347</v>
      </c>
      <c r="AW56" s="11">
        <v>8.60874</v>
      </c>
      <c r="AX56" s="11">
        <f t="shared" si="4"/>
        <v>8.628121</v>
      </c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</row>
    <row r="57">
      <c r="A57" s="7"/>
      <c r="B57" s="7"/>
      <c r="C57" s="7"/>
      <c r="D57" s="7"/>
      <c r="O57" s="7"/>
      <c r="P57" s="7"/>
      <c r="AM57" s="13">
        <v>10.0</v>
      </c>
      <c r="AN57" s="11">
        <v>6.90482</v>
      </c>
      <c r="AO57" s="11">
        <v>6.97416</v>
      </c>
      <c r="AP57" s="11">
        <v>6.90396</v>
      </c>
      <c r="AQ57" s="11">
        <v>6.91007</v>
      </c>
      <c r="AR57" s="11">
        <v>6.90294</v>
      </c>
      <c r="AS57" s="11">
        <v>6.90576</v>
      </c>
      <c r="AT57" s="11">
        <v>6.90763</v>
      </c>
      <c r="AU57" s="11">
        <v>6.90922</v>
      </c>
      <c r="AV57" s="11">
        <v>6.90907</v>
      </c>
      <c r="AW57" s="11">
        <v>6.90253</v>
      </c>
      <c r="AX57" s="11">
        <f t="shared" si="4"/>
        <v>6.913016</v>
      </c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</row>
    <row r="58">
      <c r="A58" s="7"/>
      <c r="B58" s="7"/>
      <c r="C58" s="7"/>
      <c r="D58" s="7"/>
      <c r="O58" s="7"/>
      <c r="P58" s="7"/>
      <c r="AM58" s="13">
        <v>12.0</v>
      </c>
      <c r="AN58" s="11">
        <v>5.77353</v>
      </c>
      <c r="AO58" s="11">
        <v>5.77704</v>
      </c>
      <c r="AP58" s="11">
        <v>5.77034</v>
      </c>
      <c r="AQ58" s="11">
        <v>5.77028</v>
      </c>
      <c r="AR58" s="11">
        <v>5.76865</v>
      </c>
      <c r="AS58" s="11">
        <v>5.77202</v>
      </c>
      <c r="AT58" s="11">
        <v>5.8038</v>
      </c>
      <c r="AU58" s="11">
        <v>5.83583</v>
      </c>
      <c r="AV58" s="11">
        <v>5.76789</v>
      </c>
      <c r="AW58" s="11">
        <v>5.76166</v>
      </c>
      <c r="AX58" s="11">
        <f t="shared" si="4"/>
        <v>5.780104</v>
      </c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</row>
    <row r="59">
      <c r="A59" s="7"/>
      <c r="B59" s="7"/>
      <c r="C59" s="7"/>
      <c r="D59" s="7"/>
      <c r="O59" s="7"/>
      <c r="P59" s="7"/>
      <c r="AM59" s="13">
        <v>16.0</v>
      </c>
      <c r="AN59" s="11">
        <v>4.43189</v>
      </c>
      <c r="AO59" s="11">
        <v>4.41</v>
      </c>
      <c r="AP59" s="11">
        <v>4.36165</v>
      </c>
      <c r="AQ59" s="11">
        <v>4.35893</v>
      </c>
      <c r="AR59" s="11">
        <v>4.35886</v>
      </c>
      <c r="AS59" s="11">
        <v>4.39993</v>
      </c>
      <c r="AT59" s="11">
        <v>4.51444</v>
      </c>
      <c r="AU59" s="11">
        <v>4.43809</v>
      </c>
      <c r="AV59" s="11">
        <v>4.48053</v>
      </c>
      <c r="AW59" s="11">
        <v>4.44349</v>
      </c>
      <c r="AX59" s="11">
        <f t="shared" si="4"/>
        <v>4.419781</v>
      </c>
      <c r="AY59" s="7"/>
      <c r="AZ59" s="5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</row>
    <row r="60">
      <c r="A60" s="7"/>
      <c r="B60" s="7"/>
      <c r="C60" s="7"/>
      <c r="D60" s="7"/>
      <c r="O60" s="7"/>
      <c r="P60" s="7"/>
      <c r="AL60" s="1">
        <v>2560.0</v>
      </c>
      <c r="AM60" s="13">
        <v>1.0</v>
      </c>
      <c r="AN60" s="11">
        <v>542.168</v>
      </c>
      <c r="AO60" s="11">
        <v>542.821</v>
      </c>
      <c r="AP60" s="11">
        <v>542.393</v>
      </c>
      <c r="AQ60" s="11">
        <v>542.73</v>
      </c>
      <c r="AR60" s="11">
        <v>542.505</v>
      </c>
      <c r="AS60" s="11">
        <v>542.501</v>
      </c>
      <c r="AT60" s="11">
        <v>542.297</v>
      </c>
      <c r="AU60" s="11">
        <v>542.336</v>
      </c>
      <c r="AV60" s="11">
        <v>542.442</v>
      </c>
      <c r="AW60" s="11">
        <v>542.551</v>
      </c>
      <c r="AX60" s="11">
        <f t="shared" si="4"/>
        <v>542.4744</v>
      </c>
      <c r="AY60" s="7"/>
      <c r="AZ60" s="5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</row>
    <row r="61">
      <c r="A61" s="7"/>
      <c r="B61" s="7"/>
      <c r="C61" s="7"/>
      <c r="D61" s="7"/>
      <c r="O61" s="7"/>
      <c r="P61" s="7"/>
      <c r="AM61" s="13">
        <v>2.0</v>
      </c>
      <c r="AN61" s="11">
        <v>271.404</v>
      </c>
      <c r="AO61" s="11">
        <v>271.897</v>
      </c>
      <c r="AP61" s="11">
        <v>271.384</v>
      </c>
      <c r="AQ61" s="11">
        <v>271.622</v>
      </c>
      <c r="AR61" s="11">
        <v>271.183</v>
      </c>
      <c r="AS61" s="11">
        <v>271.449</v>
      </c>
      <c r="AT61" s="11">
        <v>271.315</v>
      </c>
      <c r="AU61" s="11">
        <v>271.431</v>
      </c>
      <c r="AV61" s="11">
        <v>271.677</v>
      </c>
      <c r="AW61" s="11">
        <v>271.37</v>
      </c>
      <c r="AX61" s="11">
        <f t="shared" si="4"/>
        <v>271.4732</v>
      </c>
      <c r="AY61" s="7"/>
      <c r="AZ61" s="5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</row>
    <row r="62">
      <c r="A62" s="7"/>
      <c r="B62" s="7"/>
      <c r="C62" s="7"/>
      <c r="D62" s="7"/>
      <c r="O62" s="7"/>
      <c r="P62" s="7"/>
      <c r="AM62" s="13">
        <v>4.0</v>
      </c>
      <c r="AN62" s="11">
        <v>135.753</v>
      </c>
      <c r="AO62" s="11">
        <v>136.248</v>
      </c>
      <c r="AP62" s="11">
        <v>135.868</v>
      </c>
      <c r="AQ62" s="11">
        <v>136.142</v>
      </c>
      <c r="AR62" s="11">
        <v>135.941</v>
      </c>
      <c r="AS62" s="11">
        <v>135.943</v>
      </c>
      <c r="AT62" s="11">
        <v>135.976</v>
      </c>
      <c r="AU62" s="11">
        <v>135.98</v>
      </c>
      <c r="AV62" s="11">
        <v>135.933</v>
      </c>
      <c r="AW62" s="11">
        <v>135.911</v>
      </c>
      <c r="AX62" s="11">
        <f t="shared" si="4"/>
        <v>135.9695</v>
      </c>
      <c r="AY62" s="7"/>
      <c r="AZ62" s="5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</row>
    <row r="63">
      <c r="A63" s="7"/>
      <c r="B63" s="7"/>
      <c r="C63" s="7"/>
      <c r="D63" s="7"/>
      <c r="O63" s="7"/>
      <c r="P63" s="7"/>
      <c r="AM63" s="13">
        <v>8.0</v>
      </c>
      <c r="AN63" s="11">
        <v>68.1771</v>
      </c>
      <c r="AO63" s="11">
        <v>68.2687</v>
      </c>
      <c r="AP63" s="11">
        <v>68.1789</v>
      </c>
      <c r="AQ63" s="11">
        <v>68.2977</v>
      </c>
      <c r="AR63" s="11">
        <v>68.1452</v>
      </c>
      <c r="AS63" s="11">
        <v>68.1532</v>
      </c>
      <c r="AT63" s="11">
        <v>68.1503</v>
      </c>
      <c r="AU63" s="11">
        <v>68.1719</v>
      </c>
      <c r="AV63" s="11">
        <v>68.1891</v>
      </c>
      <c r="AW63" s="11">
        <v>38.1827</v>
      </c>
      <c r="AX63" s="11">
        <f t="shared" si="4"/>
        <v>65.19148</v>
      </c>
      <c r="AY63" s="7"/>
      <c r="AZ63" s="5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</row>
    <row r="64">
      <c r="A64" s="7"/>
      <c r="B64" s="7"/>
      <c r="C64" s="7"/>
      <c r="D64" s="7"/>
      <c r="O64" s="7"/>
      <c r="P64" s="7"/>
      <c r="AM64" s="13">
        <v>10.0</v>
      </c>
      <c r="AN64" s="11">
        <v>54.5754</v>
      </c>
      <c r="AO64" s="11">
        <v>54.6513</v>
      </c>
      <c r="AP64" s="11">
        <v>54.6556</v>
      </c>
      <c r="AQ64" s="11">
        <v>54.8055</v>
      </c>
      <c r="AR64" s="11">
        <v>54.6876</v>
      </c>
      <c r="AS64" s="11">
        <v>54.6168</v>
      </c>
      <c r="AT64" s="11">
        <v>54.6062</v>
      </c>
      <c r="AU64" s="11">
        <v>54.627</v>
      </c>
      <c r="AV64" s="11">
        <v>54.5982</v>
      </c>
      <c r="AW64" s="11">
        <v>54.5954</v>
      </c>
      <c r="AX64" s="11">
        <f t="shared" si="4"/>
        <v>54.6419</v>
      </c>
      <c r="AY64" s="7"/>
      <c r="AZ64" s="5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</row>
    <row r="65">
      <c r="A65" s="7"/>
      <c r="B65" s="7"/>
      <c r="C65" s="7"/>
      <c r="D65" s="7"/>
      <c r="O65" s="7"/>
      <c r="P65" s="7"/>
      <c r="AM65" s="13">
        <v>12.0</v>
      </c>
      <c r="AN65" s="11">
        <v>45.5403</v>
      </c>
      <c r="AO65" s="11">
        <v>45.5451</v>
      </c>
      <c r="AP65" s="11">
        <v>45.5976</v>
      </c>
      <c r="AQ65" s="11">
        <v>45.6578</v>
      </c>
      <c r="AR65" s="11">
        <v>45.577</v>
      </c>
      <c r="AS65" s="11">
        <v>45.5243</v>
      </c>
      <c r="AT65" s="11">
        <v>45.509</v>
      </c>
      <c r="AU65" s="11">
        <v>45.5583</v>
      </c>
      <c r="AV65" s="11">
        <v>45.5315</v>
      </c>
      <c r="AW65" s="11">
        <v>45.5364</v>
      </c>
      <c r="AX65" s="11">
        <f t="shared" si="4"/>
        <v>45.55773</v>
      </c>
      <c r="AY65" s="7"/>
      <c r="AZ65" s="5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</row>
    <row r="66">
      <c r="A66" s="7"/>
      <c r="B66" s="7"/>
      <c r="C66" s="7"/>
      <c r="D66" s="7"/>
      <c r="O66" s="7"/>
      <c r="P66" s="7"/>
      <c r="AM66" s="13">
        <v>16.0</v>
      </c>
      <c r="AN66" s="11">
        <v>34.2333</v>
      </c>
      <c r="AO66" s="11">
        <v>34.2707</v>
      </c>
      <c r="AP66" s="11">
        <v>34.2483</v>
      </c>
      <c r="AQ66" s="11">
        <v>49.0487</v>
      </c>
      <c r="AR66" s="11">
        <v>34.3884</v>
      </c>
      <c r="AS66" s="11">
        <v>34.2451</v>
      </c>
      <c r="AT66" s="11">
        <v>34.2309</v>
      </c>
      <c r="AU66" s="11">
        <v>34.3877</v>
      </c>
      <c r="AV66" s="11">
        <v>34.2303</v>
      </c>
      <c r="AW66" s="11">
        <v>34.2313</v>
      </c>
      <c r="AX66" s="11">
        <f t="shared" si="4"/>
        <v>35.75147</v>
      </c>
      <c r="AY66" s="7"/>
      <c r="AZ66" s="5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</row>
    <row r="67">
      <c r="A67" s="7"/>
      <c r="B67" s="7"/>
      <c r="C67" s="7"/>
      <c r="D67" s="7"/>
      <c r="O67" s="7"/>
      <c r="P67" s="7"/>
      <c r="AL67" s="1">
        <v>5120.0</v>
      </c>
      <c r="AM67" s="13">
        <v>1.0</v>
      </c>
      <c r="AN67" s="11">
        <v>4326.02</v>
      </c>
      <c r="AO67" s="11">
        <v>4319.55</v>
      </c>
      <c r="AP67" s="11">
        <v>4319.41</v>
      </c>
      <c r="AQ67" s="11"/>
      <c r="AR67" s="11"/>
      <c r="AS67" s="11"/>
      <c r="AT67" s="11"/>
      <c r="AU67" s="11"/>
      <c r="AV67" s="11"/>
      <c r="AW67" s="11"/>
      <c r="AX67" s="11">
        <f t="shared" si="4"/>
        <v>4321.66</v>
      </c>
      <c r="AY67" s="7"/>
      <c r="AZ67" s="5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</row>
    <row r="68">
      <c r="A68" s="7"/>
      <c r="B68" s="7"/>
      <c r="C68" s="7"/>
      <c r="D68" s="7"/>
      <c r="O68" s="7"/>
      <c r="P68" s="7"/>
      <c r="AM68" s="13">
        <v>2.0</v>
      </c>
      <c r="AN68" s="11">
        <v>2164.1</v>
      </c>
      <c r="AO68" s="11">
        <v>2168.03</v>
      </c>
      <c r="AP68" s="11">
        <v>2170.55</v>
      </c>
      <c r="AQ68" s="11"/>
      <c r="AR68" s="19">
        <v>2224.35</v>
      </c>
      <c r="AS68" s="11"/>
      <c r="AT68" s="11"/>
      <c r="AU68" s="11"/>
      <c r="AV68" s="11"/>
      <c r="AW68" s="11"/>
      <c r="AX68" s="11">
        <f t="shared" si="4"/>
        <v>2181.7575</v>
      </c>
      <c r="AY68" s="7"/>
      <c r="AZ68" s="5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</row>
    <row r="69">
      <c r="A69" s="7"/>
      <c r="B69" s="7"/>
      <c r="C69" s="7"/>
      <c r="D69" s="7"/>
      <c r="O69" s="7"/>
      <c r="P69" s="7"/>
      <c r="AM69" s="13">
        <v>4.0</v>
      </c>
      <c r="AN69" s="11"/>
      <c r="AO69" s="11">
        <v>1085.66</v>
      </c>
      <c r="AP69" s="11">
        <v>1084.57</v>
      </c>
      <c r="AQ69" s="19">
        <v>1084.44</v>
      </c>
      <c r="AR69" s="19">
        <v>1080.76</v>
      </c>
      <c r="AS69" s="11"/>
      <c r="AT69" s="11"/>
      <c r="AU69" s="11"/>
      <c r="AV69" s="11"/>
      <c r="AW69" s="11"/>
      <c r="AX69" s="11">
        <f t="shared" si="4"/>
        <v>1083.8575</v>
      </c>
      <c r="AY69" s="7"/>
      <c r="AZ69" s="5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</row>
    <row r="70">
      <c r="A70" s="7"/>
      <c r="B70" s="7"/>
      <c r="C70" s="7"/>
      <c r="D70" s="7"/>
      <c r="O70" s="7"/>
      <c r="P70" s="7"/>
      <c r="AM70" s="13">
        <v>8.0</v>
      </c>
      <c r="AN70" s="11"/>
      <c r="AO70" s="11">
        <v>542.824</v>
      </c>
      <c r="AP70" s="11">
        <v>542.954</v>
      </c>
      <c r="AQ70" s="19">
        <v>542.84</v>
      </c>
      <c r="AR70" s="19">
        <v>541.694</v>
      </c>
      <c r="AS70" s="11"/>
      <c r="AT70" s="11"/>
      <c r="AU70" s="11"/>
      <c r="AV70" s="11"/>
      <c r="AW70" s="11"/>
      <c r="AX70" s="11">
        <f t="shared" si="4"/>
        <v>542.578</v>
      </c>
      <c r="AY70" s="7"/>
      <c r="AZ70" s="5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</row>
    <row r="71">
      <c r="A71" s="7"/>
      <c r="B71" s="7"/>
      <c r="C71" s="7"/>
      <c r="D71" s="7"/>
      <c r="O71" s="7"/>
      <c r="P71" s="7"/>
      <c r="AM71" s="13">
        <v>10.0</v>
      </c>
      <c r="AN71" s="11"/>
      <c r="AO71" s="11">
        <v>434.484</v>
      </c>
      <c r="AP71" s="11">
        <v>434.589</v>
      </c>
      <c r="AQ71" s="19">
        <v>434.549</v>
      </c>
      <c r="AR71" s="19">
        <v>433.869</v>
      </c>
      <c r="AS71" s="11"/>
      <c r="AT71" s="11"/>
      <c r="AU71" s="11"/>
      <c r="AV71" s="11"/>
      <c r="AW71" s="11"/>
      <c r="AX71" s="11">
        <f t="shared" si="4"/>
        <v>434.37275</v>
      </c>
      <c r="AY71" s="7"/>
      <c r="AZ71" s="5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</row>
    <row r="72">
      <c r="A72" s="7"/>
      <c r="B72" s="7"/>
      <c r="C72" s="7"/>
      <c r="D72" s="7"/>
      <c r="O72" s="7"/>
      <c r="P72" s="7"/>
      <c r="AM72" s="13">
        <v>12.0</v>
      </c>
      <c r="AN72" s="11"/>
      <c r="AO72" s="11">
        <v>363.361</v>
      </c>
      <c r="AP72" s="11">
        <v>363.333</v>
      </c>
      <c r="AQ72" s="11">
        <v>362.314</v>
      </c>
      <c r="AR72" s="19">
        <v>361.762</v>
      </c>
      <c r="AS72" s="11"/>
      <c r="AT72" s="11"/>
      <c r="AU72" s="11"/>
      <c r="AV72" s="11"/>
      <c r="AW72" s="11"/>
      <c r="AX72" s="11">
        <f t="shared" si="4"/>
        <v>362.6925</v>
      </c>
      <c r="AY72" s="7"/>
      <c r="AZ72" s="5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</row>
    <row r="73">
      <c r="A73" s="7"/>
      <c r="B73" s="7"/>
      <c r="C73" s="7"/>
      <c r="D73" s="7"/>
      <c r="O73" s="7"/>
      <c r="P73" s="7"/>
      <c r="AM73" s="13">
        <v>16.0</v>
      </c>
      <c r="AN73" s="11"/>
      <c r="AO73" s="11">
        <v>272.06</v>
      </c>
      <c r="AP73" s="11">
        <v>272.115</v>
      </c>
      <c r="AQ73" s="11">
        <v>272.097</v>
      </c>
      <c r="AR73" s="19">
        <v>271.954</v>
      </c>
      <c r="AS73" s="11"/>
      <c r="AT73" s="11"/>
      <c r="AU73" s="11"/>
      <c r="AV73" s="11"/>
      <c r="AW73" s="11"/>
      <c r="AX73" s="11">
        <f t="shared" si="4"/>
        <v>272.0565</v>
      </c>
      <c r="AY73" s="7"/>
      <c r="AZ73" s="5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</row>
    <row r="74">
      <c r="A74" s="7"/>
      <c r="B74" s="7"/>
      <c r="C74" s="7"/>
      <c r="D74" s="7"/>
      <c r="O74" s="7"/>
      <c r="P74" s="7"/>
      <c r="AL74" s="1"/>
      <c r="AM74" s="1"/>
      <c r="AO74" s="7"/>
      <c r="AP74" s="7"/>
      <c r="AQ74" s="25"/>
      <c r="AR74" s="5"/>
      <c r="AX74" s="7"/>
      <c r="AY74" s="7"/>
      <c r="AZ74" s="5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</row>
    <row r="75">
      <c r="A75" s="7"/>
      <c r="B75" s="7"/>
      <c r="C75" s="7"/>
      <c r="D75" s="7"/>
      <c r="O75" s="7"/>
      <c r="P75" s="7"/>
      <c r="AL75" s="1"/>
      <c r="AM75" s="1"/>
      <c r="AX75" s="7"/>
      <c r="AY75" s="7"/>
      <c r="AZ75" s="5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</row>
  </sheetData>
  <mergeCells count="43">
    <mergeCell ref="AZ2:BI2"/>
    <mergeCell ref="BJ2:BJ3"/>
    <mergeCell ref="AX2:AX3"/>
    <mergeCell ref="AY2:AY3"/>
    <mergeCell ref="AY20:BH20"/>
    <mergeCell ref="AY21:AY22"/>
    <mergeCell ref="AZ21:BF21"/>
    <mergeCell ref="BG21:BG22"/>
    <mergeCell ref="BH21:BH23"/>
    <mergeCell ref="BA14:BD14"/>
    <mergeCell ref="M2:M3"/>
    <mergeCell ref="N2:N3"/>
    <mergeCell ref="E16:E18"/>
    <mergeCell ref="Q16:Q18"/>
    <mergeCell ref="O2:X2"/>
    <mergeCell ref="Y2:Y3"/>
    <mergeCell ref="Z1:AK1"/>
    <mergeCell ref="AA2:AJ2"/>
    <mergeCell ref="AL1:AX1"/>
    <mergeCell ref="AN2:AW2"/>
    <mergeCell ref="B1:M1"/>
    <mergeCell ref="N1:Y1"/>
    <mergeCell ref="AY1:BJ1"/>
    <mergeCell ref="B2:B3"/>
    <mergeCell ref="C2:L2"/>
    <mergeCell ref="Z2:Z3"/>
    <mergeCell ref="AM2:AM3"/>
    <mergeCell ref="BB16:BB18"/>
    <mergeCell ref="BA36:BD36"/>
    <mergeCell ref="BB38:BB40"/>
    <mergeCell ref="AL32:AL38"/>
    <mergeCell ref="AL39:AL45"/>
    <mergeCell ref="AL46:AL52"/>
    <mergeCell ref="AL53:AL59"/>
    <mergeCell ref="AL60:AL66"/>
    <mergeCell ref="AL67:AL73"/>
    <mergeCell ref="AK2:AK3"/>
    <mergeCell ref="AL2:AL3"/>
    <mergeCell ref="AL4:AL10"/>
    <mergeCell ref="AL11:AL17"/>
    <mergeCell ref="AC16:AC18"/>
    <mergeCell ref="AL18:AL24"/>
    <mergeCell ref="AL25:AL31"/>
  </mergeCells>
  <drawing r:id="rId2"/>
  <legacyDrawing r:id="rId3"/>
</worksheet>
</file>